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 KPIs" sheetId="1" r:id="rId4"/>
    <sheet state="visible" name="media_model_aggregated" sheetId="2" r:id="rId5"/>
    <sheet state="visible" name="ads statistics" sheetId="3" r:id="rId6"/>
    <sheet state="visible" name="BONUS - source" sheetId="4" r:id="rId7"/>
    <sheet state="visible" name="BONUS - menu+table" sheetId="5" r:id="rId8"/>
    <sheet state="visible" name="Sources &gt;&gt;" sheetId="6" r:id="rId9"/>
    <sheet state="visible" name="orders" sheetId="7" r:id="rId10"/>
    <sheet state="visible" name="adwords" sheetId="8" r:id="rId11"/>
    <sheet state="visible" name="facebook" sheetId="9" r:id="rId12"/>
    <sheet state="visible" name="criteo" sheetId="10" r:id="rId13"/>
    <sheet state="visible" name="bing" sheetId="11" r:id="rId14"/>
  </sheets>
  <definedNames>
    <definedName hidden="1" localSheetId="6" name="_xlnm._FilterDatabase">orders!$A$1:$Z$12073</definedName>
  </definedNames>
  <calcPr/>
  <pivotCaches>
    <pivotCache cacheId="0" r:id="rId15"/>
    <pivotCache cacheId="1" r:id="rId16"/>
    <pivotCache cacheId="2" r:id="rId17"/>
  </pivotCaches>
</workbook>
</file>

<file path=xl/sharedStrings.xml><?xml version="1.0" encoding="utf-8"?>
<sst xmlns="http://schemas.openxmlformats.org/spreadsheetml/2006/main" count="29293" uniqueCount="336">
  <si>
    <t>channel_grouping</t>
  </si>
  <si>
    <t>channel</t>
  </si>
  <si>
    <t>campaign_key</t>
  </si>
  <si>
    <t>TRANSACTIONS</t>
  </si>
  <si>
    <t>NEW TRNSCTS</t>
  </si>
  <si>
    <t>REVENUE</t>
  </si>
  <si>
    <t>COST</t>
  </si>
  <si>
    <t>CLICKS</t>
  </si>
  <si>
    <t>IMPRESSIONS</t>
  </si>
  <si>
    <t>CAC - Customer Aquisition Cost</t>
  </si>
  <si>
    <t>ROAS - Return On Ad Spend</t>
  </si>
  <si>
    <t>CPM - Cost Per Mile</t>
  </si>
  <si>
    <t>CPC - Cost Per Click</t>
  </si>
  <si>
    <t>CTR - Click Through Rate</t>
  </si>
  <si>
    <t>Paid Other Total</t>
  </si>
  <si>
    <t>SEA branded Total</t>
  </si>
  <si>
    <t>SEA non-branded Total</t>
  </si>
  <si>
    <t>SEO Total</t>
  </si>
  <si>
    <t>date_date</t>
  </si>
  <si>
    <t>transactions</t>
  </si>
  <si>
    <t>new transactions</t>
  </si>
  <si>
    <t>turnover</t>
  </si>
  <si>
    <t>join_key</t>
  </si>
  <si>
    <t>cost</t>
  </si>
  <si>
    <t>impression</t>
  </si>
  <si>
    <t>click</t>
  </si>
  <si>
    <t xml:space="preserve"> </t>
  </si>
  <si>
    <t>SEA branded</t>
  </si>
  <si>
    <t>SEA - Brand - Google</t>
  </si>
  <si>
    <t>SEA non-branded</t>
  </si>
  <si>
    <t>SEA - Text - Google</t>
  </si>
  <si>
    <t>SEA - Shopping - Google</t>
  </si>
  <si>
    <t>SEA - Alphabuy Shopping - Google</t>
  </si>
  <si>
    <t>SEA - DSA - Google</t>
  </si>
  <si>
    <t>SEA - Shopping - Marketplace - Google</t>
  </si>
  <si>
    <t>SEA - Text - Marketplace - Google</t>
  </si>
  <si>
    <t>Paid Other</t>
  </si>
  <si>
    <t>Social Payant - Remarketing - Facebook</t>
  </si>
  <si>
    <t>Social Payant - Ads Facebook</t>
  </si>
  <si>
    <t>(not set)</t>
  </si>
  <si>
    <t>Direct</t>
  </si>
  <si>
    <t>Free Other</t>
  </si>
  <si>
    <t>Organic Social</t>
  </si>
  <si>
    <t>Referral</t>
  </si>
  <si>
    <t>SEO</t>
  </si>
  <si>
    <t>210513_nl_animaux_sepx_1506_1002700</t>
  </si>
  <si>
    <t>Email</t>
  </si>
  <si>
    <t>Emailing</t>
  </si>
  <si>
    <t>210516_nl_maman_sepx_1509_1003300</t>
  </si>
  <si>
    <t>210603_nl_enfant_sepx_1537_1002700</t>
  </si>
  <si>
    <t>210616_nl_lancement_happeezclub_sepx_1565_1004100</t>
  </si>
  <si>
    <t>210620_nl_moustique_sepx_1572_1004900</t>
  </si>
  <si>
    <t>210630_nl_soldes_bb_sepx_1603_1003000</t>
  </si>
  <si>
    <t>210715_nl_BB_sepx_1646_1002800</t>
  </si>
  <si>
    <t>210727_nl_djsoldes_sepx_1675_1003800</t>
  </si>
  <si>
    <t>210727_nl_lastday_18H_sepx_1676_1004100</t>
  </si>
  <si>
    <t>210727_nl_lastday_18H_sepx_1676_1004200</t>
  </si>
  <si>
    <t>210729_nl_bb_sepx_1684_1002800</t>
  </si>
  <si>
    <t>210801_nl_ete_sepx_1686_1003100</t>
  </si>
  <si>
    <t>210801_nl_ete_sepx_1686_1003300</t>
  </si>
  <si>
    <t>210801_nl_ete_sepx_1686_1003500</t>
  </si>
  <si>
    <t>210801_nl_ete_sepx_1686_1003600</t>
  </si>
  <si>
    <t>210801_nl_ete_sepx_1686_1003700</t>
  </si>
  <si>
    <t>210801_nl_ete_sepx_1686_1003800</t>
  </si>
  <si>
    <t>bienvenue-soldes</t>
  </si>
  <si>
    <t>Email Acquisition - Payant</t>
  </si>
  <si>
    <t>couches_tidoo_crm_gwz_sepx_1388_1000200</t>
  </si>
  <si>
    <t>criteo_lower_funnel</t>
  </si>
  <si>
    <t>Display - Remarketing - Criteo</t>
  </si>
  <si>
    <t>criteo_seg_occasionnels</t>
  </si>
  <si>
    <t>crm_relance_gwz_panier_abandonne_h4_j1-h4_sepx_69_1000200</t>
  </si>
  <si>
    <t>crm_relance_gwz_panier_abandonne_h4_j1-j1_sepx_69_1001400</t>
  </si>
  <si>
    <t>Diversificationalimentaire-bébé</t>
  </si>
  <si>
    <t>email-filleul</t>
  </si>
  <si>
    <t>fq_churn_crm-relancecode_sepx_704_1000300</t>
  </si>
  <si>
    <t>FR - SHP - All Products</t>
  </si>
  <si>
    <t>SEA - Shopping - Bing</t>
  </si>
  <si>
    <t>FR - TXT - BN - Marque Greenweez</t>
  </si>
  <si>
    <t>SEA - Brand - Bing</t>
  </si>
  <si>
    <t>frequent_crm-cross_sell_j25_sepx_162_1000800</t>
  </si>
  <si>
    <t>occasionnel_crm-cross_sell_j25_sepx_184_1000500</t>
  </si>
  <si>
    <t>parent_nv_crm_tunnel_gwz_j70_sepx_1539_1000800</t>
  </si>
  <si>
    <t>prechurn_crm_tunnel_gwz_j7_autre_sepx_1667_1001600</t>
  </si>
  <si>
    <t>210118_nl_blue_sepx_1173_1002500</t>
  </si>
  <si>
    <t>210613_nl_avoine_sepx_1557_1003600</t>
  </si>
  <si>
    <t>210630_nl_happy_hour_18h_sepx_1608_1003100</t>
  </si>
  <si>
    <t>210707_nl_happy_hour_12h_sepx_1628_1003700</t>
  </si>
  <si>
    <t>210712_nl_coco_sepx_1640_1003700</t>
  </si>
  <si>
    <t>210721_nl_hh_midi_sepx_1664_1003100</t>
  </si>
  <si>
    <t>210721_push_happyhours</t>
  </si>
  <si>
    <t>Push notification</t>
  </si>
  <si>
    <t>210722_nl_bb_sepx_1666_1002600</t>
  </si>
  <si>
    <t>210727_nl_djsoldes_sepx_1675_1003200</t>
  </si>
  <si>
    <t>210729_nl_maison_sepx_1682_1002900</t>
  </si>
  <si>
    <t>210729_nl_maison_sepx_1683_1003300</t>
  </si>
  <si>
    <t>210801_nl_ete_sepx_1686_1003400</t>
  </si>
  <si>
    <t>210802_nl_menage_sepx_1687_1003100</t>
  </si>
  <si>
    <t>210802_nl_menage_sepx_1687_1003300</t>
  </si>
  <si>
    <t>210802_nl_menage_sepx_1687_1003400</t>
  </si>
  <si>
    <t>210802_nl_menage_sepx_1688_1003000</t>
  </si>
  <si>
    <t>210802_nl_menage_sepx_1688_1003100</t>
  </si>
  <si>
    <t>210802_nl_menage_sepx_1688_1003200</t>
  </si>
  <si>
    <t>210802_nl_menage_sepx_1688_1003500</t>
  </si>
  <si>
    <t>210802_nl_menage_sepx_1688_1003600</t>
  </si>
  <si>
    <t>couches_bambo_crm_gwz_sepx_1393_1000400</t>
  </si>
  <si>
    <t>criteo_mid_funnel</t>
  </si>
  <si>
    <t>criteo_mid_funnel_bis</t>
  </si>
  <si>
    <t>fidelite_tunnel_gwz_com5_sepx_1289_1001200</t>
  </si>
  <si>
    <t>frequent_crm-relance_consommable_j30_sepx_162_1000300</t>
  </si>
  <si>
    <t>nvclient_na_a_crm_tunnel_gwz_j7_autre_sepx_1265_1002800</t>
  </si>
  <si>
    <t>210214_nl_gourmand_sepx_1229_1002900</t>
  </si>
  <si>
    <t>210630_nl_happy_hour_18h_sepx_1608_1003500</t>
  </si>
  <si>
    <t>210630_nl_happy_hour_18h_sepx_1608_1003600</t>
  </si>
  <si>
    <t>210705_nl_biochef_sepx_1618_1003800</t>
  </si>
  <si>
    <t>210725_nl_potager_photo_sepx_1668_1003500</t>
  </si>
  <si>
    <t>210725_push_soldes</t>
  </si>
  <si>
    <t>210727_nl_djsoldes_sepx_1675_1003700</t>
  </si>
  <si>
    <t>210727_nl_lastday_18H_sepx_1676_1004500</t>
  </si>
  <si>
    <t>210803_nl_naturel_sepx_1695_1002500</t>
  </si>
  <si>
    <t>210803_nl_naturel_sepx_1695_1002600</t>
  </si>
  <si>
    <t>210803_nl_naturel_sepx_1695_1002700</t>
  </si>
  <si>
    <t>210803_nl_naturel_sepx_1695_1002800</t>
  </si>
  <si>
    <t>210803_nl_naturel_sepx_1695_1002900</t>
  </si>
  <si>
    <t>210803_nl_naturel_sepx_1695_1003000</t>
  </si>
  <si>
    <t>bienvenue-green21</t>
  </si>
  <si>
    <t>couches_tidoo_crm_gwz_relance_sepx_1465_1000700</t>
  </si>
  <si>
    <t>email-admin</t>
  </si>
  <si>
    <t>fq_prechurn_crm-relancecode_sepx_703_1000300</t>
  </si>
  <si>
    <t>nvclient_a_crm_tunnel_gwz_j23_nonvegan_sepx_1260_1001200</t>
  </si>
  <si>
    <t>prebuy_crm_tunnel_gwz_j3_sepx_1210_1002100</t>
  </si>
  <si>
    <t>prechurn_crm_tunnel_gwz_j-14_autre_sepx_1667_1001400</t>
  </si>
  <si>
    <t>210502_nl_vin_sepx_1462_1003000</t>
  </si>
  <si>
    <t>210621_nl_cookie_sepx_1573_1003400</t>
  </si>
  <si>
    <t>210630_nl_happy_hour_sepx_1606_1003200</t>
  </si>
  <si>
    <t>210720_nl_troisieme_sepx_1656_1003100</t>
  </si>
  <si>
    <t>210802_nl_menage_sepx_1688_1003300</t>
  </si>
  <si>
    <t>occasionnel_crm-relance_consommable_j30_sepx_184_1000300</t>
  </si>
  <si>
    <t>210607_nl_salade_sepx_1544_1004300</t>
  </si>
  <si>
    <t>210625_nl_lamazuna_sepx_1589_1002700</t>
  </si>
  <si>
    <t>210711_nl_championne2_sepx_1637_1003500</t>
  </si>
  <si>
    <t>210715_nl_bach_sepx_1647_1003000</t>
  </si>
  <si>
    <t>210720_nl_troisieme_sepx_1657_1003600</t>
  </si>
  <si>
    <t>210805_nl_enfant_1_sepx_1700_1002700</t>
  </si>
  <si>
    <t>210805_nl_enfant_1_sepx_1700_1002800</t>
  </si>
  <si>
    <t>210805_nl_enfant_1_sepx_1700_1002900</t>
  </si>
  <si>
    <t>210805_nl_enfant_2_sepx_1701_1002600</t>
  </si>
  <si>
    <t>210805_nl_enfant_2_sepx_1701_1002700</t>
  </si>
  <si>
    <t>210805_nl_enfant_2_sepx_1701_1002800</t>
  </si>
  <si>
    <t>210805_nl_enfant_2_sepx_1701_1002900</t>
  </si>
  <si>
    <t>210805_nl_enfant_2_sepx_1701_1003000</t>
  </si>
  <si>
    <t>210805_nl_generale_sepx_1702_1002800</t>
  </si>
  <si>
    <t>210805_nl_generale_sepx_1702_1002900</t>
  </si>
  <si>
    <t>210805_nl_generale_sepx_1702_1003000</t>
  </si>
  <si>
    <t>210805_nl_generale_sepx_1702_1003100</t>
  </si>
  <si>
    <t>210805_nl_generale_sepx_1702_1003200</t>
  </si>
  <si>
    <t>210805_push_lg</t>
  </si>
  <si>
    <t>native-ads-outbrain-perf-08-2021</t>
  </si>
  <si>
    <t>Display - Notoriété - Partenariat</t>
  </si>
  <si>
    <t>welcome_j3_zd</t>
  </si>
  <si>
    <t>210608_nl_nouveau_sepx_1547_1002700</t>
  </si>
  <si>
    <t>210616_nl_lancement_happeezclub_sepx_1565_1003600</t>
  </si>
  <si>
    <t>210706_nl_deuxieme_sepx_1620_1003200</t>
  </si>
  <si>
    <t>210708_nl_bb_sepx_1629_1002800</t>
  </si>
  <si>
    <t>210727_nl_lastday_18H_sepx_1676_1004400</t>
  </si>
  <si>
    <t>210504_nl_menage_sepx_1469_1002600</t>
  </si>
  <si>
    <t>210601_nl_mif_sepx_1609_1003200</t>
  </si>
  <si>
    <t>210607_nl_salade_sepx_1544_1004200</t>
  </si>
  <si>
    <t>210802_nl_menage_sepx_1687_1003600</t>
  </si>
  <si>
    <t>email-parrain</t>
  </si>
  <si>
    <t>IA - COM - [PUR - RT] - Clients Existants⎮6203348753175</t>
  </si>
  <si>
    <t xml:space="preserve">	Social Payant - Remarketing - Facebook</t>
  </si>
  <si>
    <t>201117_nl_or_sepx_1021_1003400</t>
  </si>
  <si>
    <t>210405_nl_air_sepx_1370_1003600</t>
  </si>
  <si>
    <t>210616_nl_lancement_happeezclub_sepx_1565_1003700</t>
  </si>
  <si>
    <t>210726_nl_rentree_sepx_1674_1003800</t>
  </si>
  <si>
    <t>210802_nl_menage_sepx_1687_1003200</t>
  </si>
  <si>
    <t>210808_nl_nouveaute_sepx_1703_1003000</t>
  </si>
  <si>
    <t>210808_nl_nouveaute_sepx_1703_1003100</t>
  </si>
  <si>
    <t>210808_nl_nouveaute_sepx_1703_1003200</t>
  </si>
  <si>
    <t>210808_nl_nouveaute_sepx_1703_1003400</t>
  </si>
  <si>
    <t>210808_nl_nouveaute_sepx_1703_1003500</t>
  </si>
  <si>
    <t>210808_nl_nouveaute_sepx_1703_1003600</t>
  </si>
  <si>
    <t>210808_nl_nouveaute_sepx_1703_1003700</t>
  </si>
  <si>
    <t>210808_nl_nouveaute_sepx_1703_1003800</t>
  </si>
  <si>
    <t>couches_carryboo_crm_gwz_relance_sepx_1472_1000600</t>
  </si>
  <si>
    <t>fidelite_tunnel_gwz_webzineprintemps2021_sepx_1289_1001600</t>
  </si>
  <si>
    <t>210804_push_menage</t>
  </si>
  <si>
    <t>210809_nl_frais__1_sepx_1708_1002700</t>
  </si>
  <si>
    <t>210809_nl_frais__1_sepx_1708_1002800</t>
  </si>
  <si>
    <t>210809_nl_frais__1_sepx_1708_1002900</t>
  </si>
  <si>
    <t>210809_nl_frais__1_sepx_1708_1003000</t>
  </si>
  <si>
    <t>210809_nl_frais__1_sepx_1708_1003100</t>
  </si>
  <si>
    <t>210809_nl_frais_2_sepx_1709_1002800</t>
  </si>
  <si>
    <t>210809_nl_frais_2_sepx_1709_1002900</t>
  </si>
  <si>
    <t>210809_nl_frais_2_sepx_1709_1003000</t>
  </si>
  <si>
    <t>210809_nl_frais_2_sepx_1709_1003100</t>
  </si>
  <si>
    <t>210809_nl_frais_2_sepx_1709_1003200</t>
  </si>
  <si>
    <t>couches_carryboo_crm_gwz_relance_sepx_1472_1000800</t>
  </si>
  <si>
    <t>couches_tidoo_crm_gwz_relance_sepx_1465_1000200</t>
  </si>
  <si>
    <t>email-weezpoint</t>
  </si>
  <si>
    <t>facebook_boost_04082021_opélivraisonofferte</t>
  </si>
  <si>
    <t>welcome</t>
  </si>
  <si>
    <t>210412_nl_cuisine_sepx_1382_1003300</t>
  </si>
  <si>
    <t>210721_nl_hh_carre_sepx_1654_1003500</t>
  </si>
  <si>
    <t>210809_nl_frais__1_sepx_1708_1003200</t>
  </si>
  <si>
    <t>210810_nl_saveurs_sepx_1710_1002500</t>
  </si>
  <si>
    <t>210810_nl_saveurs_sepx_1710_1002600</t>
  </si>
  <si>
    <t>210810_nl_saveurs_sepx_1710_1002800</t>
  </si>
  <si>
    <t>210810_nl_saveurs_sepx_1710_1002900</t>
  </si>
  <si>
    <t>210810_nl_saveurs_sepx_1710_1003000</t>
  </si>
  <si>
    <t>adventure-green21-courte-0821</t>
  </si>
  <si>
    <t>inscription21-06-soldes</t>
  </si>
  <si>
    <t>nvclient_a_crm_tunnel_gwz_j30_autre_sepx_1257_1001700</t>
  </si>
  <si>
    <t>nvclient_a_crm_tunnel_gwz_j37_code_autre_sepx_1260_1002500</t>
  </si>
  <si>
    <t>nvclient_a_crm_tunnel_gwz_j44_sepx_1260_1002600</t>
  </si>
  <si>
    <t>210301_nl_zd_sepx_1254_1002900</t>
  </si>
  <si>
    <t>210715_nl_bach_sepx_1647_1003100</t>
  </si>
  <si>
    <t>couches_lovegreen_crm_gwz_relance_sepx_1466_1000600</t>
  </si>
  <si>
    <t>crm_relance_panier_abandonne_h2_j1-h2_sepx_69_1000200</t>
  </si>
  <si>
    <t>fidelite_tunnel_gwz_com7_sepx_1289_1001300</t>
  </si>
  <si>
    <t>frequent_crm-relance_consommable_j30_sepx_~SYSTEM.CAMPAIGNID~_~SYSTEM.ACTIONID~</t>
  </si>
  <si>
    <t>210516_nl_zd_sepx_1520_1003000</t>
  </si>
  <si>
    <t>210624_nl_vrac_sepx_1587_1002900</t>
  </si>
  <si>
    <t>210706_nl_deuxieme_sepx_1620_1003300</t>
  </si>
  <si>
    <t>210718_push_mif</t>
  </si>
  <si>
    <t>210727_nl_djsoldes_sepx_1675_1003500</t>
  </si>
  <si>
    <t>210812_nl_bb_sepx_1715_1003200</t>
  </si>
  <si>
    <t>210812_nl_bb_sepx_1715_1003300</t>
  </si>
  <si>
    <t>210812_nl_bb_sepx_1715_1003400</t>
  </si>
  <si>
    <t>210812_nl_plans_sepx_1716_1003400</t>
  </si>
  <si>
    <t>210812_nl_plans_sepx_1716_1003500</t>
  </si>
  <si>
    <t>210812_nl_plans_sepx_1716_1003600</t>
  </si>
  <si>
    <t>210812_nl_plans_sepx_1716_1003700</t>
  </si>
  <si>
    <t>210812_nl_plans_sepx_1716_1003800</t>
  </si>
  <si>
    <t>welcome_j7_mdd</t>
  </si>
  <si>
    <t>210813_nl_destockage_sepx_1717_1003500</t>
  </si>
  <si>
    <t>210813_nl_destockage_sepx_1717_1003600</t>
  </si>
  <si>
    <t>210813_nl_destockage_sepx_1717_1003700</t>
  </si>
  <si>
    <t>210813_nl_destockage_sepx_1717_1003800</t>
  </si>
  <si>
    <t>210813_nl_destockage_sepx_1717_1004000</t>
  </si>
  <si>
    <t>210813_nl_destockage_sepx_1717_1004100</t>
  </si>
  <si>
    <t>nvclient_a_crm_tunnel_gwz_j44_sepx_1257_1002600</t>
  </si>
  <si>
    <t>parent_nv_crm_tunnel_gwz_j40_sepx_1538_1000700</t>
  </si>
  <si>
    <t>2012XX_nl_fin_weez_sepx_1117_1000300</t>
  </si>
  <si>
    <t>210727_nl_djsoldes_sepx_1675_1003300</t>
  </si>
  <si>
    <t>nvclient_a_crm_tunnel_gwz_j37_code_enfant_sepx_1257_1002300</t>
  </si>
  <si>
    <t>210325_nl_enfant_sepx_1332_1002800</t>
  </si>
  <si>
    <t>210610_nl_enfant_sepx_1553_1002700</t>
  </si>
  <si>
    <t>210815_nl_djfrais_sepx_1719_1003100</t>
  </si>
  <si>
    <t>210815_nl_djfrais_sepx_1719_1003300</t>
  </si>
  <si>
    <t>210815_nl_djfrais_sepx_1719_1003400</t>
  </si>
  <si>
    <t>210815_nl_djfrais_sepx_1719_1003500</t>
  </si>
  <si>
    <t>210815_nl_djfrais_sepx_1719_1003600</t>
  </si>
  <si>
    <t>210815_nl_djfrais_sepx_1719_1003700</t>
  </si>
  <si>
    <t>210815_nl_djfrais_sepx_1719_1003800</t>
  </si>
  <si>
    <t>adventure-green21-cate-0821</t>
  </si>
  <si>
    <t>nvclient_a_crm_tunnel_gwz_j74_sepx_1360_1002700</t>
  </si>
  <si>
    <t>paid_source</t>
  </si>
  <si>
    <t>campaign_name</t>
  </si>
  <si>
    <t>Adwords</t>
  </si>
  <si>
    <t>FR - TXT - GC - Génériques - Alimentation Bébé Bio</t>
  </si>
  <si>
    <t>FR - TXT - G - Générique Bio</t>
  </si>
  <si>
    <t>FR - TXT - GC - Génériques - Enfant</t>
  </si>
  <si>
    <t>FR - TXT - GC - Génériques - Epicerie</t>
  </si>
  <si>
    <t>FR - TXT - B - Marques</t>
  </si>
  <si>
    <t>FR - TXT - GC - Génériques - Beauté &amp; Hygiène</t>
  </si>
  <si>
    <t>FR - TXT - GC - Génériques - Entretien</t>
  </si>
  <si>
    <t>FR - TXT - GC - Génériques - Cuisine</t>
  </si>
  <si>
    <t>CH - SHP - All Products</t>
  </si>
  <si>
    <t>FR - SHP - AB - Entretien</t>
  </si>
  <si>
    <t>FR - SHP - AB - Enfant</t>
  </si>
  <si>
    <t>FR - SHP - AB - Epicerie Salée</t>
  </si>
  <si>
    <t>FR - SHP - AB - Extérieur</t>
  </si>
  <si>
    <t>FR - DSA - Page Feed - Product</t>
  </si>
  <si>
    <t>FR - SHP - AB - Epicerie Sucrée</t>
  </si>
  <si>
    <t>FR - SHP - AB - Beaute &amp; Hygiene - Smart</t>
  </si>
  <si>
    <t>FR - SHP - AB - Maison - Smart</t>
  </si>
  <si>
    <t>FR - SHP - AB - Santé &amp; Bien-être - Smart</t>
  </si>
  <si>
    <t>FR - SHP - All Products - Smart</t>
  </si>
  <si>
    <t>FR - SHP - Couche - Smart</t>
  </si>
  <si>
    <t>FR - SHP - AB - Top Marge - Smart</t>
  </si>
  <si>
    <t>FR - SHP MKP -  All Products</t>
  </si>
  <si>
    <t>FR - SHP MKP - AB - Top products</t>
  </si>
  <si>
    <t>FR - TXT MKP - B - Marques</t>
  </si>
  <si>
    <t>FR - TXT MKP - DSA - Page Feed</t>
  </si>
  <si>
    <t>FR - SHP MKP - AB - New Products</t>
  </si>
  <si>
    <t>FR - TXT - B - Marques - Couches - Acquisition</t>
  </si>
  <si>
    <t>FR - TXT - GC - Génériques - Couches - Acquisition</t>
  </si>
  <si>
    <t>FR - TXT MKP - G - Boost</t>
  </si>
  <si>
    <t>Facebook</t>
  </si>
  <si>
    <t>IA - COM - [PUR - ACQ] - ex IDF NO USE</t>
  </si>
  <si>
    <t>IA - COM - [PUR - RT] - Site &amp; CRM</t>
  </si>
  <si>
    <t>IA - COM - [ENG - ACQ] - Boost</t>
  </si>
  <si>
    <t>IA - COM - [PUR - RT] - Clients Existants</t>
  </si>
  <si>
    <t>IA - COM - [PUR - RT] - DPA ex clients</t>
  </si>
  <si>
    <t>IA - COM - [PUR - ACQ] - DABA</t>
  </si>
  <si>
    <t>IA - COM - [PUR - ACQ]</t>
  </si>
  <si>
    <t>IA - COM - [PUR - ACQ] - Paris ex Express</t>
  </si>
  <si>
    <t>IA - MKP - [PUR - RT] - DPA MKP</t>
  </si>
  <si>
    <t>IA - MKP - [PUR - ACQ] - DABA MKP</t>
  </si>
  <si>
    <t>IA - MKP - [PUR - ACQ] - Focus vendeurs</t>
  </si>
  <si>
    <t>Criteo</t>
  </si>
  <si>
    <t>criteo_audience_tv</t>
  </si>
  <si>
    <t>Bing</t>
  </si>
  <si>
    <t>1 - link to "media_model_aggregated" columns</t>
  </si>
  <si>
    <t>2 - add a FILTER to link the channel collumn on "media_model_aggregated" to the dropdowm menu  &gt;&gt;&gt;  next tab</t>
  </si>
  <si>
    <t>OBS: every time a channel be selected on the dropdown, this table below will change accordingly</t>
  </si>
  <si>
    <t>Select a media channel here:</t>
  </si>
  <si>
    <t>Grand Total</t>
  </si>
  <si>
    <t>ORDERS</t>
  </si>
  <si>
    <t>orders_id</t>
  </si>
  <si>
    <t>new</t>
  </si>
  <si>
    <t>is_ga</t>
  </si>
  <si>
    <t>campaign</t>
  </si>
  <si>
    <t>ADWORD</t>
  </si>
  <si>
    <t>FACEBOOK</t>
  </si>
  <si>
    <t>CRITEO</t>
  </si>
  <si>
    <t>BING</t>
  </si>
  <si>
    <t>It should not be null for orders where column is_ga=1</t>
  </si>
  <si>
    <t>is_ga = 1 (means is_tracked)</t>
  </si>
  <si>
    <t>is_ga = 0 (means is_not_tracked)</t>
  </si>
  <si>
    <t>IA - COM - [PUR - ACQ] - DABA⎮6209368149375</t>
  </si>
  <si>
    <t>IA - COM - [PUR - RT] - DPA⎟6208975682575</t>
  </si>
  <si>
    <t>IA - MKP - [PUR - PRO] - DPA MKP SOLDES⎟6248615162175</t>
  </si>
  <si>
    <t>IA - COM - [PUR - PRO] - RT SOLDES ETE⎮6229388243575</t>
  </si>
  <si>
    <t>IA - MKP - [PUR - PRO] - DABA MKP⎟6248630848375</t>
  </si>
  <si>
    <t>IA - COM - [PUR - PRO] - SOLDES DPA ETE⎟6247788910375</t>
  </si>
  <si>
    <t>IA - MKP - [PUR - PRO] - DABA MKP SOLDES⎟6248630848375</t>
  </si>
  <si>
    <t>IA - MKP - [PUR - PRO] DPA MKP SOLDES⎟6248615162175</t>
  </si>
  <si>
    <t>IA - COM - [PUR - ACQ] - ex IDF⎮6229389502175</t>
  </si>
  <si>
    <t>IA - [PUR - RT] - DPA</t>
  </si>
  <si>
    <t>FR - TXT - B - Marques - Couches</t>
  </si>
  <si>
    <t>FR - TXT - GC - Génériques - Couches</t>
  </si>
  <si>
    <t>FR - SHP MKP - All products</t>
  </si>
  <si>
    <t>FR - SHP MKP - AB - Top products - Smart</t>
  </si>
  <si>
    <t>FR - SHP MKP - New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</si>
</sst>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€&quot;"/>
    <numFmt numFmtId="165" formatCode="#,##0.00&quot;€&quot;"/>
    <numFmt numFmtId="166" formatCode="yyyy-mm-dd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4A86E8"/>
      <name val="Arial"/>
      <scheme val="minor"/>
    </font>
    <font>
      <b/>
      <color rgb="FFFF9900"/>
      <name val="Arial"/>
      <scheme val="minor"/>
    </font>
    <font>
      <color rgb="FFFF9900"/>
      <name val="Arial"/>
      <scheme val="minor"/>
    </font>
    <font>
      <b/>
      <sz val="11.0"/>
      <color rgb="FFD9D9D9"/>
      <name val="Arial"/>
      <scheme val="minor"/>
    </font>
    <font>
      <b/>
      <color rgb="FFB7B7B7"/>
      <name val="Arial"/>
      <scheme val="minor"/>
    </font>
    <font>
      <color rgb="FFB7B7B7"/>
      <name val="Arial"/>
      <scheme val="minor"/>
    </font>
    <font>
      <color theme="1"/>
      <name val="Arial"/>
    </font>
    <font>
      <b/>
      <color rgb="FFFF00FF"/>
      <name val="Arial"/>
      <scheme val="minor"/>
    </font>
    <font>
      <b/>
      <sz val="12.0"/>
      <color rgb="FF000000"/>
      <name val="Arial"/>
      <scheme val="minor"/>
    </font>
    <font>
      <b/>
      <sz val="10.0"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</fills>
  <borders count="4">
    <border/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  <right style="hair">
        <color rgb="FF999999"/>
      </right>
    </border>
    <border>
      <left style="hair">
        <color rgb="FF999999"/>
      </left>
      <right style="hair">
        <color rgb="FF999999"/>
      </right>
      <bottom style="hair">
        <color rgb="FF999999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textRotation="45" vertical="center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3" fontId="2" numFmtId="0" xfId="0" applyFill="1" applyFont="1"/>
    <xf borderId="0" fillId="4" fontId="2" numFmtId="0" xfId="0" applyAlignment="1" applyFill="1" applyFont="1">
      <alignment readingOrder="0"/>
    </xf>
    <xf borderId="0" fillId="5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166" xfId="0" applyFont="1" applyNumberFormat="1"/>
    <xf borderId="0" fillId="0" fontId="2" numFmtId="165" xfId="0" applyFont="1" applyNumberFormat="1"/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6" fontId="1" numFmtId="0" xfId="0" applyFill="1" applyFont="1"/>
    <xf borderId="0" fillId="5" fontId="2" numFmtId="166" xfId="0" applyFont="1" applyNumberFormat="1"/>
    <xf borderId="0" fillId="0" fontId="2" numFmtId="164" xfId="0" applyFont="1" applyNumberFormat="1"/>
    <xf borderId="0" fillId="7" fontId="6" numFmtId="0" xfId="0" applyAlignment="1" applyFill="1" applyFont="1">
      <alignment readingOrder="0" shrinkToFit="0" wrapText="0"/>
    </xf>
    <xf borderId="1" fillId="8" fontId="7" numFmtId="0" xfId="0" applyBorder="1" applyFill="1" applyFont="1"/>
    <xf borderId="0" fillId="7" fontId="2" numFmtId="0" xfId="0" applyAlignment="1" applyFont="1">
      <alignment readingOrder="0"/>
    </xf>
    <xf borderId="2" fillId="0" fontId="8" numFmtId="0" xfId="0" applyBorder="1" applyFont="1"/>
    <xf borderId="0" fillId="0" fontId="9" numFmtId="0" xfId="0" applyAlignment="1" applyFont="1">
      <alignment vertical="bottom"/>
    </xf>
    <xf borderId="3" fillId="0" fontId="8" numFmtId="0" xfId="0" applyBorder="1" applyFont="1"/>
    <xf borderId="0" fillId="0" fontId="8" numFmtId="0" xfId="0" applyFont="1"/>
    <xf borderId="0" fillId="5" fontId="10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9" fontId="11" numFmtId="0" xfId="0" applyAlignment="1" applyFill="1" applyFont="1">
      <alignment horizontal="left" readingOrder="0"/>
    </xf>
    <xf borderId="0" fillId="0" fontId="12" numFmtId="0" xfId="0" applyAlignment="1" applyFont="1">
      <alignment horizontal="left" readingOrder="0"/>
    </xf>
    <xf borderId="0" fillId="5" fontId="1" numFmtId="0" xfId="0" applyAlignment="1" applyFont="1">
      <alignment horizontal="left" readingOrder="0"/>
    </xf>
    <xf borderId="0" fillId="10" fontId="1" numFmtId="0" xfId="0" applyAlignment="1" applyFill="1" applyFont="1">
      <alignment horizontal="center" readingOrder="0"/>
    </xf>
    <xf borderId="0" fillId="0" fontId="11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3222" sheet="media_model_aggregated"/>
  </cacheSource>
  <cacheFields>
    <cacheField name="date_date" numFmtId="0">
      <sharedItems containsDate="1" containsString="0" containsBlank="1">
        <m/>
        <d v="2021-08-01T00:00:00Z"/>
        <d v="2021-08-02T00:00:00Z"/>
        <d v="2021-08-03T00:00:00Z"/>
        <d v="2021-08-04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</sharedItems>
    </cacheField>
    <cacheField name="campaign_key">
      <sharedItems containsBlank="1" containsMixedTypes="1" containsNumber="1" containsInteger="1">
        <m/>
        <n v="2.5175647E7"/>
        <n v="6.3850117E7"/>
        <n v="7.7471437E7"/>
        <n v="1.27642957E8"/>
        <n v="7.21921823E8"/>
        <n v="7.22005374E8"/>
        <n v="7.22005377E8"/>
        <n v="7.22005383E8"/>
        <n v="9.90389184E8"/>
        <n v="1.554932079E9"/>
        <n v="1.554932118E9"/>
        <n v="1.554932127E9"/>
        <n v="1.568687993E9"/>
        <n v="6.467292947E9"/>
        <n v="6.866111472E9"/>
        <n v="6.872271806E9"/>
        <n v="6.872355548E9"/>
        <n v="8.520906157E9"/>
        <n v="1.0051737015E10"/>
        <n v="1.1997024228E10"/>
        <n v="1.2770477884E10"/>
        <n v="1.2771329453E10"/>
        <n v="1.3287594842E10"/>
        <n v="1.3391691052E10"/>
        <n v="1.3568665881E10"/>
        <n v="6.208975682575E12"/>
        <n v="6.209368149375E12"/>
        <n v="6.247788910375E12"/>
        <n v="6.248615162175E12"/>
        <n v="6.248630848375E12"/>
        <s v="(not set)"/>
        <s v="210513_nl_animaux_sepx_1506_1002700"/>
        <s v="210516_nl_maman_sepx_1509_1003300"/>
        <s v="210603_nl_enfant_sepx_1537_1002700"/>
        <s v="210616_nl_lancement_happeezclub_sepx_1565_1004100"/>
        <s v="210620_nl_moustique_sepx_1572_1004900"/>
        <s v="210630_nl_soldes_bb_sepx_1603_1003000"/>
        <s v="210715_nl_BB_sepx_1646_1002800"/>
        <s v="210727_nl_djsoldes_sepx_1675_1003800"/>
        <s v="210727_nl_lastday_18H_sepx_1676_1004100"/>
        <s v="210727_nl_lastday_18H_sepx_1676_1004200"/>
        <s v="210729_nl_bb_sepx_1684_1002800"/>
        <s v="210801_nl_ete_sepx_1686_1003100"/>
        <s v="210801_nl_ete_sepx_1686_1003300"/>
        <s v="210801_nl_ete_sepx_1686_1003500"/>
        <s v="210801_nl_ete_sepx_1686_1003600"/>
        <s v="210801_nl_ete_sepx_1686_1003700"/>
        <s v="210801_nl_ete_sepx_1686_1003800"/>
        <s v="bienvenue-soldes"/>
        <s v="couches_tidoo_crm_gwz_sepx_1388_1000200"/>
        <s v="criteo_lower_funnel"/>
        <s v="criteo_seg_occasionnels"/>
        <s v="crm_relance_gwz_panier_abandonne_h4_j1-h4_sepx_69_1000200"/>
        <s v="crm_relance_gwz_panier_abandonne_h4_j1-j1_sepx_69_1001400"/>
        <s v="Diversificationalimentaire-bébé"/>
        <s v="email-filleul"/>
        <s v="fq_churn_crm-relancecode_sepx_704_1000300"/>
        <s v="FR - SHP - All Products"/>
        <s v="FR - TXT - BN - Marque Greenweez"/>
        <s v="frequent_crm-cross_sell_j25_sepx_162_1000800"/>
        <s v="occasionnel_crm-cross_sell_j25_sepx_184_1000500"/>
        <s v="parent_nv_crm_tunnel_gwz_j70_sepx_1539_1000800"/>
        <s v="prechurn_crm_tunnel_gwz_j7_autre_sepx_1667_1001600"/>
        <n v="1.554932109E9"/>
        <n v="1.317344484E10"/>
        <n v="1.3572333097E10"/>
        <n v="6.229388243575E12"/>
        <s v="210118_nl_blue_sepx_1173_1002500"/>
        <s v="210613_nl_avoine_sepx_1557_1003600"/>
        <s v="210630_nl_happy_hour_18h_sepx_1608_1003100"/>
        <s v="210707_nl_happy_hour_12h_sepx_1628_1003700"/>
        <s v="210712_nl_coco_sepx_1640_1003700"/>
        <s v="210721_nl_hh_midi_sepx_1664_1003100"/>
        <s v="210721_push_happyhours"/>
        <s v="210722_nl_bb_sepx_1666_1002600"/>
        <s v="210727_nl_djsoldes_sepx_1675_1003200"/>
        <s v="210729_nl_maison_sepx_1682_1002900"/>
        <s v="210729_nl_maison_sepx_1683_1003300"/>
        <s v="210801_nl_ete_sepx_1686_1003400"/>
        <s v="210802_nl_menage_sepx_1687_1003100"/>
        <s v="210802_nl_menage_sepx_1687_1003300"/>
        <s v="210802_nl_menage_sepx_1687_1003400"/>
        <s v="210802_nl_menage_sepx_1688_1003000"/>
        <s v="210802_nl_menage_sepx_1688_1003100"/>
        <s v="210802_nl_menage_sepx_1688_1003200"/>
        <s v="210802_nl_menage_sepx_1688_1003500"/>
        <s v="210802_nl_menage_sepx_1688_1003600"/>
        <s v="couches_bambo_crm_gwz_sepx_1393_1000400"/>
        <s v="criteo_mid_funnel"/>
        <s v="criteo_mid_funnel_bis"/>
        <s v="fidelite_tunnel_gwz_com5_sepx_1289_1001200"/>
        <s v="frequent_crm-relance_consommable_j30_sepx_162_1000300"/>
        <s v="nvclient_na_a_crm_tunnel_gwz_j7_autre_sepx_1265_1002800"/>
        <n v="2.3985487E7"/>
        <s v="210214_nl_gourmand_sepx_1229_1002900"/>
        <s v="210630_nl_happy_hour_18h_sepx_1608_1003500"/>
        <s v="210630_nl_happy_hour_18h_sepx_1608_1003600"/>
        <s v="210705_nl_biochef_sepx_1618_1003800"/>
        <s v="210725_nl_potager_photo_sepx_1668_1003500"/>
        <s v="210725_push_soldes"/>
        <s v="210727_nl_djsoldes_sepx_1675_1003700"/>
        <s v="210727_nl_lastday_18H_sepx_1676_1004500"/>
        <s v="210803_nl_naturel_sepx_1695_1002500"/>
        <s v="210803_nl_naturel_sepx_1695_1002600"/>
        <s v="210803_nl_naturel_sepx_1695_1002700"/>
        <s v="210803_nl_naturel_sepx_1695_1002800"/>
        <s v="210803_nl_naturel_sepx_1695_1002900"/>
        <s v="210803_nl_naturel_sepx_1695_1003000"/>
        <s v="bienvenue-green21"/>
        <s v="couches_tidoo_crm_gwz_relance_sepx_1465_1000700"/>
        <s v="email-admin"/>
        <s v="fq_prechurn_crm-relancecode_sepx_703_1000300"/>
        <s v="nvclient_a_crm_tunnel_gwz_j23_nonvegan_sepx_1260_1001200"/>
        <s v="prebuy_crm_tunnel_gwz_j3_sepx_1210_1002100"/>
        <s v="prechurn_crm_tunnel_gwz_j-14_autre_sepx_1667_1001400"/>
        <n v="6.229389502175E12"/>
        <s v="210502_nl_vin_sepx_1462_1003000"/>
        <s v="210621_nl_cookie_sepx_1573_1003400"/>
        <s v="210630_nl_happy_hour_sepx_1606_1003200"/>
        <s v="210720_nl_troisieme_sepx_1656_1003100"/>
        <s v="210802_nl_menage_sepx_1688_1003300"/>
        <s v="occasionnel_crm-relance_consommable_j30_sepx_184_1000300"/>
        <s v="210607_nl_salade_sepx_1544_1004300"/>
        <s v="210625_nl_lamazuna_sepx_1589_1002700"/>
        <s v="210711_nl_championne2_sepx_1637_1003500"/>
        <s v="210715_nl_bach_sepx_1647_1003000"/>
        <s v="210720_nl_troisieme_sepx_1657_1003600"/>
        <s v="210805_nl_enfant_1_sepx_1700_1002700"/>
        <s v="210805_nl_enfant_1_sepx_1700_1002800"/>
        <s v="210805_nl_enfant_1_sepx_1700_1002900"/>
        <s v="210805_nl_enfant_2_sepx_1701_1002600"/>
        <s v="210805_nl_enfant_2_sepx_1701_1002700"/>
        <s v="210805_nl_enfant_2_sepx_1701_1002800"/>
        <s v="210805_nl_enfant_2_sepx_1701_1002900"/>
        <s v="210805_nl_enfant_2_sepx_1701_1003000"/>
        <s v="210805_nl_generale_sepx_1702_1002800"/>
        <s v="210805_nl_generale_sepx_1702_1002900"/>
        <s v="210805_nl_generale_sepx_1702_1003000"/>
        <s v="210805_nl_generale_sepx_1702_1003100"/>
        <s v="210805_nl_generale_sepx_1702_1003200"/>
        <s v="210805_push_lg"/>
        <s v="native-ads-outbrain-perf-08-2021"/>
        <s v="welcome_j3_zd"/>
        <s v="210608_nl_nouveau_sepx_1547_1002700"/>
        <s v="210616_nl_lancement_happeezclub_sepx_1565_1003600"/>
        <s v="210706_nl_deuxieme_sepx_1620_1003200"/>
        <s v="210708_nl_bb_sepx_1629_1002800"/>
        <s v="210727_nl_lastday_18H_sepx_1676_1004400"/>
        <s v="210504_nl_menage_sepx_1469_1002600"/>
        <s v="210601_nl_mif_sepx_1609_1003200"/>
        <s v="210607_nl_salade_sepx_1544_1004200"/>
        <s v="210802_nl_menage_sepx_1687_1003600"/>
        <s v="email-parrain"/>
        <s v="IA - COM - [PUR - RT] - Clients Existants⎮6203348753175"/>
        <s v="201117_nl_or_sepx_1021_1003400"/>
        <s v="210405_nl_air_sepx_1370_1003600"/>
        <s v="210616_nl_lancement_happeezclub_sepx_1565_1003700"/>
        <s v="210726_nl_rentree_sepx_1674_1003800"/>
        <s v="210802_nl_menage_sepx_1687_1003200"/>
        <s v="210808_nl_nouveaute_sepx_1703_1003000"/>
        <s v="210808_nl_nouveaute_sepx_1703_1003100"/>
        <s v="210808_nl_nouveaute_sepx_1703_1003200"/>
        <s v="210808_nl_nouveaute_sepx_1703_1003400"/>
        <s v="210808_nl_nouveaute_sepx_1703_1003500"/>
        <s v="210808_nl_nouveaute_sepx_1703_1003600"/>
        <s v="210808_nl_nouveaute_sepx_1703_1003700"/>
        <s v="210808_nl_nouveaute_sepx_1703_1003800"/>
        <s v="couches_carryboo_crm_gwz_relance_sepx_1472_1000600"/>
        <s v="fidelite_tunnel_gwz_webzineprintemps2021_sepx_1289_1001600"/>
        <s v="210804_push_menage"/>
        <s v="210809_nl_frais__1_sepx_1708_1002700"/>
        <s v="210809_nl_frais__1_sepx_1708_1002800"/>
        <s v="210809_nl_frais__1_sepx_1708_1002900"/>
        <s v="210809_nl_frais__1_sepx_1708_1003000"/>
        <s v="210809_nl_frais__1_sepx_1708_1003100"/>
        <s v="210809_nl_frais_2_sepx_1709_1002800"/>
        <s v="210809_nl_frais_2_sepx_1709_1002900"/>
        <s v="210809_nl_frais_2_sepx_1709_1003000"/>
        <s v="210809_nl_frais_2_sepx_1709_1003100"/>
        <s v="210809_nl_frais_2_sepx_1709_1003200"/>
        <s v="couches_carryboo_crm_gwz_relance_sepx_1472_1000800"/>
        <s v="couches_tidoo_crm_gwz_relance_sepx_1465_1000200"/>
        <s v="email-weezpoint"/>
        <s v="facebook_boost_04082021_opélivraisonofferte"/>
        <s v="welcome"/>
        <s v="210412_nl_cuisine_sepx_1382_1003300"/>
        <s v="210721_nl_hh_carre_sepx_1654_1003500"/>
        <s v="210809_nl_frais__1_sepx_1708_1003200"/>
        <s v="210810_nl_saveurs_sepx_1710_1002500"/>
        <s v="210810_nl_saveurs_sepx_1710_1002600"/>
        <s v="210810_nl_saveurs_sepx_1710_1002800"/>
        <s v="210810_nl_saveurs_sepx_1710_1002900"/>
        <s v="210810_nl_saveurs_sepx_1710_1003000"/>
        <s v="adventure-green21-courte-0821"/>
        <s v="inscription21-06-soldes"/>
        <s v="nvclient_a_crm_tunnel_gwz_j30_autre_sepx_1257_1001700"/>
        <s v="nvclient_a_crm_tunnel_gwz_j37_code_autre_sepx_1260_1002500"/>
        <s v="nvclient_a_crm_tunnel_gwz_j44_sepx_1260_1002600"/>
        <s v="210301_nl_zd_sepx_1254_1002900"/>
        <s v="210715_nl_bach_sepx_1647_1003100"/>
        <s v="couches_lovegreen_crm_gwz_relance_sepx_1466_1000600"/>
        <s v="crm_relance_panier_abandonne_h2_j1-h2_sepx_69_1000200"/>
        <s v="fidelite_tunnel_gwz_com7_sepx_1289_1001300"/>
        <s v="frequent_crm-relance_consommable_j30_sepx_~SYSTEM.CAMPAIGNID~_~SYSTEM.ACTIONID~"/>
        <s v="210516_nl_zd_sepx_1520_1003000"/>
        <s v="210624_nl_vrac_sepx_1587_1002900"/>
        <s v="210706_nl_deuxieme_sepx_1620_1003300"/>
        <s v="210718_push_mif"/>
        <s v="210727_nl_djsoldes_sepx_1675_1003500"/>
        <s v="210812_nl_bb_sepx_1715_1003200"/>
        <s v="210812_nl_bb_sepx_1715_1003300"/>
        <s v="210812_nl_bb_sepx_1715_1003400"/>
        <s v="210812_nl_plans_sepx_1716_1003400"/>
        <s v="210812_nl_plans_sepx_1716_1003500"/>
        <s v="210812_nl_plans_sepx_1716_1003600"/>
        <s v="210812_nl_plans_sepx_1716_1003700"/>
        <s v="210812_nl_plans_sepx_1716_1003800"/>
        <s v="welcome_j7_mdd"/>
        <s v="210813_nl_destockage_sepx_1717_1003500"/>
        <s v="210813_nl_destockage_sepx_1717_1003600"/>
        <s v="210813_nl_destockage_sepx_1717_1003700"/>
        <s v="210813_nl_destockage_sepx_1717_1003800"/>
        <s v="210813_nl_destockage_sepx_1717_1004000"/>
        <s v="210813_nl_destockage_sepx_1717_1004100"/>
        <s v="nvclient_a_crm_tunnel_gwz_j44_sepx_1257_1002600"/>
        <s v="parent_nv_crm_tunnel_gwz_j40_sepx_1538_1000700"/>
        <n v="6.203348753175E12"/>
        <s v="2012XX_nl_fin_weez_sepx_1117_1000300"/>
        <s v="210727_nl_djsoldes_sepx_1675_1003300"/>
        <s v="nvclient_a_crm_tunnel_gwz_j37_code_enfant_sepx_1257_1002300"/>
        <s v="210325_nl_enfant_sepx_1332_1002800"/>
        <s v="210610_nl_enfant_sepx_1553_1002700"/>
        <s v="210815_nl_djfrais_sepx_1719_1003100"/>
        <s v="210815_nl_djfrais_sepx_1719_1003300"/>
        <s v="210815_nl_djfrais_sepx_1719_1003400"/>
        <s v="210815_nl_djfrais_sepx_1719_1003500"/>
        <s v="210815_nl_djfrais_sepx_1719_1003600"/>
        <s v="210815_nl_djfrais_sepx_1719_1003700"/>
        <s v="210815_nl_djfrais_sepx_1719_1003800"/>
        <s v="adventure-green21-cate-0821"/>
        <s v="nvclient_a_crm_tunnel_gwz_j74_sepx_1360_1002700"/>
      </sharedItems>
    </cacheField>
    <cacheField name="channel_grouping" numFmtId="0">
      <sharedItems containsBlank="1">
        <m/>
        <s v="SEA branded"/>
        <s v="SEA non-branded"/>
        <s v="Paid Other"/>
        <s v="Direct"/>
        <s v="Free Other"/>
        <s v="SEO"/>
        <s v="Email"/>
      </sharedItems>
    </cacheField>
    <cacheField name="channel" numFmtId="0">
      <sharedItems containsBlank="1">
        <m/>
        <s v="SEA - Brand - Google"/>
        <s v="SEA - Text - Google"/>
        <s v="SEA - Shopping - Google"/>
        <s v="SEA - Alphabuy Shopping - Google"/>
        <s v="SEA - DSA - Google"/>
        <s v="SEA - Shopping - Marketplace - Google"/>
        <s v="SEA - Text - Marketplace - Google"/>
        <s v="Social Payant - Remarketing - Facebook"/>
        <s v="Social Payant - Ads Facebook"/>
        <s v="Direct"/>
        <s v="Organic Social"/>
        <s v="Referral"/>
        <s v="SEO"/>
        <s v="Emailing"/>
        <s v="Email Acquisition - Payant"/>
        <s v="Display - Remarketing - Criteo"/>
        <s v="SEA - Shopping - Bing"/>
        <s v="SEA - Brand - Bing"/>
        <s v="Push notification"/>
        <s v="Display - Notoriété - Partenariat"/>
        <s v=" Social Payant - Remarketing - Facebook"/>
      </sharedItems>
    </cacheField>
    <cacheField name="transactions" numFmtId="0">
      <sharedItems containsString="0" containsBlank="1" containsNumber="1" containsInteger="1">
        <n v="0.0"/>
        <n v="350.0"/>
        <n v="119.0"/>
        <n v="2.0"/>
        <n v="5.0"/>
        <n v="1.0"/>
        <n v="6.0"/>
        <n v="12.0"/>
        <n v="3.0"/>
        <n v="9.0"/>
        <n v="4.0"/>
        <n v="36.0"/>
        <n v="89.0"/>
        <n v="35.0"/>
        <n v="62.0"/>
        <n v="13.0"/>
        <n v="15.0"/>
        <n v="8.0"/>
        <n v="17.0"/>
        <n v="456.0"/>
        <n v="129.0"/>
        <n v="7.0"/>
        <n v="28.0"/>
        <n v="39.0"/>
        <n v="96.0"/>
        <n v="40.0"/>
        <n v="90.0"/>
        <n v="10.0"/>
        <n v="14.0"/>
        <n v="380.0"/>
        <n v="103.0"/>
        <n v="41.0"/>
        <n v="77.0"/>
        <n v="33.0"/>
        <n v="74.0"/>
        <n v="347.0"/>
        <n v="105.0"/>
        <n v="11.0"/>
        <n v="84.0"/>
        <n v="16.0"/>
        <n v="557.0"/>
        <n v="112.0"/>
        <n v="44.0"/>
        <n v="82.0"/>
        <n v="27.0"/>
        <n v="80.0"/>
        <n v="21.0"/>
        <n v="19.0"/>
        <n v="266.0"/>
        <n v="75.0"/>
        <n v="26.0"/>
        <n v="52.0"/>
        <n v="57.0"/>
        <n v="276.0"/>
        <n v="71.0"/>
        <n v="32.0"/>
        <n v="47.0"/>
        <n v="61.0"/>
        <n v="537.0"/>
        <n v="99.0"/>
        <n v="30.0"/>
        <n v="73.0"/>
        <n v="22.0"/>
        <n v="382.0"/>
        <n v="93.0"/>
        <n v="65.0"/>
        <n v="76.0"/>
        <n v="304.0"/>
        <n v="79.0"/>
        <n v="38.0"/>
        <n v="66.0"/>
        <n v="288.0"/>
        <n v="63.0"/>
        <n v="381.0"/>
        <n v="56.0"/>
        <n v="58.0"/>
        <n v="20.0"/>
        <n v="55.0"/>
        <n v="18.0"/>
        <n v="49.0"/>
        <n v="211.0"/>
        <n v="23.0"/>
        <n v="45.0"/>
        <n v="303.0"/>
        <n v="70.0"/>
        <n v="25.0"/>
        <n v="50.0"/>
        <m/>
      </sharedItems>
    </cacheField>
    <cacheField name="new transactions" numFmtId="0">
      <sharedItems containsString="0" containsBlank="1" containsNumber="1" containsInteger="1">
        <n v="0.0"/>
        <n v="38.0"/>
        <n v="1.0"/>
        <n v="3.0"/>
        <n v="2.0"/>
        <n v="5.0"/>
        <n v="4.0"/>
        <n v="16.0"/>
        <n v="27.0"/>
        <n v="22.0"/>
        <n v="6.0"/>
        <n v="41.0"/>
        <n v="8.0"/>
        <n v="14.0"/>
        <n v="33.0"/>
        <n v="10.0"/>
        <n v="32.0"/>
        <n v="36.0"/>
        <n v="17.0"/>
        <n v="31.0"/>
        <n v="40.0"/>
        <n v="7.0"/>
        <n v="9.0"/>
        <n v="20.0"/>
        <n v="29.0"/>
        <n v="12.0"/>
        <n v="19.0"/>
        <n v="23.0"/>
        <n v="11.0"/>
        <n v="28.0"/>
        <n v="13.0"/>
        <n v="21.0"/>
        <n v="26.0"/>
        <n v="18.0"/>
        <n v="24.0"/>
        <n v="15.0"/>
        <n v="42.0"/>
        <m/>
      </sharedItems>
    </cacheField>
    <cacheField name="turnover" numFmtId="0">
      <sharedItems containsString="0" containsBlank="1" containsNumber="1">
        <n v="0.0"/>
        <n v="8418.2"/>
        <n v="106.9"/>
        <n v="381.5"/>
        <n v="185.1"/>
        <n v="411.20000000000005"/>
        <n v="40.4"/>
        <n v="59.5"/>
        <n v="91.3"/>
        <n v="105.7"/>
        <n v="156.39999999999998"/>
        <n v="71.30000000000001"/>
        <n v="51.8"/>
        <n v="626.1"/>
        <n v="246.9"/>
        <n v="338.59999999999997"/>
        <n v="162.5"/>
        <n v="2190.7000000000003"/>
        <n v="257.59999999999997"/>
        <n v="68.2"/>
        <n v="286.39"/>
        <n v="139.54"/>
        <n v="174.4"/>
        <n v="105.0"/>
        <n v="274.3"/>
        <n v="90.69999999999999"/>
        <n v="10.8"/>
        <n v="72.3"/>
        <n v="17.0"/>
        <n v="58.0"/>
        <n v="5856.099999999998"/>
        <n v="170.7"/>
        <n v="2296.9000000000005"/>
        <n v="3739.4999999999986"/>
        <n v="62.5"/>
        <n v="113.0"/>
        <n v="77.7"/>
        <n v="52.6"/>
        <n v="66.2"/>
        <n v="80.0"/>
        <n v="36.7"/>
        <n v="79.5"/>
        <n v="251.89999999999998"/>
        <n v="177.8"/>
        <n v="64.0"/>
        <n v="921.9999999999999"/>
        <n v="1781.2999999999997"/>
        <n v="331.9"/>
        <n v="210.9"/>
        <n v="390.49999999999994"/>
        <n v="73.2"/>
        <n v="39.8"/>
        <n v="496.19999999999993"/>
        <n v="19.9"/>
        <n v="11.1"/>
        <n v="148.2"/>
        <n v="96.2"/>
        <n v="67.1"/>
        <n v="105.4"/>
        <n v="1224.8000000000002"/>
        <n v="100.4"/>
        <n v="37.3"/>
        <n v="81.0"/>
        <n v="89.1"/>
        <n v="10040.200000000006"/>
        <n v="139.1"/>
        <n v="559.7"/>
        <n v="112.0"/>
        <n v="38.4"/>
        <n v="165.5"/>
        <n v="92.1"/>
        <n v="83.0"/>
        <n v="160.6"/>
        <n v="109.6"/>
        <n v="1358.5"/>
        <n v="42.7"/>
        <n v="285.2"/>
        <n v="204.0"/>
        <n v="2257.3999999999996"/>
        <n v="533.0999999999999"/>
        <n v="164.89"/>
        <n v="293.6"/>
        <n v="61.9"/>
        <n v="79.69999999999999"/>
        <n v="485.69"/>
        <n v="131.8"/>
        <n v="227.9"/>
        <n v="489.09999999999997"/>
        <n v="33.0"/>
        <n v="111.8"/>
        <n v="6847.4000000000015"/>
        <n v="449.7"/>
        <n v="182.4"/>
        <n v="2438.1000000000004"/>
        <n v="6884.900000000002"/>
        <n v="24.4"/>
        <n v="46.5"/>
        <n v="66.4"/>
        <n v="16.9"/>
        <n v="128.8"/>
        <n v="58.9"/>
        <n v="86.7"/>
        <n v="61.1"/>
        <n v="167.4"/>
        <n v="145.5"/>
        <n v="43.8"/>
        <n v="45.4"/>
        <n v="33.2"/>
        <n v="38.9"/>
        <n v="510.0"/>
        <n v="193.6"/>
        <n v="134.9"/>
        <n v="412.9"/>
        <n v="405.70000000000005"/>
        <n v="93.8"/>
        <n v="515.3000000000001"/>
        <n v="201.39999999999998"/>
        <n v="459.79999999999995"/>
        <n v="316.4"/>
        <n v="153.5"/>
        <n v="103.6"/>
        <n v="298.79999999999995"/>
        <n v="32.9"/>
        <n v="73.9"/>
        <n v="259.0"/>
        <n v="104.0"/>
        <n v="87.5"/>
        <n v="46.3"/>
        <n v="69.8"/>
        <n v="348.3"/>
        <n v="719.4000000000001"/>
        <n v="27.4"/>
        <n v="91.7"/>
        <n v="33.4"/>
        <n v="48.1"/>
        <n v="7813.299999999997"/>
        <n v="166.8"/>
        <n v="169.10000000000002"/>
        <n v="573.5"/>
        <n v="179.6"/>
        <n v="61.8"/>
        <n v="75.4"/>
        <n v="360.70000000000005"/>
        <n v="66.6"/>
        <n v="36.2"/>
        <n v="66.1"/>
        <n v="1142.6000000000001"/>
        <n v="731.6999999999999"/>
        <n v="302.4"/>
        <n v="360.0"/>
        <n v="2979.5999999999995"/>
        <n v="10.1"/>
        <n v="404.55"/>
        <n v="54.55"/>
        <n v="59.0"/>
        <n v="143.13"/>
        <n v="203.8"/>
        <n v="577.4"/>
        <n v="23.7"/>
        <n v="5730.500000000002"/>
        <n v="143.10000000000002"/>
        <n v="2155.4000000000005"/>
        <n v="5039.000000000002"/>
        <n v="154.5"/>
        <n v="41.5"/>
        <n v="33.1"/>
        <n v="155.1"/>
        <n v="88.3"/>
        <n v="179.0"/>
        <n v="124.4"/>
        <n v="121.8"/>
        <n v="130.1"/>
        <n v="58.4"/>
        <n v="40.7"/>
        <n v="103.1"/>
        <n v="296.7"/>
        <n v="62.1"/>
        <n v="63.2"/>
        <n v="34.7"/>
        <n v="150.6"/>
        <n v="209.5"/>
        <n v="127.6"/>
        <n v="99.5"/>
        <n v="154.1"/>
        <n v="166.7"/>
        <n v="80.5"/>
        <n v="142.5"/>
        <n v="59.1"/>
        <n v="285.3"/>
        <n v="177.60000000000002"/>
        <n v="36.3"/>
        <n v="98.2"/>
        <n v="60.7"/>
        <n v="243.20000000000002"/>
        <n v="617.5000000000001"/>
        <n v="84.9"/>
        <n v="94.9"/>
        <n v="140.5"/>
        <n v="51.4"/>
        <n v="106.4"/>
        <n v="29.8"/>
        <n v="53.7"/>
        <n v="8502.8"/>
        <n v="574.6"/>
        <n v="79.6"/>
        <n v="532.5"/>
        <n v="29.7"/>
        <n v="152.6"/>
        <n v="73.4"/>
        <n v="255.60000000000002"/>
        <n v="127.5"/>
        <n v="61.099999999999994"/>
        <n v="669.1999999999998"/>
        <n v="385.1"/>
        <n v="202.4"/>
        <n v="108.10000000000001"/>
        <n v="2630.3"/>
        <n v="143.1"/>
        <n v="532.89"/>
        <n v="232.8"/>
        <n v="34.1"/>
        <n v="45.21"/>
        <n v="210.10000000000002"/>
        <n v="176.5"/>
        <n v="20.2"/>
        <n v="33.5"/>
        <n v="7265.300000000004"/>
        <n v="63.099999999999994"/>
        <n v="175.9"/>
        <n v="2246.7000000000003"/>
        <n v="5049.899999999999"/>
        <n v="213.5"/>
        <n v="110.2"/>
        <n v="243.5"/>
        <n v="89.8"/>
        <n v="82.7"/>
        <n v="168.7"/>
        <n v="188.7"/>
        <n v="85.0"/>
        <n v="78.6"/>
        <n v="51.0"/>
        <n v="72.4"/>
        <n v="34.9"/>
        <n v="34.5"/>
        <n v="215.0"/>
        <n v="158.5"/>
        <n v="107.9"/>
        <n v="159.8"/>
        <n v="950.3000000000001"/>
        <n v="78.4"/>
        <n v="69.2"/>
        <n v="65.9"/>
        <n v="7740.300000000002"/>
        <n v="130.5"/>
        <n v="369.2"/>
        <n v="150.39999999999998"/>
        <n v="414.8"/>
        <n v="35.4"/>
        <n v="229.3"/>
        <n v="369.1"/>
        <n v="220.89999999999998"/>
        <n v="79.9"/>
        <n v="67.4"/>
        <n v="657.3"/>
        <n v="272.7"/>
        <n v="655.9"/>
        <n v="250.9"/>
        <n v="408.99999999999994"/>
        <n v="2660.7999999999997"/>
        <n v="67.8"/>
        <n v="481.6"/>
        <n v="135.67"/>
        <n v="442.2"/>
        <n v="119.30000000000001"/>
        <n v="64.1"/>
        <n v="5637.699999999998"/>
        <n v="2390.7999999999997"/>
        <n v="5924.300000000001"/>
        <n v="82.2"/>
        <n v="102.7"/>
        <n v="77.2"/>
        <n v="56.4"/>
        <n v="69.3"/>
        <n v="62.2"/>
        <n v="675.0"/>
        <n v="257.8"/>
        <n v="90.4"/>
        <n v="194.8"/>
        <n v="409.79999999999995"/>
        <n v="280.5"/>
        <n v="182.5"/>
        <n v="33.8"/>
        <n v="1879.8999999999996"/>
        <n v="3153.0"/>
        <n v="1313.8"/>
        <n v="1140.0999999999997"/>
        <n v="720.9000000000001"/>
        <n v="400.99999999999994"/>
        <n v="57.3"/>
        <n v="26.7"/>
        <n v="367.29999999999995"/>
        <n v="13.9"/>
        <n v="230.8"/>
        <n v="31.6"/>
        <n v="88.1"/>
        <n v="154.9"/>
        <n v="835.0"/>
        <n v="75.9"/>
        <n v="72.2"/>
        <n v="109.0"/>
        <n v="70.3"/>
        <n v="92.4"/>
        <n v="5275.400000000002"/>
        <n v="190.1"/>
        <n v="542.3000000000001"/>
        <n v="86.80000000000001"/>
        <n v="115.3"/>
        <n v="62.900000000000006"/>
        <n v="190.0"/>
        <n v="144.8"/>
        <n v="466.8"/>
        <n v="37.1"/>
        <n v="230.7"/>
        <n v="225.60000000000002"/>
        <n v="1425.2"/>
        <n v="37.4"/>
        <n v="263.5"/>
        <n v="116.9"/>
        <n v="219.0"/>
        <n v="193.12"/>
        <n v="231.10000000000002"/>
        <n v="97.9"/>
        <n v="3569.6999999999994"/>
        <n v="56.2"/>
        <n v="2423.5999999999995"/>
        <n v="3489.5"/>
        <n v="114.6"/>
        <n v="192.5"/>
        <n v="93.4"/>
        <n v="44.9"/>
        <n v="92.8"/>
        <n v="222.6"/>
        <n v="11.9"/>
        <n v="90.0"/>
        <n v="96.6"/>
        <n v="45.3"/>
        <n v="260.4"/>
        <n v="68.9"/>
        <n v="74.4"/>
        <n v="172.3"/>
        <n v="65.2"/>
        <n v="21.5"/>
        <n v="123.0"/>
        <n v="31.0"/>
        <n v="152.0"/>
        <n v="65.8"/>
        <n v="558.6"/>
        <n v="171.5"/>
        <n v="5087.0999999999985"/>
        <n v="13.1"/>
        <n v="97.0"/>
        <n v="225.9"/>
        <n v="135.9"/>
        <n v="42.5"/>
        <n v="113.3"/>
        <n v="111.39999999999999"/>
        <n v="261.2"/>
        <n v="173.60000000000002"/>
        <n v="424.8"/>
        <n v="627.9999999999999"/>
        <n v="366.59999999999997"/>
        <n v="405.1"/>
        <n v="1570.5"/>
        <n v="101.69999999999999"/>
        <n v="175.7"/>
        <n v="725.58"/>
        <n v="18.0"/>
        <n v="49.7"/>
        <n v="155.6"/>
        <n v="29.1"/>
        <n v="121.50000000000001"/>
        <n v="3418.2999999999997"/>
        <n v="41.4"/>
        <n v="69.4"/>
        <n v="1103.8"/>
        <n v="3877.0"/>
        <n v="177.0"/>
        <n v="80.6"/>
        <n v="63.3"/>
        <n v="38.1"/>
        <n v="58.7"/>
        <n v="294.2"/>
        <n v="184.8"/>
        <n v="64.2"/>
        <n v="141.0"/>
        <n v="228.6"/>
        <n v="60.6"/>
        <n v="85.1"/>
        <n v="223.3"/>
        <n v="91.30000000000001"/>
        <n v="76.30000000000001"/>
        <n v="68.0"/>
        <n v="59.2"/>
        <n v="326.3"/>
        <n v="624.5"/>
        <n v="61.0"/>
        <n v="104.7"/>
        <n v="69.6"/>
        <n v="7544.599999999996"/>
        <n v="32.5"/>
        <n v="82.60000000000001"/>
        <n v="93.0"/>
        <n v="696.3000000000002"/>
        <n v="46.2"/>
        <n v="209.7"/>
        <n v="70.69999999999999"/>
        <n v="352.3"/>
        <n v="1604.5"/>
        <n v="132.4"/>
        <n v="254.29999999999998"/>
        <n v="482.9"/>
        <n v="78.1"/>
        <n v="2203.1"/>
        <n v="197.3"/>
        <n v="685.24"/>
        <n v="70.4"/>
        <n v="405.49"/>
        <n v="126.2"/>
        <n v="92.2"/>
        <n v="126.9"/>
        <n v="31.1"/>
        <n v="6047.900000000001"/>
        <n v="109.4"/>
        <n v="68.8"/>
        <n v="1291.4"/>
        <n v="5446.7"/>
        <n v="66.5"/>
        <n v="95.0"/>
        <n v="68.4"/>
        <n v="128.9"/>
        <n v="15.0"/>
        <n v="82.8"/>
        <n v="60.5"/>
        <n v="14.2"/>
        <n v="79.7"/>
        <n v="35.9"/>
        <n v="684.8000000000001"/>
        <n v="421.4"/>
        <n v="1801.7"/>
        <n v="195.8"/>
        <n v="355.1"/>
        <n v="3180.8000000000006"/>
        <n v="56.1"/>
        <n v="39.9"/>
        <n v="144.60000000000002"/>
        <n v="103.2"/>
        <n v="209.60000000000002"/>
        <n v="148.0"/>
        <n v="64.6"/>
        <n v="621.4"/>
        <n v="980.5999999999999"/>
        <n v="117.2"/>
        <n v="34.3"/>
        <n v="7922.5"/>
        <n v="285.7"/>
        <n v="490.0"/>
        <n v="78.69999999999999"/>
        <n v="31.7"/>
        <n v="579.6"/>
        <n v="172.9"/>
        <n v="39.199999999999996"/>
        <n v="315.2"/>
        <n v="192.2"/>
        <n v="125.2"/>
        <n v="349.5"/>
        <n v="178.3"/>
        <n v="325.8"/>
        <n v="61.7"/>
        <n v="2223.4"/>
        <n v="31.4"/>
        <n v="1014.01"/>
        <n v="94.30000000000001"/>
        <n v="103.8"/>
        <n v="97.6"/>
        <n v="96.5"/>
        <n v="33.3"/>
        <n v="38.2"/>
        <n v="4899.000000000002"/>
        <n v="11.0"/>
        <n v="40.1"/>
        <n v="1520.9"/>
        <n v="5614.899999999998"/>
        <n v="142.1"/>
        <n v="206.2"/>
        <n v="74.7"/>
        <n v="83.5"/>
        <n v="74.3"/>
        <n v="99.0"/>
        <n v="51.7"/>
        <n v="155.5"/>
        <n v="78.3"/>
        <n v="109.1"/>
        <n v="147.7"/>
        <n v="252.2"/>
        <n v="150.2"/>
        <n v="283.3"/>
        <n v="47.1"/>
        <n v="93.6"/>
        <n v="70.2"/>
        <n v="97.4"/>
        <n v="200.20000000000002"/>
        <n v="70.7"/>
        <n v="302.40000000000003"/>
        <n v="47.2"/>
        <n v="36.0"/>
        <n v="61.2"/>
        <n v="1216.8999999999999"/>
        <n v="30.9"/>
        <n v="43.5"/>
        <n v="157.8"/>
        <n v="5029.9000000000015"/>
        <n v="84.4"/>
        <n v="46.4"/>
        <n v="93.7"/>
        <n v="304.9"/>
        <n v="89.7"/>
        <n v="269.0"/>
        <n v="59.7"/>
        <n v="205.20000000000002"/>
        <n v="304.99999999999994"/>
        <n v="827.3999999999999"/>
        <n v="159.1"/>
        <n v="330.70000000000005"/>
        <n v="76.9"/>
        <n v="152.89999999999998"/>
        <n v="3156.8"/>
        <n v="70.5"/>
        <n v="372.46000000000004"/>
        <n v="240.5"/>
        <n v="179.5"/>
        <n v="140.1"/>
        <n v="13.5"/>
        <n v="30.0"/>
        <n v="5183.199999999999"/>
        <n v="345.5"/>
        <n v="1769.1000000000001"/>
        <n v="4438.500000000001"/>
        <n v="144.1"/>
        <n v="69.7"/>
        <n v="65.4"/>
        <n v="21.1"/>
        <n v="48.5"/>
        <n v="17.8"/>
        <n v="76.1"/>
        <n v="81.5"/>
        <n v="93.9"/>
        <n v="145.6"/>
        <n v="45.8"/>
        <n v="28.1"/>
        <n v="107.7"/>
        <n v="98.4"/>
        <n v="22.2"/>
        <n v="463.29999999999995"/>
        <n v="319.1"/>
        <n v="23.9"/>
        <n v="44.3"/>
        <n v="212.2"/>
        <n v="1252.6"/>
        <n v="42.0"/>
        <n v="80.2"/>
        <n v="83.4"/>
        <n v="39.1"/>
        <n v="4991.799999999999"/>
        <n v="77.3"/>
        <n v="388.59999999999997"/>
        <n v="73.1"/>
        <n v="108.3"/>
        <n v="74.1"/>
        <n v="25.0"/>
        <n v="323.2"/>
        <n v="768.9000000000001"/>
        <n v="157.0"/>
        <n v="148.5"/>
        <n v="195.5"/>
        <n v="97.50000000000001"/>
        <n v="1396.4"/>
        <n v="232.0"/>
        <n v="41.6"/>
        <n v="564.1400000000001"/>
        <n v="108.78"/>
        <n v="91.5"/>
        <n v="21.7"/>
        <n v="46.9"/>
        <n v="4021.4999999999995"/>
        <n v="127.8"/>
        <n v="1030.3"/>
        <n v="4363.300000000001"/>
        <n v="135.2"/>
        <n v="133.7"/>
        <n v="131.9"/>
        <n v="193.2"/>
        <n v="49.9"/>
        <n v="96.9"/>
        <n v="189.60000000000002"/>
        <n v="91.8"/>
        <n v="16.4"/>
        <n v="102.1"/>
        <n v="111.6"/>
        <n v="50.2"/>
        <n v="130.0"/>
        <n v="143.3"/>
        <n v="241.7"/>
        <n v="185.79999999999998"/>
        <n v="61.6"/>
        <n v="41.0"/>
        <n v="41.2"/>
        <n v="109.5"/>
        <n v="65.5"/>
        <n v="92.5"/>
        <n v="1067.6"/>
        <n v="133.9"/>
        <n v="81.1"/>
        <n v="42.3"/>
        <n v="6632.000000000001"/>
        <n v="408.20000000000005"/>
        <n v="5.9"/>
        <n v="389.8"/>
        <n v="13.2"/>
        <n v="134.8"/>
        <n v="251.8"/>
        <n v="480.50000000000006"/>
        <n v="72.0"/>
        <n v="945.4"/>
        <n v="140.0"/>
        <n v="268.9"/>
        <n v="87.8"/>
        <n v="974.7999999999998"/>
        <n v="440.46000000000004"/>
        <n v="236.61"/>
        <n v="587.54"/>
        <n v="107.6"/>
        <n v="73.0"/>
        <n v="22.0"/>
        <n v="4425.0"/>
        <n v="160.5"/>
        <n v="110.5"/>
        <n v="1130.3000000000002"/>
        <n v="3883.7999999999997"/>
        <n v="66.3"/>
        <n v="52.7"/>
        <n v="67.5"/>
        <n v="52.8"/>
        <n v="99.2"/>
        <n v="71.6"/>
        <n v="124.7"/>
        <n v="325.5"/>
        <n v="669.5"/>
        <n v="193.79999999999998"/>
        <n v="1912.6999999999998"/>
        <n v="1511.2000000000003"/>
        <n v="1013.8999999999999"/>
        <n v="561.1"/>
        <n v="176.7"/>
        <n v="131.10000000000002"/>
        <n v="22.6"/>
        <n v="370.40000000000003"/>
        <n v="563.4"/>
        <n v="68.3"/>
        <n v="36.4"/>
        <n v="17.6"/>
        <n v="542.5"/>
        <n v="565.9999999999999"/>
        <n v="63.6"/>
        <n v="91.6"/>
        <n v="3826.0999999999995"/>
        <n v="30.2"/>
        <n v="132.9"/>
        <n v="19.3"/>
        <n v="244.20000000000002"/>
        <n v="18.8"/>
        <n v="17.7"/>
        <n v="155.70000000000002"/>
        <n v="74.6"/>
        <n v="224.8"/>
        <n v="174.5"/>
        <n v="337.0"/>
        <n v="275.4"/>
        <n v="485.1"/>
        <n v="260.79999999999995"/>
        <n v="882.5"/>
        <n v="129.2"/>
        <n v="242.0"/>
        <n v="390.48"/>
        <n v="143.78"/>
        <n v="228.09000000000003"/>
        <n v="7.5"/>
        <n v="2905.500000000001"/>
        <n v="32.8"/>
        <n v="119.3"/>
        <n v="923.9"/>
        <n v="5184.300000000002"/>
        <n v="41.7"/>
        <n v="62.8"/>
        <n v="89.80000000000001"/>
        <n v="22.7"/>
        <n v="37.5"/>
        <n v="792.7"/>
        <n v="780.6"/>
        <n v="612.0"/>
        <n v="154.7"/>
        <n v="63.8"/>
        <n v="138.2"/>
        <n v="66.9"/>
        <n v="54.5"/>
        <n v="789.2"/>
        <n v="86.3"/>
        <n v="71.3"/>
        <n v="4214.199999999999"/>
        <n v="17.4"/>
        <n v="99.80000000000001"/>
        <n v="574.5999999999999"/>
        <n v="22.5"/>
        <n v="134.1"/>
        <n v="32.6"/>
        <n v="259.8"/>
        <n v="234.70000000000002"/>
        <n v="16.5"/>
        <n v="383.70000000000005"/>
        <n v="254.00000000000003"/>
        <n v="1209.0"/>
        <n v="54.93"/>
        <n v="149.9"/>
        <n v="2.9"/>
        <n v="123.6"/>
        <n v="31.3"/>
        <n v="40.5"/>
        <n v="3076.7999999999997"/>
        <n v="1538.9000000000003"/>
        <n v="2459.5"/>
        <n v="189.1"/>
        <n v="61.3"/>
        <n v="54.7"/>
        <n v="64.9"/>
        <n v="104.80000000000001"/>
        <n v="195.9"/>
        <n v="169.8"/>
        <n v="202.6"/>
        <n v="164.0"/>
        <n v="128.6"/>
        <n v="207.20000000000002"/>
        <n v="645.1"/>
        <n v="72.9"/>
        <n v="305.7"/>
        <n v="20.0"/>
        <n v="7442.100000000001"/>
        <n v="51.6"/>
        <n v="69.1"/>
        <n v="714.0000000000001"/>
        <n v="76.0"/>
        <n v="158.8"/>
        <n v="300.5"/>
        <n v="167.8"/>
        <n v="586.0"/>
        <n v="282.9"/>
        <n v="395.0"/>
        <n v="324.7"/>
        <n v="1036.3000000000002"/>
        <n v="261.09999999999997"/>
        <n v="733.16"/>
        <n v="204.2"/>
        <n v="187.6"/>
        <n v="214.8"/>
        <n v="98.9"/>
        <n v="5517.0"/>
        <n v="20.3"/>
        <n v="1750.9"/>
        <n v="3426.1000000000004"/>
        <n v="78.9"/>
        <n v="28.5"/>
        <n v="88.9"/>
        <n v="314.79999999999995"/>
        <n v="75.8"/>
        <n v="95.5"/>
        <n v="116.19999999999999"/>
        <n v="655.8"/>
        <n v="82.5"/>
        <n v="12.9"/>
        <n v="844.6999999999999"/>
        <n v="216.79999999999998"/>
        <n v="441.5"/>
        <n v="49.5"/>
        <n v="87.6"/>
        <n v="59.099999999999994"/>
        <n v="47.3"/>
        <n v="136.8"/>
        <n v="143.4"/>
        <n v="141.3"/>
        <n v="50.9"/>
        <n v="112.19999999999999"/>
        <n v="602.0"/>
        <n v="883.8"/>
        <m/>
      </sharedItems>
    </cacheField>
    <cacheField name="join_key" numFmtId="0">
      <sharedItems containsBlank="1">
        <s v="  "/>
        <s v="44409  "/>
        <s v="44409  25175647"/>
        <s v="44409  63850117"/>
        <s v="44409  77471437"/>
        <s v="44409  127642957"/>
        <s v="44409  721921823"/>
        <s v="44409  722005374"/>
        <s v="44409  722005377"/>
        <s v="44409  722005383"/>
        <s v="44409  990389184"/>
        <s v="44409  1554932079"/>
        <s v="44409  1554932118"/>
        <s v="44409  1554932127"/>
        <s v="44409  1568687993"/>
        <s v="44409  6467292947"/>
        <s v="44409  6866111472"/>
        <s v="44409  6872271806"/>
        <s v="44409  6872355548"/>
        <s v="44409  8520906157"/>
        <s v="44409  10051737015"/>
        <s v="44409  11997024228"/>
        <s v="44409  12770477884"/>
        <s v="44409  12771329453"/>
        <s v="44409  13287594842"/>
        <s v="44409  13391691052"/>
        <s v="44409  13568665881"/>
        <s v="44409  6208975682575"/>
        <s v="44409  6209368149375"/>
        <s v="44409  6247788910375"/>
        <s v="44409  6248615162175"/>
        <s v="44409  6248630848375"/>
        <s v="44409  (not set)"/>
        <s v="44409  210513_nl_animaux_sepx_1506_1002700"/>
        <s v="44409  210516_nl_maman_sepx_1509_1003300"/>
        <s v="44409  210603_nl_enfant_sepx_1537_1002700"/>
        <s v="44409  210616_nl_lancement_happeezclub_sepx_1565_1004100"/>
        <s v="44409  210620_nl_moustique_sepx_1572_1004900"/>
        <s v="44409  210630_nl_soldes_bb_sepx_1603_1003000"/>
        <s v="44409  210715_nl_BB_sepx_1646_1002800"/>
        <s v="44409  210727_nl_djsoldes_sepx_1675_1003800"/>
        <s v="44409  210727_nl_lastday_18H_sepx_1676_1004100"/>
        <s v="44409  210727_nl_lastday_18H_sepx_1676_1004200"/>
        <s v="44409  210729_nl_bb_sepx_1684_1002800"/>
        <s v="44409  210801_nl_ete_sepx_1686_1003100"/>
        <s v="44409  210801_nl_ete_sepx_1686_1003300"/>
        <s v="44409  210801_nl_ete_sepx_1686_1003500"/>
        <s v="44409  210801_nl_ete_sepx_1686_1003600"/>
        <s v="44409  210801_nl_ete_sepx_1686_1003700"/>
        <s v="44409  210801_nl_ete_sepx_1686_1003800"/>
        <s v="44409  bienvenue-soldes"/>
        <s v="44409  couches_tidoo_crm_gwz_sepx_1388_1000200"/>
        <s v="44409  criteo_lower_funnel"/>
        <s v="44409  criteo_seg_occasionnels"/>
        <s v="44409  crm_relance_gwz_panier_abandonne_h4_j1-h4_sepx_69_1000200"/>
        <s v="44409  crm_relance_gwz_panier_abandonne_h4_j1-j1_sepx_69_1001400"/>
        <s v="44409  Diversificationalimentaire-bébé"/>
        <s v="44409  email-filleul"/>
        <s v="44409  fq_churn_crm-relancecode_sepx_704_1000300"/>
        <s v="44409  FR - SHP - All Products"/>
        <s v="44409  FR - TXT - BN - Marque Greenweez"/>
        <s v="44409  frequent_crm-cross_sell_j25_sepx_162_1000800"/>
        <s v="44409  occasionnel_crm-cross_sell_j25_sepx_184_1000500"/>
        <s v="44409  parent_nv_crm_tunnel_gwz_j70_sepx_1539_1000800"/>
        <s v="44409  prechurn_crm_tunnel_gwz_j7_autre_sepx_1667_1001600"/>
        <s v="44410  "/>
        <s v="44410  25175647"/>
        <s v="44410  77471437"/>
        <s v="44410  721921823"/>
        <s v="44410  722005374"/>
        <s v="44410  722005377"/>
        <s v="44410  722005383"/>
        <s v="44410  1554932079"/>
        <s v="44410  1554932109"/>
        <s v="44410  1554932118"/>
        <s v="44410  1554932127"/>
        <s v="44410  1568687993"/>
        <s v="44410  6467292947"/>
        <s v="44410  6866111472"/>
        <s v="44410  6872271806"/>
        <s v="44410  6872355548"/>
        <s v="44410  8520906157"/>
        <s v="44410  10051737015"/>
        <s v="44410  12770477884"/>
        <s v="44410  12771329453"/>
        <s v="44410  13173444840"/>
        <s v="44410  13287594842"/>
        <s v="44410  13391691052"/>
        <s v="44410  13568665881"/>
        <s v="44410  13572333097"/>
        <s v="44410  6208975682575"/>
        <s v="44410  6209368149375"/>
        <s v="44410  6229388243575"/>
        <s v="44410  (not set)"/>
        <s v="44410  210118_nl_blue_sepx_1173_1002500"/>
        <s v="44410  210613_nl_avoine_sepx_1557_1003600"/>
        <s v="44410  210630_nl_happy_hour_18h_sepx_1608_1003100"/>
        <s v="44410  210707_nl_happy_hour_12h_sepx_1628_1003700"/>
        <s v="44410  210712_nl_coco_sepx_1640_1003700"/>
        <s v="44410  210721_nl_hh_midi_sepx_1664_1003100"/>
        <s v="44410  210721_push_happyhours"/>
        <s v="44410  210722_nl_bb_sepx_1666_1002600"/>
        <s v="44410  210727_nl_djsoldes_sepx_1675_1003200"/>
        <s v="44410  210727_nl_lastday_18H_sepx_1676_1004100"/>
        <s v="44410  210727_nl_lastday_18H_sepx_1676_1004200"/>
        <s v="44410  210729_nl_maison_sepx_1682_1002900"/>
        <s v="44410  210729_nl_maison_sepx_1683_1003300"/>
        <s v="44410  210801_nl_ete_sepx_1686_1003400"/>
        <s v="44410  210801_nl_ete_sepx_1686_1003500"/>
        <s v="44410  210801_nl_ete_sepx_1686_1003700"/>
        <s v="44410  210801_nl_ete_sepx_1686_1003800"/>
        <s v="44410  210802_nl_menage_sepx_1687_1003100"/>
        <s v="44410  210802_nl_menage_sepx_1687_1003300"/>
        <s v="44410  210802_nl_menage_sepx_1687_1003400"/>
        <s v="44410  210802_nl_menage_sepx_1688_1003000"/>
        <s v="44410  210802_nl_menage_sepx_1688_1003100"/>
        <s v="44410  210802_nl_menage_sepx_1688_1003200"/>
        <s v="44410  210802_nl_menage_sepx_1688_1003500"/>
        <s v="44410  210802_nl_menage_sepx_1688_1003600"/>
        <s v="44410  couches_bambo_crm_gwz_sepx_1393_1000400"/>
        <s v="44410  criteo_lower_funnel"/>
        <s v="44410  criteo_mid_funnel"/>
        <s v="44410  criteo_mid_funnel_bis"/>
        <s v="44410  crm_relance_gwz_panier_abandonne_h4_j1-h4_sepx_69_1000200"/>
        <s v="44410  crm_relance_gwz_panier_abandonne_h4_j1-j1_sepx_69_1001400"/>
        <s v="44410  Diversificationalimentaire-bébé"/>
        <s v="44410  email-filleul"/>
        <s v="44410  fidelite_tunnel_gwz_com5_sepx_1289_1001200"/>
        <s v="44410  FR - SHP - All Products"/>
        <s v="44410  FR - TXT - BN - Marque Greenweez"/>
        <s v="44410  frequent_crm-cross_sell_j25_sepx_162_1000800"/>
        <s v="44410  frequent_crm-relance_consommable_j30_sepx_162_1000300"/>
        <s v="44410  nvclient_na_a_crm_tunnel_gwz_j7_autre_sepx_1265_1002800"/>
        <s v="44410  occasionnel_crm-cross_sell_j25_sepx_184_1000500"/>
        <s v="44411  "/>
        <s v="44411  23985487"/>
        <s v="44411  25175647"/>
        <s v="44411  63850117"/>
        <s v="44411  77471437"/>
        <s v="44411  721921823"/>
        <s v="44411  722005374"/>
        <s v="44411  722005377"/>
        <s v="44411  722005383"/>
        <s v="44411  990389184"/>
        <s v="44411  1554932109"/>
        <s v="44411  1554932118"/>
        <s v="44411  1554932127"/>
        <s v="44411  1568687993"/>
        <s v="44411  6866111472"/>
        <s v="44411  6872271806"/>
        <s v="44411  6872355548"/>
        <s v="44411  8520906157"/>
        <s v="44411  10051737015"/>
        <s v="44411  12770477884"/>
        <s v="44411  12771329453"/>
        <s v="44411  13173444840"/>
        <s v="44411  13391691052"/>
        <s v="44411  13568665881"/>
        <s v="44411  6209368149375"/>
        <s v="44411  6248630848375"/>
        <s v="44411  (not set)"/>
        <s v="44411  210214_nl_gourmand_sepx_1229_1002900"/>
        <s v="44411  210630_nl_happy_hour_18h_sepx_1608_1003500"/>
        <s v="44411  210630_nl_happy_hour_18h_sepx_1608_1003600"/>
        <s v="44411  210705_nl_biochef_sepx_1618_1003800"/>
        <s v="44411  210725_nl_potager_photo_sepx_1668_1003500"/>
        <s v="44411  210725_push_soldes"/>
        <s v="44411  210727_nl_djsoldes_sepx_1675_1003700"/>
        <s v="44411  210727_nl_lastday_18H_sepx_1676_1004100"/>
        <s v="44411  210727_nl_lastday_18H_sepx_1676_1004500"/>
        <s v="44411  210801_nl_ete_sepx_1686_1003500"/>
        <s v="44411  210801_nl_ete_sepx_1686_1003700"/>
        <s v="44411  210802_nl_menage_sepx_1687_1003100"/>
        <s v="44411  210802_nl_menage_sepx_1687_1003300"/>
        <s v="44411  210802_nl_menage_sepx_1687_1003400"/>
        <s v="44411  210802_nl_menage_sepx_1688_1003200"/>
        <s v="44411  210802_nl_menage_sepx_1688_1003500"/>
        <s v="44411  210803_nl_naturel_sepx_1695_1002500"/>
        <s v="44411  210803_nl_naturel_sepx_1695_1002600"/>
        <s v="44411  210803_nl_naturel_sepx_1695_1002700"/>
        <s v="44411  210803_nl_naturel_sepx_1695_1002800"/>
        <s v="44411  210803_nl_naturel_sepx_1695_1002900"/>
        <s v="44411  210803_nl_naturel_sepx_1695_1003000"/>
        <s v="44411  bienvenue-green21"/>
        <s v="44411  bienvenue-soldes"/>
        <s v="44411  couches_tidoo_crm_gwz_relance_sepx_1465_1000700"/>
        <s v="44411  criteo_lower_funnel"/>
        <s v="44411  criteo_seg_occasionnels"/>
        <s v="44411  crm_relance_gwz_panier_abandonne_h4_j1-h4_sepx_69_1000200"/>
        <s v="44411  crm_relance_gwz_panier_abandonne_h4_j1-j1_sepx_69_1001400"/>
        <s v="44411  email-admin"/>
        <s v="44411  email-filleul"/>
        <s v="44411  fq_prechurn_crm-relancecode_sepx_703_1000300"/>
        <s v="44411  FR - SHP - All Products"/>
        <s v="44411  FR - TXT - BN - Marque Greenweez"/>
        <s v="44411  frequent_crm-cross_sell_j25_sepx_162_1000800"/>
        <s v="44411  frequent_crm-relance_consommable_j30_sepx_162_1000300"/>
        <s v="44411  nvclient_a_crm_tunnel_gwz_j23_nonvegan_sepx_1260_1001200"/>
        <s v="44411  nvclient_na_a_crm_tunnel_gwz_j7_autre_sepx_1265_1002800"/>
        <s v="44411  prebuy_crm_tunnel_gwz_j3_sepx_1210_1002100"/>
        <s v="44411  prechurn_crm_tunnel_gwz_j-14_autre_sepx_1667_1001400"/>
        <s v="44412  "/>
        <s v="44412  23985487"/>
        <s v="44412  25175647"/>
        <s v="44412  77471437"/>
        <s v="44412  127642957"/>
        <s v="44412  721921823"/>
        <s v="44412  722005374"/>
        <s v="44412  722005377"/>
        <s v="44412  722005383"/>
        <s v="44412  990389184"/>
        <s v="44412  1554932079"/>
        <s v="44412  1554932118"/>
        <s v="44412  1554932127"/>
        <s v="44412  1568687993"/>
        <s v="44412  6467292947"/>
        <s v="44412  6866111472"/>
        <s v="44412  6872271806"/>
        <s v="44412  6872355548"/>
        <s v="44412  8520906157"/>
        <s v="44412  10051737015"/>
        <s v="44412  12770477884"/>
        <s v="44412  12771329453"/>
        <s v="44412  13287594842"/>
        <s v="44412  13391691052"/>
        <s v="44412  13568665881"/>
        <s v="44412  6208975682575"/>
        <s v="44412  6229389502175"/>
        <s v="44412  6248630848375"/>
        <s v="44412  (not set)"/>
        <s v="44412  210502_nl_vin_sepx_1462_1003000"/>
        <s v="44412  210620_nl_moustique_sepx_1572_1004900"/>
        <s v="44412  210621_nl_cookie_sepx_1573_1003400"/>
        <s v="44412  210630_nl_happy_hour_18h_sepx_1608_1003100"/>
        <s v="44412  210630_nl_happy_hour_sepx_1606_1003200"/>
        <s v="44412  210720_nl_troisieme_sepx_1656_1003100"/>
        <s v="44412  210721_push_happyhours"/>
        <s v="44412  210727_nl_djsoldes_sepx_1675_1003200"/>
        <s v="44412  210801_nl_ete_sepx_1686_1003500"/>
        <s v="44412  210802_nl_menage_sepx_1688_1003200"/>
        <s v="44412  210802_nl_menage_sepx_1688_1003300"/>
        <s v="44412  210802_nl_menage_sepx_1688_1003600"/>
        <s v="44412  210803_nl_naturel_sepx_1695_1002700"/>
        <s v="44412  210803_nl_naturel_sepx_1695_1003000"/>
        <s v="44412  bienvenue-green21"/>
        <s v="44412  criteo_lower_funnel"/>
        <s v="44412  criteo_mid_funnel_bis"/>
        <s v="44412  crm_relance_gwz_panier_abandonne_h4_j1-h4_sepx_69_1000200"/>
        <s v="44412  crm_relance_gwz_panier_abandonne_h4_j1-j1_sepx_69_1001400"/>
        <s v="44412  email-filleul"/>
        <s v="44412  FR - SHP - All Products"/>
        <s v="44412  FR - TXT - BN - Marque Greenweez"/>
        <s v="44412  frequent_crm-relance_consommable_j30_sepx_162_1000300"/>
        <s v="44412  occasionnel_crm-relance_consommable_j30_sepx_184_1000300"/>
        <s v="44412  prechurn_crm_tunnel_gwz_j-14_autre_sepx_1667_1001400"/>
        <s v="44413  "/>
        <s v="44413  25175647"/>
        <s v="44413  63850117"/>
        <s v="44413  77471437"/>
        <s v="44413  127642957"/>
        <s v="44413  721921823"/>
        <s v="44413  722005374"/>
        <s v="44413  722005377"/>
        <s v="44413  722005383"/>
        <s v="44413  1554932079"/>
        <s v="44413  1554932109"/>
        <s v="44413  1554932118"/>
        <s v="44413  1568687993"/>
        <s v="44413  6467292947"/>
        <s v="44413  6866111472"/>
        <s v="44413  6872271806"/>
        <s v="44413  6872355548"/>
        <s v="44413  8520906157"/>
        <s v="44413  10051737015"/>
        <s v="44413  12770477884"/>
        <s v="44413  12771329453"/>
        <s v="44413  13391691052"/>
        <s v="44413  13568665881"/>
        <s v="44413  6208975682575"/>
        <s v="44413  (not set)"/>
        <s v="44413  210607_nl_salade_sepx_1544_1004300"/>
        <s v="44413  210625_nl_lamazuna_sepx_1589_1002700"/>
        <s v="44413  210711_nl_championne2_sepx_1637_1003500"/>
        <s v="44413  210715_nl_bach_sepx_1647_1003000"/>
        <s v="44413  210720_nl_troisieme_sepx_1657_1003600"/>
        <s v="44413  210727_nl_djsoldes_sepx_1675_1003200"/>
        <s v="44413  210802_nl_menage_sepx_1687_1003100"/>
        <s v="44413  210802_nl_menage_sepx_1688_1003200"/>
        <s v="44413  210805_nl_enfant_1_sepx_1700_1002700"/>
        <s v="44413  210805_nl_enfant_1_sepx_1700_1002800"/>
        <s v="44413  210805_nl_enfant_1_sepx_1700_1002900"/>
        <s v="44413  210805_nl_enfant_2_sepx_1701_1002600"/>
        <s v="44413  210805_nl_enfant_2_sepx_1701_1002700"/>
        <s v="44413  210805_nl_enfant_2_sepx_1701_1002800"/>
        <s v="44413  210805_nl_enfant_2_sepx_1701_1002900"/>
        <s v="44413  210805_nl_enfant_2_sepx_1701_1003000"/>
        <s v="44413  210805_nl_generale_sepx_1702_1002800"/>
        <s v="44413  210805_nl_generale_sepx_1702_1002900"/>
        <s v="44413  210805_nl_generale_sepx_1702_1003000"/>
        <s v="44413  210805_nl_generale_sepx_1702_1003100"/>
        <s v="44413  210805_nl_generale_sepx_1702_1003200"/>
        <s v="44413  210805_push_lg"/>
        <s v="44413  bienvenue-green21"/>
        <s v="44413  criteo_mid_funnel_bis"/>
        <s v="44413  criteo_seg_occasionnels"/>
        <s v="44413  crm_relance_gwz_panier_abandonne_h4_j1-h4_sepx_69_1000200"/>
        <s v="44413  crm_relance_gwz_panier_abandonne_h4_j1-j1_sepx_69_1001400"/>
        <s v="44413  email-admin"/>
        <s v="44413  fq_prechurn_crm-relancecode_sepx_703_1000300"/>
        <s v="44413  FR - SHP - All Products"/>
        <s v="44413  FR - TXT - BN - Marque Greenweez"/>
        <s v="44413  frequent_crm-relance_consommable_j30_sepx_162_1000300"/>
        <s v="44413  native-ads-outbrain-perf-08-2021"/>
        <s v="44413  occasionnel_crm-relance_consommable_j30_sepx_184_1000300"/>
        <s v="44413  prechurn_crm_tunnel_gwz_j7_autre_sepx_1667_1001600"/>
        <s v="44413  welcome_j3_zd"/>
        <s v="44414  "/>
        <s v="44414  23985487"/>
        <s v="44414  25175647"/>
        <s v="44414  77471437"/>
        <s v="44414  721921823"/>
        <s v="44414  722005377"/>
        <s v="44414  722005383"/>
        <s v="44414  1554932079"/>
        <s v="44414  1554932118"/>
        <s v="44414  1554932127"/>
        <s v="44414  1568687993"/>
        <s v="44414  6467292947"/>
        <s v="44414  6866111472"/>
        <s v="44414  6872271806"/>
        <s v="44414  6872355548"/>
        <s v="44414  8520906157"/>
        <s v="44414  11997024228"/>
        <s v="44414  12770477884"/>
        <s v="44414  12771329453"/>
        <s v="44414  13287594842"/>
        <s v="44414  13391691052"/>
        <s v="44414  13568665881"/>
        <s v="44414  6208975682575"/>
        <s v="44414  6248615162175"/>
        <s v="44414  (not set)"/>
        <s v="44414  210608_nl_nouveau_sepx_1547_1002700"/>
        <s v="44414  210616_nl_lancement_happeezclub_sepx_1565_1003600"/>
        <s v="44414  210706_nl_deuxieme_sepx_1620_1003200"/>
        <s v="44414  210708_nl_bb_sepx_1629_1002800"/>
        <s v="44414  210727_nl_djsoldes_sepx_1675_1003200"/>
        <s v="44414  210727_nl_lastday_18H_sepx_1676_1004400"/>
        <s v="44414  210729_nl_maison_sepx_1683_1003300"/>
        <s v="44414  210801_nl_ete_sepx_1686_1003300"/>
        <s v="44414  210802_nl_menage_sepx_1687_1003100"/>
        <s v="44414  210803_nl_naturel_sepx_1695_1002600"/>
        <s v="44414  210805_nl_enfant_1_sepx_1700_1002700"/>
        <s v="44414  210805_nl_enfant_2_sepx_1701_1002700"/>
        <s v="44414  210805_nl_enfant_2_sepx_1701_1003000"/>
        <s v="44414  210805_nl_generale_sepx_1702_1002800"/>
        <s v="44414  210805_nl_generale_sepx_1702_1002900"/>
        <s v="44414  210805_nl_generale_sepx_1702_1003000"/>
        <s v="44414  210805_nl_generale_sepx_1702_1003100"/>
        <s v="44414  criteo_mid_funnel_bis"/>
        <s v="44414  crm_relance_gwz_panier_abandonne_h4_j1-h4_sepx_69_1000200"/>
        <s v="44414  email-admin"/>
        <s v="44414  FR - TXT - BN - Marque Greenweez"/>
        <s v="44414  frequent_crm-relance_consommable_j30_sepx_162_1000300"/>
        <s v="44414  prechurn_crm_tunnel_gwz_j7_autre_sepx_1667_1001600"/>
        <s v="44415  "/>
        <s v="44415  25175647"/>
        <s v="44415  77471437"/>
        <s v="44415  127642957"/>
        <s v="44415  721921823"/>
        <s v="44415  722005374"/>
        <s v="44415  722005383"/>
        <s v="44415  1554932079"/>
        <s v="44415  1554932109"/>
        <s v="44415  1554932118"/>
        <s v="44415  1554932127"/>
        <s v="44415  1568687993"/>
        <s v="44415  6467292947"/>
        <s v="44415  6866111472"/>
        <s v="44415  6872271806"/>
        <s v="44415  6872355548"/>
        <s v="44415  8520906157"/>
        <s v="44415  10051737015"/>
        <s v="44415  11997024228"/>
        <s v="44415  12770477884"/>
        <s v="44415  12771329453"/>
        <s v="44415  13173444840"/>
        <s v="44415  13287594842"/>
        <s v="44415  13568665881"/>
        <s v="44415  6208975682575"/>
        <s v="44415  6209368149375"/>
        <s v="44415  (not set)"/>
        <s v="44415  210504_nl_menage_sepx_1469_1002600"/>
        <s v="44415  210601_nl_mif_sepx_1609_1003200"/>
        <s v="44415  210607_nl_salade_sepx_1544_1004200"/>
        <s v="44415  210616_nl_lancement_happeezclub_sepx_1565_1003600"/>
        <s v="44415  210711_nl_championne2_sepx_1637_1003500"/>
        <s v="44415  210801_nl_ete_sepx_1686_1003300"/>
        <s v="44415  210802_nl_menage_sepx_1687_1003600"/>
        <s v="44415  210802_nl_menage_sepx_1688_1003500"/>
        <s v="44415  210803_nl_naturel_sepx_1695_1002700"/>
        <s v="44415  210805_nl_enfant_1_sepx_1700_1002700"/>
        <s v="44415  210805_nl_enfant_2_sepx_1701_1002600"/>
        <s v="44415  210805_nl_generale_sepx_1702_1003000"/>
        <s v="44415  210805_nl_generale_sepx_1702_1003200"/>
        <s v="44415  criteo_mid_funnel_bis"/>
        <s v="44415  criteo_seg_occasionnels"/>
        <s v="44415  crm_relance_gwz_panier_abandonne_h4_j1-h4_sepx_69_1000200"/>
        <s v="44415  crm_relance_gwz_panier_abandonne_h4_j1-j1_sepx_69_1001400"/>
        <s v="44415  email-admin"/>
        <s v="44415  email-filleul"/>
        <s v="44415  email-parrain"/>
        <s v="44415  fq_churn_crm-relancecode_sepx_704_1000300"/>
        <s v="44415  FR - SHP - All Products"/>
        <s v="44415  FR - TXT - BN - Marque Greenweez"/>
        <s v="44415  frequent_crm-cross_sell_j25_sepx_162_1000800"/>
        <s v="44415  IA - COM - [PUR - RT] - Clients Existants⎮6203348753175"/>
        <s v="44415  native-ads-outbrain-perf-08-2021"/>
        <s v="44415  occasionnel_crm-cross_sell_j25_sepx_184_1000500"/>
        <s v="44416  "/>
        <s v="44416  25175647"/>
        <s v="44416  63850117"/>
        <s v="44416  77471437"/>
        <s v="44416  127642957"/>
        <s v="44416  721921823"/>
        <s v="44416  722005377"/>
        <s v="44416  722005383"/>
        <s v="44416  1554932079"/>
        <s v="44416  1554932109"/>
        <s v="44416  1554932118"/>
        <s v="44416  1568687993"/>
        <s v="44416  6467292947"/>
        <s v="44416  6866111472"/>
        <s v="44416  6872271806"/>
        <s v="44416  6872355548"/>
        <s v="44416  8520906157"/>
        <s v="44416  10051737015"/>
        <s v="44416  12770477884"/>
        <s v="44416  13173444840"/>
        <s v="44416  13391691052"/>
        <s v="44416  13568665881"/>
        <s v="44416  13572333097"/>
        <s v="44416  6229388243575"/>
        <s v="44416  6229389502175"/>
        <s v="44416  (not set)"/>
        <s v="44416  201117_nl_or_sepx_1021_1003400"/>
        <s v="44416  210405_nl_air_sepx_1370_1003600"/>
        <s v="44416  210616_nl_lancement_happeezclub_sepx_1565_1003700"/>
        <s v="44416  210630_nl_soldes_bb_sepx_1603_1003000"/>
        <s v="44416  210706_nl_deuxieme_sepx_1620_1003200"/>
        <s v="44416  210720_nl_troisieme_sepx_1657_1003600"/>
        <s v="44416  210726_nl_rentree_sepx_1674_1003800"/>
        <s v="44416  210727_nl_djsoldes_sepx_1675_1003800"/>
        <s v="44416  210727_nl_lastday_18H_sepx_1676_1004100"/>
        <s v="44416  210729_nl_maison_sepx_1683_1003300"/>
        <s v="44416  210801_nl_ete_sepx_1686_1003500"/>
        <s v="44416  210802_nl_menage_sepx_1687_1003200"/>
        <s v="44416  210805_nl_enfant_2_sepx_1701_1002700"/>
        <s v="44416  210805_nl_generale_sepx_1702_1002800"/>
        <s v="44416  210808_nl_nouveaute_sepx_1703_1003000"/>
        <s v="44416  210808_nl_nouveaute_sepx_1703_1003100"/>
        <s v="44416  210808_nl_nouveaute_sepx_1703_1003200"/>
        <s v="44416  210808_nl_nouveaute_sepx_1703_1003400"/>
        <s v="44416  210808_nl_nouveaute_sepx_1703_1003500"/>
        <s v="44416  210808_nl_nouveaute_sepx_1703_1003600"/>
        <s v="44416  210808_nl_nouveaute_sepx_1703_1003700"/>
        <s v="44416  210808_nl_nouveaute_sepx_1703_1003800"/>
        <s v="44416  couches_carryboo_crm_gwz_relance_sepx_1472_1000600"/>
        <s v="44416  criteo_lower_funnel"/>
        <s v="44416  criteo_mid_funnel_bis"/>
        <s v="44416  crm_relance_gwz_panier_abandonne_h4_j1-h4_sepx_69_1000200"/>
        <s v="44416  crm_relance_gwz_panier_abandonne_h4_j1-j1_sepx_69_1001400"/>
        <s v="44416  fidelite_tunnel_gwz_webzineprintemps2021_sepx_1289_1001600"/>
        <s v="44416  fq_prechurn_crm-relancecode_sepx_703_1000300"/>
        <s v="44416  FR - SHP - All Products"/>
        <s v="44416  FR - TXT - BN - Marque Greenweez"/>
        <s v="44416  native-ads-outbrain-perf-08-2021"/>
        <s v="44416  occasionnel_crm-relance_consommable_j30_sepx_184_1000300"/>
        <s v="44417  "/>
        <s v="44417  23985487"/>
        <s v="44417  25175647"/>
        <s v="44417  77471437"/>
        <s v="44417  721921823"/>
        <s v="44417  722005374"/>
        <s v="44417  722005377"/>
        <s v="44417  722005383"/>
        <s v="44417  990389184"/>
        <s v="44417  1554932079"/>
        <s v="44417  1554932109"/>
        <s v="44417  1554932118"/>
        <s v="44417  1554932127"/>
        <s v="44417  1568687993"/>
        <s v="44417  6467292947"/>
        <s v="44417  6866111472"/>
        <s v="44417  6872271806"/>
        <s v="44417  6872355548"/>
        <s v="44417  8520906157"/>
        <s v="44417  10051737015"/>
        <s v="44417  11997024228"/>
        <s v="44417  12770477884"/>
        <s v="44417  12771329453"/>
        <s v="44417  13173444840"/>
        <s v="44417  13391691052"/>
        <s v="44417  13568665881"/>
        <s v="44417  13572333097"/>
        <s v="44417  6208975682575"/>
        <s v="44417  6209368149375"/>
        <s v="44417  (not set)"/>
        <s v="44417  210706_nl_deuxieme_sepx_1620_1003200"/>
        <s v="44417  210727_nl_djsoldes_sepx_1675_1003200"/>
        <s v="44417  210802_nl_menage_sepx_1687_1003100"/>
        <s v="44417  210804_push_menage"/>
        <s v="44417  210805_nl_generale_sepx_1702_1003000"/>
        <s v="44417  210808_nl_nouveaute_sepx_1703_1003100"/>
        <s v="44417  210808_nl_nouveaute_sepx_1703_1003500"/>
        <s v="44417  210808_nl_nouveaute_sepx_1703_1003700"/>
        <s v="44417  210808_nl_nouveaute_sepx_1703_1003800"/>
        <s v="44417  210809_nl_frais__1_sepx_1708_1002700"/>
        <s v="44417  210809_nl_frais__1_sepx_1708_1002800"/>
        <s v="44417  210809_nl_frais__1_sepx_1708_1002900"/>
        <s v="44417  210809_nl_frais__1_sepx_1708_1003000"/>
        <s v="44417  210809_nl_frais__1_sepx_1708_1003100"/>
        <s v="44417  210809_nl_frais_2_sepx_1709_1002800"/>
        <s v="44417  210809_nl_frais_2_sepx_1709_1002900"/>
        <s v="44417  210809_nl_frais_2_sepx_1709_1003000"/>
        <s v="44417  210809_nl_frais_2_sepx_1709_1003100"/>
        <s v="44417  210809_nl_frais_2_sepx_1709_1003200"/>
        <s v="44417  couches_carryboo_crm_gwz_relance_sepx_1472_1000800"/>
        <s v="44417  couches_tidoo_crm_gwz_relance_sepx_1465_1000200"/>
        <s v="44417  couches_tidoo_crm_gwz_relance_sepx_1465_1000700"/>
        <s v="44417  criteo_lower_funnel"/>
        <s v="44417  criteo_mid_funnel"/>
        <s v="44417  crm_relance_gwz_panier_abandonne_h4_j1-j1_sepx_69_1001400"/>
        <s v="44417  email-weezpoint"/>
        <s v="44417  facebook_boost_04082021_opélivraisonofferte"/>
        <s v="44417  FR - SHP - All Products"/>
        <s v="44417  FR - TXT - BN - Marque Greenweez"/>
        <s v="44417  frequent_crm-relance_consommable_j30_sepx_162_1000300"/>
        <s v="44417  prebuy_crm_tunnel_gwz_j3_sepx_1210_1002100"/>
        <s v="44417  welcome"/>
        <s v="44418  "/>
        <s v="44418  25175647"/>
        <s v="44418  63850117"/>
        <s v="44418  77471437"/>
        <s v="44418  127642957"/>
        <s v="44418  721921823"/>
        <s v="44418  722005377"/>
        <s v="44418  722005383"/>
        <s v="44418  1554932079"/>
        <s v="44418  1554932109"/>
        <s v="44418  1554932118"/>
        <s v="44418  1554932127"/>
        <s v="44418  1568687993"/>
        <s v="44418  6467292947"/>
        <s v="44418  6866111472"/>
        <s v="44418  6872271806"/>
        <s v="44418  6872355548"/>
        <s v="44418  8520906157"/>
        <s v="44418  10051737015"/>
        <s v="44418  12770477884"/>
        <s v="44418  12771329453"/>
        <s v="44418  13391691052"/>
        <s v="44418  13568665881"/>
        <s v="44418  6209368149375"/>
        <s v="44418  6248615162175"/>
        <s v="44418  6248630848375"/>
        <s v="44418  (not set)"/>
        <s v="44418  210412_nl_cuisine_sepx_1382_1003300"/>
        <s v="44418  210721_nl_hh_carre_sepx_1654_1003500"/>
        <s v="44418  210727_nl_djsoldes_sepx_1675_1003200"/>
        <s v="44418  210801_nl_ete_sepx_1686_1003700"/>
        <s v="44418  210805_nl_enfant_2_sepx_1701_1002700"/>
        <s v="44418  210805_nl_generale_sepx_1702_1003100"/>
        <s v="44418  210808_nl_nouveaute_sepx_1703_1003700"/>
        <s v="44418  210808_nl_nouveaute_sepx_1703_1003800"/>
        <s v="44418  210809_nl_frais__1_sepx_1708_1003000"/>
        <s v="44418  210809_nl_frais__1_sepx_1708_1003100"/>
        <s v="44418  210809_nl_frais__1_sepx_1708_1003200"/>
        <s v="44418  210809_nl_frais_2_sepx_1709_1002900"/>
        <s v="44418  210810_nl_saveurs_sepx_1710_1002500"/>
        <s v="44418  210810_nl_saveurs_sepx_1710_1002600"/>
        <s v="44418  210810_nl_saveurs_sepx_1710_1002800"/>
        <s v="44418  210810_nl_saveurs_sepx_1710_1002900"/>
        <s v="44418  210810_nl_saveurs_sepx_1710_1003000"/>
        <s v="44418  adventure-green21-courte-0821"/>
        <s v="44418  criteo_lower_funnel"/>
        <s v="44418  criteo_mid_funnel"/>
        <s v="44418  crm_relance_gwz_panier_abandonne_h4_j1-h4_sepx_69_1000200"/>
        <s v="44418  crm_relance_gwz_panier_abandonne_h4_j1-j1_sepx_69_1001400"/>
        <s v="44418  email-filleul"/>
        <s v="44418  fq_prechurn_crm-relancecode_sepx_703_1000300"/>
        <s v="44418  FR - SHP - All Products"/>
        <s v="44418  FR - TXT - BN - Marque Greenweez"/>
        <s v="44418  inscription21-06-soldes"/>
        <s v="44418  nvclient_a_crm_tunnel_gwz_j30_autre_sepx_1257_1001700"/>
        <s v="44418  nvclient_a_crm_tunnel_gwz_j37_code_autre_sepx_1260_1002500"/>
        <s v="44418  nvclient_a_crm_tunnel_gwz_j44_sepx_1260_1002600"/>
        <s v="44418  prebuy_crm_tunnel_gwz_j3_sepx_1210_1002100"/>
        <s v="44419  "/>
        <s v="44419  23985487"/>
        <s v="44419  25175647"/>
        <s v="44419  63850117"/>
        <s v="44419  77471437"/>
        <s v="44419  721921823"/>
        <s v="44419  722005377"/>
        <s v="44419  722005383"/>
        <s v="44419  1554932079"/>
        <s v="44419  1554932109"/>
        <s v="44419  1554932118"/>
        <s v="44419  1568687993"/>
        <s v="44419  6467292947"/>
        <s v="44419  6866111472"/>
        <s v="44419  6872271806"/>
        <s v="44419  6872355548"/>
        <s v="44419  8520906157"/>
        <s v="44419  10051737015"/>
        <s v="44419  11997024228"/>
        <s v="44419  12770477884"/>
        <s v="44419  12771329453"/>
        <s v="44419  13173444840"/>
        <s v="44419  13391691052"/>
        <s v="44419  13568665881"/>
        <s v="44419  6248615162175"/>
        <s v="44419  (not set)"/>
        <s v="44419  210301_nl_zd_sepx_1254_1002900"/>
        <s v="44419  210715_nl_bach_sepx_1647_1003100"/>
        <s v="44419  210725_nl_potager_photo_sepx_1668_1003500"/>
        <s v="44419  210727_nl_djsoldes_sepx_1675_1003700"/>
        <s v="44419  210801_nl_ete_sepx_1686_1003300"/>
        <s v="44419  210805_push_lg"/>
        <s v="44419  210808_nl_nouveaute_sepx_1703_1003500"/>
        <s v="44419  210808_nl_nouveaute_sepx_1703_1003800"/>
        <s v="44419  210809_nl_frais__1_sepx_1708_1002800"/>
        <s v="44419  210809_nl_frais__1_sepx_1708_1003000"/>
        <s v="44419  210809_nl_frais_2_sepx_1709_1003000"/>
        <s v="44419  210809_nl_frais_2_sepx_1709_1003200"/>
        <s v="44419  210810_nl_saveurs_sepx_1710_1002800"/>
        <s v="44419  couches_lovegreen_crm_gwz_relance_sepx_1466_1000600"/>
        <s v="44419  couches_tidoo_crm_gwz_relance_sepx_1465_1000700"/>
        <s v="44419  criteo_lower_funnel"/>
        <s v="44419  criteo_mid_funnel"/>
        <s v="44419  criteo_mid_funnel_bis"/>
        <s v="44419  criteo_seg_occasionnels"/>
        <s v="44419  crm_relance_gwz_panier_abandonne_h4_j1-j1_sepx_69_1001400"/>
        <s v="44419  crm_relance_panier_abandonne_h2_j1-h2_sepx_69_1000200"/>
        <s v="44419  email-admin"/>
        <s v="44419  email-filleul"/>
        <s v="44419  fidelite_tunnel_gwz_com5_sepx_1289_1001200"/>
        <s v="44419  fidelite_tunnel_gwz_com7_sepx_1289_1001300"/>
        <s v="44419  fq_churn_crm-relancecode_sepx_704_1000300"/>
        <s v="44419  FR - SHP - All Products"/>
        <s v="44419  FR - TXT - BN - Marque Greenweez"/>
        <s v="44419  frequent_crm-relance_consommable_j30_sepx_~SYSTEM.CAMPAIGNID~_~SYSTEM.ACTIONID~"/>
        <s v="44419  frequent_crm-relance_consommable_j30_sepx_162_1000300"/>
        <s v="44419  nvclient_a_crm_tunnel_gwz_j37_code_autre_sepx_1260_1002500"/>
        <s v="44419  occasionnel_crm-cross_sell_j25_sepx_184_1000500"/>
        <s v="44420  "/>
        <s v="44420  25175647"/>
        <s v="44420  63850117"/>
        <s v="44420  77471437"/>
        <s v="44420  127642957"/>
        <s v="44420  721921823"/>
        <s v="44420  722005374"/>
        <s v="44420  722005377"/>
        <s v="44420  990389184"/>
        <s v="44420  1554932079"/>
        <s v="44420  1554932118"/>
        <s v="44420  1554932127"/>
        <s v="44420  1568687993"/>
        <s v="44420  6467292947"/>
        <s v="44420  6866111472"/>
        <s v="44420  6872271806"/>
        <s v="44420  6872355548"/>
        <s v="44420  8520906157"/>
        <s v="44420  10051737015"/>
        <s v="44420  12770477884"/>
        <s v="44420  12771329453"/>
        <s v="44420  13173444840"/>
        <s v="44420  13391691052"/>
        <s v="44420  6208975682575"/>
        <s v="44420  6209368149375"/>
        <s v="44420  6248630848375"/>
        <s v="44420  (not set)"/>
        <s v="44420  210516_nl_zd_sepx_1520_1003000"/>
        <s v="44420  210624_nl_vrac_sepx_1587_1002900"/>
        <s v="44420  210706_nl_deuxieme_sepx_1620_1003300"/>
        <s v="44420  210718_push_mif"/>
        <s v="44420  210727_nl_djsoldes_sepx_1675_1003200"/>
        <s v="44420  210727_nl_djsoldes_sepx_1675_1003500"/>
        <s v="44420  210801_nl_ete_sepx_1686_1003700"/>
        <s v="44420  210805_nl_generale_sepx_1702_1002900"/>
        <s v="44420  210808_nl_nouveaute_sepx_1703_1003500"/>
        <s v="44420  210808_nl_nouveaute_sepx_1703_1003800"/>
        <s v="44420  210809_nl_frais__1_sepx_1708_1002800"/>
        <s v="44420  210809_nl_frais__1_sepx_1708_1003100"/>
        <s v="44420  210809_nl_frais_2_sepx_1709_1002900"/>
        <s v="44420  210809_nl_frais_2_sepx_1709_1003000"/>
        <s v="44420  210812_nl_bb_sepx_1715_1003200"/>
        <s v="44420  210812_nl_bb_sepx_1715_1003300"/>
        <s v="44420  210812_nl_bb_sepx_1715_1003400"/>
        <s v="44420  210812_nl_plans_sepx_1716_1003400"/>
        <s v="44420  210812_nl_plans_sepx_1716_1003500"/>
        <s v="44420  210812_nl_plans_sepx_1716_1003600"/>
        <s v="44420  210812_nl_plans_sepx_1716_1003700"/>
        <s v="44420  210812_nl_plans_sepx_1716_1003800"/>
        <s v="44420  criteo_lower_funnel"/>
        <s v="44420  criteo_mid_funnel_bis"/>
        <s v="44420  crm_relance_gwz_panier_abandonne_h4_j1-h4_sepx_69_1000200"/>
        <s v="44420  crm_relance_gwz_panier_abandonne_h4_j1-j1_sepx_69_1001400"/>
        <s v="44420  email-admin"/>
        <s v="44420  email-filleul"/>
        <s v="44420  fq_churn_crm-relancecode_sepx_704_1000300"/>
        <s v="44420  FR - SHP - All Products"/>
        <s v="44420  FR - TXT - BN - Marque Greenweez"/>
        <s v="44420  frequent_crm-cross_sell_j25_sepx_162_1000800"/>
        <s v="44420  occasionnel_crm-cross_sell_j25_sepx_184_1000500"/>
        <s v="44420  welcome_j7_mdd"/>
        <s v="44421  "/>
        <s v="44421  25175647"/>
        <s v="44421  63850117"/>
        <s v="44421  77471437"/>
        <s v="44421  127642957"/>
        <s v="44421  721921823"/>
        <s v="44421  722005374"/>
        <s v="44421  722005377"/>
        <s v="44421  722005383"/>
        <s v="44421  990389184"/>
        <s v="44421  1554932079"/>
        <s v="44421  1554932109"/>
        <s v="44421  1554932118"/>
        <s v="44421  1568687993"/>
        <s v="44421  6467292947"/>
        <s v="44421  6866111472"/>
        <s v="44421  6872271806"/>
        <s v="44421  6872355548"/>
        <s v="44421  8520906157"/>
        <s v="44421  10051737015"/>
        <s v="44421  11997024228"/>
        <s v="44421  12770477884"/>
        <s v="44421  12771329453"/>
        <s v="44421  13391691052"/>
        <s v="44421  13568665881"/>
        <s v="44421  6248630848375"/>
        <s v="44421  (not set)"/>
        <s v="44421  210727_nl_djsoldes_sepx_1675_1003200"/>
        <s v="44421  210727_nl_djsoldes_sepx_1675_1003500"/>
        <s v="44421  210801_nl_ete_sepx_1686_1003500"/>
        <s v="44421  210805_nl_enfant_1_sepx_1700_1002800"/>
        <s v="44421  210812_nl_plans_sepx_1716_1003400"/>
        <s v="44421  210812_nl_plans_sepx_1716_1003600"/>
        <s v="44421  210812_nl_plans_sepx_1716_1003700"/>
        <s v="44421  210812_nl_plans_sepx_1716_1003800"/>
        <s v="44421  210813_nl_destockage_sepx_1717_1003500"/>
        <s v="44421  210813_nl_destockage_sepx_1717_1003600"/>
        <s v="44421  210813_nl_destockage_sepx_1717_1003700"/>
        <s v="44421  210813_nl_destockage_sepx_1717_1003800"/>
        <s v="44421  210813_nl_destockage_sepx_1717_1004000"/>
        <s v="44421  210813_nl_destockage_sepx_1717_1004100"/>
        <s v="44421  criteo_lower_funnel"/>
        <s v="44421  criteo_mid_funnel_bis"/>
        <s v="44421  criteo_seg_occasionnels"/>
        <s v="44421  crm_relance_gwz_panier_abandonne_h4_j1-h4_sepx_69_1000200"/>
        <s v="44421  Diversificationalimentaire-bébé"/>
        <s v="44421  email-admin"/>
        <s v="44421  FR - SHP - All Products"/>
        <s v="44421  FR - TXT - BN - Marque Greenweez"/>
        <s v="44421  nvclient_a_crm_tunnel_gwz_j44_sepx_1257_1002600"/>
        <s v="44421  parent_nv_crm_tunnel_gwz_j40_sepx_1538_1000700"/>
        <s v="44422  "/>
        <s v="44422  25175647"/>
        <s v="44422  63850117"/>
        <s v="44422  77471437"/>
        <s v="44422  721921823"/>
        <s v="44422  722005374"/>
        <s v="44422  722005383"/>
        <s v="44422  1554932079"/>
        <s v="44422  1554932109"/>
        <s v="44422  1554932118"/>
        <s v="44422  1554932127"/>
        <s v="44422  1568687993"/>
        <s v="44422  6467292947"/>
        <s v="44422  6866111472"/>
        <s v="44422  6872271806"/>
        <s v="44422  8520906157"/>
        <s v="44422  12770477884"/>
        <s v="44422  12771329453"/>
        <s v="44422  13173444840"/>
        <s v="44422  13568665881"/>
        <s v="44422  6203348753175"/>
        <s v="44422  6209368149375"/>
        <s v="44422  6248630848375"/>
        <s v="44422  (not set)"/>
        <s v="44422  2012XX_nl_fin_weez_sepx_1117_1000300"/>
        <s v="44422  210727_nl_djsoldes_sepx_1675_1003300"/>
        <s v="44422  210727_nl_djsoldes_sepx_1675_1003500"/>
        <s v="44422  210808_nl_nouveaute_sepx_1703_1003800"/>
        <s v="44422  210809_nl_frais_2_sepx_1709_1002800"/>
        <s v="44422  210812_nl_plans_sepx_1716_1003700"/>
        <s v="44422  210813_nl_destockage_sepx_1717_1003500"/>
        <s v="44422  210813_nl_destockage_sepx_1717_1003600"/>
        <s v="44422  210813_nl_destockage_sepx_1717_1003700"/>
        <s v="44422  210813_nl_destockage_sepx_1717_1003800"/>
        <s v="44422  email-admin"/>
        <s v="44422  email-filleul"/>
        <s v="44422  fidelite_tunnel_gwz_com5_sepx_1289_1001200"/>
        <s v="44422  FR - SHP - All Products"/>
        <s v="44422  FR - TXT - BN - Marque Greenweez"/>
        <s v="44422  native-ads-outbrain-perf-08-2021"/>
        <s v="44422  nvclient_a_crm_tunnel_gwz_j37_code_enfant_sepx_1257_1002300"/>
        <s v="44422  prechurn_crm_tunnel_gwz_j-14_autre_sepx_1667_1001400"/>
        <s v="44422  prechurn_crm_tunnel_gwz_j7_autre_sepx_1667_1001600"/>
        <s v="44423  "/>
        <s v="44423  25175647"/>
        <s v="44423  63850117"/>
        <s v="44423  77471437"/>
        <s v="44423  721921823"/>
        <s v="44423  722005377"/>
        <s v="44423  722005383"/>
        <s v="44423  1554932079"/>
        <s v="44423  1554932109"/>
        <s v="44423  1554932118"/>
        <s v="44423  1554932127"/>
        <s v="44423  1568687993"/>
        <s v="44423  6467292947"/>
        <s v="44423  6866111472"/>
        <s v="44423  6872271806"/>
        <s v="44423  6872355548"/>
        <s v="44423  8520906157"/>
        <s v="44423  10051737015"/>
        <s v="44423  12770477884"/>
        <s v="44423  12771329453"/>
        <s v="44423  13568665881"/>
        <s v="44423  13572333097"/>
        <s v="44423  6203348753175"/>
        <s v="44423  6208975682575"/>
        <s v="44423  6248615162175"/>
        <s v="44423  (not set)"/>
        <s v="44423  210325_nl_enfant_sepx_1332_1002800"/>
        <s v="44423  210610_nl_enfant_sepx_1553_1002700"/>
        <s v="44423  210706_nl_deuxieme_sepx_1620_1003200"/>
        <s v="44423  210727_nl_djsoldes_sepx_1675_1003200"/>
        <s v="44423  210801_nl_ete_sepx_1686_1003700"/>
        <s v="44423  210805_nl_enfant_2_sepx_1701_1002800"/>
        <s v="44423  210808_nl_nouveaute_sepx_1703_1003100"/>
        <s v="44423  210808_nl_nouveaute_sepx_1703_1003500"/>
        <s v="44423  210812_nl_bb_sepx_1715_1003200"/>
        <s v="44423  210812_nl_bb_sepx_1715_1003300"/>
        <s v="44423  210812_nl_plans_sepx_1716_1003400"/>
        <s v="44423  210812_nl_plans_sepx_1716_1003500"/>
        <s v="44423  210813_nl_destockage_sepx_1717_1003500"/>
        <s v="44423  210815_nl_djfrais_sepx_1719_1003100"/>
        <s v="44423  210815_nl_djfrais_sepx_1719_1003300"/>
        <s v="44423  210815_nl_djfrais_sepx_1719_1003400"/>
        <s v="44423  210815_nl_djfrais_sepx_1719_1003500"/>
        <s v="44423  210815_nl_djfrais_sepx_1719_1003600"/>
        <s v="44423  210815_nl_djfrais_sepx_1719_1003700"/>
        <s v="44423  210815_nl_djfrais_sepx_1719_1003800"/>
        <s v="44423  adventure-green21-cate-0821"/>
        <s v="44423  criteo_lower_funnel"/>
        <s v="44423  criteo_seg_occasionnels"/>
        <s v="44423  crm_relance_gwz_panier_abandonne_h4_j1-h4_sepx_69_1000200"/>
        <s v="44423  crm_relance_gwz_panier_abandonne_h4_j1-j1_sepx_69_1001400"/>
        <s v="44423  email-admin"/>
        <s v="44423  email-filleul"/>
        <s v="44423  fidelite_tunnel_gwz_com7_sepx_1289_1001300"/>
        <s v="44423  fq_churn_crm-relancecode_sepx_704_1000300"/>
        <s v="44423  fq_prechurn_crm-relancecode_sepx_703_1000300"/>
        <s v="44423  FR - SHP - All Products"/>
        <s v="44423  FR - TXT - BN - Marque Greenweez"/>
        <s v="44423  nvclient_a_crm_tunnel_gwz_j74_sepx_1360_1002700"/>
        <s v="44423  prechurn_crm_tunnel_gwz_j-14_autre_sepx_1667_1001400"/>
        <m/>
      </sharedItems>
    </cacheField>
    <cacheField name="cost">
      <sharedItems containsBlank="1" containsMixedTypes="1" containsNumber="1" containsInteger="1">
        <s v=""/>
        <n v="134.0"/>
        <n v="51.0"/>
        <n v="41.0"/>
        <n v="17.0"/>
        <n v="133.0"/>
        <n v="19.0"/>
        <n v="30.0"/>
        <n v="44.0"/>
        <n v="20.0"/>
        <n v="50.0"/>
        <n v="42.0"/>
        <n v="218.0"/>
        <n v="36.0"/>
        <n v="109.0"/>
        <n v="57.0"/>
        <n v="761.0"/>
        <n v="84.0"/>
        <n v="296.0"/>
        <n v="100.0"/>
        <n v="21.0"/>
        <n v="176.0"/>
        <n v="29.0"/>
        <n v="127.0"/>
        <n v="148.0"/>
        <n v="69.0"/>
        <n v="135.0"/>
        <n v="474.0"/>
        <n v="23.0"/>
        <n v="10.0"/>
        <n v="47.0"/>
        <n v="96.0"/>
        <n v="15.0"/>
        <n v="48.0"/>
        <n v="54.0"/>
        <n v="43.0"/>
        <n v="31.0"/>
        <n v="183.0"/>
        <n v="39.0"/>
        <n v="113.0"/>
        <n v="101.0"/>
        <n v="68.0"/>
        <n v="683.0"/>
        <n v="52.0"/>
        <n v="365.0"/>
        <n v="12.0"/>
        <n v="16.0"/>
        <n v="107.0"/>
        <n v="38.0"/>
        <n v="139.0"/>
        <n v="583.0"/>
        <n v="27.0"/>
        <n v="14.0"/>
        <n v="67.0"/>
        <n v="4.0"/>
        <n v="166.0"/>
        <n v="26.0"/>
        <n v="66.0"/>
        <n v="81.0"/>
        <n v="64.0"/>
        <n v="180.0"/>
        <n v="98.0"/>
        <n v="116.0"/>
        <n v="88.0"/>
        <n v="665.0"/>
        <n v="65.0"/>
        <n v="356.0"/>
        <n v="149.0"/>
        <n v="13.0"/>
        <n v="40.0"/>
        <n v="137.0"/>
        <n v="594.0"/>
        <n v="22.0"/>
        <n v="70.0"/>
        <n v="11.0"/>
        <n v="92.0"/>
        <n v="61.0"/>
        <n v="170.0"/>
        <n v="35.0"/>
        <n v="110.0"/>
        <n v="97.0"/>
        <n v="647.0"/>
        <n v="87.0"/>
        <n v="345.0"/>
        <n v="123.0"/>
        <n v="121.0"/>
        <n v="173.0"/>
        <n v="32.0"/>
        <n v="63.0"/>
        <n v="24.0"/>
        <n v="45.0"/>
        <n v="37.0"/>
        <n v="197.0"/>
        <n v="91.0"/>
        <n v="83.0"/>
        <n v="72.0"/>
        <n v="520.0"/>
        <n v="126.0"/>
        <n v="76.0"/>
        <n v="106.0"/>
        <n v="58.0"/>
        <n v="85.0"/>
        <n v="53.0"/>
        <n v="95.0"/>
        <n v="80.0"/>
        <n v="466.0"/>
        <n v="130.0"/>
        <n v="108.0"/>
        <n v="125.0"/>
        <n v="122.0"/>
        <n v="71.0"/>
        <n v="145.0"/>
        <n v="28.0"/>
        <n v="55.0"/>
        <n v="60.0"/>
        <n v="178.0"/>
        <n v="579.0"/>
        <n v="8.0"/>
        <n v="34.0"/>
        <n v="128.0"/>
        <n v="112.0"/>
        <n v="9.0"/>
        <n v="151.0"/>
        <n v="86.0"/>
        <n v="150.0"/>
        <n v="117.0"/>
        <n v="161.0"/>
        <n v="82.0"/>
        <n v="124.0"/>
        <n v="569.0"/>
        <n v="62.0"/>
        <n v="0.0"/>
        <n v="169.0"/>
        <n v="146.0"/>
        <n v="18.0"/>
        <n v="56.0"/>
        <n v="141.0"/>
        <n v="73.0"/>
        <n v="99.0"/>
        <n v="103.0"/>
        <n v="576.0"/>
        <n v="337.0"/>
        <n v="7.0"/>
        <n v="179.0"/>
        <n v="5.0"/>
        <n v="303.0"/>
        <n v="138.0"/>
        <n v="46.0"/>
        <n v="153.0"/>
        <n v="115.0"/>
        <n v="79.0"/>
        <n v="540.0"/>
        <n v="334.0"/>
        <n v="172.0"/>
        <n v="104.0"/>
        <n v="181.0"/>
        <n v="144.0"/>
        <n v="258.0"/>
        <n v="33.0"/>
        <n v="102.0"/>
        <n v="538.0"/>
        <n v="324.0"/>
        <n v="6.0"/>
        <n v="142.0"/>
        <n v="269.0"/>
        <n v="94.0"/>
        <n v="438.0"/>
        <n v="338.0"/>
        <n v="177.0"/>
        <n v="147.0"/>
        <n v="105.0"/>
        <n v="227.0"/>
        <n v="163.0"/>
        <n v="114.0"/>
        <n v="396.0"/>
        <n v="294.0"/>
        <n v="120.0"/>
        <n v="200.0"/>
        <n v="160.0"/>
        <n v="89.0"/>
        <n v="462.0"/>
        <n v="248.0"/>
        <n v="93.0"/>
        <n v="129.0"/>
        <n v="228.0"/>
        <n v="59.0"/>
        <n v="589.0"/>
        <n v="25.0"/>
        <n v="308.0"/>
        <m/>
      </sharedItems>
    </cacheField>
    <cacheField name="impression">
      <sharedItems containsBlank="1" containsMixedTypes="1" containsNumber="1" containsInteger="1">
        <s v=""/>
        <n v="1298.0"/>
        <n v="1301.0"/>
        <n v="1562.0"/>
        <n v="1122.0"/>
        <n v="4315.0"/>
        <n v="1032.0"/>
        <n v="1749.0"/>
        <n v="2284.0"/>
        <n v="6166.0"/>
        <n v="23220.0"/>
        <n v="20877.0"/>
        <n v="10095.0"/>
        <n v="10854.0"/>
        <n v="18563.0"/>
        <n v="40257.0"/>
        <n v="46600.0"/>
        <n v="25891.0"/>
        <n v="402036.0"/>
        <n v="20473.0"/>
        <n v="8713.0"/>
        <n v="149370.0"/>
        <n v="37461.0"/>
        <n v="1276.0"/>
        <n v="76213.0"/>
        <n v="413.0"/>
        <n v="12418.0"/>
        <n v="52015.0"/>
        <n v="8375.0"/>
        <n v="46826.0"/>
        <n v="275597.0"/>
        <n v="12978.0"/>
        <n v="18015.0"/>
        <n v="190.0"/>
        <n v="1468.0"/>
        <n v="2412.0"/>
        <n v="3629.0"/>
        <n v="1111.0"/>
        <n v="1897.0"/>
        <n v="1976.0"/>
        <n v="20884.0"/>
        <n v="7862.0"/>
        <n v="17560.0"/>
        <n v="11616.0"/>
        <n v="8819.0"/>
        <n v="18878.0"/>
        <n v="43387.0"/>
        <n v="34923.0"/>
        <n v="33755.0"/>
        <n v="374429.0"/>
        <n v="17621.0"/>
        <n v="178159.0"/>
        <n v="45377.0"/>
        <n v="836.0"/>
        <n v="1316.0"/>
        <n v="61885.0"/>
        <n v="546.0"/>
        <n v="747.0"/>
        <n v="13106.0"/>
        <n v="48400.0"/>
        <n v="362013.0"/>
        <n v="39914.0"/>
        <n v="4587.0"/>
        <n v="20456.0"/>
        <n v="294.0"/>
        <n v="176.0"/>
        <n v="1489.0"/>
        <n v="854.0"/>
        <n v="2456.0"/>
        <n v="2933.0"/>
        <n v="1083.0"/>
        <n v="2303.0"/>
        <n v="1873.0"/>
        <n v="6045.0"/>
        <n v="9152.0"/>
        <n v="24152.0"/>
        <n v="12698.0"/>
        <n v="7948.0"/>
        <n v="41161.0"/>
        <n v="40852.0"/>
        <n v="42482.0"/>
        <n v="350144.0"/>
        <n v="23004.0"/>
        <n v="199200.0"/>
        <n v="67081.0"/>
        <n v="743.0"/>
        <n v="64898.0"/>
        <n v="632.0"/>
        <n v="47537.0"/>
        <n v="41442.0"/>
        <n v="387926.0"/>
        <n v="20328.0"/>
        <n v="20679.0"/>
        <n v="224.0"/>
        <n v="215.0"/>
        <n v="1428.0"/>
        <n v="3033.0"/>
        <n v="1007.0"/>
        <n v="3284.0"/>
        <n v="1255.0"/>
        <n v="2533.0"/>
        <n v="1738.0"/>
        <n v="6815.0"/>
        <n v="20982.0"/>
        <n v="22225.0"/>
        <n v="10824.0"/>
        <n v="8759.0"/>
        <n v="18612.0"/>
        <n v="45983.0"/>
        <n v="47623.0"/>
        <n v="48460.0"/>
        <n v="358882.0"/>
        <n v="35344.0"/>
        <n v="198314.0"/>
        <n v="55881.0"/>
        <n v="1758.0"/>
        <n v="63776.0"/>
        <n v="698.0"/>
        <n v="12177.0"/>
        <n v="17729.0"/>
        <n v="42458.0"/>
        <n v="108033.0"/>
        <n v="6792.0"/>
        <n v="20201.0"/>
        <n v="205.0"/>
        <n v="1466.0"/>
        <n v="1066.0"/>
        <n v="2562.0"/>
        <n v="1047.0"/>
        <n v="4393.0"/>
        <n v="1082.0"/>
        <n v="2772.0"/>
        <n v="1517.0"/>
        <n v="17957.0"/>
        <n v="11931.0"/>
        <n v="16568.0"/>
        <n v="8742.0"/>
        <n v="16349.0"/>
        <n v="37322.0"/>
        <n v="31880.0"/>
        <n v="40288.0"/>
        <n v="287575.0"/>
        <n v="16763.0"/>
        <n v="216593.0"/>
        <n v="53412.0"/>
        <n v="77451.0"/>
        <n v="686.0"/>
        <n v="12866.0"/>
        <n v="6798.0"/>
        <n v="14315.0"/>
        <n v="19839.0"/>
        <n v="209.0"/>
        <n v="338.0"/>
        <n v="1167.0"/>
        <n v="3014.0"/>
        <n v="4221.0"/>
        <n v="2524.0"/>
        <n v="1339.0"/>
        <n v="21264.0"/>
        <n v="45907.0"/>
        <n v="17606.0"/>
        <n v="8232.0"/>
        <n v="31014.0"/>
        <n v="41168.0"/>
        <n v="34227.0"/>
        <n v="44647.0"/>
        <n v="271946.0"/>
        <n v="8225.0"/>
        <n v="205804.0"/>
        <n v="45850.0"/>
        <n v="1661.0"/>
        <n v="66327.0"/>
        <n v="620.0"/>
        <n v="12425.0"/>
        <n v="8738.0"/>
        <n v="8215.0"/>
        <n v="181.0"/>
        <n v="1123.0"/>
        <n v="4034.0"/>
        <n v="1173.0"/>
        <n v="4848.0"/>
        <n v="1000.0"/>
        <n v="1611.0"/>
        <n v="23480.0"/>
        <n v="12288.0"/>
        <n v="63398.0"/>
        <n v="22991.0"/>
        <n v="8987.0"/>
        <n v="46862.0"/>
        <n v="37216.0"/>
        <n v="47011.0"/>
        <n v="44315.0"/>
        <n v="319003.0"/>
        <n v="32726.0"/>
        <n v="7574.0"/>
        <n v="218821.0"/>
        <n v="31893.0"/>
        <n v="583.0"/>
        <n v="1602.0"/>
        <n v="628.0"/>
        <n v="11976.0"/>
        <n v="36479.0"/>
        <n v="8259.0"/>
        <n v="8227.0"/>
        <n v="15338.0"/>
        <n v="182.0"/>
        <n v="1310.0"/>
        <n v="4845.0"/>
        <n v="1134.0"/>
        <n v="4618.0"/>
        <n v="2242.0"/>
        <n v="1580.0"/>
        <n v="27221.0"/>
        <n v="10301.0"/>
        <n v="64279.0"/>
        <n v="8300.0"/>
        <n v="44538.0"/>
        <n v="43708.0"/>
        <n v="45014.0"/>
        <n v="40286.0"/>
        <n v="318643.0"/>
        <n v="31573.0"/>
        <n v="205875.0"/>
        <n v="514.0"/>
        <n v="73117.0"/>
        <n v="296.0"/>
        <n v="30408.0"/>
        <n v="0.0"/>
        <n v="8298.0"/>
        <n v="14285.0"/>
        <n v="196.0"/>
        <n v="400.0"/>
        <n v="1432.0"/>
        <n v="4379.0"/>
        <n v="4727.0"/>
        <n v="1184.0"/>
        <n v="2045.0"/>
        <n v="1349.0"/>
        <n v="6271.0"/>
        <n v="20751.0"/>
        <n v="11636.0"/>
        <n v="53192.0"/>
        <n v="22850.0"/>
        <n v="7343.0"/>
        <n v="34127.0"/>
        <n v="37343.0"/>
        <n v="37787.0"/>
        <n v="28402.0"/>
        <n v="325877.0"/>
        <n v="23720.0"/>
        <n v="7727.0"/>
        <n v="178289.0"/>
        <n v="28612.0"/>
        <n v="483.0"/>
        <n v="77333.0"/>
        <n v="737.0"/>
        <n v="312.0"/>
        <n v="12800.0"/>
        <n v="46088.0"/>
        <n v="217829.0"/>
        <n v="39219.0"/>
        <n v="17627.0"/>
        <n v="1315.0"/>
        <n v="1214.0"/>
        <n v="3279.0"/>
        <n v="977.0"/>
        <n v="4523.0"/>
        <n v="1169.0"/>
        <n v="20653.0"/>
        <n v="13580.0"/>
        <n v="62129.0"/>
        <n v="17197.0"/>
        <n v="5843.0"/>
        <n v="38129.0"/>
        <n v="38703.0"/>
        <n v="39798.0"/>
        <n v="18767.0"/>
        <n v="295899.0"/>
        <n v="19172.0"/>
        <n v="201584.0"/>
        <n v="59230.0"/>
        <n v="58272.0"/>
        <n v="440.0"/>
        <n v="47820.0"/>
        <n v="9528.0"/>
        <n v="35237.0"/>
        <n v="157751.0"/>
        <n v="45516.0"/>
        <n v="15316.0"/>
        <n v="203.0"/>
        <n v="436.0"/>
        <n v="1269.0"/>
        <n v="1427.0"/>
        <n v="2803.0"/>
        <n v="6596.0"/>
        <n v="2028.0"/>
        <n v="1607.0"/>
        <n v="23457.0"/>
        <n v="22241.0"/>
        <n v="63094.0"/>
        <n v="5333.0"/>
        <n v="41000.0"/>
        <n v="47494.0"/>
        <n v="40535.0"/>
        <n v="22918.0"/>
        <n v="287494.0"/>
        <n v="9690.0"/>
        <n v="10278.0"/>
        <n v="203858.0"/>
        <n v="19835.0"/>
        <n v="72749.0"/>
        <n v="524.0"/>
        <n v="9311.0"/>
        <n v="137150.0"/>
        <n v="41656.0"/>
        <n v="7985.0"/>
        <n v="11907.0"/>
        <n v="16530.0"/>
        <n v="194.0"/>
        <n v="1270.0"/>
        <n v="1241.0"/>
        <n v="3189.0"/>
        <n v="1430.0"/>
        <n v="6831.0"/>
        <n v="1618.0"/>
        <n v="2064.0"/>
        <n v="5204.0"/>
        <n v="21358.0"/>
        <n v="58751.0"/>
        <n v="11953.0"/>
        <n v="5975.0"/>
        <n v="33812.0"/>
        <n v="43018.0"/>
        <n v="35884.0"/>
        <n v="19909.0"/>
        <n v="260138.0"/>
        <n v="9687.0"/>
        <n v="203293.0"/>
        <n v="57151.0"/>
        <n v="447.0"/>
        <n v="71566.0"/>
        <n v="12338.0"/>
        <n v="50687.0"/>
        <n v="30403.0"/>
        <n v="124265.0"/>
        <n v="8100.0"/>
        <n v="16544.0"/>
        <n v="186.0"/>
        <n v="1215.0"/>
        <n v="1053.0"/>
        <n v="4991.0"/>
        <n v="1260.0"/>
        <n v="5790.0"/>
        <n v="1368.0"/>
        <n v="2958.0"/>
        <n v="2758.0"/>
        <n v="5297.0"/>
        <n v="21663.0"/>
        <n v="35534.0"/>
        <n v="53098.0"/>
        <n v="7000.0"/>
        <n v="28231.0"/>
        <n v="49674.0"/>
        <n v="34503.0"/>
        <n v="17800.0"/>
        <n v="235237.0"/>
        <n v="7575.0"/>
        <n v="7235.0"/>
        <n v="181889.0"/>
        <n v="51106.0"/>
        <n v="75935.0"/>
        <n v="497.0"/>
        <n v="28376.0"/>
        <n v="108363.0"/>
        <n v="7591.0"/>
        <n v="9600.0"/>
        <n v="14729.0"/>
        <n v="170.0"/>
        <n v="1037.0"/>
        <n v="920.0"/>
        <n v="4995.0"/>
        <n v="5498.0"/>
        <n v="1249.0"/>
        <n v="3332.0"/>
        <n v="17699.0"/>
        <n v="33015.0"/>
        <n v="49613.0"/>
        <n v="10991.0"/>
        <n v="6664.0"/>
        <n v="28325.0"/>
        <n v="45180.0"/>
        <n v="35692.0"/>
        <n v="268166.0"/>
        <n v="152379.0"/>
        <n v="37973.0"/>
        <n v="344.0"/>
        <n v="420.0"/>
        <n v="11315.0"/>
        <n v="51983.0"/>
        <n v="29002.0"/>
        <n v="13247.0"/>
        <n v="166.0"/>
        <n v="1300.0"/>
        <n v="857.0"/>
        <n v="6062.0"/>
        <n v="5789.0"/>
        <n v="2872.0"/>
        <n v="4089.0"/>
        <n v="22916.0"/>
        <n v="33164.0"/>
        <n v="55986.0"/>
        <n v="12934.0"/>
        <n v="6752.0"/>
        <n v="37347.0"/>
        <n v="50555.0"/>
        <n v="52403.0"/>
        <n v="23726.0"/>
        <n v="313639.0"/>
        <n v="8685.0"/>
        <n v="181790.0"/>
        <n v="47447.0"/>
        <n v="533.0"/>
        <n v="528.0"/>
        <n v="12197.0"/>
        <n v="12879.0"/>
        <n v="8890.0"/>
        <n v="131345.0"/>
        <n v="13398.0"/>
        <n v="13638.0"/>
        <n v="189.0"/>
        <m/>
      </sharedItems>
    </cacheField>
    <cacheField name="click">
      <sharedItems containsBlank="1" containsMixedTypes="1" containsNumber="1" containsInteger="1">
        <s v=""/>
        <n v="776.0"/>
        <n v="77.0"/>
        <n v="80.0"/>
        <n v="37.0"/>
        <n v="299.0"/>
        <n v="41.0"/>
        <n v="76.0"/>
        <n v="123.0"/>
        <n v="71.0"/>
        <n v="185.0"/>
        <n v="183.0"/>
        <n v="100.0"/>
        <n v="581.0"/>
        <n v="161.0"/>
        <n v="320.0"/>
        <n v="435.0"/>
        <n v="170.0"/>
        <n v="2814.0"/>
        <n v="128.0"/>
        <n v="54.0"/>
        <n v="868.0"/>
        <n v="324.0"/>
        <n v="484.0"/>
        <n v="241.0"/>
        <n v="1033.0"/>
        <n v="226.0"/>
        <n v="650.0"/>
        <n v="879.0"/>
        <n v="45.0"/>
        <n v="171.0"/>
        <n v="852.0"/>
        <n v="111.0"/>
        <n v="214.0"/>
        <n v="43.0"/>
        <n v="92.0"/>
        <n v="110.0"/>
        <n v="72.0"/>
        <n v="163.0"/>
        <n v="108.0"/>
        <n v="494.0"/>
        <n v="352.0"/>
        <n v="325.0"/>
        <n v="213.0"/>
        <n v="2652.0"/>
        <n v="88.0"/>
        <n v="999.0"/>
        <n v="538.0"/>
        <n v="39.0"/>
        <n v="58.0"/>
        <n v="329.0"/>
        <n v="42.0"/>
        <n v="29.0"/>
        <n v="231.0"/>
        <n v="1079.0"/>
        <n v="14.0"/>
        <n v="196.0"/>
        <n v="10.0"/>
        <n v="844.0"/>
        <n v="47.0"/>
        <n v="140.0"/>
        <n v="194.0"/>
        <n v="44.0"/>
        <n v="113.0"/>
        <n v="99.0"/>
        <n v="66.0"/>
        <n v="203.0"/>
        <n v="466.0"/>
        <n v="327.0"/>
        <n v="393.0"/>
        <n v="268.0"/>
        <n v="2584.0"/>
        <n v="119.0"/>
        <n v="1110.0"/>
        <n v="615.0"/>
        <n v="30.0"/>
        <n v="512.0"/>
        <n v="52.0"/>
        <n v="509.0"/>
        <n v="1100.0"/>
        <n v="202.0"/>
        <n v="94.0"/>
        <n v="815.0"/>
        <n v="148.0"/>
        <n v="36.0"/>
        <n v="117.0"/>
        <n v="96.0"/>
        <n v="63.0"/>
        <n v="179.0"/>
        <n v="91.0"/>
        <n v="488.0"/>
        <n v="157.0"/>
        <n v="359.0"/>
        <n v="417.0"/>
        <n v="291.0"/>
        <n v="2514.0"/>
        <n v="201.0"/>
        <n v="1103.0"/>
        <n v="602.0"/>
        <n v="73.0"/>
        <n v="314.0"/>
        <n v="62.0"/>
        <n v="206.0"/>
        <n v="350.0"/>
        <n v="78.0"/>
        <n v="55.0"/>
        <n v="129.0"/>
        <n v="46.0"/>
        <n v="285.0"/>
        <n v="56.0"/>
        <n v="135.0"/>
        <n v="86.0"/>
        <n v="173.0"/>
        <n v="106.0"/>
        <n v="176.0"/>
        <n v="522.0"/>
        <n v="175.0"/>
        <n v="302.0"/>
        <n v="307.0"/>
        <n v="242.0"/>
        <n v="2120.0"/>
        <n v="1173.0"/>
        <n v="373.0"/>
        <n v="611.0"/>
        <n v="53.0"/>
        <n v="229.0"/>
        <n v="35.0"/>
        <n v="18.0"/>
        <n v="646.0"/>
        <n v="146.0"/>
        <n v="275.0"/>
        <n v="116.0"/>
        <n v="188.0"/>
        <n v="416.0"/>
        <n v="480.0"/>
        <n v="309.0"/>
        <n v="315.0"/>
        <n v="321.0"/>
        <n v="272.0"/>
        <n v="1823.0"/>
        <n v="1146.0"/>
        <n v="503.0"/>
        <n v="394.0"/>
        <n v="209.0"/>
        <n v="160.0"/>
        <n v="17.0"/>
        <n v="665.0"/>
        <n v="204.0"/>
        <n v="553.0"/>
        <n v="215.0"/>
        <n v="520.0"/>
        <n v="472.0"/>
        <n v="467.0"/>
        <n v="274.0"/>
        <n v="2099.0"/>
        <n v="59.0"/>
        <n v="1228.0"/>
        <n v="262.0"/>
        <n v="28.0"/>
        <n v="83.0"/>
        <n v="51.0"/>
        <n v="21.0"/>
        <n v="151.0"/>
        <n v="69.0"/>
        <n v="758.0"/>
        <n v="85.0"/>
        <n v="187.0"/>
        <n v="237.0"/>
        <n v="97.0"/>
        <n v="541.0"/>
        <n v="457.0"/>
        <n v="404.0"/>
        <n v="425.0"/>
        <n v="2138.0"/>
        <n v="1192.0"/>
        <n v="368.0"/>
        <n v="627.0"/>
        <n v="0.0"/>
        <n v="133.0"/>
        <n v="25.0"/>
        <n v="793.0"/>
        <n v="89.0"/>
        <n v="82.0"/>
        <n v="174.0"/>
        <n v="101.0"/>
        <n v="190.0"/>
        <n v="311.0"/>
        <n v="306.0"/>
        <n v="353.0"/>
        <n v="2204.0"/>
        <n v="145.0"/>
        <n v="49.0"/>
        <n v="993.0"/>
        <n v="22.0"/>
        <n v="482.0"/>
        <n v="60.0"/>
        <n v="8.0"/>
        <n v="236.0"/>
        <n v="896.0"/>
        <n v="648.0"/>
        <n v="90.0"/>
        <n v="711.0"/>
        <n v="75.0"/>
        <n v="131.0"/>
        <n v="305.0"/>
        <n v="115.0"/>
        <n v="540.0"/>
        <n v="371.0"/>
        <n v="385.0"/>
        <n v="1922.0"/>
        <n v="127.0"/>
        <n v="1107.0"/>
        <n v="692.0"/>
        <n v="330.0"/>
        <n v="942.0"/>
        <n v="222.0"/>
        <n v="513.0"/>
        <n v="461.0"/>
        <n v="152.0"/>
        <n v="24.0"/>
        <n v="687.0"/>
        <n v="462.0"/>
        <n v="98.0"/>
        <n v="193.0"/>
        <n v="177.0"/>
        <n v="549.0"/>
        <n v="398.0"/>
        <n v="347.0"/>
        <n v="365.0"/>
        <n v="155.0"/>
        <n v="1946.0"/>
        <n v="1111.0"/>
        <n v="576.0"/>
        <n v="38.0"/>
        <n v="184.0"/>
        <n v="348.0"/>
        <n v="16.0"/>
        <n v="168.0"/>
        <n v="65.0"/>
        <n v="707.0"/>
        <n v="74.0"/>
        <n v="57.0"/>
        <n v="483.0"/>
        <n v="109.0"/>
        <n v="198.0"/>
        <n v="346.0"/>
        <n v="331.0"/>
        <n v="316.0"/>
        <n v="319.0"/>
        <n v="1745.0"/>
        <n v="1132.0"/>
        <n v="531.0"/>
        <n v="19.0"/>
        <n v="441.0"/>
        <n v="289.0"/>
        <n v="1178.0"/>
        <n v="548.0"/>
        <n v="671.0"/>
        <n v="192.0"/>
        <n v="408.0"/>
        <n v="67.0"/>
        <n v="154.0"/>
        <n v="476.0"/>
        <n v="452.0"/>
        <n v="284.0"/>
        <n v="372.0"/>
        <n v="323.0"/>
        <n v="1538.0"/>
        <n v="1070.0"/>
        <n v="795.0"/>
        <n v="502.0"/>
        <n v="328.0"/>
        <n v="166.0"/>
        <n v="584.0"/>
        <n v="50.0"/>
        <n v="374.0"/>
        <n v="438.0"/>
        <n v="112.0"/>
        <n v="432.0"/>
        <n v="283.0"/>
        <n v="339.0"/>
        <n v="1803.0"/>
        <n v="955.0"/>
        <n v="491.0"/>
        <n v="15.0"/>
        <n v="114.0"/>
        <n v="1243.0"/>
        <n v="555.0"/>
        <n v="159.0"/>
        <n v="740.0"/>
        <n v="429.0"/>
        <n v="149.0"/>
        <n v="211.0"/>
        <n v="218.0"/>
        <n v="351.0"/>
        <n v="136.0"/>
        <n v="451.0"/>
        <n v="341.0"/>
        <n v="389.0"/>
        <n v="2161.0"/>
        <n v="1165.0"/>
        <n v="585.0"/>
        <n v="33.0"/>
        <n v="138.0"/>
        <n v="326.0"/>
        <n v="460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2075" sheet="orders"/>
  </cacheSource>
  <cacheFields>
    <cacheField name="date_date" numFmtId="166">
      <sharedItems containsDate="1" containsString="0" containsBlank="1">
        <d v="2021-08-02T00:00:00Z"/>
        <d v="2021-08-15T00:00:00Z"/>
        <d v="2021-08-10T00:00:00Z"/>
        <d v="2021-08-14T00:00:00Z"/>
        <d v="2021-08-09T00:00:00Z"/>
        <d v="2021-08-01T00:00:00Z"/>
        <d v="2021-08-03T00:00:00Z"/>
        <d v="2021-08-13T00:00:00Z"/>
        <d v="2021-08-12T00:00:00Z"/>
        <d v="2021-08-07T00:00:00Z"/>
        <d v="2021-08-08T00:00:00Z"/>
        <d v="2021-08-05T00:00:00Z"/>
        <d v="2021-08-06T00:00:00Z"/>
        <d v="2021-08-11T00:00:00Z"/>
        <d v="2021-08-04T00:00:00Z"/>
        <m/>
      </sharedItems>
    </cacheField>
    <cacheField name="orders_id" numFmtId="0">
      <sharedItems containsString="0" containsBlank="1" containsNumber="1" containsInteger="1">
        <n v="950134.0"/>
        <n v="960796.0"/>
        <n v="957258.0"/>
        <n v="960366.0"/>
        <n v="950660.0"/>
        <n v="956763.0"/>
        <n v="950123.0"/>
        <n v="949485.0"/>
        <n v="951357.0"/>
        <n v="949707.0"/>
        <n v="949396.0"/>
        <n v="949384.0"/>
        <n v="951043.0"/>
        <n v="959569.0"/>
        <n v="951647.0"/>
        <n v="959010.0"/>
        <n v="961133.0"/>
        <n v="954803.0"/>
        <n v="950894.0"/>
        <n v="960893.0"/>
        <n v="950033.0"/>
        <n v="954711.0"/>
        <n v="955798.0"/>
        <n v="956238.0"/>
        <n v="950194.0"/>
        <n v="955133.0"/>
        <n v="949717.0"/>
        <n v="959300.0"/>
        <n v="951027.0"/>
        <n v="955929.0"/>
        <n v="953330.0"/>
        <n v="954286.0"/>
        <n v="959067.0"/>
        <n v="960276.0"/>
        <n v="953597.0"/>
        <n v="957686.0"/>
        <n v="956707.0"/>
        <n v="959016.0"/>
        <n v="949771.0"/>
        <n v="960450.0"/>
        <n v="949244.0"/>
        <n v="954568.0"/>
        <n v="959828.0"/>
        <n v="953808.0"/>
        <n v="955083.0"/>
        <n v="958442.0"/>
        <n v="959926.0"/>
        <n v="960890.0"/>
        <n v="958035.0"/>
        <n v="950701.0"/>
        <n v="952715.0"/>
        <n v="956038.0"/>
        <n v="952614.0"/>
        <n v="954790.0"/>
        <n v="949178.0"/>
        <n v="952037.0"/>
        <n v="953656.0"/>
        <n v="954517.0"/>
        <n v="956557.0"/>
        <n v="957597.0"/>
        <n v="950386.0"/>
        <n v="952485.0"/>
        <n v="950956.0"/>
        <n v="953110.0"/>
        <n v="954271.0"/>
        <n v="958846.0"/>
        <n v="959114.0"/>
        <n v="950550.0"/>
        <n v="954020.0"/>
        <n v="951438.0"/>
        <m/>
        <n v="951672.0"/>
        <n v="954843.0"/>
        <n v="960714.0"/>
        <n v="960667.0"/>
        <n v="953520.0"/>
        <n v="953436.0"/>
        <n v="960999.0"/>
        <n v="949227.0"/>
        <n v="959767.0"/>
        <n v="950586.0"/>
        <n v="951389.0"/>
        <n v="951437.0"/>
        <n v="957219.0"/>
        <n v="955455.0"/>
        <n v="960020.0"/>
        <n v="952234.0"/>
        <n v="953802.0"/>
        <n v="951899.0"/>
        <n v="951995.0"/>
        <n v="958179.0"/>
        <n v="956356.0"/>
        <n v="949725.0"/>
        <n v="960841.0"/>
        <n v="953482.0"/>
        <n v="950808.0"/>
        <n v="957016.0"/>
        <n v="952464.0"/>
        <n v="952991.0"/>
        <n v="957862.0"/>
        <n v="949248.0"/>
        <n v="956945.0"/>
        <n v="959996.0"/>
        <n v="951987.0"/>
        <n v="960347.0"/>
        <n v="959186.0"/>
        <n v="959410.0"/>
        <n v="951420.0"/>
        <n v="952351.0"/>
        <n v="956359.0"/>
        <n v="952622.0"/>
        <n v="952675.0"/>
        <n v="954810.0"/>
        <n v="949564.0"/>
        <n v="952628.0"/>
        <n v="951062.0"/>
        <n v="949978.0"/>
        <n v="950912.0"/>
        <n v="954078.0"/>
        <n v="954001.0"/>
        <n v="954914.0"/>
        <n v="949694.0"/>
        <n v="954890.0"/>
        <n v="959364.0"/>
        <n v="949981.0"/>
        <n v="949480.0"/>
        <n v="949999.0"/>
        <n v="949867.0"/>
        <n v="949753.0"/>
        <n v="950751.0"/>
        <n v="950017.0"/>
        <n v="950155.0"/>
        <n v="950452.0"/>
        <n v="950215.0"/>
        <n v="950463.0"/>
        <n v="950020.0"/>
        <n v="950332.0"/>
        <n v="951171.0"/>
        <n v="951196.0"/>
        <n v="951597.0"/>
        <n v="951681.0"/>
        <n v="951826.0"/>
        <n v="951482.0"/>
        <n v="951613.0"/>
        <n v="951903.0"/>
        <n v="951767.0"/>
        <n v="951329.0"/>
        <n v="952437.0"/>
        <n v="952481.0"/>
        <n v="952683.0"/>
        <n v="953196.0"/>
        <n v="953833.0"/>
        <n v="953168.0"/>
        <n v="953698.0"/>
        <n v="953305.0"/>
        <n v="953015.0"/>
        <n v="953234.0"/>
        <n v="953775.0"/>
        <n v="953890.0"/>
        <n v="953272.0"/>
        <n v="953747.0"/>
        <n v="954499.0"/>
        <n v="955631.0"/>
        <n v="955867.0"/>
        <n v="956242.0"/>
        <n v="955707.0"/>
        <n v="956287.0"/>
        <n v="955816.0"/>
        <n v="955360.0"/>
        <n v="955308.0"/>
        <n v="956399.0"/>
        <n v="956355.0"/>
        <n v="956710.0"/>
        <n v="957632.0"/>
        <n v="958312.0"/>
        <n v="957919.0"/>
        <n v="958085.0"/>
        <n v="958456.0"/>
        <n v="958407.0"/>
        <n v="958672.0"/>
        <n v="958824.0"/>
        <n v="958797.0"/>
        <n v="958777.0"/>
        <n v="959618.0"/>
        <n v="960104.0"/>
        <n v="960469.0"/>
        <n v="961049.0"/>
        <n v="961189.0"/>
        <n v="949494.0"/>
        <n v="949370.0"/>
        <n v="949909.0"/>
        <n v="949714.0"/>
        <n v="949341.0"/>
        <n v="950987.0"/>
        <n v="950305.0"/>
        <n v="950297.0"/>
        <n v="951626.0"/>
        <n v="952477.0"/>
        <n v="952741.0"/>
        <n v="952385.0"/>
        <n v="952631.0"/>
        <n v="953616.0"/>
        <n v="953849.0"/>
        <n v="952982.0"/>
        <n v="952845.0"/>
        <n v="953271.0"/>
        <n v="953121.0"/>
        <n v="953202.0"/>
        <n v="954134.0"/>
        <n v="954548.0"/>
        <n v="954687.0"/>
        <n v="954796.0"/>
        <n v="954726.0"/>
        <n v="955613.0"/>
        <n v="956163.0"/>
        <n v="956956.0"/>
        <n v="956539.0"/>
        <n v="956839.0"/>
        <n v="956689.0"/>
        <n v="956892.0"/>
        <n v="957338.0"/>
        <n v="957193.0"/>
        <n v="958195.0"/>
        <n v="958482.0"/>
        <n v="958400.0"/>
        <n v="958243.0"/>
        <n v="958337.0"/>
        <n v="958754.0"/>
        <n v="958578.0"/>
        <n v="959777.0"/>
        <n v="959834.0"/>
        <n v="960032.0"/>
        <n v="960381.0"/>
        <n v="960105.0"/>
        <n v="960084.0"/>
        <n v="961185.0"/>
        <n v="960583.0"/>
        <n v="960788.0"/>
        <n v="960760.0"/>
        <n v="961020.0"/>
        <n v="949539.0"/>
        <n v="949610.0"/>
        <n v="949751.0"/>
        <n v="949924.0"/>
        <n v="950340.0"/>
        <n v="950886.0"/>
        <n v="950499.0"/>
        <n v="951083.0"/>
        <n v="950373.0"/>
        <n v="951963.0"/>
        <n v="951387.0"/>
        <n v="951237.0"/>
        <n v="951282.0"/>
        <n v="952743.0"/>
        <n v="952660.0"/>
        <n v="952170.0"/>
        <n v="952413.0"/>
        <n v="952169.0"/>
        <n v="953882.0"/>
        <n v="954197.0"/>
        <n v="954558.0"/>
        <n v="954062.0"/>
        <n v="954263.0"/>
        <n v="955004.0"/>
        <n v="955471.0"/>
        <n v="956083.0"/>
        <n v="955602.0"/>
        <n v="956105.0"/>
        <n v="955947.0"/>
        <n v="955528.0"/>
        <n v="956410.0"/>
        <n v="956501.0"/>
        <n v="956805.0"/>
        <n v="956787.0"/>
        <n v="957357.0"/>
        <n v="957864.0"/>
        <n v="957408.0"/>
        <n v="957184.0"/>
        <n v="958374.0"/>
        <n v="958256.0"/>
        <n v="958941.0"/>
        <n v="959031.0"/>
        <n v="959963.0"/>
        <n v="959620.0"/>
        <n v="959729.0"/>
        <n v="959868.0"/>
        <n v="960030.0"/>
        <n v="961039.0"/>
        <n v="960821.0"/>
        <n v="960702.0"/>
        <n v="960613.0"/>
        <n v="949621.0"/>
        <n v="949443.0"/>
        <n v="950195.0"/>
        <n v="950545.0"/>
        <n v="950146.0"/>
        <n v="950186.0"/>
        <n v="951596.0"/>
        <n v="951964.0"/>
        <n v="951134.0"/>
        <n v="951721.0"/>
        <n v="951223.0"/>
        <n v="952038.0"/>
        <n v="952610.0"/>
        <n v="952061.0"/>
        <n v="953454.0"/>
        <n v="953329.0"/>
        <n v="953985.0"/>
        <n v="953974.0"/>
        <n v="953499.0"/>
        <n v="953539.0"/>
        <n v="954163.0"/>
        <n v="954399.0"/>
        <n v="954483.0"/>
        <n v="954855.0"/>
        <n v="954898.0"/>
        <n v="956236.0"/>
        <n v="956003.0"/>
        <n v="956181.0"/>
        <n v="955499.0"/>
        <n v="956046.0"/>
        <n v="957017.0"/>
        <n v="957676.0"/>
        <n v="958120.0"/>
        <n v="958292.0"/>
        <n v="958259.0"/>
        <n v="958677.0"/>
        <n v="959154.0"/>
        <n v="959241.0"/>
        <n v="959603.0"/>
        <n v="959895.0"/>
        <n v="959982.0"/>
        <n v="960288.0"/>
        <n v="960432.0"/>
        <n v="960391.0"/>
        <n v="960654.0"/>
        <n v="960641.0"/>
        <n v="960729.0"/>
        <n v="949650.0"/>
        <n v="950785.0"/>
        <n v="950034.0"/>
        <n v="951946.0"/>
        <n v="951451.0"/>
        <n v="951301.0"/>
        <n v="951115.0"/>
        <n v="951287.0"/>
        <n v="951975.0"/>
        <n v="952303.0"/>
        <n v="952023.0"/>
        <n v="952839.0"/>
        <n v="953746.0"/>
        <n v="953473.0"/>
        <n v="953031.0"/>
        <n v="953588.0"/>
        <n v="952944.0"/>
        <n v="953868.0"/>
        <n v="953932.0"/>
        <n v="954292.0"/>
        <n v="954533.0"/>
        <n v="954611.0"/>
        <n v="954720.0"/>
        <n v="955159.0"/>
        <n v="955280.0"/>
        <n v="955700.0"/>
        <n v="955585.0"/>
        <n v="956044.0"/>
        <n v="955587.0"/>
        <n v="956147.0"/>
        <n v="956863.0"/>
        <n v="956960.0"/>
        <n v="957183.0"/>
        <n v="957769.0"/>
        <n v="957336.0"/>
        <n v="958339.0"/>
        <n v="958030.0"/>
        <n v="957976.0"/>
        <n v="958061.0"/>
        <n v="958799.0"/>
        <n v="958845.0"/>
        <n v="959109.0"/>
        <n v="958710.0"/>
        <n v="959407.0"/>
        <n v="959551.0"/>
        <n v="959712.0"/>
        <n v="959695.0"/>
        <n v="959999.0"/>
        <n v="960346.0"/>
        <n v="960518.0"/>
        <n v="960674.0"/>
        <n v="961098.0"/>
        <n v="949501.0"/>
        <n v="949321.0"/>
        <n v="950516.0"/>
        <n v="950246.0"/>
        <n v="950740.0"/>
        <n v="950122.0"/>
        <n v="950752.0"/>
        <n v="951077.0"/>
        <n v="951490.0"/>
        <n v="951461.0"/>
        <n v="951666.0"/>
        <n v="952468.0"/>
        <n v="952601.0"/>
        <n v="952103.0"/>
        <n v="952724.0"/>
        <n v="953109.0"/>
        <n v="953767.0"/>
        <n v="953591.0"/>
        <n v="953113.0"/>
        <n v="953918.0"/>
        <n v="953020.0"/>
        <n v="952875.0"/>
        <n v="954275.0"/>
        <n v="954440.0"/>
        <n v="954341.0"/>
        <n v="954375.0"/>
        <n v="954143.0"/>
        <n v="954185.0"/>
        <n v="954794.0"/>
        <n v="955223.0"/>
        <n v="954762.0"/>
        <n v="955383.0"/>
        <n v="955689.0"/>
        <n v="955490.0"/>
        <n v="955606.0"/>
        <n v="955543.0"/>
        <n v="955444.0"/>
        <n v="956036.0"/>
        <n v="956613.0"/>
        <n v="957701.0"/>
        <n v="957740.0"/>
        <n v="957280.0"/>
        <n v="957546.0"/>
        <n v="957551.0"/>
        <n v="957159.0"/>
        <n v="957425.0"/>
        <n v="958426.0"/>
        <n v="958522.0"/>
        <n v="958081.0"/>
        <n v="959325.0"/>
        <n v="959230.0"/>
        <n v="959356.0"/>
        <n v="959056.0"/>
        <n v="958651.0"/>
        <n v="959477.0"/>
        <n v="960261.0"/>
        <n v="960495.0"/>
        <n v="960520.0"/>
        <n v="961029.0"/>
        <n v="960598.0"/>
        <n v="949236.0"/>
        <n v="949343.0"/>
        <n v="949263.0"/>
        <n v="949840.0"/>
        <n v="949467.0"/>
        <n v="950042.0"/>
        <n v="950749.0"/>
        <n v="950052.0"/>
        <n v="951947.0"/>
        <n v="951688.0"/>
        <n v="951221.0"/>
        <n v="951176.0"/>
        <n v="951469.0"/>
        <n v="952163.0"/>
        <n v="952135.0"/>
        <n v="952756.0"/>
        <n v="952012.0"/>
        <n v="952410.0"/>
        <n v="953206.0"/>
        <n v="953128.0"/>
        <n v="952900.0"/>
        <n v="954326.0"/>
        <n v="954491.0"/>
        <n v="954070.0"/>
        <n v="954966.0"/>
        <n v="955228.0"/>
        <n v="954727.0"/>
        <n v="955056.0"/>
        <n v="956042.0"/>
        <n v="955551.0"/>
        <n v="956034.0"/>
        <n v="956823.0"/>
        <n v="957147.0"/>
        <n v="957050.0"/>
        <n v="956634.0"/>
        <n v="956749.0"/>
        <n v="956694.0"/>
        <n v="957703.0"/>
        <n v="957684.0"/>
        <n v="957244.0"/>
        <n v="957624.0"/>
        <n v="958210.0"/>
        <n v="958140.0"/>
        <n v="958262.0"/>
        <n v="958857.0"/>
        <n v="959332.0"/>
        <n v="959759.0"/>
        <n v="960357.0"/>
        <n v="961067.0"/>
        <n v="960974.0"/>
        <n v="950472.0"/>
        <n v="950795.0"/>
        <n v="950895.0"/>
        <n v="951462.0"/>
        <n v="951312.0"/>
        <n v="951954.0"/>
        <n v="951898.0"/>
        <n v="952363.0"/>
        <n v="952259.0"/>
        <n v="952717.0"/>
        <n v="952731.0"/>
        <n v="953964.0"/>
        <n v="953204.0"/>
        <n v="953018.0"/>
        <n v="952899.0"/>
        <n v="953252.0"/>
        <n v="953790.0"/>
        <n v="953562.0"/>
        <n v="953143.0"/>
        <n v="954527.0"/>
        <n v="954006.0"/>
        <n v="954493.0"/>
        <n v="954599.0"/>
        <n v="954372.0"/>
        <n v="954213.0"/>
        <n v="954793.0"/>
        <n v="954975.0"/>
        <n v="956265.0"/>
        <n v="955550.0"/>
        <n v="955852.0"/>
        <n v="956129.0"/>
        <n v="955402.0"/>
        <n v="955697.0"/>
        <n v="956011.0"/>
        <n v="956322.0"/>
        <n v="957084.0"/>
        <n v="956664.0"/>
        <n v="956332.0"/>
        <n v="957463.0"/>
        <n v="957373.0"/>
        <n v="957575.0"/>
        <n v="958414.0"/>
        <n v="958169.0"/>
        <n v="959074.0"/>
        <n v="958616.0"/>
        <n v="959554.0"/>
        <n v="959686.0"/>
        <n v="959535.0"/>
        <n v="960228.0"/>
        <n v="960110.0"/>
        <n v="960734.0"/>
        <n v="961142.0"/>
        <n v="960801.0"/>
        <n v="960663.0"/>
        <n v="960695.0"/>
        <n v="960793.0"/>
        <n v="949806.0"/>
        <n v="949730.0"/>
        <n v="949899.0"/>
        <n v="950825.0"/>
        <n v="950288.0"/>
        <n v="951000.0"/>
        <n v="950250.0"/>
        <n v="950303.0"/>
        <n v="950579.0"/>
        <n v="951645.0"/>
        <n v="951097.0"/>
        <n v="951299.0"/>
        <n v="951659.0"/>
        <n v="951932.0"/>
        <n v="951734.0"/>
        <n v="951751.0"/>
        <n v="952662.0"/>
        <n v="952047.0"/>
        <n v="952613.0"/>
        <n v="953279.0"/>
        <n v="953937.0"/>
        <n v="953696.0"/>
        <n v="954234.0"/>
        <n v="955231.0"/>
        <n v="955081.0"/>
        <n v="954786.0"/>
        <n v="954965.0"/>
        <n v="955621.0"/>
        <n v="955809.0"/>
        <n v="955324.0"/>
        <n v="955575.0"/>
        <n v="955882.0"/>
        <n v="955749.0"/>
        <n v="955825.0"/>
        <n v="956390.0"/>
        <n v="956976.0"/>
        <n v="957325.0"/>
        <n v="958073.0"/>
        <n v="959203.0"/>
        <n v="959273.0"/>
        <n v="959224.0"/>
        <n v="958719.0"/>
        <n v="958829.0"/>
        <n v="959945.0"/>
        <n v="959706.0"/>
        <n v="959567.0"/>
        <n v="959631.0"/>
        <n v="960096.0"/>
        <n v="960028.0"/>
        <n v="960445.0"/>
        <n v="949865.0"/>
        <n v="949164.0"/>
        <n v="949538.0"/>
        <n v="949420.0"/>
        <n v="950111.0"/>
        <n v="950389.0"/>
        <n v="950546.0"/>
        <n v="950325.0"/>
        <n v="951547.0"/>
        <n v="951578.0"/>
        <n v="952666.0"/>
        <n v="952408.0"/>
        <n v="952166.0"/>
        <n v="952200.0"/>
        <n v="952905.0"/>
        <n v="953347.0"/>
        <n v="953628.0"/>
        <n v="953731.0"/>
        <n v="954053.0"/>
        <n v="954450.0"/>
        <n v="954668.0"/>
        <n v="955049.0"/>
        <n v="955261.0"/>
        <n v="955263.0"/>
        <n v="955715.0"/>
        <n v="955518.0"/>
        <n v="956158.0"/>
        <n v="955572.0"/>
        <n v="956013.0"/>
        <n v="956455.0"/>
        <n v="956836.0"/>
        <n v="956953.0"/>
        <n v="956874.0"/>
        <n v="958165.0"/>
        <n v="957878.0"/>
        <n v="958044.0"/>
        <n v="958599.0"/>
        <n v="958726.0"/>
        <n v="959267.0"/>
        <n v="959813.0"/>
        <n v="959454.0"/>
        <n v="959400.0"/>
        <n v="959808.0"/>
        <n v="959929.0"/>
        <n v="959717.0"/>
        <n v="959539.0"/>
        <n v="960330.0"/>
        <n v="960085.0"/>
        <n v="961187.0"/>
        <n v="960679.0"/>
        <n v="950009.0"/>
        <n v="949718.0"/>
        <n v="950490.0"/>
        <n v="950686.0"/>
        <n v="950645.0"/>
        <n v="950045.0"/>
        <n v="950911.0"/>
        <n v="950963.0"/>
        <n v="951330.0"/>
        <n v="951570.0"/>
        <n v="952497.0"/>
        <n v="953104.0"/>
        <n v="952898.0"/>
        <n v="953596.0"/>
        <n v="953086.0"/>
        <n v="952995.0"/>
        <n v="954469.0"/>
        <n v="955040.0"/>
        <n v="955189.0"/>
        <n v="954846.0"/>
        <n v="955854.0"/>
        <n v="956194.0"/>
        <n v="955509.0"/>
        <n v="956131.0"/>
        <n v="955836.0"/>
        <n v="955287.0"/>
        <n v="957124.0"/>
        <n v="956371.0"/>
        <n v="957261.0"/>
        <n v="957221.0"/>
        <n v="957494.0"/>
        <n v="957294.0"/>
        <n v="957844.0"/>
        <n v="957962.0"/>
        <n v="958236.0"/>
        <n v="958055.0"/>
        <n v="958705.0"/>
        <n v="958819.0"/>
        <n v="958660.0"/>
        <n v="959260.0"/>
        <n v="959464.0"/>
        <n v="959698.0"/>
        <n v="959660.0"/>
        <n v="959976.0"/>
        <n v="959563.0"/>
        <n v="959437.0"/>
        <n v="960054.0"/>
        <n v="960369.0"/>
        <n v="960666.0"/>
        <n v="961173.0"/>
        <n v="949984.0"/>
        <n v="949915.0"/>
        <n v="949232.0"/>
        <n v="949230.0"/>
        <n v="949242.0"/>
        <n v="949315.0"/>
        <n v="949754.0"/>
        <n v="950142.0"/>
        <n v="950805.0"/>
        <n v="950395.0"/>
        <n v="950084.0"/>
        <n v="951888.0"/>
        <n v="951309.0"/>
        <n v="951889.0"/>
        <n v="952499.0"/>
        <n v="953005.0"/>
        <n v="953044.0"/>
        <n v="953319.0"/>
        <n v="953710.0"/>
        <n v="953500.0"/>
        <n v="953241.0"/>
        <n v="953118.0"/>
        <n v="953750.0"/>
        <n v="953807.0"/>
        <n v="953282.0"/>
        <n v="954166.0"/>
        <n v="954259.0"/>
        <n v="955164.0"/>
        <n v="955205.0"/>
        <n v="954613.0"/>
        <n v="956267.0"/>
        <n v="955663.0"/>
        <n v="955659.0"/>
        <n v="955336.0"/>
        <n v="956272.0"/>
        <n v="955883.0"/>
        <n v="956617.0"/>
        <n v="956696.0"/>
        <n v="956856.0"/>
        <n v="957035.0"/>
        <n v="956700.0"/>
        <n v="956766.0"/>
        <n v="956517.0"/>
        <n v="956681.0"/>
        <n v="956853.0"/>
        <n v="957599.0"/>
        <n v="957190.0"/>
        <n v="957730.0"/>
        <n v="958099.0"/>
        <n v="958871.0"/>
        <n v="958817.0"/>
        <n v="958850.0"/>
        <n v="958760.0"/>
        <n v="959142.0"/>
        <n v="959007.0"/>
        <n v="958787.0"/>
        <n v="959787.0"/>
        <n v="959552.0"/>
        <n v="960023.0"/>
        <n v="960820.0"/>
        <n v="960503.0"/>
        <n v="950855.0"/>
        <n v="950863.0"/>
        <n v="950367.0"/>
        <n v="951005.0"/>
        <n v="950753.0"/>
        <n v="950310.0"/>
        <n v="950507.0"/>
        <n v="950534.0"/>
        <n v="950706.0"/>
        <n v="951763.0"/>
        <n v="951674.0"/>
        <n v="951879.0"/>
        <n v="951151.0"/>
        <n v="952609.0"/>
        <n v="952353.0"/>
        <n v="952543.0"/>
        <n v="953559.0"/>
        <n v="953887.0"/>
        <n v="954579.0"/>
        <n v="954211.0"/>
        <n v="954923.0"/>
        <n v="955154.0"/>
        <n v="955116.0"/>
        <n v="955835.0"/>
        <n v="955329.0"/>
        <n v="956200.0"/>
        <n v="956604.0"/>
        <n v="956416.0"/>
        <n v="957041.0"/>
        <n v="956625.0"/>
        <n v="957548.0"/>
        <n v="957519.0"/>
        <n v="958342.0"/>
        <n v="957992.0"/>
        <n v="958598.0"/>
        <n v="958718.0"/>
        <n v="958708.0"/>
        <n v="959146.0"/>
        <n v="959485.0"/>
        <n v="959795.0"/>
        <n v="960496.0"/>
        <n v="960531.0"/>
        <n v="961041.0"/>
        <n v="960603.0"/>
        <n v="949353.0"/>
        <n v="949444.0"/>
        <n v="949583.0"/>
        <n v="949181.0"/>
        <n v="950346.0"/>
        <n v="950072.0"/>
        <n v="951884.0"/>
        <n v="951160.0"/>
        <n v="951724.0"/>
        <n v="951405.0"/>
        <n v="951661.0"/>
        <n v="951749.0"/>
        <n v="952401.0"/>
        <n v="952355.0"/>
        <n v="952804.0"/>
        <n v="952735.0"/>
        <n v="953398.0"/>
        <n v="953725.0"/>
        <n v="953214.0"/>
        <n v="952885.0"/>
        <n v="952974.0"/>
        <n v="953837.0"/>
        <n v="953055.0"/>
        <n v="954174.0"/>
        <n v="954119.0"/>
        <n v="954937.0"/>
        <n v="954737.0"/>
        <n v="955638.0"/>
        <n v="955859.0"/>
        <n v="955322.0"/>
        <n v="956756.0"/>
        <n v="957063.0"/>
        <n v="956350.0"/>
        <n v="956797.0"/>
        <n v="957323.0"/>
        <n v="957298.0"/>
        <n v="957302.0"/>
        <n v="957189.0"/>
        <n v="958446.0"/>
        <n v="957984.0"/>
        <n v="958042.0"/>
        <n v="958980.0"/>
        <n v="958793.0"/>
        <n v="958591.0"/>
        <n v="959077.0"/>
        <n v="959573.0"/>
        <n v="959947.0"/>
        <n v="960052.0"/>
        <n v="960951.0"/>
        <n v="961026.0"/>
        <n v="960473.0"/>
        <n v="949592.0"/>
        <n v="949937.0"/>
        <n v="950468.0"/>
        <n v="951887.0"/>
        <n v="951465.0"/>
        <n v="951610.0"/>
        <n v="951510.0"/>
        <n v="951732.0"/>
        <n v="952618.0"/>
        <n v="952078.0"/>
        <n v="952165.0"/>
        <n v="952292.0"/>
        <n v="953700.0"/>
        <n v="953953.0"/>
        <n v="953954.0"/>
        <n v="953269.0"/>
        <n v="953211.0"/>
        <n v="954494.0"/>
        <n v="954660.0"/>
        <n v="954689.0"/>
        <n v="954647.0"/>
        <n v="956214.0"/>
        <n v="955871.0"/>
        <n v="955996.0"/>
        <n v="955314.0"/>
        <n v="955673.0"/>
        <n v="956051.0"/>
        <n v="956741.0"/>
        <n v="956514.0"/>
        <n v="957087.0"/>
        <n v="956551.0"/>
        <n v="957337.0"/>
        <n v="957509.0"/>
        <n v="957393.0"/>
        <n v="957283.0"/>
        <n v="958444.0"/>
        <n v="958912.0"/>
        <n v="958812.0"/>
        <n v="958807.0"/>
        <n v="958629.0"/>
        <n v="959195.0"/>
        <n v="958735.0"/>
        <n v="958686.0"/>
        <n v="958779.0"/>
        <n v="959624.0"/>
        <n v="959732.0"/>
        <n v="960031.0"/>
        <n v="960817.0"/>
        <n v="960916.0"/>
        <n v="960976.0"/>
        <n v="960896.0"/>
        <n v="960538.0"/>
        <n v="949540.0"/>
        <n v="949629.0"/>
        <n v="949742.0"/>
        <n v="951047.0"/>
        <n v="950018.0"/>
        <n v="950964.0"/>
        <n v="950844.0"/>
        <n v="950185.0"/>
        <n v="950321.0"/>
        <n v="950235.0"/>
        <n v="950640.0"/>
        <n v="951348.0"/>
        <n v="951360.0"/>
        <n v="952302.0"/>
        <n v="952267.0"/>
        <n v="953448.0"/>
        <n v="953784.0"/>
        <n v="953295.0"/>
        <n v="956261.0"/>
        <n v="955429.0"/>
        <n v="955439.0"/>
        <n v="955285.0"/>
        <n v="955967.0"/>
        <n v="955609.0"/>
        <n v="956847.0"/>
        <n v="956603.0"/>
        <n v="956636.0"/>
        <n v="956713.0"/>
        <n v="956564.0"/>
        <n v="956341.0"/>
        <n v="957717.0"/>
        <n v="957811.0"/>
        <n v="958486.0"/>
        <n v="957971.0"/>
        <n v="959024.0"/>
        <n v="959716.0"/>
        <n v="960387.0"/>
        <n v="960080.0"/>
        <n v="960616.0"/>
        <n v="960577.0"/>
        <n v="961178.0"/>
        <n v="960557.0"/>
        <n v="960645.0"/>
        <n v="949628.0"/>
        <n v="949478.0"/>
        <n v="949250.0"/>
        <n v="950710.0"/>
        <n v="950967.0"/>
        <n v="951041.0"/>
        <n v="950818.0"/>
        <n v="950282.0"/>
        <n v="950958.0"/>
        <n v="951851.0"/>
        <n v="951941.0"/>
        <n v="952689.0"/>
        <n v="952261.0"/>
        <n v="952657.0"/>
        <n v="952145.0"/>
        <n v="952754.0"/>
        <n v="953615.0"/>
        <n v="953854.0"/>
        <n v="953643.0"/>
        <n v="954126.0"/>
        <n v="954212.0"/>
        <n v="954403.0"/>
        <n v="954571.0"/>
        <n v="954472.0"/>
        <n v="955061.0"/>
        <n v="954870.0"/>
        <n v="955139.0"/>
        <n v="955519.0"/>
        <n v="956150.0"/>
        <n v="955890.0"/>
        <n v="956910.0"/>
        <n v="956474.0"/>
        <n v="956996.0"/>
        <n v="956598.0"/>
        <n v="957125.0"/>
        <n v="957319.0"/>
        <n v="957760.0"/>
        <n v="957557.0"/>
        <n v="957801.0"/>
        <n v="957669.0"/>
        <n v="958041.0"/>
        <n v="958227.0"/>
        <n v="957943.0"/>
        <n v="958535.0"/>
        <n v="958246.0"/>
        <n v="959080.0"/>
        <n v="958739.0"/>
        <n v="959498.0"/>
        <n v="959463.0"/>
        <n v="959782.0"/>
        <n v="959530.0"/>
        <n v="960101.0"/>
        <n v="960457.0"/>
        <n v="960975.0"/>
        <n v="961082.0"/>
        <n v="961088.0"/>
        <n v="949488.0"/>
        <n v="949195.0"/>
        <n v="949845.0"/>
        <n v="949534.0"/>
        <n v="950972.0"/>
        <n v="950944.0"/>
        <n v="951033.0"/>
        <n v="951678.0"/>
        <n v="951811.0"/>
        <n v="951378.0"/>
        <n v="952523.0"/>
        <n v="952452.0"/>
        <n v="953695.0"/>
        <n v="953497.0"/>
        <n v="954534.0"/>
        <n v="954394.0"/>
        <n v="954900.0"/>
        <n v="954929.0"/>
        <n v="955201.0"/>
        <n v="954862.0"/>
        <n v="956172.0"/>
        <n v="955407.0"/>
        <n v="955340.0"/>
        <n v="955357.0"/>
        <n v="955393.0"/>
        <n v="957044.0"/>
        <n v="956486.0"/>
        <n v="956489.0"/>
        <n v="957039.0"/>
        <n v="957315.0"/>
        <n v="958391.0"/>
        <n v="958286.0"/>
        <n v="958122.0"/>
        <n v="958264.0"/>
        <n v="957899.0"/>
        <n v="959357.0"/>
        <n v="959050.0"/>
        <n v="959070.0"/>
        <n v="959685.0"/>
        <n v="959494.0"/>
        <n v="960139.0"/>
        <n v="961056.0"/>
        <n v="960783.0"/>
        <n v="960617.0"/>
        <n v="960593.0"/>
        <n v="949766.0"/>
        <n v="949492.0"/>
        <n v="949340.0"/>
        <n v="950001.0"/>
        <n v="949767.0"/>
        <n v="951071.0"/>
        <n v="951021.0"/>
        <n v="950456.0"/>
        <n v="950365.0"/>
        <n v="951515.0"/>
        <n v="952252.0"/>
        <n v="952260.0"/>
        <n v="952116.0"/>
        <n v="952630.0"/>
        <n v="952161.0"/>
        <n v="952993.0"/>
        <n v="953422.0"/>
        <n v="952814.0"/>
        <n v="952923.0"/>
        <n v="954557.0"/>
        <n v="954026.0"/>
        <n v="955011.0"/>
        <n v="954918.0"/>
        <n v="955065.0"/>
        <n v="955920.0"/>
        <n v="955494.0"/>
        <n v="956001.0"/>
        <n v="956307.0"/>
        <n v="956087.0"/>
        <n v="955793.0"/>
        <n v="956331.0"/>
        <n v="956450.0"/>
        <n v="956504.0"/>
        <n v="956582.0"/>
        <n v="956645.0"/>
        <n v="956952.0"/>
        <n v="956698.0"/>
        <n v="957047.0"/>
        <n v="958008.0"/>
        <n v="958398.0"/>
        <n v="958395.0"/>
        <n v="958539.0"/>
        <n v="959347.0"/>
        <n v="958767.0"/>
        <n v="959279.0"/>
        <n v="958757.0"/>
        <n v="958694.0"/>
        <n v="959610.0"/>
        <n v="959959.0"/>
        <n v="959757.0"/>
        <n v="959500.0"/>
        <n v="960038.0"/>
        <n v="961140.0"/>
        <n v="960748.0"/>
        <n v="960633.0"/>
        <n v="960919.0"/>
        <n v="950007.0"/>
        <n v="949313.0"/>
        <n v="949667.0"/>
        <n v="949989.0"/>
        <n v="950948.0"/>
        <n v="950376.0"/>
        <n v="950239.0"/>
        <n v="950772.0"/>
        <n v="950383.0"/>
        <n v="950868.0"/>
        <n v="951808.0"/>
        <n v="951302.0"/>
        <n v="951500.0"/>
        <n v="951728.0"/>
        <n v="952533.0"/>
        <n v="952412.0"/>
        <n v="952556.0"/>
        <n v="952136.0"/>
        <n v="952071.0"/>
        <n v="952128.0"/>
        <n v="952360.0"/>
        <n v="953166.0"/>
        <n v="953345.0"/>
        <n v="953941.0"/>
        <n v="954459.0"/>
        <n v="954051.0"/>
        <n v="954088.0"/>
        <n v="954723.0"/>
        <n v="954679.0"/>
        <n v="954797.0"/>
        <n v="955113.0"/>
        <n v="955193.0"/>
        <n v="954690.0"/>
        <n v="956096.0"/>
        <n v="955441.0"/>
        <n v="955832.0"/>
        <n v="955740.0"/>
        <n v="956229.0"/>
        <n v="955695.0"/>
        <n v="956826.0"/>
        <n v="957022.0"/>
        <n v="956627.0"/>
        <n v="957691.0"/>
        <n v="957664.0"/>
        <n v="957289.0"/>
        <n v="957419.0"/>
        <n v="958118.0"/>
        <n v="958453.0"/>
        <n v="958463.0"/>
        <n v="958434.0"/>
        <n v="959020.0"/>
        <n v="959366.0"/>
        <n v="958774.0"/>
        <n v="959025.0"/>
        <n v="959054.0"/>
        <n v="958934.0"/>
        <n v="959387.0"/>
        <n v="959299.0"/>
        <n v="959745.0"/>
        <n v="959832.0"/>
        <n v="960146.0"/>
        <n v="960964.0"/>
        <n v="960770.0"/>
        <n v="949605.0"/>
        <n v="949597.0"/>
        <n v="949708.0"/>
        <n v="949741.0"/>
        <n v="951192.0"/>
        <n v="951362.0"/>
        <n v="951571.0"/>
        <n v="952346.0"/>
        <n v="952215.0"/>
        <n v="952097.0"/>
        <n v="953817.0"/>
        <n v="953879.0"/>
        <n v="953265.0"/>
        <n v="952980.0"/>
        <n v="953719.0"/>
        <n v="953054.0"/>
        <n v="952855.0"/>
        <n v="953323.0"/>
        <n v="952985.0"/>
        <n v="953155.0"/>
        <n v="953459.0"/>
        <n v="953636.0"/>
        <n v="953134.0"/>
        <n v="954410.0"/>
        <n v="954439.0"/>
        <n v="954261.0"/>
        <n v="954457.0"/>
        <n v="954811.0"/>
        <n v="954742.0"/>
        <n v="955768.0"/>
        <n v="956166.0"/>
        <n v="956195.0"/>
        <n v="955971.0"/>
        <n v="955338.0"/>
        <n v="955908.0"/>
        <n v="956155.0"/>
        <n v="956834.0"/>
        <n v="957121.0"/>
        <n v="956885.0"/>
        <n v="956513.0"/>
        <n v="957698.0"/>
        <n v="957777.0"/>
        <n v="957666.0"/>
        <n v="957850.0"/>
        <n v="958119.0"/>
        <n v="958019.0"/>
        <n v="958341.0"/>
        <n v="959075.0"/>
        <n v="959021.0"/>
        <n v="958944.0"/>
        <n v="959458.0"/>
        <n v="959483.0"/>
        <n v="959553.0"/>
        <n v="960978.0"/>
        <n v="960547.0"/>
        <n v="960459.0"/>
        <n v="960485.0"/>
        <n v="949267.0"/>
        <n v="950035.0"/>
        <n v="951706.0"/>
        <n v="951738.0"/>
        <n v="951587.0"/>
        <n v="951391.0"/>
        <n v="951784.0"/>
        <n v="951098.0"/>
        <n v="951484.0"/>
        <n v="952615.0"/>
        <n v="952812.0"/>
        <n v="953529.0"/>
        <n v="953741.0"/>
        <n v="953440.0"/>
        <n v="953354.0"/>
        <n v="954160.0"/>
        <n v="954864.0"/>
        <n v="954736.0"/>
        <n v="954624.0"/>
        <n v="955544.0"/>
        <n v="955624.0"/>
        <n v="956920.0"/>
        <n v="957822.0"/>
        <n v="957796.0"/>
        <n v="957304.0"/>
        <n v="957238.0"/>
        <n v="958466.0"/>
        <n v="958509.0"/>
        <n v="958592.0"/>
        <n v="959047.0"/>
        <n v="959255.0"/>
        <n v="959783.0"/>
        <n v="959533.0"/>
        <n v="959560.0"/>
        <n v="959585.0"/>
        <n v="960388.0"/>
        <n v="960067.0"/>
        <n v="961145.0"/>
        <n v="960530.0"/>
        <n v="961004.0"/>
        <n v="949659.0"/>
        <n v="949652.0"/>
        <n v="949873.0"/>
        <n v="949519.0"/>
        <n v="949896.0"/>
        <n v="950404.0"/>
        <n v="951089.0"/>
        <n v="950594.0"/>
        <n v="950866.0"/>
        <n v="950592.0"/>
        <n v="950697.0"/>
        <n v="950839.0"/>
        <n v="950691.0"/>
        <n v="951220.0"/>
        <n v="951382.0"/>
        <n v="952311.0"/>
        <n v="952199.0"/>
        <n v="952772.0"/>
        <n v="952293.0"/>
        <n v="952671.0"/>
        <n v="952309.0"/>
        <n v="953943.0"/>
        <n v="953922.0"/>
        <n v="953053.0"/>
        <n v="953328.0"/>
        <n v="954430.0"/>
        <n v="954254.0"/>
        <n v="954722.0"/>
        <n v="954972.0"/>
        <n v="955085.0"/>
        <n v="956059.0"/>
        <n v="956062.0"/>
        <n v="955620.0"/>
        <n v="956153.0"/>
        <n v="956954.0"/>
        <n v="956830.0"/>
        <n v="956891.0"/>
        <n v="957780.0"/>
        <n v="957233.0"/>
        <n v="957790.0"/>
        <n v="957894.0"/>
        <n v="958518.0"/>
        <n v="958033.0"/>
        <n v="958299.0"/>
        <n v="958436.0"/>
        <n v="958084.0"/>
        <n v="958972.0"/>
        <n v="959865.0"/>
        <n v="960265.0"/>
        <n v="959993.0"/>
        <n v="960400.0"/>
        <n v="960199.0"/>
        <n v="960707.0"/>
        <n v="960924.0"/>
        <n v="961132.0"/>
        <n v="961048.0"/>
        <n v="949645.0"/>
        <n v="949643.0"/>
        <n v="950702.0"/>
        <n v="950115.0"/>
        <n v="950783.0"/>
        <n v="950601.0"/>
        <n v="950287.0"/>
        <n v="951829.0"/>
        <n v="951717.0"/>
        <n v="951424.0"/>
        <n v="951949.0"/>
        <n v="951719.0"/>
        <n v="951138.0"/>
        <n v="952710.0"/>
        <n v="952039.0"/>
        <n v="952762.0"/>
        <n v="952728.0"/>
        <n v="953399.0"/>
        <n v="953728.0"/>
        <n v="953875.0"/>
        <n v="953858.0"/>
        <n v="953859.0"/>
        <n v="954438.0"/>
        <n v="954445.0"/>
        <n v="954264.0"/>
        <n v="954014.0"/>
        <n v="954452.0"/>
        <n v="955755.0"/>
        <n v="955295.0"/>
        <n v="955909.0"/>
        <n v="955344.0"/>
        <n v="955448.0"/>
        <n v="955763.0"/>
        <n v="956997.0"/>
        <n v="956485.0"/>
        <n v="957514.0"/>
        <n v="957581.0"/>
        <n v="957423.0"/>
        <n v="957752.0"/>
        <n v="958459.0"/>
        <n v="957890.0"/>
        <n v="958499.0"/>
        <n v="958504.0"/>
        <n v="958603.0"/>
        <n v="958919.0"/>
        <n v="959153.0"/>
        <n v="959692.0"/>
        <n v="959846.0"/>
        <n v="959775.0"/>
        <n v="960438.0"/>
        <n v="960879.0"/>
        <n v="949151.0"/>
        <n v="949489.0"/>
        <n v="949310.0"/>
        <n v="949818.0"/>
        <n v="949442.0"/>
        <n v="949335.0"/>
        <n v="949765.0"/>
        <n v="951051.0"/>
        <n v="950787.0"/>
        <n v="950574.0"/>
        <n v="950913.0"/>
        <n v="950676.0"/>
        <n v="951836.0"/>
        <n v="951173.0"/>
        <n v="951284.0"/>
        <n v="951165.0"/>
        <n v="951436.0"/>
        <n v="951393.0"/>
        <n v="952281.0"/>
        <n v="952451.0"/>
        <n v="952137.0"/>
        <n v="952248.0"/>
        <n v="952703.0"/>
        <n v="952522.0"/>
        <n v="954468.0"/>
        <n v="954131.0"/>
        <n v="955224.0"/>
        <n v="954615.0"/>
        <n v="955420.0"/>
        <n v="955774.0"/>
        <n v="955540.0"/>
        <n v="955597.0"/>
        <n v="955615.0"/>
        <n v="955645.0"/>
        <n v="956437.0"/>
        <n v="956525.0"/>
        <n v="957363.0"/>
        <n v="957720.0"/>
        <n v="957695.0"/>
        <n v="958105.0"/>
        <n v="958949.0"/>
        <n v="958869.0"/>
        <n v="959691.0"/>
        <n v="959636.0"/>
        <n v="959459.0"/>
        <n v="959428.0"/>
        <n v="960068.0"/>
        <n v="960374.0"/>
        <n v="961024.0"/>
        <n v="960832.0"/>
        <n v="949558.0"/>
        <n v="949678.0"/>
        <n v="949761.0"/>
        <n v="949355.0"/>
        <n v="949948.0"/>
        <n v="949231.0"/>
        <n v="950302.0"/>
        <n v="950292.0"/>
        <n v="950285.0"/>
        <n v="950604.0"/>
        <n v="950281.0"/>
        <n v="951285.0"/>
        <n v="951911.0"/>
        <n v="951111.0"/>
        <n v="951460.0"/>
        <n v="952634.0"/>
        <n v="952716.0"/>
        <n v="952550.0"/>
        <n v="952142.0"/>
        <n v="953040.0"/>
        <n v="953177.0"/>
        <n v="953505.0"/>
        <n v="952840.0"/>
        <n v="954425.0"/>
        <n v="954538.0"/>
        <n v="954442.0"/>
        <n v="954849.0"/>
        <n v="955000.0"/>
        <n v="955928.0"/>
        <n v="956128.0"/>
        <n v="955962.0"/>
        <n v="955791.0"/>
        <n v="956292.0"/>
        <n v="955720.0"/>
        <n v="956456.0"/>
        <n v="956451.0"/>
        <n v="956499.0"/>
        <n v="957659.0"/>
        <n v="957708.0"/>
        <n v="957245.0"/>
        <n v="957818.0"/>
        <n v="957696.0"/>
        <n v="958429.0"/>
        <n v="958552.0"/>
        <n v="959193.0"/>
        <n v="959182.0"/>
        <n v="959232.0"/>
        <n v="959059.0"/>
        <n v="959527.0"/>
        <n v="959546.0"/>
        <n v="959647.0"/>
        <n v="959853.0"/>
        <n v="960047.0"/>
        <n v="960215.0"/>
        <n v="960562.0"/>
        <n v="949425.0"/>
        <n v="949604.0"/>
        <n v="949582.0"/>
        <n v="950662.0"/>
        <n v="951095.0"/>
        <n v="951376.0"/>
        <n v="951455.0"/>
        <n v="951554.0"/>
        <n v="951481.0"/>
        <n v="951945.0"/>
        <n v="952010.0"/>
        <n v="952380.0"/>
        <n v="952566.0"/>
        <n v="952818.0"/>
        <n v="953659.0"/>
        <n v="953149.0"/>
        <n v="952957.0"/>
        <n v="953606.0"/>
        <n v="953639.0"/>
        <n v="953619.0"/>
        <n v="953930.0"/>
        <n v="954057.0"/>
        <n v="954066.0"/>
        <n v="954834.0"/>
        <n v="954953.0"/>
        <n v="954835.0"/>
        <n v="955298.0"/>
        <n v="955712.0"/>
        <n v="955605.0"/>
        <n v="956609.0"/>
        <n v="956845.0"/>
        <n v="956685.0"/>
        <n v="956579.0"/>
        <n v="956550.0"/>
        <n v="956659.0"/>
        <n v="957541.0"/>
        <n v="957627.0"/>
        <n v="958201.0"/>
        <n v="958389.0"/>
        <n v="958327.0"/>
        <n v="958688.0"/>
        <n v="958759.0"/>
        <n v="959285.0"/>
        <n v="959896.0"/>
        <n v="959508.0"/>
        <n v="959845.0"/>
        <n v="959449.0"/>
        <n v="959684.0"/>
        <n v="960359.0"/>
        <n v="960837.0"/>
        <n v="961022.0"/>
        <n v="960505.0"/>
        <n v="960839.0"/>
        <n v="960754.0"/>
        <n v="961108.0"/>
        <n v="949821.0"/>
        <n v="949300.0"/>
        <n v="950871.0"/>
        <n v="950582.0"/>
        <n v="950659.0"/>
        <n v="950196.0"/>
        <n v="950584.0"/>
        <n v="951228.0"/>
        <n v="951175.0"/>
        <n v="952544.0"/>
        <n v="952546.0"/>
        <n v="952296.0"/>
        <n v="953152.0"/>
        <n v="953259.0"/>
        <n v="952962.0"/>
        <n v="953080.0"/>
        <n v="953158.0"/>
        <n v="954007.0"/>
        <n v="954500.0"/>
        <n v="954309.0"/>
        <n v="954466.0"/>
        <n v="954984.0"/>
        <n v="955053.0"/>
        <n v="954640.0"/>
        <n v="954905.0"/>
        <n v="955230.0"/>
        <n v="955317.0"/>
        <n v="955433.0"/>
        <n v="955488.0"/>
        <n v="956316.0"/>
        <n v="956724.0"/>
        <n v="956655.0"/>
        <n v="957205.0"/>
        <n v="957387.0"/>
        <n v="957594.0"/>
        <n v="957585.0"/>
        <n v="957352.0"/>
        <n v="958945.0"/>
        <n v="958588.0"/>
        <n v="959337.0"/>
        <n v="959106.0"/>
        <n v="958800.0"/>
        <n v="959378.0"/>
        <n v="959784.0"/>
        <n v="959979.0"/>
        <n v="960271.0"/>
        <n v="960069.0"/>
        <n v="961038.0"/>
        <n v="960615.0"/>
        <n v="961129.0"/>
        <n v="955681.0"/>
        <n v="950314.0"/>
        <n v="950687.0"/>
        <n v="950652.0"/>
        <n v="950371.0"/>
        <n v="950363.0"/>
        <n v="951878.0"/>
        <n v="951543.0"/>
        <n v="951434.0"/>
        <n v="951938.0"/>
        <n v="951477.0"/>
        <n v="951820.0"/>
        <n v="952746.0"/>
        <n v="952702.0"/>
        <n v="952226.0"/>
        <n v="952799.0"/>
        <n v="952681.0"/>
        <n v="953689.0"/>
        <n v="952832.0"/>
        <n v="953198.0"/>
        <n v="952983.0"/>
        <n v="954607.0"/>
        <n v="954857.0"/>
        <n v="954886.0"/>
        <n v="955721.0"/>
        <n v="955533.0"/>
        <n v="955348.0"/>
        <n v="956161.0"/>
        <n v="956262.0"/>
        <n v="955636.0"/>
        <n v="957141.0"/>
        <n v="957550.0"/>
        <n v="957808.0"/>
        <n v="957506.0"/>
        <n v="957538.0"/>
        <n v="957987.0"/>
        <n v="957928.0"/>
        <n v="958057.0"/>
        <n v="959030.0"/>
        <n v="959161.0"/>
        <n v="958985.0"/>
        <n v="958692.0"/>
        <n v="959780.0"/>
        <n v="959924.0"/>
        <n v="959678.0"/>
        <n v="959967.0"/>
        <n v="960273.0"/>
        <n v="961092.0"/>
        <n v="960869.0"/>
        <n v="960988.0"/>
        <n v="949993.0"/>
        <n v="950962.0"/>
        <n v="950618.0"/>
        <n v="951882.0"/>
        <n v="951741.0"/>
        <n v="951588.0"/>
        <n v="951545.0"/>
        <n v="952755.0"/>
        <n v="952362.0"/>
        <n v="952449.0"/>
        <n v="952190.0"/>
        <n v="953035.0"/>
        <n v="952835.0"/>
        <n v="952906.0"/>
        <n v="953745.0"/>
        <n v="953098.0"/>
        <n v="953602.0"/>
        <n v="953058.0"/>
        <n v="953806.0"/>
        <n v="953691.0"/>
        <n v="953189.0"/>
        <n v="953511.0"/>
        <n v="953016.0"/>
        <n v="953006.0"/>
        <n v="953996.0"/>
        <n v="954507.0"/>
        <n v="955062.0"/>
        <n v="954805.0"/>
        <n v="954752.0"/>
        <n v="954991.0"/>
        <n v="955708.0"/>
        <n v="955260.0"/>
        <n v="956186.0"/>
        <n v="955808.0"/>
        <n v="955868.0"/>
        <n v="955931.0"/>
        <n v="956479.0"/>
        <n v="956992.0"/>
        <n v="956884.0"/>
        <n v="957383.0"/>
        <n v="957533.0"/>
        <n v="957431.0"/>
        <n v="957656.0"/>
        <n v="957788.0"/>
        <n v="957433.0"/>
        <n v="957496.0"/>
        <n v="958272.0"/>
        <n v="958255.0"/>
        <n v="958955.0"/>
        <n v="959249.0"/>
        <n v="959375.0"/>
        <n v="959069.0"/>
        <n v="958832.0"/>
        <n v="958555.0"/>
        <n v="960212.0"/>
        <n v="960698.0"/>
        <n v="960637.0"/>
        <n v="949960.0"/>
        <n v="949527.0"/>
        <n v="950715.0"/>
        <n v="950663.0"/>
        <n v="951124.0"/>
        <n v="951901.0"/>
        <n v="951913.0"/>
        <n v="951895.0"/>
        <n v="951419.0"/>
        <n v="952155.0"/>
        <n v="953727.0"/>
        <n v="953216.0"/>
        <n v="953805.0"/>
        <n v="953478.0"/>
        <n v="954586.0"/>
        <n v="954103.0"/>
        <n v="955086.0"/>
        <n v="955762.0"/>
        <n v="955661.0"/>
        <n v="956221.0"/>
        <n v="955281.0"/>
        <n v="956289.0"/>
        <n v="956270.0"/>
        <n v="955300.0"/>
        <n v="955806.0"/>
        <n v="955640.0"/>
        <n v="956196.0"/>
        <n v="956427.0"/>
        <n v="956408.0"/>
        <n v="957001.0"/>
        <n v="957293.0"/>
        <n v="957160.0"/>
        <n v="957457.0"/>
        <n v="958144.0"/>
        <n v="958252.0"/>
        <n v="958707.0"/>
        <n v="959235.0"/>
        <n v="959017.0"/>
        <n v="959187.0"/>
        <n v="959043.0"/>
        <n v="959140.0"/>
        <n v="959589.0"/>
        <n v="959549.0"/>
        <n v="959635.0"/>
        <n v="960403.0"/>
        <n v="960424.0"/>
        <n v="961135.0"/>
        <n v="961171.0"/>
        <n v="961123.0"/>
        <n v="960594.0"/>
        <n v="961101.0"/>
        <n v="961104.0"/>
        <n v="949381.0"/>
        <n v="949251.0"/>
        <n v="949668.0"/>
        <n v="950610.0"/>
        <n v="950703.0"/>
        <n v="950161.0"/>
        <n v="950570.0"/>
        <n v="950994.0"/>
        <n v="951876.0"/>
        <n v="951297.0"/>
        <n v="952104.0"/>
        <n v="952242.0"/>
        <n v="952496.0"/>
        <n v="952342.0"/>
        <n v="953182.0"/>
        <n v="953476.0"/>
        <n v="953684.0"/>
        <n v="953441.0"/>
        <n v="952813.0"/>
        <n v="953428.0"/>
        <n v="953717.0"/>
        <n v="953287.0"/>
        <n v="953703.0"/>
        <n v="954029.0"/>
        <n v="954327.0"/>
        <n v="954137.0"/>
        <n v="954821.0"/>
        <n v="955831.0"/>
        <n v="955437.0"/>
        <n v="955818.0"/>
        <n v="956190.0"/>
        <n v="956250.0"/>
        <n v="956306.0"/>
        <n v="956017.0"/>
        <n v="955872.0"/>
        <n v="956686.0"/>
        <n v="956784.0"/>
        <n v="956339.0"/>
        <n v="957400.0"/>
        <n v="957836.0"/>
        <n v="957165.0"/>
        <n v="957644.0"/>
        <n v="957266.0"/>
        <n v="958025.0"/>
        <n v="958445.0"/>
        <n v="958367.0"/>
        <n v="959281.0"/>
        <n v="959033.0"/>
        <n v="959039.0"/>
        <n v="959123.0"/>
        <n v="959247.0"/>
        <n v="958873.0"/>
        <n v="959319.0"/>
        <n v="959397.0"/>
        <n v="960120.0"/>
        <n v="960224.0"/>
        <n v="960001.0"/>
        <n v="960179.0"/>
        <n v="960579.0"/>
        <n v="960759.0"/>
        <n v="960571.0"/>
        <n v="949249.0"/>
        <n v="949681.0"/>
        <n v="949905.0"/>
        <n v="949349.0"/>
        <n v="949563.0"/>
        <n v="949963.0"/>
        <n v="949857.0"/>
        <n v="949710.0"/>
        <n v="951030.0"/>
        <n v="950397.0"/>
        <n v="950614.0"/>
        <n v="950555.0"/>
        <n v="950153.0"/>
        <n v="951206.0"/>
        <n v="951275.0"/>
        <n v="951368.0"/>
        <n v="951533.0"/>
        <n v="951502.0"/>
        <n v="952187.0"/>
        <n v="952450.0"/>
        <n v="952502.0"/>
        <n v="952501.0"/>
        <n v="952448.0"/>
        <n v="952540.0"/>
        <n v="952480.0"/>
        <n v="953209.0"/>
        <n v="953744.0"/>
        <n v="953904.0"/>
        <n v="953506.0"/>
        <n v="954215.0"/>
        <n v="954272.0"/>
        <n v="954683.0"/>
        <n v="955174.0"/>
        <n v="955469.0"/>
        <n v="956024.0"/>
        <n v="955803.0"/>
        <n v="956112.0"/>
        <n v="955656.0"/>
        <n v="956403.0"/>
        <n v="957031.0"/>
        <n v="956595.0"/>
        <n v="956575.0"/>
        <n v="956396.0"/>
        <n v="956908.0"/>
        <n v="957291.0"/>
        <n v="957543.0"/>
        <n v="957214.0"/>
        <n v="957447.0"/>
        <n v="957444.0"/>
        <n v="957771.0"/>
        <n v="958742.0"/>
        <n v="958859.0"/>
        <n v="959676.0"/>
        <n v="959682.0"/>
        <n v="959810.0"/>
        <n v="959687.0"/>
        <n v="959664.0"/>
        <n v="959571.0"/>
        <n v="960401.0"/>
        <n v="960390.0"/>
        <n v="960422.0"/>
        <n v="961200.0"/>
        <n v="960508.0"/>
        <n v="949951.0"/>
        <n v="950220.0"/>
        <n v="950164.0"/>
        <n v="951560.0"/>
        <n v="951204.0"/>
        <n v="951355.0"/>
        <n v="951983.0"/>
        <n v="952459.0"/>
        <n v="952447.0"/>
        <n v="951971.0"/>
        <n v="952792.0"/>
        <n v="952461.0"/>
        <n v="953023.0"/>
        <n v="953547.0"/>
        <n v="953708.0"/>
        <n v="953862.0"/>
        <n v="952815.0"/>
        <n v="954061.0"/>
        <n v="954030.0"/>
        <n v="953992.0"/>
        <n v="954276.0"/>
        <n v="954287.0"/>
        <n v="954251.0"/>
        <n v="955106.0"/>
        <n v="954701.0"/>
        <n v="955364.0"/>
        <n v="956025.0"/>
        <n v="955619.0"/>
        <n v="955395.0"/>
        <n v="955427.0"/>
        <n v="956295.0"/>
        <n v="956643.0"/>
        <n v="956466.0"/>
        <n v="956979.0"/>
        <n v="957148.0"/>
        <n v="957705.0"/>
        <n v="958393.0"/>
        <n v="958405.0"/>
        <n v="958556.0"/>
        <n v="958926.0"/>
        <n v="959274.0"/>
        <n v="959219.0"/>
        <n v="959517.0"/>
        <n v="959523.0"/>
        <n v="959405.0"/>
        <n v="959788.0"/>
        <n v="960970.0"/>
        <n v="960548.0"/>
        <n v="960866.0"/>
        <n v="960787.0"/>
        <n v="949314.0"/>
        <n v="949866.0"/>
        <n v="950213.0"/>
        <n v="950755.0"/>
        <n v="950860.0"/>
        <n v="950603.0"/>
        <n v="950611.0"/>
        <n v="950361.0"/>
        <n v="951940.0"/>
        <n v="951765.0"/>
        <n v="951896.0"/>
        <n v="952431.0"/>
        <n v="952182.0"/>
        <n v="951979.0"/>
        <n v="953571.0"/>
        <n v="953419.0"/>
        <n v="953753.0"/>
        <n v="953201.0"/>
        <n v="952871.0"/>
        <n v="953136.0"/>
        <n v="953716.0"/>
        <n v="953687.0"/>
        <n v="953333.0"/>
        <n v="953999.0"/>
        <n v="954217.0"/>
        <n v="954089.0"/>
        <n v="954427.0"/>
        <n v="954250.0"/>
        <n v="954981.0"/>
        <n v="954733.0"/>
        <n v="956308.0"/>
        <n v="955892.0"/>
        <n v="955505.0"/>
        <n v="955352.0"/>
        <n v="956402.0"/>
        <n v="956346.0"/>
        <n v="957235.0"/>
        <n v="957629.0"/>
        <n v="958493.0"/>
        <n v="958053.0"/>
        <n v="957972.0"/>
        <n v="959183.0"/>
        <n v="958856.0"/>
        <n v="958577.0"/>
        <n v="959622.0"/>
        <n v="959602.0"/>
        <n v="959439.0"/>
        <n v="959764.0"/>
        <n v="959422.0"/>
        <n v="959992.0"/>
        <n v="960302.0"/>
        <n v="961191.0"/>
        <n v="960903.0"/>
        <n v="960717.0"/>
        <n v="960680.0"/>
        <n v="949977.0"/>
        <n v="949389.0"/>
        <n v="949393.0"/>
        <n v="949833.0"/>
        <n v="950906.0"/>
        <n v="950535.0"/>
        <n v="950567.0"/>
        <n v="950669.0"/>
        <n v="950039.0"/>
        <n v="950354.0"/>
        <n v="951064.0"/>
        <n v="951839.0"/>
        <n v="951415.0"/>
        <n v="951753.0"/>
        <n v="952081.0"/>
        <n v="952349.0"/>
        <n v="952354.0"/>
        <n v="952058.0"/>
        <n v="953292.0"/>
        <n v="953151.0"/>
        <n v="953092.0"/>
        <n v="953344.0"/>
        <n v="954475.0"/>
        <n v="955058.0"/>
        <n v="955155.0"/>
        <n v="955192.0"/>
        <n v="955169.0"/>
        <n v="955574.0"/>
        <n v="955248.0"/>
        <n v="956174.0"/>
        <n v="956031.0"/>
        <n v="956526.0"/>
        <n v="956718.0"/>
        <n v="956818.0"/>
        <n v="956441.0"/>
        <n v="957558.0"/>
        <n v="957673.0"/>
        <n v="957813.0"/>
        <n v="957903.0"/>
        <n v="958298.0"/>
        <n v="957973.0"/>
        <n v="958031.0"/>
        <n v="958126.0"/>
        <n v="958368.0"/>
        <n v="958839.0"/>
        <n v="959184.0"/>
        <n v="959525.0"/>
        <n v="959997.0"/>
        <n v="960130.0"/>
        <n v="960435.0"/>
        <n v="960611.0"/>
        <n v="960554.0"/>
        <n v="961166.0"/>
        <n v="960682.0"/>
        <n v="961177.0"/>
        <n v="950312.0"/>
        <n v="949907.0"/>
        <n v="949517.0"/>
        <n v="949757.0"/>
        <n v="949826.0"/>
        <n v="949254.0"/>
        <n v="951044.0"/>
        <n v="950779.0"/>
        <n v="951086.0"/>
        <n v="951174.0"/>
        <n v="951326.0"/>
        <n v="951150.0"/>
        <n v="951209.0"/>
        <n v="951439.0"/>
        <n v="952310.0"/>
        <n v="952475.0"/>
        <n v="952333.0"/>
        <n v="953372.0"/>
        <n v="953426.0"/>
        <n v="953019.0"/>
        <n v="953308.0"/>
        <n v="954040.0"/>
        <n v="954593.0"/>
        <n v="954016.0"/>
        <n v="954887.0"/>
        <n v="954691.0"/>
        <n v="955207.0"/>
        <n v="956300.0"/>
        <n v="955372.0"/>
        <n v="956969.0"/>
        <n v="956819.0"/>
        <n v="956459.0"/>
        <n v="957052.0"/>
        <n v="956629.0"/>
        <n v="956653.0"/>
        <n v="956957.0"/>
        <n v="957802.0"/>
        <n v="957554.0"/>
        <n v="957416.0"/>
        <n v="957339.0"/>
        <n v="958373.0"/>
        <n v="957986.0"/>
        <n v="957891.0"/>
        <n v="958737.0"/>
        <n v="958559.0"/>
        <n v="959944.0"/>
        <n v="959861.0"/>
        <n v="959909.0"/>
        <n v="959906.0"/>
        <n v="959429.0"/>
        <n v="959763.0"/>
        <n v="959416.0"/>
        <n v="960044.0"/>
        <n v="960451.0"/>
        <n v="960246.0"/>
        <n v="961003.0"/>
        <n v="961034.0"/>
        <n v="961045.0"/>
        <n v="949968.0"/>
        <n v="949421.0"/>
        <n v="949657.0"/>
        <n v="950172.0"/>
        <n v="950606.0"/>
        <n v="950930.0"/>
        <n v="950821.0"/>
        <n v="950495.0"/>
        <n v="950831.0"/>
        <n v="950307.0"/>
        <n v="950471.0"/>
        <n v="951801.0"/>
        <n v="951197.0"/>
        <n v="951450.0"/>
        <n v="951246.0"/>
        <n v="951130.0"/>
        <n v="951426.0"/>
        <n v="951381.0"/>
        <n v="952209.0"/>
        <n v="952313.0"/>
        <n v="952624.0"/>
        <n v="952439.0"/>
        <n v="953310.0"/>
        <n v="953008.0"/>
        <n v="953580.0"/>
        <n v="955130.0"/>
        <n v="954757.0"/>
        <n v="954902.0"/>
        <n v="955082.0"/>
        <n v="955705.0"/>
        <n v="956043.0"/>
        <n v="956142.0"/>
        <n v="956244.0"/>
        <n v="955660.0"/>
        <n v="955698.0"/>
        <n v="956981.0"/>
        <n v="956360.0"/>
        <n v="956924.0"/>
        <n v="956632.0"/>
        <n v="956844.0"/>
        <n v="956419.0"/>
        <n v="956692.0"/>
        <n v="957211.0"/>
        <n v="957748.0"/>
        <n v="957753.0"/>
        <n v="958478.0"/>
        <n v="958510.0"/>
        <n v="958424.0"/>
        <n v="958344.0"/>
        <n v="959201.0"/>
        <n v="959927.0"/>
        <n v="959872.0"/>
        <n v="960307.0"/>
        <n v="960042.0"/>
        <n v="961126.0"/>
        <n v="961110.0"/>
        <n v="961035.0"/>
        <n v="961143.0"/>
        <n v="960476.0"/>
        <n v="951390.0"/>
        <n v="951289.0"/>
        <n v="949366.0"/>
        <n v="949383.0"/>
        <n v="949455.0"/>
        <n v="949475.0"/>
        <n v="950628.0"/>
        <n v="950883.0"/>
        <n v="950957.0"/>
        <n v="950025.0"/>
        <n v="950799.0"/>
        <n v="950946.0"/>
        <n v="951106.0"/>
        <n v="951771.0"/>
        <n v="951385.0"/>
        <n v="951413.0"/>
        <n v="952334.0"/>
        <n v="952424.0"/>
        <n v="952908.0"/>
        <n v="953866.0"/>
        <n v="954967.0"/>
        <n v="955696.0"/>
        <n v="955394.0"/>
        <n v="955956.0"/>
        <n v="955834.0"/>
        <n v="955802.0"/>
        <n v="955382.0"/>
        <n v="956318.0"/>
        <n v="956488.0"/>
        <n v="957340.0"/>
        <n v="957156.0"/>
        <n v="957348.0"/>
        <n v="957735.0"/>
        <n v="957892.0"/>
        <n v="959278.0"/>
        <n v="959214.0"/>
        <n v="958789.0"/>
        <n v="958925.0"/>
        <n v="958716.0"/>
        <n v="958748.0"/>
        <n v="959518.0"/>
        <n v="959562.0"/>
        <n v="960325.0"/>
        <n v="960141.0"/>
        <n v="960350.0"/>
        <n v="960037.0"/>
        <n v="960656.0"/>
        <n v="960792.0"/>
        <n v="961203.0"/>
        <n v="949288.0"/>
        <n v="949482.0"/>
        <n v="950552.0"/>
        <n v="951015.0"/>
        <n v="951608.0"/>
        <n v="951800.0"/>
        <n v="951347.0"/>
        <n v="951333.0"/>
        <n v="952545.0"/>
        <n v="952336.0"/>
        <n v="952220.0"/>
        <n v="953027.0"/>
        <n v="953010.0"/>
        <n v="953316.0"/>
        <n v="953443.0"/>
        <n v="953415.0"/>
        <n v="953712.0"/>
        <n v="954205.0"/>
        <n v="954959.0"/>
        <n v="954917.0"/>
        <n v="954910.0"/>
        <n v="956023.0"/>
        <n v="955435.0"/>
        <n v="955873.0"/>
        <n v="955950.0"/>
        <n v="956577.0"/>
        <n v="956605.0"/>
        <n v="956406.0"/>
        <n v="957868.0"/>
        <n v="957436.0"/>
        <n v="958355.0"/>
        <n v="958524.0"/>
        <n v="958285.0"/>
        <n v="958624.0"/>
        <n v="958920.0"/>
        <n v="958657.0"/>
        <n v="958851.0"/>
        <n v="959931.0"/>
        <n v="959852.0"/>
        <n v="959856.0"/>
        <n v="959702.0"/>
        <n v="959704.0"/>
        <n v="959394.0"/>
        <n v="960259.0"/>
        <n v="960303.0"/>
        <n v="960446.0"/>
        <n v="960309.0"/>
        <n v="960619.0"/>
        <n v="949825.0"/>
        <n v="949878.0"/>
        <n v="949748.0"/>
        <n v="949228.0"/>
        <n v="950848.0"/>
        <n v="950369.0"/>
        <n v="950843.0"/>
        <n v="951891.0"/>
        <n v="951334.0"/>
        <n v="951877.0"/>
        <n v="951621.0"/>
        <n v="951816.0"/>
        <n v="951119.0"/>
        <n v="952025.0"/>
        <n v="952466.0"/>
        <n v="953599.0"/>
        <n v="952833.0"/>
        <n v="953075.0"/>
        <n v="953906.0"/>
        <n v="954555.0"/>
        <n v="954270.0"/>
        <n v="954012.0"/>
        <n v="954928.0"/>
        <n v="954919.0"/>
        <n v="955987.0"/>
        <n v="955964.0"/>
        <n v="955318.0"/>
        <n v="956320.0"/>
        <n v="956162.0"/>
        <n v="955693.0"/>
        <n v="956882.0"/>
        <n v="956711.0"/>
        <n v="957098.0"/>
        <n v="956446.0"/>
        <n v="957865.0"/>
        <n v="957452.0"/>
        <n v="957775.0"/>
        <n v="957649.0"/>
        <n v="957555.0"/>
        <n v="958532.0"/>
        <n v="958948.0"/>
        <n v="959134.0"/>
        <n v="959239.0"/>
        <n v="959943.0"/>
        <n v="959911.0"/>
        <n v="960086.0"/>
        <n v="960262.0"/>
        <n v="961115.0"/>
        <n v="961052.0"/>
        <n v="961196.0"/>
        <n v="949550.0"/>
        <n v="950850.0"/>
        <n v="951073.0"/>
        <n v="950937.0"/>
        <n v="950139.0"/>
        <n v="950856.0"/>
        <n v="950131.0"/>
        <n v="951262.0"/>
        <n v="951955.0"/>
        <n v="951213.0"/>
        <n v="951459.0"/>
        <n v="952192.0"/>
        <n v="952213.0"/>
        <n v="952600.0"/>
        <n v="953526.0"/>
        <n v="953397.0"/>
        <n v="953772.0"/>
        <n v="953910.0"/>
        <n v="954022.0"/>
        <n v="954316.0"/>
        <n v="954216.0"/>
        <n v="954600.0"/>
        <n v="954148.0"/>
        <n v="954884.0"/>
        <n v="955046.0"/>
        <n v="955254.0"/>
        <n v="955841.0"/>
        <n v="956305.0"/>
        <n v="955985.0"/>
        <n v="956239.0"/>
        <n v="956442.0"/>
        <n v="956806.0"/>
        <n v="956537.0"/>
        <n v="956832.0"/>
        <n v="956677.0"/>
        <n v="958305.0"/>
        <n v="959282.0"/>
        <n v="958586.0"/>
        <n v="959098.0"/>
        <n v="958825.0"/>
        <n v="959002.0"/>
        <n v="959370.0"/>
        <n v="959863.0"/>
        <n v="959858.0"/>
        <n v="960077.0"/>
        <n v="960286.0"/>
        <n v="960411.0"/>
        <n v="960319.0"/>
        <n v="960651.0"/>
        <n v="949683.0"/>
        <n v="949923.0"/>
        <n v="949665.0"/>
        <n v="950661.0"/>
        <n v="950599.0"/>
        <n v="950665.0"/>
        <n v="951743.0"/>
        <n v="951729.0"/>
        <n v="951871.0"/>
        <n v="952794.0"/>
        <n v="952435.0"/>
        <n v="952051.0"/>
        <n v="952428.0"/>
        <n v="953919.0"/>
        <n v="953048.0"/>
        <n v="953199.0"/>
        <n v="953570.0"/>
        <n v="953809.0"/>
        <n v="953966.0"/>
        <n v="953803.0"/>
        <n v="954511.0"/>
        <n v="954480.0"/>
        <n v="954907.0"/>
        <n v="955213.0"/>
        <n v="954774.0"/>
        <n v="956201.0"/>
        <n v="956014.0"/>
        <n v="955747.0"/>
        <n v="955277.0"/>
        <n v="955614.0"/>
        <n v="955678.0"/>
        <n v="956570.0"/>
        <n v="956975.0"/>
        <n v="956443.0"/>
        <n v="956729.0"/>
        <n v="956417.0"/>
        <n v="957046.0"/>
        <n v="956887.0"/>
        <n v="957529.0"/>
        <n v="957491.0"/>
        <n v="958962.0"/>
        <n v="959113.0"/>
        <n v="960552.0"/>
        <n v="960758.0"/>
        <n v="960849.0"/>
        <n v="949405.0"/>
        <n v="950028.0"/>
        <n v="950918.0"/>
        <n v="950385.0"/>
        <n v="950823.0"/>
        <n v="950781.0"/>
        <n v="951402.0"/>
        <n v="951715.0"/>
        <n v="952620.0"/>
        <n v="952595.0"/>
        <n v="953081.0"/>
        <n v="952893.0"/>
        <n v="953003.0"/>
        <n v="953723.0"/>
        <n v="952847.0"/>
        <n v="953614.0"/>
        <n v="952873.0"/>
        <n v="953874.0"/>
        <n v="954384.0"/>
        <n v="954194.0"/>
        <n v="954098.0"/>
        <n v="954585.0"/>
        <n v="954170.0"/>
        <n v="955129.0"/>
        <n v="954822.0"/>
        <n v="954909.0"/>
        <n v="955198.0"/>
        <n v="956233.0"/>
        <n v="955785.0"/>
        <n v="955881.0"/>
        <n v="955869.0"/>
        <n v="955421.0"/>
        <n v="955827.0"/>
        <n v="956382.0"/>
        <n v="956569.0"/>
        <n v="957129.0"/>
        <n v="957032.0"/>
        <n v="956560.0"/>
        <n v="957421.0"/>
        <n v="957675.0"/>
        <n v="957596.0"/>
        <n v="958316.0"/>
        <n v="958364.0"/>
        <n v="958768.0"/>
        <n v="959284.0"/>
        <n v="959838.0"/>
        <n v="960024.0"/>
        <n v="960152.0"/>
        <n v="960197.0"/>
        <n v="960073.0"/>
        <n v="960726.0"/>
        <n v="961040.0"/>
        <n v="961094.0"/>
        <n v="949487.0"/>
        <n v="949737.0"/>
        <n v="949471.0"/>
        <n v="950757.0"/>
        <n v="950087.0"/>
        <n v="950184.0"/>
        <n v="950165.0"/>
        <n v="951579.0"/>
        <n v="951764.0"/>
        <n v="951193.0"/>
        <n v="952679.0"/>
        <n v="952381.0"/>
        <n v="952279.0"/>
        <n v="952490.0"/>
        <n v="952167.0"/>
        <n v="953175.0"/>
        <n v="953912.0"/>
        <n v="953828.0"/>
        <n v="953623.0"/>
        <n v="953897.0"/>
        <n v="954045.0"/>
        <n v="954504.0"/>
        <n v="954257.0"/>
        <n v="955077.0"/>
        <n v="955071.0"/>
        <n v="954866.0"/>
        <n v="954753.0"/>
        <n v="955946.0"/>
        <n v="955331.0"/>
        <n v="956258.0"/>
        <n v="955286.0"/>
        <n v="955283.0"/>
        <n v="955629.0"/>
        <n v="955520.0"/>
        <n v="957145.0"/>
        <n v="957355.0"/>
        <n v="957404.0"/>
        <n v="957354.0"/>
        <n v="957881.0"/>
        <n v="957913.0"/>
        <n v="957917.0"/>
        <n v="958957.0"/>
        <n v="959132.0"/>
        <n v="959818.0"/>
        <n v="960345.0"/>
        <n v="960773.0"/>
        <n v="961076.0"/>
        <n v="960994.0"/>
        <n v="951139.0"/>
        <n v="958163.0"/>
        <n v="949914.0"/>
        <n v="949870.0"/>
        <n v="949552.0"/>
        <n v="950619.0"/>
        <n v="950532.0"/>
        <n v="950827.0"/>
        <n v="950642.0"/>
        <n v="950301.0"/>
        <n v="950453.0"/>
        <n v="951552.0"/>
        <n v="951286.0"/>
        <n v="951865.0"/>
        <n v="952107.0"/>
        <n v="952548.0"/>
        <n v="952392.0"/>
        <n v="952732.0"/>
        <n v="952519.0"/>
        <n v="952221.0"/>
        <n v="952597.0"/>
        <n v="952928.0"/>
        <n v="953951.0"/>
        <n v="952947.0"/>
        <n v="953348.0"/>
        <n v="952861.0"/>
        <n v="952914.0"/>
        <n v="954033.0"/>
        <n v="954414.0"/>
        <n v="954367.0"/>
        <n v="954589.0"/>
        <n v="954663.0"/>
        <n v="955055.0"/>
        <n v="955202.0"/>
        <n v="954936.0"/>
        <n v="956293.0"/>
        <n v="955337.0"/>
        <n v="955899.0"/>
        <n v="955594.0"/>
        <n v="955933.0"/>
        <n v="956178.0"/>
        <n v="955770.0"/>
        <n v="956064.0"/>
        <n v="957077.0"/>
        <n v="957117.0"/>
        <n v="956345.0"/>
        <n v="956925.0"/>
        <n v="957110.0"/>
        <n v="956974.0"/>
        <n v="956638.0"/>
        <n v="957860.0"/>
        <n v="958329.0"/>
        <n v="958468.0"/>
        <n v="958656.0"/>
        <n v="958876.0"/>
        <n v="959206.0"/>
        <n v="959377.0"/>
        <n v="959579.0"/>
        <n v="959796.0"/>
        <n v="960439.0"/>
        <n v="960442.0"/>
        <n v="960111.0"/>
        <n v="960053.0"/>
        <n v="961068.0"/>
        <n v="960632.0"/>
        <n v="960766.0"/>
        <n v="960652.0"/>
        <n v="960620.0"/>
        <n v="949573.0"/>
        <n v="949413.0"/>
        <n v="949822.0"/>
        <n v="949359.0"/>
        <n v="949858.0"/>
        <n v="949830.0"/>
        <n v="950458.0"/>
        <n v="950060.0"/>
        <n v="950517.0"/>
        <n v="950509.0"/>
        <n v="950605.0"/>
        <n v="950170.0"/>
        <n v="951310.0"/>
        <n v="952216.0"/>
        <n v="952102.0"/>
        <n v="953838.0"/>
        <n v="953523.0"/>
        <n v="953017.0"/>
        <n v="953484.0"/>
        <n v="953963.0"/>
        <n v="953645.0"/>
        <n v="954109.0"/>
        <n v="954680.0"/>
        <n v="954700.0"/>
        <n v="956109.0"/>
        <n v="955401.0"/>
        <n v="955507.0"/>
        <n v="955759.0"/>
        <n v="955595.0"/>
        <n v="956092.0"/>
        <n v="956325.0"/>
        <n v="955642.0"/>
        <n v="956184.0"/>
        <n v="956015.0"/>
        <n v="956964.0"/>
        <n v="956589.0"/>
        <n v="956771.0"/>
        <n v="956565.0"/>
        <n v="957228.0"/>
        <n v="957679.0"/>
        <n v="957435.0"/>
        <n v="958966.0"/>
        <n v="958881.0"/>
        <n v="958680.0"/>
        <n v="959358.0"/>
        <n v="958689.0"/>
        <n v="959584.0"/>
        <n v="960095.0"/>
        <n v="960083.0"/>
        <n v="961180.0"/>
        <n v="949213.0"/>
        <n v="949939.0"/>
        <n v="949677.0"/>
        <n v="949747.0"/>
        <n v="950858.0"/>
        <n v="950043.0"/>
        <n v="951004.0"/>
        <n v="950817.0"/>
        <n v="950759.0"/>
        <n v="951100.0"/>
        <n v="951336.0"/>
        <n v="951161.0"/>
        <n v="951758.0"/>
        <n v="951830.0"/>
        <n v="952225.0"/>
        <n v="952196.0"/>
        <n v="952640.0"/>
        <n v="953654.0"/>
        <n v="953392.0"/>
        <n v="952865.0"/>
        <n v="953578.0"/>
        <n v="952879.0"/>
        <n v="954064.0"/>
        <n v="954352.0"/>
        <n v="954281.0"/>
        <n v="954356.0"/>
        <n v="954661.0"/>
        <n v="954999.0"/>
        <n v="954949.0"/>
        <n v="954913.0"/>
        <n v="954630.0"/>
        <n v="954705.0"/>
        <n v="956298.0"/>
        <n v="955556.0"/>
        <n v="955244.0"/>
        <n v="955783.0"/>
        <n v="956329.0"/>
        <n v="956481.0"/>
        <n v="956982.0"/>
        <n v="956835.0"/>
        <n v="956654.0"/>
        <n v="956733.0"/>
        <n v="956829.0"/>
        <n v="957728.0"/>
        <n v="958311.0"/>
        <n v="958388.0"/>
        <n v="958335.0"/>
        <n v="957924.0"/>
        <n v="958265.0"/>
        <n v="958202.0"/>
        <n v="959324.0"/>
        <n v="959191.0"/>
        <n v="958821.0"/>
        <n v="959210.0"/>
        <n v="959710.0"/>
        <n v="959544.0"/>
        <n v="960292.0"/>
        <n v="960434.0"/>
        <n v="960851.0"/>
        <n v="960519.0"/>
        <n v="961091.0"/>
        <n v="949305.0"/>
        <n v="949364.0"/>
        <n v="950128.0"/>
        <n v="950256.0"/>
        <n v="951298.0"/>
        <n v="951446.0"/>
        <n v="952075.0"/>
        <n v="952238.0"/>
        <n v="952101.0"/>
        <n v="952455.0"/>
        <n v="953111.0"/>
        <n v="953946.0"/>
        <n v="953498.0"/>
        <n v="953796.0"/>
        <n v="953869.0"/>
        <n v="954256.0"/>
        <n v="954801.0"/>
        <n v="955598.0"/>
        <n v="956093.0"/>
        <n v="955241.0"/>
        <n v="955637.0"/>
        <n v="956041.0"/>
        <n v="955466.0"/>
        <n v="956107.0"/>
        <n v="956717.0"/>
        <n v="956624.0"/>
        <n v="956775.0"/>
        <n v="957023.0"/>
        <n v="956436.0"/>
        <n v="957267.0"/>
        <n v="957876.0"/>
        <n v="957320.0"/>
        <n v="957372.0"/>
        <n v="957537.0"/>
        <n v="958276.0"/>
        <n v="958420.0"/>
        <n v="958702.0"/>
        <n v="958805.0"/>
        <n v="958619.0"/>
        <n v="959246.0"/>
        <n v="959032.0"/>
        <n v="958670.0"/>
        <n v="959209.0"/>
        <n v="959406.0"/>
        <n v="960154.0"/>
        <n v="960488.0"/>
        <n v="960732.0"/>
        <n v="961144.0"/>
        <n v="960716.0"/>
        <n v="949611.0"/>
        <n v="949848.0"/>
        <n v="949850.0"/>
        <n v="949893.0"/>
        <n v="950920.0"/>
        <n v="951776.0"/>
        <n v="951960.0"/>
        <n v="951195.0"/>
        <n v="952371.0"/>
        <n v="952512.0"/>
        <n v="952605.0"/>
        <n v="953179.0"/>
        <n v="952910.0"/>
        <n v="952909.0"/>
        <n v="953843.0"/>
        <n v="952827.0"/>
        <n v="953751.0"/>
        <n v="952894.0"/>
        <n v="954714.0"/>
        <n v="954826.0"/>
        <n v="955007.0"/>
        <n v="955628.0"/>
        <n v="956136.0"/>
        <n v="956090.0"/>
        <n v="955941.0"/>
        <n v="955932.0"/>
        <n v="956449.0"/>
        <n v="956680.0"/>
        <n v="956668.0"/>
        <n v="957685.0"/>
        <n v="957521.0"/>
        <n v="957773.0"/>
        <n v="957711.0"/>
        <n v="958000.0"/>
        <n v="958198.0"/>
        <n v="958223.0"/>
        <n v="957939.0"/>
        <n v="958865.0"/>
        <n v="959778.0"/>
        <n v="959746.0"/>
        <n v="959881.0"/>
        <n v="959723.0"/>
        <n v="959590.0"/>
        <n v="959933.0"/>
        <n v="960234.0"/>
        <n v="960279.0"/>
        <n v="960355.0"/>
        <n v="960103.0"/>
        <n v="960977.0"/>
        <n v="961016.0"/>
        <n v="949723.0"/>
        <n v="950015.0"/>
        <n v="949985.0"/>
        <n v="949749.0"/>
        <n v="950416.0"/>
        <n v="951091.0"/>
        <n v="950953.0"/>
        <n v="950800.0"/>
        <n v="950538.0"/>
        <n v="951803.0"/>
        <n v="951582.0"/>
        <n v="951155.0"/>
        <n v="951923.0"/>
        <n v="951723.0"/>
        <n v="951496.0"/>
        <n v="951981.0"/>
        <n v="952029.0"/>
        <n v="953249.0"/>
        <n v="953819.0"/>
        <n v="954140.0"/>
        <n v="954815.0"/>
        <n v="955539.0"/>
        <n v="955893.0"/>
        <n v="955772.0"/>
        <n v="956207.0"/>
        <n v="955922.0"/>
        <n v="955351.0"/>
        <n v="955468.0"/>
        <n v="955258.0"/>
        <n v="956897.0"/>
        <n v="956927.0"/>
        <n v="956586.0"/>
        <n v="956667.0"/>
        <n v="956510.0"/>
        <n v="956644.0"/>
        <n v="956352.0"/>
        <n v="957645.0"/>
        <n v="957424.0"/>
        <n v="957458.0"/>
        <n v="957532.0"/>
        <n v="957175.0"/>
        <n v="957799.0"/>
        <n v="958132.0"/>
        <n v="958156.0"/>
        <n v="958026.0"/>
        <n v="958381.0"/>
        <n v="958050.0"/>
        <n v="959159.0"/>
        <n v="958909.0"/>
        <n v="959190.0"/>
        <n v="959304.0"/>
        <n v="959200.0"/>
        <n v="959708.0"/>
        <n v="959995.0"/>
        <n v="960662.0"/>
        <n v="961089.0"/>
        <n v="961013.0"/>
        <n v="961078.0"/>
        <n v="949142.0"/>
        <n v="949418.0"/>
        <n v="949324.0"/>
        <n v="949969.0"/>
        <n v="950815.0"/>
        <n v="950252.0"/>
        <n v="951080.0"/>
        <n v="950191.0"/>
        <n v="950762.0"/>
        <n v="951421.0"/>
        <n v="951386.0"/>
        <n v="951398.0"/>
        <n v="952290.0"/>
        <n v="952429.0"/>
        <n v="952263.0"/>
        <n v="952016.0"/>
        <n v="952678.0"/>
        <n v="952387.0"/>
        <n v="952151.0"/>
        <n v="952945.0"/>
        <n v="953356.0"/>
        <n v="953445.0"/>
        <n v="954446.0"/>
        <n v="954223.0"/>
        <n v="954531.0"/>
        <n v="955036.0"/>
        <n v="954735.0"/>
        <n v="955002.0"/>
        <n v="956068.0"/>
        <n v="955503.0"/>
        <n v="955826.0"/>
        <n v="955973.0"/>
        <n v="955554.0"/>
        <n v="956761.0"/>
        <n v="957020.0"/>
        <n v="956465.0"/>
        <n v="956386.0"/>
        <n v="956702.0"/>
        <n v="956623.0"/>
        <n v="957729.0"/>
        <n v="957347.0"/>
        <n v="958211.0"/>
        <n v="959547.0"/>
        <n v="959758.0"/>
        <n v="959478.0"/>
        <n v="959597.0"/>
        <n v="959936.0"/>
        <n v="960317.0"/>
        <n v="960230.0"/>
        <n v="960444.0"/>
        <n v="960140.0"/>
        <n v="959988.0"/>
        <n v="960164.0"/>
        <n v="960373.0"/>
        <n v="960549.0"/>
        <n v="960494.0"/>
        <n v="960835.0"/>
        <n v="960995.0"/>
        <n v="949330.0"/>
        <n v="949148.0"/>
        <n v="949648.0"/>
        <n v="949847.0"/>
        <n v="950407.0"/>
        <n v="951012.0"/>
        <n v="950177.0"/>
        <n v="950650.0"/>
        <n v="950211.0"/>
        <n v="950814.0"/>
        <n v="950933.0"/>
        <n v="951583.0"/>
        <n v="951444.0"/>
        <n v="951372.0"/>
        <n v="951227.0"/>
        <n v="951270.0"/>
        <n v="951295.0"/>
        <n v="952117.0"/>
        <n v="952686.0"/>
        <n v="951978.0"/>
        <n v="952738.0"/>
        <n v="952022.0"/>
        <n v="953647.0"/>
        <n v="953174.0"/>
        <n v="954280.0"/>
        <n v="954501.0"/>
        <n v="954035.0"/>
        <n v="954853.0"/>
        <n v="954798.0"/>
        <n v="954925.0"/>
        <n v="955137.0"/>
        <n v="954715.0"/>
        <n v="954617.0"/>
        <n v="955504.0"/>
        <n v="955416.0"/>
        <n v="955294.0"/>
        <n v="956188.0"/>
        <n v="955538.0"/>
        <n v="955379.0"/>
        <n v="955751.0"/>
        <n v="955974.0"/>
        <n v="957064.0"/>
        <n v="956546.0"/>
        <n v="957779.0"/>
        <n v="957308.0"/>
        <n v="957493.0"/>
        <n v="957941.0"/>
        <n v="958273.0"/>
        <n v="958421.0"/>
        <n v="959296.0"/>
        <n v="959322.0"/>
        <n v="959901.0"/>
        <n v="959501.0"/>
        <n v="960065.0"/>
        <n v="960244.0"/>
        <n v="961157.0"/>
        <n v="960917.0"/>
        <n v="961162.0"/>
        <n v="960941.0"/>
        <n v="949670.0"/>
        <n v="949156.0"/>
        <n v="949849.0"/>
        <n v="949679.0"/>
        <n v="949656.0"/>
        <n v="949157.0"/>
        <n v="950780.0"/>
        <n v="950436.0"/>
        <n v="950272.0"/>
        <n v="950447.0"/>
        <n v="950627.0"/>
        <n v="950401.0"/>
        <n v="951501.0"/>
        <n v="952318.0"/>
        <n v="953886.0"/>
        <n v="953307.0"/>
        <n v="953825.0"/>
        <n v="953911.0"/>
        <n v="954193.0"/>
        <n v="954713.0"/>
        <n v="954927.0"/>
        <n v="956168.0"/>
        <n v="955994.0"/>
        <n v="956002.0"/>
        <n v="955723.0"/>
        <n v="956864.0"/>
        <n v="956913.0"/>
        <n v="957539.0"/>
        <n v="958438.0"/>
        <n v="957995.0"/>
        <n v="958423.0"/>
        <n v="958193.0"/>
        <n v="959053.0"/>
        <n v="959290.0"/>
        <n v="958734.0"/>
        <n v="958894.0"/>
        <n v="959127.0"/>
        <n v="958558.0"/>
        <n v="959175.0"/>
        <n v="959487.0"/>
        <n v="960238.0"/>
        <n v="960252.0"/>
        <n v="960875.0"/>
        <n v="960567.0"/>
        <n v="949988.0"/>
        <n v="949770.0"/>
        <n v="950758.0"/>
        <n v="950405.0"/>
        <n v="950897.0"/>
        <n v="950058.0"/>
        <n v="950114.0"/>
        <n v="951862.0"/>
        <n v="951720.0"/>
        <n v="952763.0"/>
        <n v="952607.0"/>
        <n v="952674.0"/>
        <n v="952247.0"/>
        <n v="952002.0"/>
        <n v="952479.0"/>
        <n v="953821.0"/>
        <n v="953872.0"/>
        <n v="952987.0"/>
        <n v="952831.0"/>
        <n v="953958.0"/>
        <n v="953773.0"/>
        <n v="953950.0"/>
        <n v="953131.0"/>
        <n v="954085.0"/>
        <n v="954580.0"/>
        <n v="954591.0"/>
        <n v="954897.0"/>
        <n v="955080.0"/>
        <n v="955240.0"/>
        <n v="955776.0"/>
        <n v="955486.0"/>
        <n v="955396.0"/>
        <n v="955675.0"/>
        <n v="955925.0"/>
        <n v="955843.0"/>
        <n v="955990.0"/>
        <n v="957079.0"/>
        <n v="957620.0"/>
        <n v="958753.0"/>
        <n v="958916.0"/>
        <n v="959174.0"/>
        <n v="959411.0"/>
        <n v="959679.0"/>
        <n v="960100.0"/>
        <n v="960081.0"/>
        <n v="959983.0"/>
        <n v="961124.0"/>
        <n v="960474.0"/>
        <n v="949446.0"/>
        <n v="949843.0"/>
        <n v="950907.0"/>
        <n v="951072.0"/>
        <n v="950656.0"/>
        <n v="950259.0"/>
        <n v="951230.0"/>
        <n v="951604.0"/>
        <n v="951859.0"/>
        <n v="951886.0"/>
        <n v="951094.0"/>
        <n v="952592.0"/>
        <n v="952341.0"/>
        <n v="953157.0"/>
        <n v="953469.0"/>
        <n v="953561.0"/>
        <n v="952851.0"/>
        <n v="953595.0"/>
        <n v="953492.0"/>
        <n v="954523.0"/>
        <n v="954582.0"/>
        <n v="954167.0"/>
        <n v="954278.0"/>
        <n v="954598.0"/>
        <n v="954351.0"/>
        <n v="954838.0"/>
        <n v="954954.0"/>
        <n v="955112.0"/>
        <n v="955943.0"/>
        <n v="955282.0"/>
        <n v="956125.0"/>
        <n v="955885.0"/>
        <n v="956890.0"/>
        <n v="956363.0"/>
        <n v="956615.0"/>
        <n v="956932.0"/>
        <n v="956796.0"/>
        <n v="957694.0"/>
        <n v="957707.0"/>
        <n v="957871.0"/>
        <n v="957185.0"/>
        <n v="958461.0"/>
        <n v="958137.0"/>
        <n v="958439.0"/>
        <n v="958828.0"/>
        <n v="958907.0"/>
        <n v="958648.0"/>
        <n v="959087.0"/>
        <n v="959063.0"/>
        <n v="959434.0"/>
        <n v="959457.0"/>
        <n v="959830.0"/>
        <n v="959987.0"/>
        <n v="960349.0"/>
        <n v="961141.0"/>
        <n v="960987.0"/>
        <n v="949764.0"/>
        <n v="949692.0"/>
        <n v="949549.0"/>
        <n v="949216.0"/>
        <n v="949224.0"/>
        <n v="950833.0"/>
        <n v="950410.0"/>
        <n v="950174.0"/>
        <n v="950980.0"/>
        <n v="950631.0"/>
        <n v="951625.0"/>
        <n v="951492.0"/>
        <n v="951912.0"/>
        <n v="951110.0"/>
        <n v="951841.0"/>
        <n v="952314.0"/>
        <n v="952446.0"/>
        <n v="952100.0"/>
        <n v="953400.0"/>
        <n v="953586.0"/>
        <n v="952853.0"/>
        <n v="953573.0"/>
        <n v="953146.0"/>
        <n v="953112.0"/>
        <n v="953672.0"/>
        <n v="953637.0"/>
        <n v="954553.0"/>
        <n v="954601.0"/>
        <n v="954386.0"/>
        <n v="954145.0"/>
        <n v="955896.0"/>
        <n v="955686.0"/>
        <n v="955743.0"/>
        <n v="955999.0"/>
        <n v="955622.0"/>
        <n v="956169.0"/>
        <n v="955502.0"/>
        <n v="956327.0"/>
        <n v="957138.0"/>
        <n v="956597.0"/>
        <n v="956889.0"/>
        <n v="957299.0"/>
        <n v="957741.0"/>
        <n v="957904.0"/>
        <n v="957934.0"/>
        <n v="958484.0"/>
        <n v="958063.0"/>
        <n v="958953.0"/>
        <n v="958766.0"/>
        <n v="959150.0"/>
        <n v="959225.0"/>
        <n v="960200.0"/>
        <n v="960157.0"/>
        <n v="960159.0"/>
        <n v="960559.0"/>
        <n v="961084.0"/>
        <n v="960497.0"/>
        <n v="960876.0"/>
        <n v="960463.0"/>
        <n v="950969.0"/>
        <n v="949827.0"/>
        <n v="950003.0"/>
        <n v="949185.0"/>
        <n v="949337.0"/>
        <n v="949980.0"/>
        <n v="949979.0"/>
        <n v="949936.0"/>
        <n v="949781.0"/>
        <n v="950581.0"/>
        <n v="950308.0"/>
        <n v="950971.0"/>
        <n v="950648.0"/>
        <n v="951396.0"/>
        <n v="951750.0"/>
        <n v="951200.0"/>
        <n v="951306.0"/>
        <n v="951948.0"/>
        <n v="952638.0"/>
        <n v="952327.0"/>
        <n v="952494.0"/>
        <n v="953541.0"/>
        <n v="953474.0"/>
        <n v="952933.0"/>
        <n v="953215.0"/>
        <n v="953038.0"/>
        <n v="953625.0"/>
        <n v="953769.0"/>
        <n v="954355.0"/>
        <n v="954209.0"/>
        <n v="955126.0"/>
        <n v="955041.0"/>
        <n v="955059.0"/>
        <n v="955475.0"/>
        <n v="955481.0"/>
        <n v="955792.0"/>
        <n v="956273.0"/>
        <n v="957119.0"/>
        <n v="956900.0"/>
        <n v="957164.0"/>
        <n v="957374.0"/>
        <n v="957422.0"/>
        <n v="957590.0"/>
        <n v="957942.0"/>
        <n v="958171.0"/>
        <n v="958183.0"/>
        <n v="958209.0"/>
        <n v="958641.0"/>
        <n v="959243.0"/>
        <n v="959333.0"/>
        <n v="958627.0"/>
        <n v="959265.0"/>
        <n v="958986.0"/>
        <n v="959651.0"/>
        <n v="959862.0"/>
        <n v="959969.0"/>
        <n v="959431.0"/>
        <n v="960312.0"/>
        <n v="960945.0"/>
        <n v="960880.0"/>
        <n v="949949.0"/>
        <n v="949799.0"/>
        <n v="949693.0"/>
        <n v="950597.0"/>
        <n v="950747.0"/>
        <n v="950029.0"/>
        <n v="951023.0"/>
        <n v="951034.0"/>
        <n v="950620.0"/>
        <n v="950331.0"/>
        <n v="951845.0"/>
        <n v="951791.0"/>
        <n v="951651.0"/>
        <n v="951540.0"/>
        <n v="951407.0"/>
        <n v="951766.0"/>
        <n v="952063.0"/>
        <n v="952493.0"/>
        <n v="952460.0"/>
        <n v="953477.0"/>
        <n v="953446.0"/>
        <n v="953288.0"/>
        <n v="953861.0"/>
        <n v="953768.0"/>
        <n v="954590.0"/>
        <n v="954169.0"/>
        <n v="953993.0"/>
        <n v="954138.0"/>
        <n v="954179.0"/>
        <n v="954746.0"/>
        <n v="955315.0"/>
        <n v="955321.0"/>
        <n v="955703.0"/>
        <n v="955524.0"/>
        <n v="955981.0"/>
        <n v="955730.0"/>
        <n v="956744.0"/>
        <n v="957007.0"/>
        <n v="956587.0"/>
        <n v="958220.0"/>
        <n v="958356.0"/>
        <n v="958095.0"/>
        <n v="957954.0"/>
        <n v="958131.0"/>
        <n v="957888.0"/>
        <n v="958752.0"/>
        <n v="958565.0"/>
        <n v="959149.0"/>
        <n v="958675.0"/>
        <n v="959155.0"/>
        <n v="958802.0"/>
        <n v="959964.0"/>
        <n v="959524.0"/>
        <n v="960108.0"/>
        <n v="960182.0"/>
        <n v="961131.0"/>
        <n v="949293.0"/>
        <n v="949574.0"/>
        <n v="949144.0"/>
        <n v="950440.0"/>
        <n v="950714.0"/>
        <n v="950261.0"/>
        <n v="951831.0"/>
        <n v="951453.0"/>
        <n v="951322.0"/>
        <n v="952093.0"/>
        <n v="952026.0"/>
        <n v="952015.0"/>
        <n v="952393.0"/>
        <n v="952090.0"/>
        <n v="953799.0"/>
        <n v="953962.0"/>
        <n v="953275.0"/>
        <n v="953153.0"/>
        <n v="954364.0"/>
        <n v="954482.0"/>
        <n v="954584.0"/>
        <n v="955215.0"/>
        <n v="954841.0"/>
        <n v="955905.0"/>
        <n v="955447.0"/>
        <n v="956263.0"/>
        <n v="956179.0"/>
        <n v="955527.0"/>
        <n v="956861.0"/>
        <n v="956738.0"/>
        <n v="956394.0"/>
        <n v="956948.0"/>
        <n v="957798.0"/>
        <n v="958519.0"/>
        <n v="958036.0"/>
        <n v="958045.0"/>
        <n v="959158.0"/>
        <n v="959295.0"/>
        <n v="958589.0"/>
        <n v="959404.0"/>
        <n v="959789.0"/>
        <n v="959950.0"/>
        <n v="959867.0"/>
        <n v="959835.0"/>
        <n v="959765.0"/>
        <n v="959412.0"/>
        <n v="960036.0"/>
        <n v="960371.0"/>
        <n v="960865.0"/>
        <n v="960813.0"/>
        <n v="961169.0"/>
        <n v="949460.0"/>
        <n v="950076.0"/>
        <n v="950807.0"/>
        <n v="951128.0"/>
        <n v="951686.0"/>
        <n v="951518.0"/>
        <n v="951365.0"/>
        <n v="951795.0"/>
        <n v="951631.0"/>
        <n v="951541.0"/>
        <n v="952588.0"/>
        <n v="952177.0"/>
        <n v="952758.0"/>
        <n v="952793.0"/>
        <n v="952146.0"/>
        <n v="952361.0"/>
        <n v="952927.0"/>
        <n v="953299.0"/>
        <n v="953184.0"/>
        <n v="953014.0"/>
        <n v="952938.0"/>
        <n v="953925.0"/>
        <n v="954528.0"/>
        <n v="954470.0"/>
        <n v="954295.0"/>
        <n v="954204.0"/>
        <n v="955194.0"/>
        <n v="954754.0"/>
        <n v="954740.0"/>
        <n v="955217.0"/>
        <n v="955461.0"/>
        <n v="955916.0"/>
        <n v="955591.0"/>
        <n v="956902.0"/>
        <n v="956412.0"/>
        <n v="956467.0"/>
        <n v="956816.0"/>
        <n v="956512.0"/>
        <n v="956991.0"/>
        <n v="956833.0"/>
        <n v="957766.0"/>
        <n v="957371.0"/>
        <n v="957721.0"/>
        <n v="957415.0"/>
        <n v="957288.0"/>
        <n v="957898.0"/>
        <n v="958052.0"/>
        <n v="958441.0"/>
        <n v="958838.0"/>
        <n v="958892.0"/>
        <n v="958639.0"/>
        <n v="958875.0"/>
        <n v="959821.0"/>
        <n v="959849.0"/>
        <n v="959496.0"/>
        <n v="959556.0"/>
        <n v="960041.0"/>
        <n v="960121.0"/>
        <n v="960752.0"/>
        <n v="961160.0"/>
        <n v="960627.0"/>
        <n v="949386.0"/>
        <n v="949910.0"/>
        <n v="949542.0"/>
        <n v="950695.0"/>
        <n v="950424.0"/>
        <n v="950362.0"/>
        <n v="950168.0"/>
        <n v="950092.0"/>
        <n v="951752.0"/>
        <n v="951698.0"/>
        <n v="951942.0"/>
        <n v="951170.0"/>
        <n v="952575.0"/>
        <n v="953512.0"/>
        <n v="953472.0"/>
        <n v="953579.0"/>
        <n v="953730.0"/>
        <n v="953073.0"/>
        <n v="952978.0"/>
        <n v="954238.0"/>
        <n v="954377.0"/>
        <n v="954496.0"/>
        <n v="955564.0"/>
        <n v="956319.0"/>
        <n v="956070.0"/>
        <n v="955529.0"/>
        <n v="956148.0"/>
        <n v="955830.0"/>
        <n v="955796.0"/>
        <n v="956035.0"/>
        <n v="956849.0"/>
        <n v="956378.0"/>
        <n v="956389.0"/>
        <n v="957106.0"/>
        <n v="956841.0"/>
        <n v="957747.0"/>
        <n v="957832.0"/>
        <n v="957615.0"/>
        <n v="957265.0"/>
        <n v="957317.0"/>
        <n v="957603.0"/>
        <n v="958077.0"/>
        <n v="957960.0"/>
        <n v="958562.0"/>
        <n v="959388.0"/>
        <n v="959177.0"/>
        <n v="959587.0"/>
        <n v="959842.0"/>
        <n v="959693.0"/>
        <n v="960332.0"/>
        <n v="960019.0"/>
        <n v="960922.0"/>
        <n v="960630.0"/>
        <n v="960743.0"/>
        <n v="960806.0"/>
        <n v="951075.0"/>
        <n v="950038.0"/>
        <n v="950120.0"/>
        <n v="950777.0"/>
        <n v="950144.0"/>
        <n v="950551.0"/>
        <n v="950737.0"/>
        <n v="951035.0"/>
        <n v="950117.0"/>
        <n v="951655.0"/>
        <n v="951906.0"/>
        <n v="951707.0"/>
        <n v="952647.0"/>
        <n v="952286.0"/>
        <n v="952685.0"/>
        <n v="952745.0"/>
        <n v="952357.0"/>
        <n v="953830.0"/>
        <n v="953090.0"/>
        <n v="953108.0"/>
        <n v="953183.0"/>
        <n v="954347.0"/>
        <n v="954390.0"/>
        <n v="954603.0"/>
        <n v="954301.0"/>
        <n v="954817.0"/>
        <n v="955623.0"/>
        <n v="956066.0"/>
        <n v="956026.0"/>
        <n v="955428.0"/>
        <n v="955820.0"/>
        <n v="955665.0"/>
        <n v="955935.0"/>
        <n v="956422.0"/>
        <n v="956961.0"/>
        <n v="957531.0"/>
        <n v="958010.0"/>
        <n v="958249.0"/>
        <n v="958531.0"/>
        <n v="958207.0"/>
        <n v="958741.0"/>
        <n v="959148.0"/>
        <n v="959178.0"/>
        <n v="959806.0"/>
        <n v="959655.0"/>
        <n v="960427.0"/>
        <n v="961149.0"/>
        <n v="960479.0"/>
        <n v="956621.0"/>
        <n v="949752.0"/>
        <n v="950786.0"/>
        <n v="950998.0"/>
        <n v="950085.0"/>
        <n v="950718.0"/>
        <n v="950730.0"/>
        <n v="950810.0"/>
        <n v="951384.0"/>
        <n v="951691.0"/>
        <n v="951489.0"/>
        <n v="951885.0"/>
        <n v="951441.0"/>
        <n v="952162.0"/>
        <n v="952661.0"/>
        <n v="952625.0"/>
        <n v="952472.0"/>
        <n v="952229.0"/>
        <n v="952652.0"/>
        <n v="953427.0"/>
        <n v="953094.0"/>
        <n v="953935.0"/>
        <n v="952976.0"/>
        <n v="953732.0"/>
        <n v="954447.0"/>
        <n v="955177.0"/>
        <n v="955024.0"/>
        <n v="955167.0"/>
        <n v="956089.0"/>
        <n v="956241.0"/>
        <n v="956311.0"/>
        <n v="955534.0"/>
        <n v="956987.0"/>
        <n v="956482.0"/>
        <n v="956508.0"/>
        <n v="956544.0"/>
        <n v="957180.0"/>
        <n v="957739.0"/>
        <n v="957653.0"/>
        <n v="958517.0"/>
        <n v="958483.0"/>
        <n v="958380.0"/>
        <n v="958191.0"/>
        <n v="958257.0"/>
        <n v="958970.0"/>
        <n v="959091.0"/>
        <n v="958659.0"/>
        <n v="959558.0"/>
        <n v="959637.0"/>
        <n v="959954.0"/>
        <n v="959975.0"/>
        <n v="960148.0"/>
        <n v="960343.0"/>
        <n v="960565.0"/>
        <n v="960499.0"/>
        <n v="960885.0"/>
        <n v="949342.0"/>
        <n v="949260.0"/>
        <n v="949732.0"/>
        <n v="950005.0"/>
        <n v="949832.0"/>
        <n v="949334.0"/>
        <n v="949543.0"/>
        <n v="949788.0"/>
        <n v="949560.0"/>
        <n v="950723.0"/>
        <n v="951092.0"/>
        <n v="950744.0"/>
        <n v="951856.0"/>
        <n v="951259.0"/>
        <n v="952178.0"/>
        <n v="953742.0"/>
        <n v="953026.0"/>
        <n v="953324.0"/>
        <n v="952934.0"/>
        <n v="953776.0"/>
        <n v="954023.0"/>
        <n v="954293.0"/>
        <n v="954198.0"/>
        <n v="954516.0"/>
        <n v="954229.0"/>
        <n v="954694.0"/>
        <n v="954781.0"/>
        <n v="955008.0"/>
        <n v="956294.0"/>
        <n v="955837.0"/>
        <n v="956302.0"/>
        <n v="955369.0"/>
        <n v="956431.0"/>
        <n v="956497.0"/>
        <n v="956430.0"/>
        <n v="957212.0"/>
        <n v="957570.0"/>
        <n v="958516.0"/>
        <n v="957952.0"/>
        <n v="958024.0"/>
        <n v="958219.0"/>
        <n v="958935.0"/>
        <n v="959008.0"/>
        <n v="959262.0"/>
        <n v="959480.0"/>
        <n v="959666.0"/>
        <n v="959747.0"/>
        <n v="960831.0"/>
        <n v="960543.0"/>
        <n v="961000.0"/>
        <n v="960998.0"/>
        <n v="949933.0"/>
        <n v="949441.0"/>
        <n v="949576.0"/>
        <n v="949518.0"/>
        <n v="951026.0"/>
        <n v="950741.0"/>
        <n v="950939.0"/>
        <n v="951623.0"/>
        <n v="951190.0"/>
        <n v="951553.0"/>
        <n v="952282.0"/>
        <n v="952239.0"/>
        <n v="952024.0"/>
        <n v="953720.0"/>
        <n v="952946.0"/>
        <n v="953967.0"/>
        <n v="953836.0"/>
        <n v="953244.0"/>
        <n v="953646.0"/>
        <n v="953706.0"/>
        <n v="954664.0"/>
        <n v="954656.0"/>
        <n v="956175.0"/>
        <n v="956103.0"/>
        <n v="955586.0"/>
        <n v="956204.0"/>
        <n v="956299.0"/>
        <n v="955604.0"/>
        <n v="955948.0"/>
        <n v="955558.0"/>
        <n v="957027.0"/>
        <n v="957292.0"/>
        <n v="957296.0"/>
        <n v="957908.0"/>
        <n v="957879.0"/>
        <n v="958307.0"/>
        <n v="958167.0"/>
        <n v="959362.0"/>
        <n v="959197.0"/>
        <n v="959086.0"/>
        <n v="958773.0"/>
        <n v="959099.0"/>
        <n v="959084.0"/>
        <n v="958899.0"/>
        <n v="959654.0"/>
        <n v="959730.0"/>
        <n v="959528.0"/>
        <n v="960268.0"/>
        <n v="960321.0"/>
        <n v="960123.0"/>
        <n v="960425.0"/>
        <n v="961042.0"/>
        <n v="949199.0"/>
        <n v="949484.0"/>
        <n v="949557.0"/>
        <n v="950536.0"/>
        <n v="950976.0"/>
        <n v="950212.0"/>
        <n v="950080.0"/>
        <n v="950554.0"/>
        <n v="950664.0"/>
        <n v="950339.0"/>
        <n v="950143.0"/>
        <n v="950915.0"/>
        <n v="950223.0"/>
        <n v="951181.0"/>
        <n v="951383.0"/>
        <n v="951564.0"/>
        <n v="951550.0"/>
        <n v="951705.0"/>
        <n v="951844.0"/>
        <n v="951798.0"/>
        <n v="951857.0"/>
        <n v="952513.0"/>
        <n v="952721.0"/>
        <n v="953028.0"/>
        <n v="953142.0"/>
        <n v="953046.0"/>
        <n v="954187.0"/>
        <n v="954104.0"/>
        <n v="954065.0"/>
        <n v="955026.0"/>
        <n v="954765.0"/>
        <n v="955917.0"/>
        <n v="955918.0"/>
        <n v="956009.0"/>
        <n v="955980.0"/>
        <n v="955388.0"/>
        <n v="955862.0"/>
        <n v="955546.0"/>
        <n v="956183.0"/>
        <n v="956878.0"/>
        <n v="957553.0"/>
        <n v="957434.0"/>
        <n v="957154.0"/>
        <n v="957712.0"/>
        <n v="957332.0"/>
        <n v="958232.0"/>
        <n v="958386.0"/>
        <n v="959062.0"/>
        <n v="959014.0"/>
        <n v="958681.0"/>
        <n v="959903.0"/>
        <n v="959874.0"/>
        <n v="960098.0"/>
        <n v="960102.0"/>
        <n v="960649.0"/>
        <n v="960850.0"/>
        <n v="960586.0"/>
        <n v="961062.0"/>
        <n v="950004.0"/>
        <n v="949450.0"/>
        <n v="949803.0"/>
        <n v="950099.0"/>
        <n v="950580.0"/>
        <n v="951156.0"/>
        <n v="951692.0"/>
        <n v="952402.0"/>
        <n v="952372.0"/>
        <n v="952823.0"/>
        <n v="952821.0"/>
        <n v="953787.0"/>
        <n v="953783.0"/>
        <n v="953622.0"/>
        <n v="953785.0"/>
        <n v="953921.0"/>
        <n v="954750.0"/>
        <n v="955090.0"/>
        <n v="955325.0"/>
        <n v="955480.0"/>
        <n v="955784.0"/>
        <n v="956216.0"/>
        <n v="955270.0"/>
        <n v="955278.0"/>
        <n v="955904.0"/>
        <n v="956495.0"/>
        <n v="956825.0"/>
        <n v="956432.0"/>
        <n v="957621.0"/>
        <n v="957239.0"/>
        <n v="957605.0"/>
        <n v="957884.0"/>
        <n v="959372.0"/>
        <n v="958928.0"/>
        <n v="958932.0"/>
        <n v="959951.0"/>
        <n v="959930.0"/>
        <n v="959879.0"/>
        <n v="960280.0"/>
        <n v="960454.0"/>
        <n v="960045.0"/>
        <n v="960774.0"/>
        <n v="960699.0"/>
        <n v="960807.0"/>
        <n v="960772.0"/>
        <n v="960610.0"/>
        <n v="952560.0"/>
        <n v="949649.0"/>
        <n v="949590.0"/>
        <n v="949533.0"/>
        <n v="949346.0"/>
        <n v="949955.0"/>
        <n v="950269.0"/>
        <n v="950500.0"/>
        <n v="950923.0"/>
        <n v="950461.0"/>
        <n v="950434.0"/>
        <n v="951806.0"/>
        <n v="951598.0"/>
        <n v="951274.0"/>
        <n v="952077.0"/>
        <n v="951977.0"/>
        <n v="953212.0"/>
        <n v="953940.0"/>
        <n v="953341.0"/>
        <n v="953253.0"/>
        <n v="953033.0"/>
        <n v="953949.0"/>
        <n v="953701.0"/>
        <n v="953675.0"/>
        <n v="954424.0"/>
        <n v="954654.0"/>
        <n v="955102.0"/>
        <n v="954891.0"/>
        <n v="955301.0"/>
        <n v="956520.0"/>
        <n v="957483.0"/>
        <n v="957495.0"/>
        <n v="957981.0"/>
        <n v="958217.0"/>
        <n v="957978.0"/>
        <n v="958537.0"/>
        <n v="958778.0"/>
        <n v="958747.0"/>
        <n v="958570.0"/>
        <n v="958790.0"/>
        <n v="959227.0"/>
        <n v="959306.0"/>
        <n v="959238.0"/>
        <n v="959575.0"/>
        <n v="959938.0"/>
        <n v="959675.0"/>
        <n v="960360.0"/>
        <n v="960855.0"/>
        <n v="960782.0"/>
        <n v="949962.0"/>
        <n v="949360.0"/>
        <n v="949462.0"/>
        <n v="949276.0"/>
        <n v="949609.0"/>
        <n v="951048.0"/>
        <n v="950249.0"/>
        <n v="950888.0"/>
        <n v="950304.0"/>
        <n v="951909.0"/>
        <n v="951636.0"/>
        <n v="951656.0"/>
        <n v="952076.0"/>
        <n v="952744.0"/>
        <n v="953024.0"/>
        <n v="953381.0"/>
        <n v="952972.0"/>
        <n v="953085.0"/>
        <n v="952956.0"/>
        <n v="953707.0"/>
        <n v="953713.0"/>
        <n v="954291.0"/>
        <n v="954348.0"/>
        <n v="954401.0"/>
        <n v="954573.0"/>
        <n v="955016.0"/>
        <n v="955855.0"/>
        <n v="955750.0"/>
        <n v="955671.0"/>
        <n v="956224.0"/>
        <n v="955349.0"/>
        <n v="956894.0"/>
        <n v="957690.0"/>
        <n v="957329.0"/>
        <n v="957838.0"/>
        <n v="957877.0"/>
        <n v="958135.0"/>
        <n v="958142.0"/>
        <n v="958704.0"/>
        <n v="958601.0"/>
        <n v="959131.0"/>
        <n v="959263.0"/>
        <n v="959576.0"/>
        <n v="959529.0"/>
        <n v="959748.0"/>
        <n v="960414.0"/>
        <n v="960192.0"/>
        <n v="960536.0"/>
        <n v="949815.0"/>
        <n v="949640.0"/>
        <n v="949971.0"/>
        <n v="950358.0"/>
        <n v="950426.0"/>
        <n v="950804.0"/>
        <n v="950137.0"/>
        <n v="951057.0"/>
        <n v="950789.0"/>
        <n v="950411.0"/>
        <n v="950612.0"/>
        <n v="951847.0"/>
        <n v="951245.0"/>
        <n v="951848.0"/>
        <n v="952244.0"/>
        <n v="952233.0"/>
        <n v="953488.0"/>
        <n v="953159.0"/>
        <n v="953101.0"/>
        <n v="953977.0"/>
        <n v="953312.0"/>
        <n v="953250.0"/>
        <n v="952981.0"/>
        <n v="954768.0"/>
        <n v="955067.0"/>
        <n v="954947.0"/>
        <n v="955153.0"/>
        <n v="955844.0"/>
        <n v="956328.0"/>
        <n v="955462.0"/>
        <n v="956145.0"/>
        <n v="956170.0"/>
        <n v="956257.0"/>
        <n v="956963.0"/>
        <n v="956808.0"/>
        <n v="956637.0"/>
        <n v="956903.0"/>
        <n v="956642.0"/>
        <n v="957613.0"/>
        <n v="957203.0"/>
        <n v="957504.0"/>
        <n v="957442.0"/>
        <n v="957210.0"/>
        <n v="958349.0"/>
        <n v="957911.0"/>
        <n v="958221.0"/>
        <n v="958216.0"/>
        <n v="958488.0"/>
        <n v="959242.0"/>
        <n v="959215.0"/>
        <n v="959379.0"/>
        <n v="958632.0"/>
        <n v="959327.0"/>
        <n v="958574.0"/>
        <n v="958837.0"/>
        <n v="959817.0"/>
        <n v="959800.0"/>
        <n v="960363.0"/>
        <n v="960372.0"/>
        <n v="960270.0"/>
        <n v="960340.0"/>
        <n v="961194.0"/>
        <n v="960703.0"/>
        <n v="949974.0"/>
        <n v="949744.0"/>
        <n v="949676.0"/>
        <n v="950433.0"/>
        <n v="950041.0"/>
        <n v="950296.0"/>
        <n v="950403.0"/>
        <n v="950613.0"/>
        <n v="950337.0"/>
        <n v="950572.0"/>
        <n v="951350.0"/>
        <n v="951127.0"/>
        <n v="951759.0"/>
        <n v="951241.0"/>
        <n v="951664.0"/>
        <n v="951790.0"/>
        <n v="951373.0"/>
        <n v="952456.0"/>
        <n v="952700.0"/>
        <n v="952164.0"/>
        <n v="952488.0"/>
        <n v="952680.0"/>
        <n v="952649.0"/>
        <n v="953973.0"/>
        <n v="953548.0"/>
        <n v="954239.0"/>
        <n v="954478.0"/>
        <n v="955037.0"/>
        <n v="954710.0"/>
        <n v="954807.0"/>
        <n v="954943.0"/>
        <n v="954974.0"/>
        <n v="955006.0"/>
        <n v="954698.0"/>
        <n v="955385.0"/>
        <n v="956113.0"/>
        <n v="956536.0"/>
        <n v="956989.0"/>
        <n v="956691.0"/>
        <n v="957128.0"/>
        <n v="956755.0"/>
        <n v="956907.0"/>
        <n v="957108.0"/>
        <n v="956379.0"/>
        <n v="957390.0"/>
        <n v="957161.0"/>
        <n v="957246.0"/>
        <n v="958215.0"/>
        <n v="957977.0"/>
        <n v="958334.0"/>
        <n v="959102.0"/>
        <n v="959052.0"/>
        <n v="959352.0"/>
        <n v="959179.0"/>
        <n v="959076.0"/>
        <n v="959095.0"/>
        <n v="959907.0"/>
        <n v="960426.0"/>
        <n v="960051.0"/>
        <n v="961183.0"/>
        <n v="961058.0"/>
        <n v="960739.0"/>
        <n v="949743.0"/>
        <n v="949912.0"/>
        <n v="949964.0"/>
        <n v="949375.0"/>
        <n v="949200.0"/>
        <n v="949311.0"/>
        <n v="949587.0"/>
        <n v="949595.0"/>
        <n v="950539.0"/>
        <n v="950489.0"/>
        <n v="950966.0"/>
        <n v="950644.0"/>
        <n v="951693.0"/>
        <n v="951612.0"/>
        <n v="951870.0"/>
        <n v="951250.0"/>
        <n v="951410.0"/>
        <n v="952507.0"/>
        <n v="953846.0"/>
        <n v="953481.0"/>
        <n v="953462.0"/>
        <n v="953412.0"/>
        <n v="953384.0"/>
        <n v="953160.0"/>
        <n v="954458.0"/>
        <n v="954195.0"/>
        <n v="955148.0"/>
        <n v="954759.0"/>
        <n v="954791.0"/>
        <n v="955125.0"/>
        <n v="956052.0"/>
        <n v="956228.0"/>
        <n v="956185.0"/>
        <n v="956675.0"/>
        <n v="957057.0"/>
        <n v="956640.0"/>
        <n v="956555.0"/>
        <n v="957034.0"/>
        <n v="956358.0"/>
        <n v="956860.0"/>
        <n v="957392.0"/>
        <n v="957731.0"/>
        <n v="957667.0"/>
        <n v="957278.0"/>
        <n v="957508.0"/>
        <n v="957980.0"/>
        <n v="957930.0"/>
        <n v="958668.0"/>
        <n v="958791.0"/>
        <n v="958563.0"/>
        <n v="960170.0"/>
        <n v="960235.0"/>
        <n v="960581.0"/>
        <n v="961113.0"/>
        <n v="960504.0"/>
        <n v="960569.0"/>
        <n v="957674.0"/>
        <n v="949854.0"/>
        <n v="949620.0"/>
        <n v="949537.0"/>
        <n v="950370.0"/>
        <n v="950118.0"/>
        <n v="950299.0"/>
        <n v="950717.0"/>
        <n v="951905.0"/>
        <n v="951291.0"/>
        <n v="951673.0"/>
        <n v="951793.0"/>
        <n v="951261.0"/>
        <n v="951494.0"/>
        <n v="951731.0"/>
        <n v="951603.0"/>
        <n v="951985.0"/>
        <n v="952388.0"/>
        <n v="952524.0"/>
        <n v="953119.0"/>
        <n v="953103.0"/>
        <n v="953190.0"/>
        <n v="953980.0"/>
        <n v="954075.0"/>
        <n v="954114.0"/>
        <n v="955021.0"/>
        <n v="955118.0"/>
        <n v="954847.0"/>
        <n v="954888.0"/>
        <n v="955195.0"/>
        <n v="956028.0"/>
        <n v="955991.0"/>
        <n v="956567.0"/>
        <n v="956942.0"/>
        <n v="956662.0"/>
        <n v="956901.0"/>
        <n v="956705.0"/>
        <n v="957872.0"/>
        <n v="957650.0"/>
        <n v="958408.0"/>
        <n v="957999.0"/>
        <n v="958066.0"/>
        <n v="959213.0"/>
        <n v="958696.0"/>
        <n v="959176.0"/>
        <n v="959645.0"/>
        <n v="959980.0"/>
        <n v="959616.0"/>
        <n v="959423.0"/>
        <n v="959648.0"/>
        <n v="959990.0"/>
        <n v="960735.0"/>
        <n v="961033.0"/>
        <n v="960715.0"/>
        <n v="949859.0"/>
        <n v="949417.0"/>
        <n v="950748.0"/>
        <n v="950496.0"/>
        <n v="950176.0"/>
        <n v="950696.0"/>
        <n v="951726.0"/>
        <n v="951894.0"/>
        <n v="952143.0"/>
        <n v="952555.0"/>
        <n v="952174.0"/>
        <n v="952315.0"/>
        <n v="953464.0"/>
        <n v="953694.0"/>
        <n v="953325.0"/>
        <n v="953125.0"/>
        <n v="953569.0"/>
        <n v="953364.0"/>
        <n v="953340.0"/>
        <n v="952912.0"/>
        <n v="953665.0"/>
        <n v="953917.0"/>
        <n v="954345.0"/>
        <n v="954597.0"/>
        <n v="954024.0"/>
        <n v="954139.0"/>
        <n v="954930.0"/>
        <n v="955983.0"/>
        <n v="955907.0"/>
        <n v="955897.0"/>
        <n v="955858.0"/>
        <n v="957428.0"/>
        <n v="958379.0"/>
        <n v="958023.0"/>
        <n v="958346.0"/>
        <n v="958129.0"/>
        <n v="957959.0"/>
        <n v="958107.0"/>
        <n v="959145.0"/>
        <n v="959820.0"/>
        <n v="959531.0"/>
        <n v="959848.0"/>
        <n v="959694.0"/>
        <n v="960208.0"/>
        <n v="959994.0"/>
        <n v="959985.0"/>
        <n v="960163.0"/>
        <n v="961027.0"/>
        <n v="960604.0"/>
        <n v="960587.0"/>
        <n v="949309.0"/>
        <n v="949535.0"/>
        <n v="950899.0"/>
        <n v="950183.0"/>
        <n v="950725.0"/>
        <n v="950764.0"/>
        <n v="950842.0"/>
        <n v="950838.0"/>
        <n v="951017.0"/>
        <n v="951442.0"/>
        <n v="951470.0"/>
        <n v="952788.0"/>
        <n v="952471.0"/>
        <n v="952704.0"/>
        <n v="952325.0"/>
        <n v="952189.0"/>
        <n v="953338.0"/>
        <n v="953853.0"/>
        <n v="953420.0"/>
        <n v="953455.0"/>
        <n v="953765.0"/>
        <n v="953536.0"/>
        <n v="953495.0"/>
        <n v="954428.0"/>
        <n v="954191.0"/>
        <n v="954303.0"/>
        <n v="954247.0"/>
        <n v="954951.0"/>
        <n v="954968.0"/>
        <n v="955122.0"/>
        <n v="954773.0"/>
        <n v="955187.0"/>
        <n v="955714.0"/>
        <n v="955332.0"/>
        <n v="955719.0"/>
        <n v="956271.0"/>
        <n v="955293.0"/>
        <n v="955616.0"/>
        <n v="956303.0"/>
        <n v="956814.0"/>
        <n v="956966.0"/>
        <n v="956584.0"/>
        <n v="957103.0"/>
        <n v="956751.0"/>
        <n v="956619.0"/>
        <n v="956703.0"/>
        <n v="956745.0"/>
        <n v="957232.0"/>
        <n v="957343.0"/>
        <n v="957520.0"/>
        <n v="958849.0"/>
        <n v="958918.0"/>
        <n v="959381.0"/>
        <n v="959799.0"/>
        <n v="959644.0"/>
        <n v="959680.0"/>
        <n v="959505.0"/>
        <n v="959833.0"/>
        <n v="960043.0"/>
        <n v="960295.0"/>
        <n v="960448.0"/>
        <n v="960493.0"/>
        <n v="954867.0"/>
        <n v="949674.0"/>
        <n v="949616.0"/>
        <n v="950162.0"/>
        <n v="950126.0"/>
        <n v="950360.0"/>
        <n v="951052.0"/>
        <n v="951634.0"/>
        <n v="951910.0"/>
        <n v="951557.0"/>
        <n v="951145.0"/>
        <n v="951796.0"/>
        <n v="951269.0"/>
        <n v="952676.0"/>
        <n v="952297.0"/>
        <n v="953185.0"/>
        <n v="953072.0"/>
        <n v="953409.0"/>
        <n v="952854.0"/>
        <n v="953283.0"/>
        <n v="953331.0"/>
        <n v="953176.0"/>
        <n v="954196.0"/>
        <n v="954360.0"/>
        <n v="954387.0"/>
        <n v="954731.0"/>
        <n v="955173.0"/>
        <n v="954933.0"/>
        <n v="956275.0"/>
        <n v="955754.0"/>
        <n v="955593.0"/>
        <n v="956367.0"/>
        <n v="956939.0"/>
        <n v="956800.0"/>
        <n v="956349.0"/>
        <n v="956929.0"/>
        <n v="957800.0"/>
        <n v="957612.0"/>
        <n v="957312.0"/>
        <n v="957443.0"/>
        <n v="957497.0"/>
        <n v="957358.0"/>
        <n v="958199.0"/>
        <n v="958375.0"/>
        <n v="958936.0"/>
        <n v="958729.0"/>
        <n v="958751.0"/>
        <n v="959474.0"/>
        <n v="959744.0"/>
        <n v="960416.0"/>
        <n v="960136.0"/>
        <n v="960580.0"/>
        <n v="961050.0"/>
        <n v="949946.0"/>
        <n v="949790.0"/>
        <n v="951067.0"/>
        <n v="951563.0"/>
        <n v="951137.0"/>
        <n v="951689.0"/>
        <n v="951605.0"/>
        <n v="952046.0"/>
        <n v="952377.0"/>
        <n v="952606.0"/>
        <n v="952324.0"/>
        <n v="952645.0"/>
        <n v="953674.0"/>
        <n v="953235.0"/>
        <n v="953088.0"/>
        <n v="953264.0"/>
        <n v="953379.0"/>
        <n v="953147.0"/>
        <n v="953373.0"/>
        <n v="953947.0"/>
        <n v="954302.0"/>
        <n v="954362.0"/>
        <n v="954587.0"/>
        <n v="954115.0"/>
        <n v="955128.0"/>
        <n v="954622.0"/>
        <n v="956227.0"/>
        <n v="956245.0"/>
        <n v="956439.0"/>
        <n v="956549.0"/>
        <n v="956867.0"/>
        <n v="956986.0"/>
        <n v="957220.0"/>
        <n v="957841.0"/>
        <n v="957552.0"/>
        <n v="957887.0"/>
        <n v="957949.0"/>
        <n v="958371.0"/>
        <n v="958744.0"/>
        <n v="959305.0"/>
        <n v="959328.0"/>
        <n v="959369.0"/>
        <n v="959330.0"/>
        <n v="959207.0"/>
        <n v="958645.0"/>
        <n v="959831.0"/>
        <n v="959773.0"/>
        <n v="959488.0"/>
        <n v="959656.0"/>
        <n v="959805.0"/>
        <n v="949598.0"/>
        <n v="949922.0"/>
        <n v="950013.0"/>
        <n v="949934.0"/>
        <n v="949691.0"/>
        <n v="949908.0"/>
        <n v="950902.0"/>
        <n v="950796.0"/>
        <n v="951028.0"/>
        <n v="950608.0"/>
        <n v="950393.0"/>
        <n v="951351.0"/>
        <n v="951846.0"/>
        <n v="952320.0"/>
        <n v="952961.0"/>
        <n v="953630.0"/>
        <n v="953718.0"/>
        <n v="953382.0"/>
        <n v="952930.0"/>
        <n v="953297.0"/>
        <n v="953180.0"/>
        <n v="952999.0"/>
        <n v="953929.0"/>
        <n v="954182.0"/>
        <n v="954583.0"/>
        <n v="954180.0"/>
        <n v="955003.0"/>
        <n v="954675.0"/>
        <n v="954830.0"/>
        <n v="954637.0"/>
        <n v="954696.0"/>
        <n v="955120.0"/>
        <n v="954770.0"/>
        <n v="955068.0"/>
        <n v="955727.0"/>
        <n v="955934.0"/>
        <n v="956614.0"/>
        <n v="956896.0"/>
        <n v="957056.0"/>
        <n v="956719.0"/>
        <n v="957759.0"/>
        <n v="957804.0"/>
        <n v="957681.0"/>
        <n v="957333.0"/>
        <n v="958474.0"/>
        <n v="958830.0"/>
        <n v="959229.0"/>
        <n v="959877.0"/>
        <n v="959713.0"/>
        <n v="960078.0"/>
        <n v="960465.0"/>
        <n v="960712.0"/>
        <n v="960737.0"/>
        <n v="960688.0"/>
        <n v="949945.0"/>
        <n v="949712.0"/>
        <n v="949466.0"/>
        <n v="949165.0"/>
        <n v="949940.0"/>
        <n v="949783.0"/>
        <n v="951032.0"/>
        <n v="950794.0"/>
        <n v="951025.0"/>
        <n v="950171.0"/>
        <n v="951029.0"/>
        <n v="951335.0"/>
        <n v="951632.0"/>
        <n v="953959.0"/>
        <n v="953575.0"/>
        <n v="953680.0"/>
        <n v="954340.0"/>
        <n v="954237.0"/>
        <n v="954708.0"/>
        <n v="955573.0"/>
        <n v="956132.0"/>
        <n v="955666.0"/>
        <n v="956022.0"/>
        <n v="955431.0"/>
        <n v="956269.0"/>
        <n v="956077.0"/>
        <n v="955582.0"/>
        <n v="956765.0"/>
        <n v="956776.0"/>
        <n v="956660.0"/>
        <n v="957090.0"/>
        <n v="956649.0"/>
        <n v="956395.0"/>
        <n v="957367.0"/>
        <n v="958028.0"/>
        <n v="958904.0"/>
        <n v="959250.0"/>
        <n v="958554.0"/>
        <n v="959104.0"/>
        <n v="959320.0"/>
        <n v="959785.0"/>
        <n v="959942.0"/>
        <n v="959550.0"/>
        <n v="959880.0"/>
        <n v="960421.0"/>
        <n v="960460.0"/>
        <n v="960470.0"/>
        <n v="961122.0"/>
        <n v="961002.0"/>
        <n v="949430.0"/>
        <n v="949428.0"/>
        <n v="950885.0"/>
        <n v="950853.0"/>
        <n v="950324.0"/>
        <n v="950689.0"/>
        <n v="950474.0"/>
        <n v="950736.0"/>
        <n v="951279.0"/>
        <n v="951283.0"/>
        <n v="951611.0"/>
        <n v="951394.0"/>
        <n v="951120.0"/>
        <n v="952438.0"/>
        <n v="952767.0"/>
        <n v="952398.0"/>
        <n v="952766.0"/>
        <n v="953814.0"/>
        <n v="953721.0"/>
        <n v="953740.0"/>
        <n v="953957.0"/>
        <n v="953705.0"/>
        <n v="953933.0"/>
        <n v="954415.0"/>
        <n v="954666.0"/>
        <n v="955238.0"/>
        <n v="954874.0"/>
        <n v="955079.0"/>
        <n v="955610.0"/>
        <n v="955849.0"/>
        <n v="955342.0"/>
        <n v="955482.0"/>
        <n v="955668.0"/>
        <n v="956697.0"/>
        <n v="957330.0"/>
        <n v="957248.0"/>
        <n v="958281.0"/>
        <n v="958280.0"/>
        <n v="958452.0"/>
        <n v="958362.0"/>
        <n v="958310.0"/>
        <n v="957946.0"/>
        <n v="959385.0"/>
        <n v="959288.0"/>
        <n v="958730.0"/>
        <n v="959046.0"/>
        <n v="958960.0"/>
        <n v="959826.0"/>
        <n v="959749.0"/>
        <n v="960040.0"/>
        <n v="960377.0"/>
        <n v="960798.0"/>
        <n v="961006.0"/>
        <n v="960527.0"/>
        <n v="961155.0"/>
        <n v="949208.0"/>
        <n v="949660.0"/>
        <n v="949967.0"/>
        <n v="950333.0"/>
        <n v="950589.0"/>
        <n v="950418.0"/>
        <n v="950032.0"/>
        <n v="951014.0"/>
        <n v="950159.0"/>
        <n v="950166.0"/>
        <n v="951163.0"/>
        <n v="951936.0"/>
        <n v="951662.0"/>
        <n v="951281.0"/>
        <n v="951280.0"/>
        <n v="951380.0"/>
        <n v="952642.0"/>
        <n v="952516.0"/>
        <n v="952603.0"/>
        <n v="953433.0"/>
        <n v="953156.0"/>
        <n v="953414.0"/>
        <n v="953424.0"/>
        <n v="953563.0"/>
        <n v="953100.0"/>
        <n v="953335.0"/>
        <n v="953676.0"/>
        <n v="954802.0"/>
        <n v="954978.0"/>
        <n v="954964.0"/>
        <n v="955039.0"/>
        <n v="955404.0"/>
        <n v="956291.0"/>
        <n v="957137.0"/>
        <n v="956608.0"/>
        <n v="957658.0"/>
        <n v="957869.0"/>
        <n v="957744.0"/>
        <n v="958551.0"/>
        <n v="958544.0"/>
        <n v="958239.0"/>
        <n v="958529.0"/>
        <n v="958995.0"/>
        <n v="959313.0"/>
        <n v="959497.0"/>
        <n v="959455.0"/>
        <n v="960231.0"/>
        <n v="960061.0"/>
        <n v="961137.0"/>
        <n v="960965.0"/>
        <n v="960542.0"/>
        <n v="960830.0"/>
        <n v="949147.0"/>
        <n v="949493.0"/>
        <n v="949368.0"/>
        <n v="949634.0"/>
        <n v="949823.0"/>
        <n v="949469.0"/>
        <n v="951011.0"/>
        <n v="950840.0"/>
        <n v="950528.0"/>
        <n v="950508.0"/>
        <n v="951943.0"/>
        <n v="951129.0"/>
        <n v="951487.0"/>
        <n v="952253.0"/>
        <n v="952269.0"/>
        <n v="952329.0"/>
        <n v="952713.0"/>
        <n v="952779.0"/>
        <n v="953056.0"/>
        <n v="953394.0"/>
        <n v="953657.0"/>
        <n v="954463.0"/>
        <n v="954224.0"/>
        <n v="954266.0"/>
        <n v="954323.0"/>
        <n v="954956.0"/>
        <n v="955939.0"/>
        <n v="956078.0"/>
        <n v="955516.0"/>
        <n v="955713.0"/>
        <n v="956016.0"/>
        <n v="956423.0"/>
        <n v="956448.0"/>
        <n v="957123.0"/>
        <n v="956993.0"/>
        <n v="957008.0"/>
        <n v="956955.0"/>
        <n v="957688.0"/>
        <n v="957300.0"/>
        <n v="958212.0"/>
        <n v="959122.0"/>
        <n v="958647.0"/>
        <n v="958746.0"/>
        <n v="959398.0"/>
        <n v="959697.0"/>
        <n v="960153.0"/>
        <n v="960210.0"/>
        <n v="960014.0"/>
        <n v="960455.0"/>
        <n v="960932.0"/>
        <n v="960482.0"/>
        <n v="960923.0"/>
        <n v="950415.0"/>
        <n v="950993.0"/>
        <n v="950540.0"/>
        <n v="951046.0"/>
        <n v="951639.0"/>
        <n v="951646.0"/>
        <n v="952180.0"/>
        <n v="952489.0"/>
        <n v="952134.0"/>
        <n v="952590.0"/>
        <n v="952098.0"/>
        <n v="953794.0"/>
        <n v="953393.0"/>
        <n v="953425.0"/>
        <n v="953892.0"/>
        <n v="953421.0"/>
        <n v="954157.0"/>
        <n v="954300.0"/>
        <n v="954059.0"/>
        <n v="954565.0"/>
        <n v="955232.0"/>
        <n v="955052.0"/>
        <n v="955923.0"/>
        <n v="955810.0"/>
        <n v="955627.0"/>
        <n v="955386.0"/>
        <n v="955972.0"/>
        <n v="955589.0"/>
        <n v="956790.0"/>
        <n v="956414.0"/>
        <n v="956944.0"/>
        <n v="957006.0"/>
        <n v="956854.0"/>
        <n v="957242.0"/>
        <n v="957251.0"/>
        <n v="958016.0"/>
        <n v="958467.0"/>
        <n v="958687.0"/>
        <n v="958788.0"/>
        <n v="959334.0"/>
        <n v="959005.0"/>
        <n v="959468.0"/>
        <n v="959815.0"/>
        <n v="959390.0"/>
        <n v="960063.0"/>
        <n v="960188.0"/>
        <n v="960173.0"/>
        <n v="961164.0"/>
        <n v="960906.0"/>
        <n v="949577.0"/>
        <n v="949536.0"/>
        <n v="951024.0"/>
        <n v="950317.0"/>
        <n v="950632.0"/>
        <n v="950600.0"/>
        <n v="953467.0"/>
        <n v="953793.0"/>
        <n v="953577.0"/>
        <n v="953491.0"/>
        <n v="953122.0"/>
        <n v="953246.0"/>
        <n v="953604.0"/>
        <n v="953193.0"/>
        <n v="954520.0"/>
        <n v="954220.0"/>
        <n v="954388.0"/>
        <n v="954010.0"/>
        <n v="954875.0"/>
        <n v="955176.0"/>
        <n v="955735.0"/>
        <n v="955782.0"/>
        <n v="955635.0"/>
        <n v="956268.0"/>
        <n v="955729.0"/>
        <n v="955779.0"/>
        <n v="956104.0"/>
        <n v="956012.0"/>
        <n v="956490.0"/>
        <n v="957386.0"/>
        <n v="957284.0"/>
        <n v="957854.0"/>
        <n v="958197.0"/>
        <n v="958848.0"/>
        <n v="958992.0"/>
        <n v="959424.0"/>
        <n v="959391.0"/>
        <n v="960223.0"/>
        <n v="960250.0"/>
        <n v="960145.0"/>
        <n v="960198.0"/>
        <n v="960824.0"/>
        <n v="960502.0"/>
        <n v="960534.0"/>
        <n v="961037.0"/>
        <n v="960626.0"/>
        <n v="949816.0"/>
        <n v="949662.0"/>
        <n v="949235.0"/>
        <n v="949363.0"/>
        <n v="949820.0"/>
        <n v="950585.0"/>
        <n v="950106.0"/>
        <n v="951183.0"/>
        <n v="951169.0"/>
        <n v="951854.0"/>
        <n v="951318.0"/>
        <n v="952462.0"/>
        <n v="952568.0"/>
        <n v="953278.0"/>
        <n v="953403.0"/>
        <n v="953851.0"/>
        <n v="954453.0"/>
        <n v="954311.0"/>
        <n v="954549.0"/>
        <n v="954233.0"/>
        <n v="955009.0"/>
        <n v="955906.0"/>
        <n v="956122.0"/>
        <n v="955537.0"/>
        <n v="956156.0"/>
        <n v="956995.0"/>
        <n v="956746.0"/>
        <n v="957406.0"/>
        <n v="957351.0"/>
        <n v="957571.0"/>
        <n v="957224.0"/>
        <n v="958253.0"/>
        <n v="958548.0"/>
        <n v="958124.0"/>
        <n v="958854.0"/>
        <n v="958745.0"/>
        <n v="959401.0"/>
        <n v="959770.0"/>
        <n v="959671.0"/>
        <n v="959389.0"/>
        <n v="959641.0"/>
        <n v="960122.0"/>
        <n v="960433.0"/>
        <n v="960017.0"/>
        <n v="960013.0"/>
        <n v="960944.0"/>
        <n v="960560.0"/>
        <n v="957647.0"/>
        <n v="949529.0"/>
        <n v="949784.0"/>
        <n v="950870.0"/>
        <n v="951066.0"/>
        <n v="950240.0"/>
        <n v="951081.0"/>
        <n v="950914.0"/>
        <n v="951140.0"/>
        <n v="951799.0"/>
        <n v="951300.0"/>
        <n v="951908.0"/>
        <n v="952531.0"/>
        <n v="952658.0"/>
        <n v="952322.0"/>
        <n v="952988.0"/>
        <n v="952921.0"/>
        <n v="952998.0"/>
        <n v="953243.0"/>
        <n v="953865.0"/>
        <n v="953600.0"/>
        <n v="954282.0"/>
        <n v="954043.0"/>
        <n v="954672.0"/>
        <n v="955206.0"/>
        <n v="955706.0"/>
        <n v="956060.0"/>
        <n v="955339.0"/>
        <n v="957093.0"/>
        <n v="956779.0"/>
        <n v="956926.0"/>
        <n v="956868.0"/>
        <n v="956803.0"/>
        <n v="957456.0"/>
        <n v="957545.0"/>
        <n v="957651.0"/>
        <n v="957957.0"/>
        <n v="958047.0"/>
        <n v="957997.0"/>
        <n v="958891.0"/>
        <n v="959125.0"/>
        <n v="959208.0"/>
        <n v="959100.0"/>
        <n v="959335.0"/>
        <n v="959543.0"/>
        <n v="959918.0"/>
        <n v="959857.0"/>
        <n v="960635.0"/>
        <n v="960962.0"/>
        <n v="949632.0"/>
        <n v="950869.0"/>
        <n v="950425.0"/>
        <n v="950698.0"/>
        <n v="950476.0"/>
        <n v="950679.0"/>
        <n v="950329.0"/>
        <n v="951404.0"/>
        <n v="951727.0"/>
        <n v="952440.0"/>
        <n v="951996.0"/>
        <n v="952709.0"/>
        <n v="952168.0"/>
        <n v="952124.0"/>
        <n v="953770.0"/>
        <n v="953011.0"/>
        <n v="953780.0"/>
        <n v="953826.0"/>
        <n v="953818.0"/>
        <n v="954395.0"/>
        <n v="954258.0"/>
        <n v="955042.0"/>
        <n v="954743.0"/>
        <n v="954948.0"/>
        <n v="955220.0"/>
        <n v="955766.0"/>
        <n v="955409.0"/>
        <n v="955953.0"/>
        <n v="955842.0"/>
        <n v="956407.0"/>
        <n v="956591.0"/>
        <n v="956463.0"/>
        <n v="957058.0"/>
        <n v="956714.0"/>
        <n v="957318.0"/>
        <n v="957305.0"/>
        <n v="957828.0"/>
        <n v="958074.0"/>
        <n v="958158.0"/>
        <n v="958738.0"/>
        <n v="958644.0"/>
        <n v="958940.0"/>
        <n v="959283.0"/>
        <n v="958618.0"/>
        <n v="959725.0"/>
        <n v="959626.0"/>
        <n v="960171.0"/>
        <n v="960574.0"/>
        <n v="961163.0"/>
        <n v="960776.0"/>
        <n v="949877.0"/>
        <n v="949502.0"/>
        <n v="949731.0"/>
        <n v="949812.0"/>
        <n v="949733.0"/>
        <n v="950841.0"/>
        <n v="950063.0"/>
        <n v="951084.0"/>
        <n v="950138.0"/>
        <n v="950054.0"/>
        <n v="950437.0"/>
        <n v="951584.0"/>
        <n v="951562.0"/>
        <n v="951511.0"/>
        <n v="952112.0"/>
        <n v="952201.0"/>
        <n v="953224.0"/>
        <n v="953396.0"/>
        <n v="952986.0"/>
        <n v="952859.0"/>
        <n v="953693.0"/>
        <n v="953942.0"/>
        <n v="953281.0"/>
        <n v="953982.0"/>
        <n v="953304.0"/>
        <n v="954461.0"/>
        <n v="954518.0"/>
        <n v="954113.0"/>
        <n v="954462.0"/>
        <n v="954124.0"/>
        <n v="954789.0"/>
        <n v="955788.0"/>
        <n v="956071.0"/>
        <n v="956255.0"/>
        <n v="956247.0"/>
        <n v="955368.0"/>
        <n v="956274.0"/>
        <n v="955553.0"/>
        <n v="956690.0"/>
        <n v="956438.0"/>
        <n v="956922.0"/>
        <n v="956333.0"/>
        <n v="956353.0"/>
        <n v="956899.0"/>
        <n v="957427.0"/>
        <n v="957855.0"/>
        <n v="958170.0"/>
        <n v="958083.0"/>
        <n v="958266.0"/>
        <n v="958185.0"/>
        <n v="958244.0"/>
        <n v="958991.0"/>
        <n v="959350.0"/>
        <n v="958922.0"/>
        <n v="960267.0"/>
        <n v="960099.0"/>
        <n v="960128.0"/>
        <n v="960297.0"/>
        <n v="960708.0"/>
        <n v="961044.0"/>
        <n v="949545.0"/>
        <n v="949188.0"/>
        <n v="949461.0"/>
        <n v="950709.0"/>
        <n v="950422.0"/>
        <n v="950502.0"/>
        <n v="950541.0"/>
        <n v="951944.0"/>
        <n v="951716.0"/>
        <n v="951920.0"/>
        <n v="951463.0"/>
        <n v="951670.0"/>
        <n v="951395.0"/>
        <n v="951215.0"/>
        <n v="951468.0"/>
        <n v="951354.0"/>
        <n v="951756.0"/>
        <n v="952080.0"/>
        <n v="952330.0"/>
        <n v="952378.0"/>
        <n v="952044.0"/>
        <n v="951969.0"/>
        <n v="951972.0"/>
        <n v="953888.0"/>
        <n v="953148.0"/>
        <n v="954219.0"/>
        <n v="954618.0"/>
        <n v="954703.0"/>
        <n v="955135.0"/>
        <n v="954673.0"/>
        <n v="955233.0"/>
        <n v="955829.0"/>
        <n v="955323.0"/>
        <n v="955736.0"/>
        <n v="955596.0"/>
        <n v="955927.0"/>
        <n v="955257.0"/>
        <n v="956405.0"/>
        <n v="956454.0"/>
        <n v="956531.0"/>
        <n v="957037.0"/>
        <n v="957405.0"/>
        <n v="957608.0"/>
        <n v="958487.0"/>
        <n v="958014.0"/>
        <n v="958521.0"/>
        <n v="958635.0"/>
        <n v="959094.0"/>
        <n v="959173.0"/>
        <n v="959064.0"/>
        <n v="958637.0"/>
        <n v="959598.0"/>
        <n v="959875.0"/>
        <n v="960431.0"/>
        <n v="960338.0"/>
        <n v="953867.0"/>
        <n v="949154.0"/>
        <n v="949554.0"/>
        <n v="949672.0"/>
        <n v="949704.0"/>
        <n v="949890.0"/>
        <n v="949638.0"/>
        <n v="949568.0"/>
        <n v="950884.0"/>
        <n v="950480.0"/>
        <n v="950750.0"/>
        <n v="950399.0"/>
        <n v="950475.0"/>
        <n v="950082.0"/>
        <n v="951324.0"/>
        <n v="952365.0"/>
        <n v="952599.0"/>
        <n v="952584.0"/>
        <n v="952186.0"/>
        <n v="953087.0"/>
        <n v="953337.0"/>
        <n v="953226.0"/>
        <n v="953107.0"/>
        <n v="953407.0"/>
        <n v="952896.0"/>
        <n v="953439.0"/>
        <n v="954359.0"/>
        <n v="954532.0"/>
        <n v="954877.0"/>
        <n v="954880.0"/>
        <n v="955134.0"/>
        <n v="956082.0"/>
        <n v="955311.0"/>
        <n v="956045.0"/>
        <n v="956936.0"/>
        <n v="956473.0"/>
        <n v="956464.0"/>
        <n v="956780.0"/>
        <n v="957439.0"/>
        <n v="957565.0"/>
        <n v="957172.0"/>
        <n v="957168.0"/>
        <n v="958303.0"/>
        <n v="958365.0"/>
        <n v="958360.0"/>
        <n v="958034.0"/>
        <n v="958843.0"/>
        <n v="959205.0"/>
        <n v="959887.0"/>
        <n v="959608.0"/>
        <n v="960138.0"/>
        <n v="960394.0"/>
        <n v="960050.0"/>
        <n v="961019.0"/>
        <n v="960741.0"/>
        <n v="960636.0"/>
        <n v="960673.0"/>
        <n v="960934.0"/>
        <n v="949268.0"/>
        <n v="949323.0"/>
        <n v="949183.0"/>
        <n v="950801.0"/>
        <n v="950673.0"/>
        <n v="950275.0"/>
        <n v="950445.0"/>
        <n v="950734.0"/>
        <n v="951599.0"/>
        <n v="952441.0"/>
        <n v="952001.0"/>
        <n v="952791.0"/>
        <n v="952777.0"/>
        <n v="952332.0"/>
        <n v="952262.0"/>
        <n v="953617.0"/>
        <n v="952884.0"/>
        <n v="953070.0"/>
        <n v="953685.0"/>
        <n v="953682.0"/>
        <n v="953729.0"/>
        <n v="954354.0"/>
        <n v="954178.0"/>
        <n v="954047.0"/>
        <n v="954289.0"/>
        <n v="954322.0"/>
        <n v="954895.0"/>
        <n v="954610.0"/>
        <n v="955066.0"/>
        <n v="954986.0"/>
        <n v="955235.0"/>
        <n v="956050.0"/>
        <n v="956212.0"/>
        <n v="955346.0"/>
        <n v="955726.0"/>
        <n v="955335.0"/>
        <n v="956225.0"/>
        <n v="956534.0"/>
        <n v="956731.0"/>
        <n v="957542.0"/>
        <n v="957479.0"/>
        <n v="958345.0"/>
        <n v="958288.0"/>
        <n v="957950.0"/>
        <n v="958271.0"/>
        <n v="958108.0"/>
        <n v="958608.0"/>
        <n v="958765.0"/>
        <n v="958722.0"/>
        <n v="958785.0"/>
        <n v="959750.0"/>
        <n v="959403.0"/>
        <n v="959653.0"/>
        <n v="960118.0"/>
        <n v="960301.0"/>
        <n v="960213.0"/>
        <n v="960631.0"/>
        <n v="961130.0"/>
        <n v="960736.0"/>
        <n v="960887.0"/>
        <n v="949631.0"/>
        <n v="949204.0"/>
        <n v="949794.0"/>
        <n v="949459.0"/>
        <n v="950782.0"/>
        <n v="950322.0"/>
        <n v="951802.0"/>
        <n v="953986.0"/>
        <n v="953274.0"/>
        <n v="953934.0"/>
        <n v="954002.0"/>
        <n v="954221.0"/>
        <n v="954079.0"/>
        <n v="955146.0"/>
        <n v="954882.0"/>
        <n v="955864.0"/>
        <n v="955884.0"/>
        <n v="955530.0"/>
        <n v="956297.0"/>
        <n v="955561.0"/>
        <n v="955724.0"/>
        <n v="956556.0"/>
        <n v="956548.0"/>
        <n v="956931.0"/>
        <n v="956840.0"/>
        <n v="956611.0"/>
        <n v="957227.0"/>
        <n v="957687.0"/>
        <n v="957359.0"/>
        <n v="957583.0"/>
        <n v="957601.0"/>
        <n v="958428.0"/>
        <n v="958780.0"/>
        <n v="958822.0"/>
        <n v="959566.0"/>
        <n v="959629.0"/>
        <n v="960315.0"/>
        <n v="960310.0"/>
        <n v="949802.0"/>
        <n v="949307.0"/>
        <n v="949465.0"/>
        <n v="949758.0"/>
        <n v="949514.0"/>
        <n v="949868.0"/>
        <n v="949836.0"/>
        <n v="949615.0"/>
        <n v="950298.0"/>
        <n v="950141.0"/>
        <n v="950712.0"/>
        <n v="950952.0"/>
        <n v="950739.0"/>
        <n v="950291.0"/>
        <n v="950077.0"/>
        <n v="951602.0"/>
        <n v="951497.0"/>
        <n v="951315.0"/>
        <n v="951782.0"/>
        <n v="952433.0"/>
        <n v="952619.0"/>
        <n v="952172.0"/>
        <n v="953612.0"/>
        <n v="952878.0"/>
        <n v="953255.0"/>
        <n v="953581.0"/>
        <n v="953677.0"/>
        <n v="953778.0"/>
        <n v="952935.0"/>
        <n v="953162.0"/>
        <n v="953970.0"/>
        <n v="954498.0"/>
        <n v="954313.0"/>
        <n v="955170.0"/>
        <n v="955094.0"/>
        <n v="955172.0"/>
        <n v="954931.0"/>
        <n v="955648.0"/>
        <n v="956030.0"/>
        <n v="955485.0"/>
        <n v="956056.0"/>
        <n v="956312.0"/>
        <n v="955326.0"/>
        <n v="955813.0"/>
        <n v="957048.0"/>
        <n v="957043.0"/>
        <n v="956914.0"/>
        <n v="956998.0"/>
        <n v="956553.0"/>
        <n v="957391.0"/>
        <n v="957824.0"/>
        <n v="957197.0"/>
        <n v="957746.0"/>
        <n v="957727.0"/>
        <n v="958318.0"/>
        <n v="957966.0"/>
        <n v="958309.0"/>
        <n v="958247.0"/>
        <n v="957965.0"/>
        <n v="958784.0"/>
        <n v="958628.0"/>
        <n v="959368.0"/>
        <n v="959286.0"/>
        <n v="959715.0"/>
        <n v="959572.0"/>
        <n v="959443.0"/>
        <n v="959689.0"/>
        <n v="960318.0"/>
        <n v="960245.0"/>
        <n v="960263.0"/>
        <n v="960468.0"/>
        <n v="960942.0"/>
        <n v="961010.0"/>
        <n v="961201.0"/>
        <n v="953987.0"/>
        <n v="949782.0"/>
        <n v="949328.0"/>
        <n v="949399.0"/>
        <n v="949947.0"/>
        <n v="950598.0"/>
        <n v="950470.0"/>
        <n v="950537.0"/>
        <n v="950024.0"/>
        <n v="951126.0"/>
        <n v="952094.0"/>
        <n v="952027.0"/>
        <n v="952664.0"/>
        <n v="952198.0"/>
        <n v="953343.0"/>
        <n v="953734.0"/>
        <n v="953342.0"/>
        <n v="953519.0"/>
        <n v="953607.0"/>
        <n v="952975.0"/>
        <n v="953557.0"/>
        <n v="954102.0"/>
        <n v="954782.0"/>
        <n v="954684.0"/>
        <n v="955038.0"/>
        <n v="954813.0"/>
        <n v="954869.0"/>
        <n v="955968.0"/>
        <n v="955895.0"/>
        <n v="955510.0"/>
        <n v="955418.0"/>
        <n v="956282.0"/>
        <n v="955876.0"/>
        <n v="955377.0"/>
        <n v="956063.0"/>
        <n v="956794.0"/>
        <n v="956458.0"/>
        <n v="957112.0"/>
        <n v="957523.0"/>
        <n v="957704.0"/>
        <n v="958196.0"/>
        <n v="958222.0"/>
        <n v="957907.0"/>
        <n v="957882.0"/>
        <n v="958411.0"/>
        <n v="958178.0"/>
        <n v="958798.0"/>
        <n v="959051.0"/>
        <n v="959120.0"/>
        <n v="958806.0"/>
        <n v="958861.0"/>
        <n v="958880.0"/>
        <n v="958564.0"/>
        <n v="958575.0"/>
        <n v="959617.0"/>
        <n v="959482.0"/>
        <n v="959614.0"/>
        <n v="959507.0"/>
        <n v="959720.0"/>
        <n v="960088.0"/>
        <n v="960614.0"/>
        <n v="960521.0"/>
        <n v="960475.0"/>
        <n v="961047.0"/>
        <n v="960722.0"/>
        <n v="953840.0"/>
        <n v="949986.0"/>
        <n v="949987.0"/>
        <n v="950716.0"/>
        <n v="950626.0"/>
        <n v="950493.0"/>
        <n v="950544.0"/>
        <n v="950483.0"/>
        <n v="951842.0"/>
        <n v="951667.0"/>
        <n v="951629.0"/>
        <n v="952366.0"/>
        <n v="951994.0"/>
        <n v="953163.0"/>
        <n v="953786.0"/>
        <n v="952863.0"/>
        <n v="953681.0"/>
        <n v="953931.0"/>
        <n v="954484.0"/>
        <n v="954357.0"/>
        <n v="954135.0"/>
        <n v="954317.0"/>
        <n v="954434.0"/>
        <n v="955161.0"/>
        <n v="956304.0"/>
        <n v="955452.0"/>
        <n v="955940.0"/>
        <n v="956115.0"/>
        <n v="956049.0"/>
        <n v="955680.0"/>
        <n v="955247.0"/>
        <n v="956909.0"/>
        <n v="957366.0"/>
        <n v="957639.0"/>
        <n v="957715.0"/>
        <n v="957177.0"/>
        <n v="957580.0"/>
        <n v="958929.0"/>
        <n v="959035.0"/>
        <n v="958860.0"/>
        <n v="958740.0"/>
        <n v="959376.0"/>
        <n v="959188.0"/>
        <n v="959565.0"/>
        <n v="960379.0"/>
        <n v="960004.0"/>
        <n v="960181.0"/>
        <n v="961114.0"/>
        <n v="961012.0"/>
        <n v="961074.0"/>
        <n v="949729.0"/>
        <n v="949372.0"/>
        <n v="949646.0"/>
        <n v="949682.0"/>
        <n v="949928.0"/>
        <n v="949376.0"/>
        <n v="949423.0"/>
        <n v="950834.0"/>
        <n v="951498.0"/>
        <n v="951591.0"/>
        <n v="951521.0"/>
        <n v="951694.0"/>
        <n v="952515.0"/>
        <n v="952517.0"/>
        <n v="952663.0"/>
        <n v="952559.0"/>
        <n v="952426.0"/>
        <n v="952274.0"/>
        <n v="953590.0"/>
        <n v="953377.0"/>
        <n v="953653.0"/>
        <n v="953322.0"/>
        <n v="953096.0"/>
        <n v="954028.0"/>
        <n v="954490.0"/>
        <n v="954018.0"/>
        <n v="954540.0"/>
        <n v="954559.0"/>
        <n v="954693.0"/>
        <n v="956180.0"/>
        <n v="955446.0"/>
        <n v="955955.0"/>
        <n v="955299.0"/>
        <n v="955930.0"/>
        <n v="957082.0"/>
        <n v="957134.0"/>
        <n v="957201.0"/>
        <n v="957961.0"/>
        <n v="958242.0"/>
        <n v="958561.0"/>
        <n v="959251.0"/>
        <n v="959860.0"/>
        <n v="959632.0"/>
        <n v="961009.0"/>
        <n v="949897.0"/>
        <n v="949810.0"/>
        <n v="949724.0"/>
        <n v="949295.0"/>
        <n v="950334.0"/>
        <n v="950559.0"/>
        <n v="950396.0"/>
        <n v="950494.0"/>
        <n v="951039.0"/>
        <n v="951965.0"/>
        <n v="951928.0"/>
        <n v="951202.0"/>
        <n v="952473.0"/>
        <n v="953635.0"/>
        <n v="953988.0"/>
        <n v="953576.0"/>
        <n v="953556.0"/>
        <n v="953207.0"/>
        <n v="953507.0"/>
        <n v="953133.0"/>
        <n v="954284.0"/>
        <n v="954382.0"/>
        <n v="954842.0"/>
        <n v="955222.0"/>
        <n v="954718.0"/>
        <n v="956182.0"/>
        <n v="955430.0"/>
        <n v="955611.0"/>
        <n v="957085.0"/>
        <n v="956983.0"/>
        <n v="956573.0"/>
        <n v="956400.0"/>
        <n v="957510.0"/>
        <n v="958480.0"/>
        <n v="957921.0"/>
        <n v="958021.0"/>
        <n v="957918.0"/>
        <n v="959034.0"/>
        <n v="958877.0"/>
        <n v="959382.0"/>
        <n v="959143.0"/>
        <n v="960367.0"/>
        <n v="960322.0"/>
        <n v="960385.0"/>
        <n v="960897.0"/>
        <n v="960823.0"/>
        <n v="960747.0"/>
        <n v="961079.0"/>
        <n v="960822.0"/>
        <n v="949864.0"/>
        <n v="949247.0"/>
        <n v="949547.0"/>
        <n v="950682.0"/>
        <n v="950790.0"/>
        <n v="951343.0"/>
        <n v="951956.0"/>
        <n v="952765.0"/>
        <n v="952432.0"/>
        <n v="952682.0"/>
        <n v="953355.0"/>
        <n v="952992.0"/>
        <n v="953517.0"/>
        <n v="953549.0"/>
        <n v="954038.0"/>
        <n v="954097.0"/>
        <n v="954903.0"/>
        <n v="955108.0"/>
        <n v="955577.0"/>
        <n v="956117.0"/>
        <n v="955643.0"/>
        <n v="956572.0"/>
        <n v="956837.0"/>
        <n v="956935.0"/>
        <n v="956418.0"/>
        <n v="957349.0"/>
        <n v="957186.0"/>
        <n v="957970.0"/>
        <n v="958382.0"/>
        <n v="957944.0"/>
        <n v="958332.0"/>
        <n v="958079.0"/>
        <n v="958885.0"/>
        <n v="958801.0"/>
        <n v="959129.0"/>
        <n v="959399.0"/>
        <n v="959408.0"/>
        <n v="959421.0"/>
        <n v="959627.0"/>
        <n v="959481.0"/>
        <n v="960226.0"/>
        <n v="960857.0"/>
        <n v="960589.0"/>
        <n v="960834.0"/>
        <n v="949409.0"/>
        <n v="949435.0"/>
        <n v="949217.0"/>
        <n v="949776.0"/>
        <n v="949439.0"/>
        <n v="949860.0"/>
        <n v="950021.0"/>
        <n v="950700.0"/>
        <n v="950837.0"/>
        <n v="950835.0"/>
        <n v="950491.0"/>
        <n v="951642.0"/>
        <n v="952518.0"/>
        <n v="952542.0"/>
        <n v="952337.0"/>
        <n v="952183.0"/>
        <n v="952837.0"/>
        <n v="953880.0"/>
        <n v="953956.0"/>
        <n v="953714.0"/>
        <n v="953052.0"/>
        <n v="953948.0"/>
        <n v="953451.0"/>
        <n v="952996.0"/>
        <n v="953069.0"/>
        <n v="954337.0"/>
        <n v="954594.0"/>
        <n v="954222.0"/>
        <n v="954784.0"/>
        <n v="954896.0"/>
        <n v="954699.0"/>
        <n v="955093.0"/>
        <n v="954932.0"/>
        <n v="955756.0"/>
        <n v="955562.0"/>
        <n v="955491.0"/>
        <n v="955521.0"/>
        <n v="955419.0"/>
        <n v="955442.0"/>
        <n v="956687.0"/>
        <n v="957081.0"/>
        <n v="956618.0"/>
        <n v="957018.0"/>
        <n v="956732.0"/>
        <n v="956905.0"/>
        <n v="957737.0"/>
        <n v="957657.0"/>
        <n v="957345.0"/>
        <n v="957498.0"/>
        <n v="958390.0"/>
        <n v="959124.0"/>
        <n v="959212.0"/>
        <n v="959374.0"/>
        <n v="959781.0"/>
        <n v="959981.0"/>
        <n v="960049.0"/>
        <n v="960985.0"/>
        <n v="960777.0"/>
        <n v="960818.0"/>
        <n v="961193.0"/>
        <n v="952769.0"/>
        <n v="954008.0"/>
        <n v="954141.0"/>
        <n v="955029.0"/>
        <n v="956737.0"/>
        <n v="957745.0"/>
        <n v="960133.0"/>
        <n v="960283.0"/>
        <n v="960946.0"/>
        <n v="950169.0"/>
        <n v="950542.0"/>
        <n v="953913.0"/>
        <n v="954547.0"/>
        <n v="955851.0"/>
        <n v="959326.0"/>
        <n v="949407.0"/>
        <n v="950806.0"/>
        <n v="952714.0"/>
        <n v="956347.0"/>
        <n v="957851.0"/>
        <n v="957718.0"/>
        <n v="957654.0"/>
        <n v="958157.0"/>
        <n v="959491.0"/>
        <n v="960533.0"/>
        <n v="960882.0"/>
        <n v="949671.0"/>
        <n v="954578.0"/>
        <n v="954552.0"/>
        <n v="955815.0"/>
        <n v="955511.0"/>
        <n v="959476.0"/>
        <n v="959414.0"/>
        <n v="949161.0"/>
        <n v="950313.0"/>
        <n v="951337.0"/>
        <n v="951832.0"/>
        <n v="951456.0"/>
        <n v="953327.0"/>
        <n v="953025.0"/>
        <n v="955745.0"/>
        <n v="956392.0"/>
        <n v="957933.0"/>
        <n v="958841.0"/>
        <n v="958669.0"/>
        <n v="959769.0"/>
        <n v="960046.0"/>
        <n v="960728.0"/>
        <n v="949953.0"/>
        <n v="949339.0"/>
        <n v="951432.0"/>
        <n v="951167.0"/>
        <n v="952367.0"/>
        <n v="952425.0"/>
        <n v="952954.0"/>
        <n v="953649.0"/>
        <n v="953124.0"/>
        <n v="954894.0"/>
        <n v="955474.0"/>
        <n v="955570.0"/>
        <n v="956688.0"/>
        <n v="958874.0"/>
        <n v="959346.0"/>
        <n v="959640.0"/>
        <n v="959460.0"/>
        <n v="960514.0"/>
        <n v="949503.0"/>
        <n v="951669.0"/>
        <n v="953357.0"/>
        <n v="954421.0"/>
        <n v="955313.0"/>
        <n v="956972.0"/>
        <n v="956457.0"/>
        <n v="957216.0"/>
        <n v="957833.0"/>
        <n v="959000.0"/>
        <n v="958879.0"/>
        <n v="960010.0"/>
        <n v="951412.0"/>
        <n v="952193.0"/>
        <n v="952383.0"/>
        <n v="954245.0"/>
        <n v="955063.0"/>
        <n v="956055.0"/>
        <n v="956280.0"/>
        <n v="955408.0"/>
        <n v="959804.0"/>
        <n v="961151.0"/>
        <n v="949211.0"/>
        <n v="949483.0"/>
        <n v="950221.0"/>
        <n v="952374.0"/>
        <n v="952204.0"/>
        <n v="953589.0"/>
        <n v="953804.0"/>
        <n v="953738.0"/>
        <n v="954349.0"/>
        <n v="955865.0"/>
        <n v="957083.0"/>
        <n v="957217.0"/>
        <n v="958448.0"/>
        <n v="958443.0"/>
        <n v="959850.0"/>
        <n v="950950.0"/>
        <n v="950274.0"/>
        <n v="950178.0"/>
        <n v="950016.0"/>
        <n v="950245.0"/>
        <n v="952598.0"/>
        <n v="953939.0"/>
        <n v="954481.0"/>
        <n v="954071.0"/>
        <n v="955632.0"/>
        <n v="957376.0"/>
        <n v="951102.0"/>
        <n v="952453.0"/>
        <n v="955669.0"/>
        <n v="955746.0"/>
        <n v="957593.0"/>
        <n v="958579.0"/>
        <n v="960968.0"/>
        <n v="951537.0"/>
        <n v="952280.0"/>
        <n v="953258.0"/>
        <n v="953370.0"/>
        <n v="953222.0"/>
        <n v="954471.0"/>
        <n v="949397.0"/>
        <n v="949883.0"/>
        <n v="949410.0"/>
        <n v="951219.0"/>
        <n v="952373.0"/>
        <n v="955781.0"/>
        <n v="955891.0"/>
        <n v="956507.0"/>
        <n v="956778.0"/>
        <n v="956542.0"/>
        <n v="957208.0"/>
        <n v="950182.0"/>
        <n v="951855.0"/>
        <n v="953928.0"/>
        <n v="953678.0"/>
        <n v="954117.0"/>
        <n v="955685.0"/>
        <n v="956317.0"/>
        <n v="958194.0"/>
        <n v="958866.0"/>
        <n v="959245.0"/>
        <n v="960657.0"/>
        <n v="950243.0"/>
        <n v="950057.0"/>
        <n v="951055.0"/>
        <n v="955204.0"/>
        <n v="954976.0"/>
        <n v="958080.0"/>
        <n v="958088.0"/>
        <n v="959574.0"/>
        <n v="959786.0"/>
        <n v="960185.0"/>
        <n v="949727.0"/>
        <n v="950380.0"/>
        <n v="950459.0"/>
        <n v="950423.0"/>
        <n v="955822.0"/>
        <n v="960239.0"/>
        <n v="953352.0"/>
        <n v="954417.0"/>
        <n v="955769.0"/>
        <n v="957092.0"/>
        <n v="958511.0"/>
        <n v="959965.0"/>
        <n v="959739.0"/>
        <n v="949344.0"/>
        <n v="950919.0"/>
        <n v="953290.0"/>
        <n v="953834.0"/>
        <n v="956284.0"/>
        <n v="957362.0"/>
        <n v="958184.0"/>
        <n v="949226.0"/>
        <n v="951491.0"/>
        <n v="952423.0"/>
        <n v="953221.0"/>
        <n v="955744.0"/>
        <n v="959023.0"/>
        <n v="959297.0"/>
        <n v="958844.0"/>
        <n v="958813.0"/>
        <n v="950008.0"/>
        <n v="951757.0"/>
        <n v="951792.0"/>
        <n v="953247.0"/>
        <n v="954344.0"/>
        <n v="958078.0"/>
        <n v="959722.0"/>
        <n v="959453.0"/>
        <n v="959719.0"/>
        <n v="959707.0"/>
        <n v="949588.0"/>
        <n v="950478.0"/>
        <n v="950344.0"/>
        <n v="950357.0"/>
        <n v="952781.0"/>
        <n v="953277.0"/>
        <n v="953336.0"/>
        <n v="955022.0"/>
        <n v="954946.0"/>
        <n v="956167.0"/>
        <n v="956928.0"/>
        <n v="959542.0"/>
        <n v="959663.0"/>
        <n v="949956.0"/>
        <n v="950271.0"/>
        <n v="950497.0"/>
        <n v="951225.0"/>
        <n v="951157.0"/>
        <n v="952153.0"/>
        <n v="953661.0"/>
        <n v="954828.0"/>
        <n v="956461.0"/>
        <n v="956789.0"/>
        <n v="958200.0"/>
        <n v="960399.0"/>
        <n v="949603.0"/>
        <n v="951435.0"/>
        <n v="952188.0"/>
        <n v="952801.0"/>
        <n v="954318.0"/>
        <n v="957765.0"/>
        <n v="949983.0"/>
        <n v="949166.0"/>
        <n v="954562.0"/>
        <n v="956254.0"/>
        <n v="955977.0"/>
        <n v="957791.0"/>
        <n v="958508.0"/>
        <n v="958655.0"/>
        <n v="951883.0"/>
        <n v="952338.0"/>
        <n v="953267.0"/>
        <n v="954101.0"/>
        <n v="955200.0"/>
        <n v="957157.0"/>
        <n v="949373.0"/>
        <n v="950248.0"/>
        <n v="951989.0"/>
        <n v="952176.0"/>
        <n v="952084.0"/>
        <n v="954329.0"/>
        <n v="954529.0"/>
        <n v="954492.0"/>
        <n v="954769.0"/>
        <n v="955626.0"/>
        <n v="958054.0"/>
        <n v="960269.0"/>
        <n v="960678.0"/>
        <n v="949957.0"/>
        <n v="950947.0"/>
        <n v="950523.0"/>
        <n v="951714.0"/>
        <n v="952072.0"/>
        <n v="952415.0"/>
        <n v="953463.0"/>
        <n v="954456.0"/>
        <n v="955910.0"/>
        <n v="956187.0"/>
        <n v="957958.0"/>
        <n v="958282.0"/>
        <n v="958698.0"/>
        <n v="949186.0"/>
        <n v="949379.0"/>
        <n v="949304.0"/>
        <n v="951325.0"/>
        <n v="953114.0"/>
        <n v="954729.0"/>
        <n v="956141.0"/>
        <n v="957243.0"/>
        <n v="959353.0"/>
        <n v="959433.0"/>
        <n v="960449.0"/>
        <n v="950529.0"/>
        <n v="951020.0"/>
        <n v="953841.0"/>
        <n v="955044.0"/>
        <n v="956759.0"/>
        <n v="957445.0"/>
        <n v="949374.0"/>
        <n v="949745.0"/>
        <n v="952074.0"/>
        <n v="954049.0"/>
        <n v="955179.0"/>
        <n v="955478.0"/>
        <n v="957732.0"/>
        <n v="958301.0"/>
        <n v="953082.0"/>
        <n v="954551.0"/>
        <n v="956133.0"/>
        <n v="957870.0"/>
        <n v="959365.0"/>
        <n v="958906.0"/>
        <n v="959514.0"/>
        <n v="959752.0"/>
        <n v="949497.0"/>
        <n v="950942.0"/>
        <n v="950681.0"/>
        <n v="950819.0"/>
        <n v="951650.0"/>
        <n v="952395.0"/>
        <n v="952436.0"/>
        <n v="954487.0"/>
        <n v="956754.0"/>
        <n v="958048.0"/>
        <n v="958098.0"/>
        <n v="959711.0"/>
        <n v="951040.0"/>
        <n v="950566.0"/>
        <n v="952224.0"/>
        <n v="952250.0"/>
        <n v="952547.0"/>
        <n v="954321.0"/>
        <n v="955958.0"/>
        <n v="955739.0"/>
        <n v="955902.0"/>
        <n v="956865.0"/>
        <n v="956934.0"/>
        <n v="957155.0"/>
        <n v="957342.0"/>
        <n v="959169.0"/>
        <n v="960789.0"/>
        <n v="950206.0"/>
        <n v="950228.0"/>
        <n v="951260.0"/>
        <n v="953550.0"/>
        <n v="955817.0"/>
        <n v="957295.0"/>
        <n v="957994.0"/>
        <n v="959157.0"/>
        <n v="951880.0"/>
        <n v="951475.0"/>
        <n v="953140.0"/>
        <n v="954017.0"/>
        <n v="956540.0"/>
        <n v="957564.0"/>
        <n v="958123.0"/>
        <n v="958166.0"/>
        <n v="958205.0"/>
        <n v="960352.0"/>
        <n v="960768.0"/>
        <n v="951822.0"/>
        <n v="954423.0"/>
        <n v="957996.0"/>
        <n v="959619.0"/>
        <n v="959646.0"/>
        <n v="951561.0"/>
        <n v="953658.0"/>
        <n v="954044.0"/>
        <n v="955095.0"/>
        <n v="960940.0"/>
        <n v="950232.0"/>
        <n v="950327.0"/>
        <n v="951675.0"/>
        <n v="952096.0"/>
        <n v="954009.0"/>
        <n v="955811.0"/>
        <n v="956171.0"/>
        <n v="956139.0"/>
        <n v="958547.0"/>
        <n v="959448.0"/>
        <n v="960804.0"/>
        <n v="949997.0"/>
        <n v="952565.0"/>
        <n v="954431.0"/>
        <n v="954226.0"/>
        <n v="956877.0"/>
        <n v="957525.0"/>
        <n v="958491.0"/>
        <n v="960211.0"/>
        <n v="950862.0"/>
        <n v="953061.0"/>
        <n v="954809.0"/>
        <n v="956075.0"/>
        <n v="956388.0"/>
        <n v="958007.0"/>
        <n v="958650.0"/>
        <n v="958902.0"/>
        <n v="951863.0"/>
        <n v="953127.0"/>
        <n v="954465.0"/>
        <n v="954092.0"/>
        <n v="955098.0"/>
        <n v="957446.0"/>
        <n v="957932.0"/>
        <n v="960888.0"/>
        <n v="949990.0"/>
        <n v="951416.0"/>
        <n v="951548.0"/>
        <n v="951431.0"/>
        <n v="952018.0"/>
        <n v="955158.0"/>
        <n v="956252.0"/>
        <n v="956838.0"/>
        <n v="956496.0"/>
        <n v="957544.0"/>
        <n v="959625.0"/>
        <n v="960392.0"/>
        <n v="950311.0"/>
        <n v="951473.0"/>
        <n v="954904.0"/>
        <n v="957104.0"/>
        <n v="958605.0"/>
        <n v="958712.0"/>
        <n v="961186.0"/>
        <n v="952491.0"/>
        <n v="954536.0"/>
        <n v="955487.0"/>
        <n v="957477.0"/>
        <n v="958772.0"/>
        <n v="961065.0"/>
        <n v="950026.0"/>
        <n v="950670.0"/>
        <n v="950342.0"/>
        <n v="952807.0"/>
        <n v="952510.0"/>
        <n v="954856.0"/>
        <n v="956453.0"/>
        <n v="957076.0"/>
        <n v="956788.0"/>
        <n v="949520.0"/>
        <n v="950125.0"/>
        <n v="953898.0"/>
        <n v="956091.0"/>
        <n v="956099.0"/>
        <n v="957511.0"/>
        <n v="957263.0"/>
        <n v="949739.0"/>
        <n v="950031.0"/>
        <n v="950203.0"/>
        <n v="952237.0"/>
        <n v="953842.0"/>
        <n v="955576.0"/>
        <n v="955919.0"/>
        <n v="956010.0"/>
        <n v="956804.0"/>
        <n v="957460.0"/>
        <n v="960407.0"/>
        <n v="950770.0"/>
        <n v="950908.0"/>
        <n v="951319.0"/>
        <n v="953362.0"/>
        <n v="954812.0"/>
        <n v="954788.0"/>
        <n v="955531.0"/>
        <n v="956870.0"/>
        <n v="958260.0"/>
        <n v="959303.0"/>
        <n v="958727.0"/>
        <n v="958927.0"/>
        <n v="961139.0"/>
        <n v="960590.0"/>
        <n v="949481.0"/>
        <n v="950273.0"/>
        <n v="953431.0"/>
        <n v="952903.0"/>
        <n v="959218.0"/>
        <n v="949601.0"/>
        <n v="949618.0"/>
        <n v="952210.0"/>
        <n v="954848.0"/>
        <n v="954763.0"/>
        <n v="956452.0"/>
        <n v="959774.0"/>
        <n v="960730.0"/>
        <n v="950904.0"/>
        <n v="954099.0"/>
        <n v="955692.0"/>
        <n v="957322.0"/>
        <n v="957517.0"/>
        <n v="959147.0"/>
        <n v="959836.0"/>
        <n v="949504.0"/>
        <n v="950938.0"/>
        <n v="953043.0"/>
        <n v="954296.0"/>
        <n v="955132.0"/>
        <n v="957259.0"/>
        <n v="959040.0"/>
        <n v="959228.0"/>
        <n v="959520.0"/>
        <n v="960299.0"/>
        <n v="949153.0"/>
        <n v="950575.0"/>
        <n v="951683.0"/>
        <n v="952053.0"/>
        <n v="952529.0"/>
        <n v="953632.0"/>
        <n v="955234.0"/>
        <n v="957414.0"/>
        <n v="958049.0"/>
        <n v="949546.0"/>
        <n v="951096.0"/>
        <n v="952969.0"/>
        <n v="954072.0"/>
        <n v="957670.0"/>
        <n v="958475.0"/>
        <n v="959755.0"/>
        <n v="960767.0"/>
        <n v="951860.0"/>
        <n v="952918.0"/>
        <n v="954709.0"/>
        <n v="956498.0"/>
        <n v="960156.0"/>
        <n v="952236.0"/>
        <n v="952125.0"/>
        <n v="953034.0"/>
        <n v="953810.0"/>
        <n v="954418.0"/>
        <n v="954153.0"/>
        <n v="954970.0"/>
        <n v="955078.0"/>
        <n v="955670.0"/>
        <n v="956600.0"/>
        <n v="957598.0"/>
        <n v="959634.0"/>
        <n v="961005.0"/>
        <n v="960864.0"/>
        <n v="950323.0"/>
        <n v="952003.0"/>
        <n v="954477.0"/>
        <n v="954133.0"/>
        <n v="955162.0"/>
        <n v="955578.0"/>
        <n v="957194.0"/>
        <n v="957637.0"/>
        <n v="959293.0"/>
        <n v="959441.0"/>
        <n v="961086.0"/>
        <n v="949835.0"/>
        <n v="951141.0"/>
        <n v="951701.0"/>
        <n v="952508.0"/>
        <n v="952655.0"/>
        <n v="953062.0"/>
        <n v="954921.0"/>
        <n v="956774.0"/>
        <n v="957003.0"/>
        <n v="957616.0"/>
        <n v="957945.0"/>
        <n v="958139.0"/>
        <n v="959004.0"/>
        <n v="961028.0"/>
        <n v="960771.0"/>
        <n v="950995.0"/>
        <n v="951187.0"/>
        <n v="951959.0"/>
        <n v="952108.0"/>
        <n v="952073.0"/>
        <n v="952806.0"/>
        <n v="953627.0"/>
        <n v="953852.0"/>
        <n v="955030.0"/>
        <n v="949531.0"/>
        <n v="952376.0"/>
        <n v="952500.0"/>
        <n v="954670.0"/>
        <n v="956243.0"/>
        <n v="956368.0"/>
        <n v="957089.0"/>
        <n v="958111.0"/>
        <n v="958013.0"/>
        <n v="958685.0"/>
        <n v="960458.0"/>
        <n v="950974.0"/>
        <n v="951218.0"/>
        <n v="954476.0"/>
        <n v="956468.0"/>
        <n v="957867.0"/>
        <n v="957912.0"/>
        <n v="959593.0"/>
        <n v="951637.0"/>
        <n v="953525.0"/>
        <n v="953655.0"/>
        <n v="953827.0"/>
        <n v="954602.0"/>
        <n v="954411.0"/>
        <n v="957033.0"/>
        <n v="957301.0"/>
        <n v="958176.0"/>
        <n v="958542.0"/>
        <n v="958457.0"/>
        <n v="960074.0"/>
        <n v="950735.0"/>
        <n v="950231.0"/>
        <n v="950438.0"/>
        <n v="951772.0"/>
        <n v="951722.0"/>
        <n v="953004.0"/>
        <n v="954908.0"/>
        <n v="955373.0"/>
        <n v="955460.0"/>
        <n v="956612.0"/>
        <n v="956708.0"/>
        <n v="957974.0"/>
        <n v="959984.0"/>
        <n v="960668.0"/>
        <n v="949887.0"/>
        <n v="949856.0"/>
        <n v="950773.0"/>
        <n v="953781.0"/>
        <n v="954989.0"/>
        <n v="955936.0"/>
        <n v="956189.0"/>
        <n v="957042.0"/>
        <n v="959541.0"/>
        <n v="960258.0"/>
        <n v="951406.0"/>
        <n v="951710.0"/>
        <n v="952312.0"/>
        <n v="953466.0"/>
        <n v="954338.0"/>
        <n v="956712.0"/>
        <n v="956502.0"/>
        <n v="957677.0"/>
        <n v="958148.0"/>
        <n v="958121.0"/>
        <n v="960342.0"/>
        <n v="951050.0"/>
        <n v="950851.0"/>
        <n v="952669.0"/>
        <n v="953485.0"/>
        <n v="952842.0"/>
        <n v="955728.0"/>
        <n v="958113.0"/>
        <n v="958831.0"/>
        <n v="960382.0"/>
        <n v="950547.0"/>
        <n v="950151.0"/>
        <n v="951890.0"/>
        <n v="952796.0"/>
        <n v="953187.0"/>
        <n v="954657.0"/>
        <n v="954814.0"/>
        <n v="958323.0"/>
        <n v="961080.0"/>
        <n v="950638.0"/>
        <n v="951311.0"/>
        <n v="955227.0"/>
        <n v="956281.0"/>
        <n v="955359.0"/>
        <n v="957097.0"/>
        <n v="957652.0"/>
        <n v="957576.0"/>
        <n v="960872.0"/>
        <n v="949257.0"/>
        <n v="949515.0"/>
        <n v="952527.0"/>
        <n v="954373.0"/>
        <n v="955203.0"/>
        <n v="957051.0"/>
        <n v="957430.0"/>
        <n v="961073.0"/>
        <n v="950859.0"/>
        <n v="950984.0"/>
        <n v="951652.0"/>
        <n v="951874.0"/>
        <n v="951296.0"/>
        <n v="952211.0"/>
        <n v="954872.0"/>
        <n v="955105.0"/>
        <n v="956962.0"/>
        <n v="957370.0"/>
        <n v="958541.0"/>
        <n v="953453.0"/>
        <n v="956434.0"/>
        <n v="957202.0"/>
        <n v="958091.0"/>
        <n v="958771.0"/>
        <n v="959462.0"/>
        <n v="960287.0"/>
        <n v="949553.0"/>
        <n v="950375.0"/>
        <n v="951935.0"/>
        <n v="951121.0"/>
        <n v="952705.0"/>
        <n v="952470.0"/>
        <n v="953489.0"/>
        <n v="953276.0"/>
        <n v="954681.0"/>
        <n v="954778.0"/>
        <n v="955797.0"/>
        <n v="958093.0"/>
        <n v="960765.0"/>
        <n v="949187.0"/>
        <n v="950872.0"/>
        <n v="951499.0"/>
        <n v="951186.0"/>
        <n v="952389.0"/>
        <n v="954542.0"/>
        <n v="955565.0"/>
        <n v="957661.0"/>
        <n v="957277.0"/>
        <n v="960953.0"/>
        <n v="960846.0"/>
        <n v="952778.0"/>
        <n v="953574.0"/>
        <n v="955115.0"/>
        <n v="955243.0"/>
        <n v="957880.0"/>
        <n v="958674.0"/>
        <n v="959446.0"/>
        <n v="960124.0"/>
        <n v="951522.0"/>
        <n v="951585.0"/>
        <n v="951624.0"/>
        <n v="952698.0"/>
        <n v="954214.0"/>
        <n v="955752.0"/>
        <n v="956202.0"/>
        <n v="956568.0"/>
        <n v="957955.0"/>
        <n v="950227.0"/>
        <n v="954413.0"/>
        <n v="956602.0"/>
        <n v="957314.0"/>
        <n v="959292.0"/>
        <n v="960236.0"/>
        <n v="960972.0"/>
        <n v="950943.0"/>
        <n v="951208.0"/>
        <n v="952457.0"/>
        <n v="952289.0"/>
        <n v="956970.0"/>
        <n v="956967.0"/>
        <n v="957049.0"/>
        <n v="958233.0"/>
        <n v="960075.0"/>
        <n v="950875.0"/>
        <n v="950880.0"/>
        <n v="950927.0"/>
        <n v="954879.0"/>
        <n v="955517.0"/>
        <n v="957240.0"/>
        <n v="958320.0"/>
        <n v="959743.0"/>
        <n v="954406.0"/>
        <n v="954332.0"/>
        <n v="954996.0"/>
        <n v="956940.0"/>
        <n v="957672.0"/>
        <n v="959126.0"/>
        <n v="959855.0"/>
        <n v="960378.0"/>
        <n v="960895.0"/>
        <n v="949138.0"/>
        <n v="950481.0"/>
        <n v="952154.0"/>
        <n v="953961.0"/>
        <n v="954279.0"/>
        <n v="957114.0"/>
        <n v="957614.0"/>
        <n v="959194.0"/>
        <n v="958931.0"/>
        <n v="960237.0"/>
        <n v="960176.0"/>
        <n v="949571.0"/>
        <n v="950811.0"/>
        <n v="950309.0"/>
        <n v="951212.0"/>
        <n v="951595.0"/>
        <n v="954319.0"/>
        <n v="955212.0"/>
        <n v="954625.0"/>
        <n v="956193.0"/>
        <n v="956114.0"/>
        <n v="956157.0"/>
        <n v="957528.0"/>
        <n v="958278.0"/>
        <n v="958234.0"/>
        <n v="958783.0"/>
        <n v="959103.0"/>
        <n v="960997.0"/>
        <n v="950513.0"/>
        <n v="950037.0"/>
        <n v="954787.0"/>
        <n v="957368.0"/>
        <n v="958090.0"/>
        <n v="960478.0"/>
        <n v="949325.0"/>
        <n v="950505.0"/>
        <n v="952538.0"/>
        <n v="955847.0"/>
        <n v="957853.0"/>
        <n v="958245.0"/>
        <n v="958989.0"/>
        <n v="959396.0"/>
        <n v="949512.0"/>
        <n v="951789.0"/>
        <n v="952541.0"/>
        <n v="954396.0"/>
        <n v="954987.0"/>
        <n v="957385.0"/>
        <n v="957830.0"/>
        <n v="957990.0"/>
        <n v="959028.0"/>
        <n v="959840.0"/>
        <n v="961121.0"/>
        <n v="949805.0"/>
        <n v="949391.0"/>
        <n v="951168.0"/>
        <n v="952800.0"/>
        <n v="953099.0"/>
        <n v="954646.0"/>
        <n v="956652.0"/>
        <n v="957806.0"/>
        <n v="958363.0"/>
        <n v="958947.0"/>
        <n v="959166.0"/>
        <n v="949958.0"/>
        <n v="950286.0"/>
        <n v="950439.0"/>
        <n v="953273.0"/>
        <n v="953141.0"/>
        <n v="952924.0"/>
        <n v="953188.0"/>
        <n v="954725.0"/>
        <n v="955136.0"/>
        <n v="955380.0"/>
        <n v="956958.0"/>
        <n v="956558.0"/>
        <n v="956883.0"/>
        <n v="957785.0"/>
        <n v="959164.0"/>
        <n v="959199.0"/>
        <n v="960191.0"/>
        <n v="960166.0"/>
        <n v="961087.0"/>
        <n v="961015.0"/>
        <n v="949787.0"/>
        <n v="952487.0"/>
        <n v="953071.0"/>
        <n v="953670.0"/>
        <n v="954638.0"/>
        <n v="954738.0"/>
        <n v="956176.0"/>
        <n v="955682.0"/>
        <n v="956336.0"/>
        <n v="959344.0"/>
        <n v="959798.0"/>
        <n v="959605.0"/>
        <n v="959503.0"/>
        <n v="950229.0"/>
        <n v="950621.0"/>
        <n v="951293.0"/>
        <n v="951558.0"/>
        <n v="951538.0"/>
        <n v="952287.0"/>
        <n v="952020.0"/>
        <n v="952759.0"/>
        <n v="953449.0"/>
        <n v="955601.0"/>
        <n v="956658.0"/>
        <n v="958115.0"/>
        <n v="959495.0"/>
        <n v="959612.0"/>
        <n v="959843.0"/>
        <n v="949422.0"/>
        <n v="950068.0"/>
        <n v="951304.0"/>
        <n v="953374.0"/>
        <n v="953733.0"/>
        <n v="954108.0"/>
        <n v="956067.0"/>
        <n v="956633.0"/>
        <n v="957407.0"/>
        <n v="958004.0"/>
        <n v="959343.0"/>
        <n v="959061.0"/>
        <n v="959065.0"/>
        <n v="959905.0"/>
        <n v="952430.0"/>
        <n v="953203.0"/>
        <n v="954960.0"/>
        <n v="955048.0"/>
        <n v="956095.0"/>
        <n v="958333.0"/>
        <n v="959311.0"/>
        <n v="959011.0"/>
        <n v="960341.0"/>
        <n v="949911.0"/>
        <n v="949581.0"/>
        <n v="950199.0"/>
        <n v="953387.0"/>
        <n v="955467.0"/>
        <n v="957394.0"/>
        <n v="957948.0"/>
        <n v="961102.0"/>
        <n v="960867.0"/>
        <n v="960749.0"/>
        <n v="952667.0"/>
        <n v="954764.0"/>
        <n v="956915.0"/>
        <n v="957004.0"/>
        <n v="957767.0"/>
        <n v="955498.0"/>
        <n v="956411.0"/>
        <n v="959548.0"/>
        <n v="960665.0"/>
        <n v="960687.0"/>
        <n v="951953.0"/>
        <n v="951745.0"/>
        <n v="952535.0"/>
        <n v="954899.0"/>
        <n v="954819.0"/>
        <n v="955399.0"/>
        <n v="950432.0"/>
        <n v="950934.0"/>
        <n v="951103.0"/>
        <n v="955641.0"/>
        <n v="955581.0"/>
        <n v="958039.0"/>
        <n v="957923.0"/>
        <n v="960718.0"/>
        <n v="960957.0"/>
        <n v="949808.0"/>
        <n v="950208.0"/>
        <n v="950901.0"/>
        <n v="952208.0"/>
        <n v="953634.0"/>
        <n v="955957.0"/>
        <n v="956601.0"/>
        <n v="956647.0"/>
        <n v="957071.0"/>
        <n v="956984.0"/>
        <n v="960956.0"/>
        <n v="949793.0"/>
        <n v="949697.0"/>
        <n v="952191.0"/>
        <n v="952537.0"/>
        <n v="953522.0"/>
        <n v="953583.0"/>
        <n v="954570.0"/>
        <n v="955119.0"/>
        <n v="954851.0"/>
        <n v="955683.0"/>
        <n v="956505.0"/>
        <n v="956810.0"/>
        <n v="956424.0"/>
        <n v="957122.0"/>
        <n v="957754.0"/>
        <n v="957344.0"/>
        <n v="960430.0"/>
        <n v="949210.0"/>
        <n v="951038.0"/>
        <n v="950637.0"/>
        <n v="951371.0"/>
        <n v="951702.0"/>
        <n v="951101.0"/>
        <n v="953339.0"/>
        <n v="953995.0"/>
        <n v="956760.0"/>
        <n v="956580.0"/>
        <n v="956898.0"/>
        <n v="959734.0"/>
        <n v="960282.0"/>
        <n v="960853.0"/>
        <n v="960602.0"/>
        <n v="949505.0"/>
        <n v="951904.0"/>
        <n v="952720.0"/>
        <n v="952770.0"/>
        <n v="952828.0"/>
        <n v="953871.0"/>
        <n v="956138.0"/>
        <n v="957066.0"/>
        <n v="957631.0"/>
        <n v="957230.0"/>
        <n v="958942.0"/>
        <n v="952552.0"/>
        <n v="953504.0"/>
        <n v="953460.0"/>
        <n v="960137.0"/>
        <n v="949846.0"/>
        <n v="949194.0"/>
        <n v="951867.0"/>
        <n v="951682.0"/>
        <n v="954106.0"/>
        <n v="956492.0"/>
        <n v="957397.0"/>
        <n v="958087.0"/>
        <n v="958002.0"/>
        <n v="960005.0"/>
        <n v="960585.0"/>
        <n v="949261.0"/>
        <n v="949903.0"/>
        <n v="951530.0"/>
        <n v="951234.0"/>
        <n v="951921.0"/>
        <n v="952304.0"/>
        <n v="952264.0"/>
        <n v="957054.0"/>
        <n v="956387.0"/>
        <n v="957716.0"/>
        <n v="958392.0"/>
        <n v="959490.0"/>
        <n v="960462.0"/>
        <n v="949775.0"/>
        <n v="949496.0"/>
        <n v="950067.0"/>
        <n v="952291.0"/>
        <n v="956110.0"/>
        <n v="956154.0"/>
        <n v="958567.0"/>
        <n v="958937.0"/>
        <n v="950352.0"/>
        <n v="952825.0"/>
        <n v="954473.0"/>
        <n v="954162.0"/>
        <n v="954893.0"/>
        <n v="957857.0"/>
        <n v="958412.0"/>
        <n v="959912.0"/>
        <n v="959649.0"/>
        <n v="959885.0"/>
        <n v="951114.0"/>
        <n v="956728.0"/>
        <n v="958268.0"/>
        <n v="961188.0"/>
        <n v="949174.0"/>
        <n v="950965.0"/>
        <n v="951074.0"/>
        <n v="950898.0"/>
        <n v="950098.0"/>
        <n v="951573.0"/>
        <n v="952283.0"/>
        <n v="957142.0"/>
        <n v="957725.0"/>
        <n v="958161.0"/>
        <n v="960305.0"/>
        <n v="960555.0"/>
        <n v="960744.0"/>
        <n v="951813.0"/>
        <n v="952848.0"/>
        <n v="957638.0"/>
        <n v="958235.0"/>
        <n v="961136.0"/>
        <n v="950727.0"/>
        <n v="951136.0"/>
        <n v="951783.0"/>
        <n v="952331.0"/>
        <n v="953789.0"/>
        <n v="953326.0"/>
        <n v="953762.0"/>
        <n v="956315.0"/>
        <n v="955742.0"/>
        <n v="956545.0"/>
        <n v="957781.0"/>
        <n v="960204.0"/>
        <n v="961198.0"/>
        <n v="953210.0"/>
        <n v="953870.0"/>
        <n v="955508.0"/>
        <n v="956097.0"/>
        <n v="957070.0"/>
        <n v="959669.0"/>
        <n v="959561.0"/>
        <n v="961107.0"/>
        <n v="950345.0"/>
        <n v="950791.0"/>
        <n v="950417.0"/>
        <n v="951400.0"/>
        <n v="957381.0"/>
        <n v="958678.0"/>
        <n v="960935.0"/>
        <n v="960761.0"/>
        <n v="949433.0"/>
        <n v="950372.0"/>
        <n v="952317.0"/>
        <n v="953186.0"/>
        <n v="957143.0"/>
        <n v="960055.0"/>
        <n v="951630.0"/>
        <n v="951622.0"/>
        <n v="955020.0"/>
        <n v="955522.0"/>
        <n v="957306.0"/>
        <n v="958679.0"/>
        <n v="959662.0"/>
        <n v="960144.0"/>
        <n v="960456.0"/>
        <n v="951053.0"/>
        <n v="952483.0"/>
        <n v="952364.0"/>
        <n v="953000.0"/>
        <n v="953975.0"/>
        <n v="954353.0"/>
        <n v="957099.0"/>
        <n v="957819.0"/>
        <n v="957901.0"/>
        <n v="958377.0"/>
        <n v="949377.0"/>
        <n v="951934.0"/>
        <n v="951810.0"/>
        <n v="952775.0"/>
        <n v="953936.0"/>
        <n v="952915.0"/>
        <n v="954766.0"/>
        <n v="954940.0"/>
        <n v="957188.0"/>
        <n v="958714.0"/>
        <n v="949798.0"/>
        <n v="950692.0"/>
        <n v="951164.0"/>
        <n v="952323.0"/>
        <n v="954389.0"/>
        <n v="955114.0"/>
        <n v="958294.0"/>
        <n v="949184.0"/>
        <n v="952042.0"/>
        <n v="952305.0"/>
        <n v="954056.0"/>
        <n v="954228.0"/>
        <n v="955912.0"/>
        <n v="955545.0"/>
        <n v="956372.0"/>
        <n v="960293.0"/>
        <n v="960060.0"/>
        <n v="960779.0"/>
        <n v="949884.0"/>
        <n v="950985.0"/>
        <n v="953521.0"/>
        <n v="953530.0"/>
        <n v="954575.0"/>
        <n v="956523.0"/>
        <n v="957464.0"/>
        <n v="958032.0"/>
        <n v="960117.0"/>
        <n v="961023.0"/>
        <n v="950492.0"/>
        <n v="951556.0"/>
        <n v="952968.0"/>
        <n v="955124.0"/>
        <n v="955242.0"/>
        <n v="955249.0"/>
        <n v="957067.0"/>
        <n v="957356.0"/>
        <n v="959386.0"/>
        <n v="959696.0"/>
        <n v="960209.0"/>
        <n v="960769.0"/>
        <n v="951323.0"/>
        <n v="951449.0"/>
        <n v="953191.0"/>
        <n v="953170.0"/>
        <n v="954314.0"/>
        <n v="955100.0"/>
        <n v="957369.0"/>
        <n v="958071.0"/>
        <n v="959700.0"/>
        <n v="949432.0"/>
        <n v="950990.0"/>
        <n v="954561.0"/>
        <n v="956904.0"/>
        <n v="958887.0"/>
        <n v="958576.0"/>
        <n v="950955.0"/>
        <n v="952725.0"/>
        <n v="952729.0"/>
        <n v="952780.0"/>
        <n v="957109.0"/>
        <n v="958051.0"/>
        <n v="957982.0"/>
        <n v="960097.0"/>
        <n v="960870.0"/>
        <n v="961060.0"/>
        <n v="949472.0"/>
        <n v="949179.0"/>
        <n v="950798.0"/>
        <n v="951109.0"/>
        <n v="952694.0"/>
        <n v="954659.0"/>
        <n v="956137.0"/>
        <n v="959301.0"/>
        <n v="959085.0"/>
        <n v="960203.0"/>
        <n v="960012.0"/>
        <n v="960794.0"/>
        <n v="950102.0"/>
        <n v="951018.0"/>
        <n v="951572.0"/>
        <n v="954621.0"/>
        <n v="957271.0"/>
        <n v="957484.0"/>
        <n v="960420.0"/>
        <n v="949162.0"/>
        <n v="949155.0"/>
        <n v="953735.0"/>
        <n v="953771.0"/>
        <n v="953229.0"/>
        <n v="953117.0"/>
        <n v="957979.0"/>
        <n v="958990.0"/>
        <n v="961120.0"/>
        <n v="950677.0"/>
        <n v="950498.0"/>
        <n v="950760.0"/>
        <n v="951314.0"/>
        <n v="952417.0"/>
        <n v="954845.0"/>
        <n v="955900.0"/>
        <n v="955358.0"/>
        <n v="956373.0"/>
        <n v="958433.0"/>
        <n v="959427.0"/>
        <n v="960189.0"/>
        <n v="949371.0"/>
        <n v="950467.0"/>
        <n v="950145.0"/>
        <n v="952111.0"/>
        <n v="955111.0"/>
        <n v="956772.0"/>
        <n v="957604.0"/>
        <n v="949702.0"/>
        <n v="949246.0"/>
        <n v="949436.0"/>
        <n v="950116.0"/>
        <n v="950653.0"/>
        <n v="951361.0"/>
        <n v="952246.0"/>
        <n v="955141.0"/>
        <n v="955018.0"/>
        <n v="956029.0"/>
        <n v="956965.0"/>
        <n v="958060.0"/>
        <n v="959280.0"/>
        <n v="959973.0"/>
        <n v="960187.0"/>
        <n v="961043.0"/>
        <n v="960740.0"/>
        <n v="951201.0"/>
        <n v="955579.0"/>
        <n v="955398.0"/>
        <n v="957411.0"/>
        <n v="959351.0"/>
        <n v="959289.0"/>
        <n v="959899.0"/>
        <n v="960131.0"/>
        <n v="950531.0"/>
        <n v="951328.0"/>
        <n v="951178.0"/>
        <n v="951850.0"/>
        <n v="951620.0"/>
        <n v="954380.0"/>
        <n v="955084.0"/>
        <n v="955914.0"/>
        <n v="955403.0"/>
        <n v="956607.0"/>
        <n v="958277.0"/>
        <n v="958571.0"/>
        <n v="958915.0"/>
        <n v="959168.0"/>
        <n v="961159.0"/>
        <n v="949196.0"/>
        <n v="949972.0"/>
        <n v="952593.0"/>
        <n v="954464.0"/>
        <n v="956301.0"/>
        <n v="956820.0"/>
        <n v="958435.0"/>
        <n v="960785.0"/>
        <n v="951327.0"/>
        <n v="952919.0"/>
        <n v="953192.0"/>
        <n v="953059.0"/>
        <n v="955848.0"/>
        <n v="955773.0"/>
        <n v="957856.0"/>
        <n v="957229.0"/>
        <n v="958005.0"/>
        <n v="957991.0"/>
        <n v="958560.0"/>
        <n v="960291.0"/>
        <n v="961153.0"/>
        <n v="950097.0"/>
        <n v="952608.0"/>
        <n v="954574.0"/>
        <n v="955655.0"/>
        <n v="955647.0"/>
        <n v="956657.0"/>
        <n v="957518.0"/>
        <n v="959259.0"/>
        <n v="950982.0"/>
        <n v="955144.0"/>
        <n v="955250.0"/>
        <n v="957761.0"/>
        <n v="960362.0"/>
        <n v="951777.0"/>
        <n v="952668.0"/>
        <n v="954938.0"/>
        <n v="955662.0"/>
        <n v="956543.0"/>
        <n v="956715.0"/>
        <n v="956876.0"/>
        <n v="956752.0"/>
        <n v="958352.0"/>
        <n v="959493.0"/>
        <n v="960816.0"/>
        <n v="949408.0"/>
        <n v="952379.0"/>
        <n v="954437.0"/>
        <n v="955514.0"/>
        <n v="957617.0"/>
        <n v="958146.0"/>
        <n v="960008.0"/>
        <n v="949516.0"/>
        <n v="949689.0"/>
        <n v="951370.0"/>
        <n v="951425.0"/>
        <n v="951445.0"/>
        <n v="952033.0"/>
        <n v="954206.0"/>
        <n v="955489.0"/>
        <n v="955901.0"/>
        <n v="957633.0"/>
        <n v="959307.0"/>
        <n v="958804.0"/>
        <n v="960868.0"/>
        <n v="949917.0"/>
        <n v="952486.0"/>
        <n v="956005.0"/>
        <n v="956799.0"/>
        <n v="957486.0"/>
        <n v="960486.0"/>
        <n v="949193.0"/>
        <n v="949506.0"/>
        <n v="950999.0"/>
        <n v="950414.0"/>
        <n v="951049.0"/>
        <n v="952695.0"/>
        <n v="953609.0"/>
        <n v="953084.0"/>
        <n v="953064.0"/>
        <n v="957303.0"/>
        <n v="958409.0"/>
        <n v="958295.0"/>
        <n v="959823.0"/>
        <n v="949556.0"/>
        <n v="949811.0"/>
        <n v="950557.0"/>
        <n v="951116.0"/>
        <n v="951339.0"/>
        <n v="952288.0"/>
        <n v="952573.0"/>
        <n v="953220.0"/>
        <n v="955536.0"/>
        <n v="956348.0"/>
        <n v="958815.0"/>
        <n v="960064.0"/>
        <n v="960582.0"/>
        <n v="960873.0"/>
        <n v="961032.0"/>
        <n v="949599.0"/>
        <n v="949699.0"/>
        <n v="950446.0"/>
        <n v="950200.0"/>
        <n v="951699.0"/>
        <n v="951708.0"/>
        <n v="953642.0"/>
        <n v="955812.0"/>
        <n v="958065.0"/>
        <n v="958150.0"/>
        <n v="959198.0"/>
        <n v="959451.0"/>
        <n v="950892.0"/>
        <n v="952553.0"/>
        <n v="954042.0"/>
        <n v="956211.0"/>
        <n v="957540.0"/>
        <n v="958353.0"/>
        <n v="959036.0"/>
        <n v="949813.0"/>
        <n v="949920.0"/>
        <n v="949333.0"/>
        <n v="953779.0"/>
        <n v="954273.0"/>
        <n v="957013.0"/>
        <n v="957756.0"/>
        <n v="960894.0"/>
        <n v="949578.0"/>
        <n v="949927.0"/>
        <n v="950746.0"/>
        <n v="952228.0"/>
        <n v="952006.0"/>
        <n v="952004.0"/>
        <n v="954563.0"/>
        <n v="956886.0"/>
        <n v="956351.0"/>
        <n v="957179.0"/>
        <n v="959937.0"/>
        <n v="949853.0"/>
        <n v="950925.0"/>
        <n v="950450.0"/>
        <n v="951146.0"/>
        <n v="953791.0"/>
        <n v="953757.0"/>
        <n v="953991.0"/>
        <n v="955190.0"/>
        <n v="955549.0"/>
        <n v="958062.0"/>
        <n v="958188.0"/>
        <n v="958580.0"/>
        <n v="960174.0"/>
        <n v="960991.0"/>
        <n v="950981.0"/>
        <n v="954058.0"/>
        <n v="954324.0"/>
        <n v="956912.0"/>
        <n v="956364.0"/>
        <n v="957875.0"/>
        <n v="959336.0"/>
        <n v="960398.0"/>
        <n v="960314.0"/>
        <n v="960320.0"/>
        <n v="949172.0"/>
        <n v="950330.0"/>
        <n v="953795.0"/>
        <n v="954776.0"/>
        <n v="957492.0"/>
        <n v="958755.0"/>
        <n v="960828.0"/>
        <n v="961118.0"/>
        <n v="950094.0"/>
        <n v="951733.0"/>
        <n v="952639.0"/>
        <n v="953135.0"/>
        <n v="954519.0"/>
        <n v="954398.0"/>
        <n v="954619.0"/>
        <n v="957113.0"/>
        <n v="956843.0"/>
        <n v="958138.0"/>
        <n v="960126.0"/>
        <n v="950022.0"/>
        <n v="951345.0"/>
        <n v="953551.0"/>
        <n v="954988.0"/>
        <n v="955110.0"/>
        <n v="955945.0"/>
        <n v="957074.0"/>
        <n v="957527.0"/>
        <n v="957793.0"/>
        <n v="960845.0"/>
        <n v="952416.0"/>
        <n v="952405.0"/>
        <n v="952396.0"/>
        <n v="952411.0"/>
        <n v="952409.0"/>
        <n v="951974.0"/>
        <n v="952751.0"/>
        <n v="953306.0"/>
        <n v="954164.0"/>
        <n v="954422.0"/>
        <n v="954653.0"/>
        <n v="955088.0"/>
        <n v="954873.0"/>
        <n v="955279.0"/>
        <n v="956937.0"/>
        <n v="959928.0"/>
        <n v="959555.0"/>
        <n v="960009.0"/>
        <n v="961112.0"/>
        <n v="949719.0"/>
        <n v="951618.0"/>
        <n v="953711.0"/>
        <n v="954942.0"/>
        <n v="956119.0"/>
        <n v="957840.0"/>
        <n v="957490.0"/>
        <n v="959119.0"/>
        <n v="949698.0"/>
        <n v="949685.0"/>
        <n v="951059.0"/>
        <n v="951914.0"/>
        <n v="953321.0"/>
        <n v="954210.0"/>
        <n v="956483.0"/>
        <n v="956699.0"/>
        <n v="957234.0"/>
        <n v="957873.0"/>
        <n v="959060.0"/>
        <n v="949308.0"/>
        <n v="950044.0"/>
        <n v="952034.0"/>
        <n v="953256.0"/>
        <n v="954926.0"/>
        <n v="956296.0"/>
        <n v="957279.0"/>
        <n v="959380.0"/>
        <n v="959167.0"/>
        <n v="960027.0"/>
        <n v="949773.0"/>
        <n v="950646.0"/>
        <n v="950501.0"/>
        <n v="952696.0"/>
        <n v="952273.0"/>
        <n v="955064.0"/>
        <n v="955211.0"/>
        <n v="957326.0"/>
        <n v="958671.0"/>
        <n v="949838.0"/>
        <n v="949223.0"/>
        <n v="951746.0"/>
        <n v="952504.0"/>
        <n v="953301.0"/>
        <n v="958422.0"/>
        <n v="959761.0"/>
        <n v="960483.0"/>
        <n v="949696.0"/>
        <n v="949651.0"/>
        <n v="950616.0"/>
        <n v="951454.0"/>
        <n v="951239.0"/>
        <n v="952739.0"/>
        <n v="952382.0"/>
        <n v="956286.0"/>
        <n v="956532.0"/>
        <n v="959139.0"/>
        <n v="960151.0"/>
        <n v="961025.0"/>
        <n v="960750.0"/>
        <n v="951780.0"/>
        <n v="959892.0"/>
        <n v="959793.0"/>
        <n v="951718.0"/>
        <n v="952730.0"/>
        <n v="953797.0"/>
        <n v="953764.0"/>
        <n v="954460.0"/>
        <n v="955107.0"/>
        <n v="955422.0"/>
        <n v="955889.0"/>
        <n v="949586.0"/>
        <n v="952926.0"/>
        <n v="953315.0"/>
        <n v="953997.0"/>
        <n v="957562.0"/>
        <n v="960996.0"/>
        <n v="949690.0"/>
        <n v="949713.0"/>
        <n v="949762.0"/>
        <n v="952276.0"/>
        <n v="952131.0"/>
        <n v="954419.0"/>
        <n v="955236.0"/>
        <n v="956684.0"/>
        <n v="958761.0"/>
        <n v="960383.0"/>
        <n v="960871.0"/>
        <n v="960709.0"/>
        <n v="949746.0"/>
        <n v="950929.0"/>
        <n v="950684.0"/>
        <n v="952013.0"/>
        <n v="953538.0"/>
        <n v="956725.0"/>
        <n v="957722.0"/>
        <n v="957956.0"/>
        <n v="949191.0"/>
        <n v="949207.0"/>
        <n v="949916.0"/>
        <n v="951653.0"/>
        <n v="953493.0"/>
        <n v="954111.0"/>
        <n v="955191.0"/>
        <n v="955184.0"/>
        <n v="956084.0"/>
        <n v="956527.0"/>
        <n v="959291.0"/>
        <n v="959359.0"/>
        <n v="960402.0"/>
        <n v="949863.0"/>
        <n v="951812.0"/>
        <n v="952184.0"/>
        <n v="955690.0"/>
        <n v="956123.0"/>
        <n v="956370.0"/>
        <n v="956793.0"/>
        <n v="957204.0"/>
        <n v="959342.0"/>
        <n v="959643.0"/>
        <n v="959989.0"/>
        <n v="960490.0"/>
        <n v="950977.0"/>
        <n v="951292.0"/>
        <n v="952747.0"/>
        <n v="954336.0"/>
        <n v="956335.0"/>
        <n v="959869.0"/>
        <n v="959952.0"/>
        <n v="960947.0"/>
        <n v="949348.0"/>
        <n v="952298.0"/>
        <n v="953565.0"/>
        <n v="953263.0"/>
        <n v="956566.0"/>
        <n v="956743.0"/>
        <n v="957453.0"/>
        <n v="960180.0"/>
        <n v="960921.0"/>
        <n v="949995.0"/>
        <n v="950236.0"/>
        <n v="950347.0"/>
        <n v="950384.0"/>
        <n v="951233.0"/>
        <n v="952740.0"/>
        <n v="954402.0"/>
        <n v="954604.0"/>
        <n v="955375.0"/>
        <n v="956100.0"/>
        <n v="958027.0"/>
        <n v="950163.0"/>
        <n v="951332.0"/>
        <n v="951592.0"/>
        <n v="952140.0"/>
        <n v="953845.0"/>
        <n v="956596.0"/>
        <n v="956781.0"/>
        <n v="958297.0"/>
        <n v="958291.0"/>
        <n v="959419.0"/>
        <n v="949215.0"/>
        <n v="949319.0"/>
        <n v="949499.0"/>
        <n v="950412.0"/>
        <n v="951476.0"/>
        <n v="953029.0"/>
        <n v="956574.0"/>
        <n v="960253.0"/>
        <n v="960551.0"/>
        <n v="949785.0"/>
        <n v="950051.0"/>
        <n v="950992.0"/>
        <n v="950553.0"/>
        <n v="952654.0"/>
        <n v="952458.0"/>
        <n v="949468.0"/>
        <n v="949233.0"/>
        <n v="949498.0"/>
        <n v="951006.0"/>
        <n v="952478.0"/>
        <n v="952977.0"/>
        <n v="954545.0"/>
        <n v="955617.0"/>
        <n v="955523.0"/>
        <n v="958022.0"/>
        <n v="959044.0"/>
        <n v="959361.0"/>
        <n v="959908.0"/>
        <n v="959961.0"/>
        <n v="959916.0"/>
        <n v="961090.0"/>
        <n v="961054.0"/>
        <n v="949644.0"/>
        <n v="949901.0"/>
        <n v="951853.0"/>
        <n v="953300.0"/>
        <n v="954132.0"/>
        <n v="955209.0"/>
        <n v="955256.0"/>
        <n v="956578.0"/>
        <n v="957273.0"/>
        <n v="960190.0"/>
        <n v="949347.0"/>
        <n v="950257.0"/>
        <n v="950179.0"/>
        <n v="950882.0"/>
        <n v="951590.0"/>
        <n v="952604.0"/>
        <n v="953365.0"/>
        <n v="954739.0"/>
        <n v="955138.0"/>
        <n v="955374.0"/>
        <n v="959430.0"/>
        <n v="960963.0"/>
        <n v="960601.0"/>
        <n v="960599.0"/>
        <n v="960797.0"/>
        <n v="950222.0"/>
        <n v="950465.0"/>
        <n v="952752.0"/>
        <n v="953638.0"/>
        <n v="952904.0"/>
        <n v="953514.0"/>
        <n v="954530.0"/>
        <n v="956205.0"/>
        <n v="955650.0"/>
        <n v="956506.0"/>
        <n v="957440.0"/>
        <n v="957176.0"/>
        <n v="957403.0"/>
        <n v="958549.0"/>
        <n v="959204.0"/>
        <n v="949429.0"/>
        <n v="952571.0"/>
        <n v="954878.0"/>
        <n v="955091.0"/>
        <n v="955555.0"/>
        <n v="956199.0"/>
        <n v="958116.0"/>
        <n v="959418.0"/>
        <n v="961128.0"/>
        <n v="961096.0"/>
        <n v="950822.0"/>
        <n v="951697.0"/>
        <n v="951580.0"/>
        <n v="955799.0"/>
        <n v="957861.0"/>
        <n v="957916.0"/>
        <n v="959340.0"/>
        <n v="960029.0"/>
        <n v="960410.0"/>
        <n v="960251.0"/>
        <n v="951466.0"/>
        <n v="952358.0"/>
        <n v="953242.0"/>
        <n v="954091.0"/>
        <n v="956033.0"/>
        <n v="956440.0"/>
        <n v="957163.0"/>
        <n v="950776.0"/>
        <n v="950518.0"/>
        <n v="951709.0"/>
        <n v="952091.0"/>
        <n v="955840.0"/>
        <n v="958162.0"/>
        <n v="959026.0"/>
        <n v="959110.0"/>
        <n v="949580.0"/>
        <n v="950225.0"/>
        <n v="951922.0"/>
        <n v="951773.0"/>
        <n v="952299.0"/>
        <n v="952790.0"/>
        <n v="953483.0"/>
        <n v="954505.0"/>
        <n v="956276.0"/>
        <n v="955476.0"/>
        <n v="957073.0"/>
        <n v="959162.0"/>
        <n v="960487.0"/>
        <n v="960984.0"/>
        <n v="951118.0"/>
        <n v="952054.0"/>
        <n v="953965.0"/>
        <n v="953423.0"/>
        <n v="954643.0"/>
        <n v="949345.0"/>
        <n v="951927.0"/>
        <n v="952272.0"/>
        <n v="952733.0"/>
        <n v="953831.0"/>
        <n v="953385.0"/>
        <n v="955748.0"/>
        <n v="957398.0"/>
        <n v="957530.0"/>
        <n v="960609.0"/>
        <n v="950846.0"/>
        <n v="951162.0"/>
        <n v="953660.0"/>
        <n v="954265.0"/>
        <n v="954370.0"/>
        <n v="956661.0"/>
        <n v="957028.0"/>
        <n v="957378.0"/>
        <n v="960952.0"/>
        <n v="950336.0"/>
        <n v="950849.0"/>
        <n v="950267.0"/>
        <n v="950573.0"/>
        <n v="951600.0"/>
        <n v="952484.0"/>
        <n v="953697.0"/>
        <n v="953154.0"/>
        <n v="954190.0"/>
        <n v="955027.0"/>
        <n v="957010.0"/>
        <n v="957646.0"/>
        <n v="958076.0"/>
        <n v="959308.0"/>
        <n v="960408.0"/>
        <n v="949286.0"/>
        <n v="951036.0"/>
        <n v="950204.0"/>
        <n v="951056.0"/>
        <n v="952646.0"/>
        <n v="952384.0"/>
        <n v="953782.0"/>
        <n v="955699.0"/>
        <n v="957196.0"/>
        <n v="957905.0"/>
        <n v="957940.0"/>
        <n v="953486.0"/>
        <n v="954717.0"/>
        <n v="956366.0"/>
        <n v="958302.0"/>
        <n v="959349.0"/>
        <n v="959236.0"/>
        <n v="961105.0"/>
        <n v="949404.0"/>
        <n v="949879.0"/>
        <n v="950935.0"/>
        <n v="952633.0"/>
        <n v="953091.0"/>
        <n v="956620.0"/>
        <n v="956472.0"/>
        <n v="957485.0"/>
        <n v="957768.0"/>
        <n v="959871.0"/>
        <n v="959473.0"/>
        <n v="949641.0"/>
        <n v="950890.0"/>
        <n v="951990.0"/>
        <n v="954080.0"/>
        <n v="955157.0"/>
        <n v="957863.0"/>
        <n v="957209.0"/>
        <n v="958454.0"/>
        <n v="959509.0"/>
        <n v="959998.0"/>
        <n v="951016.0"/>
        <n v="951037.0"/>
        <n v="951112.0"/>
        <n v="951429.0"/>
        <n v="952817.0"/>
        <n v="954829.0"/>
        <n v="958533.0"/>
        <n v="958613.0"/>
        <n v="960331.0"/>
        <n v="960572.0"/>
        <n v="949350.0"/>
        <n v="953314.0"/>
        <n v="952114.0"/>
        <n v="952784.0"/>
        <n v="954429.0"/>
        <n v="956124.0"/>
        <n v="956943.0"/>
        <n v="957628.0"/>
        <n v="958458.0"/>
        <n v="958649.0"/>
        <n v="959442.0"/>
        <n v="961064.0"/>
        <n v="949412.0"/>
        <n v="950047.0"/>
        <n v="950053.0"/>
        <n v="950522.0"/>
        <n v="951769.0"/>
        <n v="954105.0"/>
        <n v="956121.0"/>
        <n v="957914.0"/>
        <n v="958106.0"/>
        <n v="958279.0"/>
        <n v="958440.0"/>
        <n v="959088.0"/>
        <n v="959897.0"/>
        <n v="959991.0"/>
        <n v="949424.0"/>
        <n v="949369.0"/>
        <n v="950649.0"/>
        <n v="951616.0"/>
        <n v="951224.0"/>
        <n v="951915.0"/>
        <n v="954277.0"/>
        <n v="957166.0"/>
        <n v="957573.0"/>
        <n v="958338.0"/>
        <n v="960790.0"/>
        <n v="949234.0"/>
        <n v="950218.0"/>
        <n v="951815.0"/>
        <n v="952570.0"/>
        <n v="952525.0"/>
        <n v="952089.0"/>
        <n v="954069.0"/>
        <n v="955709.0"/>
        <n v="955804.0"/>
        <n v="956547.0"/>
        <n v="956855.0"/>
        <n v="957471.0"/>
        <n v="957809.0"/>
        <n v="957187.0"/>
        <n v="958143.0"/>
        <n v="957927.0"/>
        <n v="960904.0"/>
        <n v="960500.0"/>
        <n v="949750.0"/>
        <n v="950510.0"/>
        <n v="950343.0"/>
        <n v="953652.0"/>
        <n v="954441.0"/>
        <n v="954995.0"/>
        <n v="960775.0"/>
        <n v="950924.0"/>
        <n v="954502.0"/>
        <n v="954957.0"/>
        <n v="955365.0"/>
        <n v="956469.0"/>
        <n v="957410.0"/>
        <n v="958058.0"/>
        <n v="959878.0"/>
        <n v="960453.0"/>
        <n v="960902.0"/>
        <n v="960913.0"/>
        <n v="949952.0"/>
        <n v="952160.0"/>
        <n v="954285.0"/>
        <n v="954443.0"/>
        <n v="954055.0"/>
        <n v="955166.0"/>
        <n v="954876.0"/>
        <n v="954861.0"/>
        <n v="957951.0"/>
        <n v="958666.0"/>
        <n v="958720.0"/>
        <n v="959709.0"/>
        <n v="960877.0"/>
        <n v="961100.0"/>
        <n v="949317.0"/>
        <n v="950766.0"/>
        <n v="952421.0"/>
        <n v="953566.0"/>
        <n v="952816.0"/>
        <n v="954400.0"/>
        <n v="955753.0"/>
        <n v="958037.0"/>
        <n v="959345.0"/>
        <n v="959115.0"/>
        <n v="961070.0"/>
        <n v="949931.0"/>
        <n v="949895.0"/>
        <n v="950253.0"/>
        <n v="951019.0"/>
        <n v="951735.0"/>
        <n v="952653.0"/>
        <n v="953257.0"/>
        <n v="955612.0"/>
        <n v="958553.0"/>
        <n v="958604.0"/>
        <n v="960172.0"/>
        <n v="950655.0"/>
        <n v="952185.0"/>
        <n v="953480.0"/>
        <n v="956374.0"/>
        <n v="958470.0"/>
        <n v="958313.0"/>
        <n v="958495.0"/>
        <n v="957886.0"/>
        <n v="959659.0"/>
        <n v="960697.0"/>
        <n v="949463.0"/>
        <n v="955584.0"/>
        <n v="955560.0"/>
        <n v="956590.0"/>
        <n v="949525.0"/>
        <n v="952887.0"/>
        <n v="953754.0"/>
        <n v="955911.0"/>
        <n v="955454.0"/>
        <n v="953284.0"/>
        <n v="957858.0"/>
        <n v="958834.0"/>
        <n v="959941.0"/>
        <n v="960700.0"/>
        <n v="949479.0"/>
        <n v="950634.0"/>
        <n v="950754.0"/>
        <n v="953920.0"/>
        <n v="953036.0"/>
        <n v="956433.0"/>
        <n v="957925.0"/>
        <n v="958889.0"/>
        <n v="959661.0"/>
        <n v="952085.0"/>
        <n v="952916.0"/>
        <n v="954175.0"/>
        <n v="956219.0"/>
        <n v="957602.0"/>
        <n v="957920.0"/>
        <n v="958826.0"/>
        <n v="959261.0"/>
        <n v="951042.0"/>
        <n v="950812.0"/>
        <n v="950260.0"/>
        <n v="951238.0"/>
        <n v="952032.0"/>
        <n v="953465.0"/>
        <n v="953690.0"/>
        <n v="953610.0"/>
        <n v="953280.0"/>
        <n v="955343.0"/>
        <n v="950109.0"/>
        <n v="950988.0"/>
        <n v="951835.0"/>
        <n v="953442.0"/>
        <n v="954833.0"/>
        <n v="955473.0"/>
        <n v="958471.0"/>
        <n v="949283.0"/>
        <n v="950877.0"/>
        <n v="951648.0"/>
        <n v="952596.0"/>
        <n v="953704.0"/>
        <n v="953313.0"/>
        <n v="955733.0"/>
        <n v="958725.0"/>
        <n v="959348.0"/>
        <n v="960625.0"/>
        <n v="960522.0"/>
        <n v="950771.0"/>
        <n v="950961.0"/>
        <n v="955292.0"/>
        <n v="955758.0"/>
        <n v="955801.0"/>
        <n v="955787.0"/>
        <n v="955284.0"/>
        <n v="958284.0"/>
        <n v="958750.0"/>
        <n v="959768.0"/>
        <n v="960540.0"/>
        <n v="950826.0"/>
        <n v="950878.0"/>
        <n v="953915.0"/>
        <n v="958147.0"/>
        <n v="959338.0"/>
        <n v="958809.0"/>
        <n v="949882.0"/>
        <n v="953013.0"/>
        <n v="953309.0"/>
        <n v="956409.0"/>
        <n v="960404.0"/>
        <n v="960558.0"/>
        <n v="960644.0"/>
        <n v="950909.0"/>
        <n v="951369.0"/>
        <n v="953461.0"/>
        <n v="955861.0"/>
        <n v="955327.0"/>
        <n v="955959.0"/>
        <n v="956476.0"/>
        <n v="960057.0"/>
        <n v="949898.0"/>
        <n v="949218.0"/>
        <n v="950431.0"/>
        <n v="953079.0"/>
        <n v="952948.0"/>
        <n v="953679.0"/>
        <n v="954952.0"/>
        <n v="955716.0"/>
        <n v="955414.0"/>
        <n v="958017.0"/>
        <n v="958653.0"/>
        <n v="958614.0"/>
        <n v="959642.0"/>
        <n v="960092.0"/>
        <n v="949804.0"/>
        <n v="951452.0"/>
        <n v="953847.0"/>
        <n v="953960.0"/>
        <n v="953884.0"/>
        <n v="954350.0"/>
        <n v="956251.0"/>
        <n v="955887.0"/>
        <n v="956008.0"/>
        <n v="957086.0"/>
        <n v="957816.0"/>
        <n v="959256.0"/>
        <n v="959417.0"/>
        <n v="959469.0"/>
        <n v="959540.0"/>
        <n v="960920.0"/>
        <n v="950690.0"/>
        <n v="953640.0"/>
        <n v="953531.0"/>
        <n v="955535.0"/>
        <n v="956704.0"/>
        <n v="960847.0"/>
        <n v="950657.0"/>
        <n v="953076.0"/>
        <n v="954095.0"/>
        <n v="955288.0"/>
        <n v="956039.0"/>
        <n v="955289.0"/>
        <n v="955449.0"/>
        <n v="955569.0"/>
        <n v="955767.0"/>
        <n v="958717.0"/>
        <n v="958921.0"/>
        <n v="959461.0"/>
        <n v="959594.0"/>
        <n v="951480.0"/>
        <n v="952774.0"/>
        <n v="956673.0"/>
        <n v="958104.0"/>
        <n v="959268.0"/>
        <n v="959196.0"/>
        <n v="950792.0"/>
        <n v="952932.0"/>
        <n v="955181.0"/>
        <n v="955297.0"/>
        <n v="955302.0"/>
        <n v="957247.0"/>
        <n v="959502.0"/>
        <n v="949932.0"/>
        <n v="949265.0"/>
        <n v="953416.0"/>
        <n v="952963.0"/>
        <n v="952942.0"/>
        <n v="953543.0"/>
        <n v="955076.0"/>
        <n v="955512.0"/>
        <n v="950622.0"/>
        <n v="951257.0"/>
        <n v="951567.0"/>
        <n v="953567.0"/>
        <n v="953651.0"/>
        <n v="955226.0"/>
        <n v="955833.0"/>
        <n v="958917.0"/>
        <n v="958905.0"/>
        <n v="960566.0"/>
        <n v="949736.0"/>
        <n v="951961.0"/>
        <n v="953456.0"/>
        <n v="955737.0"/>
        <n v="955316.0"/>
        <n v="956792.0"/>
        <n v="956846.0"/>
        <n v="959192.0"/>
        <n v="950854.0"/>
        <n v="951881.0"/>
        <n v="952554.0"/>
        <n v="953518.0"/>
        <n v="953353.0"/>
        <n v="955633.0"/>
        <n v="958969.0"/>
        <n v="949614.0"/>
        <n v="949996.0"/>
        <n v="952749.0"/>
        <n v="952858.0"/>
        <n v="956088.0"/>
        <n v="958015.0"/>
        <n v="958967.0"/>
        <n v="958853.0"/>
        <n v="958756.0"/>
        <n v="949206.0"/>
        <n v="950121.0"/>
        <n v="954454.0"/>
        <n v="955208.0"/>
        <n v="955424.0"/>
        <n v="956471.0"/>
        <n v="956404.0"/>
        <n v="956706.0"/>
        <n v="957577.0"/>
        <n v="958502.0"/>
        <n v="958721.0"/>
        <n v="960062.0"/>
        <n v="960511.0"/>
        <n v="952966.0"/>
        <n v="955525.0"/>
        <n v="955824.0"/>
        <n v="955652.0"/>
        <n v="955915.0"/>
        <n v="955307.0"/>
        <n v="958226.0"/>
        <n v="959489.0"/>
        <n v="949401.0"/>
        <n v="950693.0"/>
        <n v="951495.0"/>
        <n v="951576.0"/>
        <n v="952691.0"/>
        <n v="953564.0"/>
        <n v="953508.0"/>
        <n v="954635.0"/>
        <n v="956344.0"/>
        <n v="958208.0"/>
        <n v="959096.0"/>
        <n v="959536.0"/>
        <n v="960858.0"/>
        <n v="951214.0"/>
        <n v="952492.0"/>
        <n v="952911.0"/>
        <n v="954361.0"/>
        <n v="956111.0"/>
        <n v="958898.0"/>
        <n v="958763.0"/>
        <n v="961199.0"/>
        <n v="949198.0"/>
        <n v="950355.0"/>
        <n v="953490.0"/>
        <n v="953254.0"/>
        <n v="954000.0"/>
        <n v="956330.0"/>
        <n v="956460.0"/>
        <n v="956337.0"/>
        <n v="958858.0"/>
        <n v="959953.0"/>
        <n v="960529.0"/>
        <n v="949789.0"/>
        <n v="952335.0"/>
        <n v="952888.0"/>
        <n v="953558.0"/>
        <n v="957253.0"/>
        <n v="959445.0"/>
        <n v="949277.0"/>
        <n v="950922.0"/>
        <n v="951433.0"/>
        <n v="952465.0"/>
        <n v="953161.0"/>
        <n v="958792.0"/>
        <n v="960039.0"/>
        <n v="960509.0"/>
        <n v="950756.0"/>
        <n v="956873.0"/>
        <n v="957346.0"/>
        <n v="958094.0"/>
        <n v="958612.0"/>
        <n v="950064.0"/>
        <n v="951399.0"/>
        <n v="955790.0"/>
        <n v="955275.0"/>
        <n v="956533.0"/>
        <n v="959012.0"/>
        <n v="949303.0"/>
        <n v="950147.0"/>
        <n v="952526.0"/>
        <n v="953218.0"/>
        <n v="954820.0"/>
        <n v="955771.0"/>
        <n v="955356.0"/>
        <n v="957015.0"/>
        <n v="958600.0"/>
        <n v="960563.0"/>
        <n v="949575.0"/>
        <n v="950549.0"/>
        <n v="951247.0"/>
        <n v="955353.0"/>
        <n v="957481.0"/>
        <n v="958840.0"/>
        <n v="960694.0"/>
        <n v="949170.0"/>
        <n v="949262.0"/>
        <n v="952877.0"/>
        <n v="952952.0"/>
        <n v="955451.0"/>
        <n v="956376.0"/>
        <n v="956871.0"/>
        <n v="959977.0"/>
        <n v="959949.0"/>
        <n v="960925.0"/>
        <n v="950419.0"/>
        <n v="953812.0"/>
        <n v="954013.0"/>
        <n v="957290.0"/>
        <n v="959705.0"/>
        <n v="960323.0"/>
        <n v="960690.0"/>
        <n v="950238.0"/>
        <n v="950216.0"/>
        <n v="951249.0"/>
        <n v="952420.0"/>
        <n v="952960.0"/>
        <n v="954728.0"/>
        <n v="956192.0"/>
        <n v="958622.0"/>
        <n v="950607.0"/>
        <n v="953621.0"/>
        <n v="953417.0"/>
        <n v="952984.0"/>
        <n v="961036.0"/>
        <n v="950157.0"/>
        <n v="951472.0"/>
        <n v="953386.0"/>
        <n v="953068.0"/>
        <n v="955710.0"/>
        <n v="956081.0"/>
        <n v="955291.0"/>
        <n v="956635.0"/>
        <n v="958512.0"/>
        <n v="949212.0"/>
        <n v="950398.0"/>
        <n v="951804.0"/>
        <n v="954152.0"/>
        <n v="955290.0"/>
        <n v="955459.0"/>
        <n v="956716.0"/>
        <n v="956831.0"/>
        <n v="959360.0"/>
        <n v="960116.0"/>
        <n v="949284.0"/>
        <n v="950487.0"/>
        <n v="951244.0"/>
        <n v="953303.0"/>
        <n v="954641.0"/>
        <n v="955828.0"/>
        <n v="958450.0"/>
        <n v="959066.0"/>
        <n v="961125.0"/>
        <n v="953217.0"/>
        <n v="953286.0"/>
        <n v="952943.0"/>
        <n v="954159.0"/>
        <n v="956384.0"/>
        <n v="957388.0"/>
        <n v="959841.0"/>
        <n v="959978.0"/>
        <n v="960412.0"/>
        <n v="952990.0"/>
        <n v="953334.0"/>
        <n v="953380.0"/>
        <n v="957199.0"/>
        <n v="958910.0"/>
        <n v="959779.0"/>
        <n v="960618.0"/>
        <n v="960878.0"/>
        <n v="960967.0"/>
        <n v="949182.0"/>
        <n v="950283.0"/>
        <n v="952040.0"/>
        <n v="953231.0"/>
        <n v="954150.0"/>
        <n v="955182.0"/>
        <n v="956753.0"/>
        <n v="958640.0"/>
        <n v="959160.0"/>
        <n v="960091.0"/>
        <n v="960072.0"/>
        <n v="950091.0"/>
        <n v="953067.0"/>
        <n v="954083.0"/>
        <n v="956383.0"/>
        <n v="958340.0"/>
        <n v="958820.0"/>
        <n v="958617.0"/>
        <n v="958938.0"/>
        <n v="960591.0"/>
        <n v="950441.0"/>
        <n v="953829.0"/>
        <n v="953968.0"/>
        <n v="953927.0"/>
        <n v="956000.0"/>
        <n v="955465.0"/>
        <n v="955778.0"/>
        <n v="958870.0"/>
        <n v="958673.0"/>
        <n v="949445.0"/>
        <n v="950615.0"/>
        <n v="951713.0"/>
        <n v="953468.0"/>
        <n v="953332.0"/>
        <n v="953976.0"/>
        <n v="952880.0"/>
        <n v="957535.0"/>
        <n v="959141.0"/>
        <n v="958594.0"/>
        <n v="953302.0"/>
        <n v="953318.0"/>
        <n v="954455.0"/>
        <n v="955267.0"/>
        <n v="955328.0"/>
        <n v="955807.0"/>
        <n v="956881.0"/>
        <n v="959042.0"/>
        <n v="958724.0"/>
        <n v="959354.0"/>
        <n v="959766.0"/>
        <n v="960076.0"/>
        <n v="960911.0"/>
        <n v="949839.0"/>
        <n v="950027.0"/>
        <n v="953881.0"/>
        <n v="954235.0"/>
        <n v="955866.0"/>
        <n v="957885.0"/>
        <n v="958946.0"/>
        <n v="959925.0"/>
        <n v="959522.0"/>
        <n v="959776.0"/>
        <n v="953172.0"/>
        <n v="952852.0"/>
        <n v="954334.0"/>
        <n v="956769.0"/>
        <n v="957859.0"/>
        <n v="957513.0"/>
        <n v="959128.0"/>
        <n v="959078.0"/>
        <n v="960094.0"/>
        <n v="960600.0"/>
        <n v="949726.0"/>
        <n v="949457.0"/>
        <n v="950119.0"/>
        <n v="950059.0"/>
        <n v="952760.0"/>
        <n v="953077.0"/>
        <n v="955371.0"/>
        <n v="958609.0"/>
        <n v="959073.0"/>
        <n v="959504.0"/>
        <n v="949192.0"/>
        <n v="950768.0"/>
        <n v="951606.0"/>
        <n v="952503.0"/>
        <n v="955732.0"/>
        <n v="955350.0"/>
        <n v="955423.0"/>
        <n v="955995.0"/>
        <n v="956398.0"/>
        <n v="957450.0"/>
        <n v="959181.0"/>
        <n v="959829.0"/>
        <n v="960070.0"/>
        <n v="960506.0"/>
        <n v="949331.0"/>
        <n v="953945.0"/>
        <n v="958096.0"/>
        <n v="958743.0"/>
        <n v="959436.0"/>
        <n v="959435.0"/>
        <n v="959512.0"/>
        <n v="961081.0"/>
        <n v="950209.0"/>
        <n v="950788.0"/>
        <n v="951132.0"/>
        <n v="953032.0"/>
        <n v="953582.0"/>
        <n v="953123.0"/>
        <n v="957360.0"/>
        <n v="958984.0"/>
        <n v="958693.0"/>
        <n v="961075.0"/>
        <n v="960480.0"/>
        <n v="949473.0"/>
        <n v="953232.0"/>
        <n v="955458.0"/>
        <n v="957025.0"/>
        <n v="956559.0"/>
        <n v="957560.0"/>
        <n v="961184.0"/>
        <n v="960829.0"/>
        <n v="960671.0"/>
        <n v="949354.0"/>
        <n v="949378.0"/>
        <n v="951649.0"/>
        <n v="951458.0"/>
        <n v="952785.0"/>
        <n v="952862.0"/>
        <n v="954767.0"/>
        <n v="957692.0"/>
        <n v="957710.0"/>
        <n v="958347.0"/>
        <n v="959027.0"/>
        <n v="959083.0"/>
        <n v="950262.0"/>
        <n v="952994.0"/>
        <n v="954658.0"/>
        <n v="955500.0"/>
        <n v="955646.0"/>
        <n v="956656.0"/>
        <n v="957215.0"/>
        <n v="958884.0"/>
        <n v="949159.0"/>
        <n v="951158.0"/>
        <n v="953560.0"/>
        <n v="957817.0"/>
        <n v="957252.0"/>
        <n v="959486.0"/>
        <n v="959792.0"/>
        <n v="961148.0"/>
        <n v="960466.0"/>
        <n v="960507.0"/>
        <n v="949510.0"/>
        <n v="951125.0"/>
        <n v="952936.0"/>
        <n v="953233.0"/>
        <n v="958224.0"/>
        <n v="958836.0"/>
        <n v="949935.0"/>
        <n v="951479.0"/>
        <n v="951144.0"/>
        <n v="953173.0"/>
        <n v="953405.0"/>
        <n v="957459.0"/>
        <n v="959172.0"/>
        <n v="959294.0"/>
        <n v="958585.0"/>
        <n v="949416.0"/>
        <n v="949440.0"/>
        <n v="950078.0"/>
        <n v="952925.0"/>
        <n v="958128.0"/>
        <n v="958956.0"/>
        <n v="960606.0"/>
        <n v="952636.0"/>
        <n v="953194.0"/>
        <n v="955898.0"/>
        <n v="958847.0"/>
        <n v="951392.0"/>
        <n v="953227.0"/>
        <n v="952997.0"/>
        <n v="955047.0"/>
        <n v="960353.0"/>
        <n v="960071.0"/>
        <n v="949301.0"/>
        <n v="949528.0"/>
        <n v="950081.0"/>
        <n v="950973.0"/>
        <n v="953261.0"/>
        <n v="953533.0"/>
        <n v="954628.0"/>
        <n v="955992.0"/>
        <n v="949163.0"/>
        <n v="949173.0"/>
        <n v="953502.0"/>
        <n v="953197.0"/>
        <n v="953050.0"/>
        <n v="955381.0"/>
        <n v="955457.0"/>
        <n v="958965.0"/>
        <n v="959137.0"/>
        <n v="961008.0"/>
        <n v="950263.0"/>
        <n v="950428.0"/>
        <n v="954721.0"/>
        <n v="958958.0"/>
        <n v="950103.0"/>
        <n v="953715.0"/>
        <n v="954358.0"/>
        <n v="955998.0"/>
        <n v="955334.0"/>
        <n v="958896.0"/>
        <n v="960898.0"/>
        <n v="950430.0"/>
        <n v="958351.0"/>
        <n v="958818.0"/>
        <n v="951658.0"/>
        <n v="952973.0"/>
        <n v="954444.0"/>
        <n v="955387.0"/>
        <n v="955976.0"/>
        <n v="956369.0"/>
        <n v="958376.0"/>
        <n v="959223.0"/>
        <n v="959049.0"/>
        <n v="949778.0"/>
        <n v="952514.0"/>
        <n v="952890.0"/>
        <n v="953752.0"/>
        <n v="953644.0"/>
        <n v="953983.0"/>
        <n v="955608.0"/>
        <n v="955738.0"/>
        <n v="957448.0"/>
        <n v="959914.0"/>
        <n v="959825.0"/>
        <n v="960881.0"/>
        <n v="950107.0"/>
        <n v="950335.0"/>
        <n v="951507.0"/>
        <n v="952895.0"/>
        <n v="954315.0"/>
        <n v="954734.0"/>
        <n v="954980.0"/>
        <n v="958713.0"/>
        <n v="959580.0"/>
        <n v="959465.0"/>
        <n v="960653.0"/>
        <n v="960745.0"/>
        <n v="960886.0"/>
        <n v="949521.0"/>
        <n v="951742.0"/>
        <n v="951593.0"/>
        <n v="952931.0"/>
        <n v="953766.0"/>
        <n v="953349.0"/>
        <n v="954298.0"/>
        <n v="954636.0"/>
        <n v="959467.0"/>
        <n v="960931.0"/>
        <n v="949735.0"/>
        <n v="950970.0"/>
        <n v="952864.0"/>
        <n v="953450.0"/>
        <n v="953106.0"/>
        <n v="953800.0"/>
        <n v="953584.0"/>
        <n v="955366.0"/>
        <n v="956541.0"/>
        <n v="960544.0"/>
        <n v="961119.0"/>
        <n v="949222.0"/>
        <n v="954426.0"/>
        <n v="955320.0"/>
        <n v="955390.0"/>
        <n v="958587.0"/>
        <n v="950266.0"/>
        <n v="950254.0"/>
        <n v="954086.0"/>
        <n v="954566.0"/>
        <n v="955312.0"/>
        <n v="956085.0"/>
        <n v="957906.0"/>
        <n v="958631.0"/>
        <n v="960854.0"/>
        <n v="949225.0"/>
        <n v="952860.0"/>
        <n v="952876.0"/>
        <n v="953624.0"/>
        <n v="953603.0"/>
        <n v="956152.0"/>
        <n v="958206.0"/>
        <n v="958160.0"/>
        <n v="959202.0"/>
        <n v="949695.0"/>
        <n v="949792.0"/>
        <n v="950402.0"/>
        <n v="951736.0"/>
        <n v="953540.0"/>
        <n v="952953.0"/>
        <n v="956140.0"/>
        <n v="958868.0"/>
        <n v="958652.0"/>
        <n v="959438.0"/>
        <n v="960677.0"/>
        <n v="950277.0"/>
        <n v="950096.0"/>
        <n v="951892.0"/>
        <n v="951149.0"/>
        <n v="952708.0"/>
        <n v="953513.0"/>
        <n v="952811.0"/>
        <n v="953401.0"/>
        <n v="953039.0"/>
        <n v="955303.0"/>
        <n v="955362.0"/>
        <n v="958842.0"/>
        <n v="959466.0"/>
        <n v="960207.0"/>
        <n v="949282.0"/>
        <n v="951821.0"/>
        <n v="955453.0"/>
        <n v="957426.0"/>
        <n v="957286.0"/>
        <n v="958731.0"/>
        <n v="959151.0"/>
        <n v="959600.0"/>
        <n v="960720.0"/>
        <n v="960537.0"/>
        <n v="950193.0"/>
        <n v="952390.0"/>
        <n v="953145.0"/>
        <n v="953002.0"/>
        <n v="955412.0"/>
        <n v="956019.0"/>
        <n v="955389.0"/>
        <n v="958500.0"/>
        <n v="958665.0"/>
        <n v="961170.0"/>
        <n v="960791.0"/>
        <n v="960643.0"/>
        <n v="949168.0"/>
        <n v="950129.0"/>
        <n v="950079.0"/>
        <n v="953208.0"/>
        <n v="955073.0"/>
        <n v="954939.0"/>
        <n v="957272.0"/>
        <n v="958994.0"/>
        <n v="959511.0"/>
        <n v="949281.0"/>
        <n v="955010.0"/>
        <n v="955568.0"/>
        <n v="957810.0"/>
        <n v="958662.0"/>
        <n v="949264.0"/>
        <n v="950738.0"/>
        <n v="952406.0"/>
        <n v="952521.0"/>
        <n v="955775.0"/>
        <n v="958582.0"/>
        <n v="959013.0"/>
        <n v="959900.0"/>
        <n v="960672.0"/>
        <n v="960545.0"/>
        <n v="949176.0"/>
        <n v="950368.0"/>
        <n v="951108.0"/>
        <n v="953926.0"/>
        <n v="954365.0"/>
        <n v="955794.0"/>
        <n v="957964.0"/>
        <n v="960093.0"/>
        <n v="960753.0"/>
        <n v="949607.0"/>
        <n v="951191.0"/>
        <n v="951982.0"/>
        <n v="953237.0"/>
        <n v="953889.0"/>
        <n v="955450.0"/>
        <n v="957619.0"/>
        <n v="957774.0"/>
        <n v="953066.0"/>
        <n v="952868.0"/>
        <n v="954707.0"/>
        <n v="955438.0"/>
        <n v="955276.0"/>
        <n v="957009.0"/>
        <n v="958749.0"/>
        <n v="950865.0"/>
        <n v="950073.0"/>
        <n v="951594.0"/>
        <n v="953444.0"/>
        <n v="953266.0"/>
        <n v="956177.0"/>
        <n v="955296.0"/>
        <n v="955330.0"/>
        <n v="959606.0"/>
        <n v="961046.0"/>
        <n v="950406.0"/>
        <n v="950070.0"/>
        <n v="953060.0"/>
        <n v="954246.0"/>
        <n v="955097.0"/>
        <n v="955406.0"/>
        <n v="958794.0"/>
        <n v="960129.0"/>
        <n v="949625.0"/>
        <n v="950233.0"/>
        <n v="950543.0"/>
        <n v="951873.0"/>
        <n v="952139.0"/>
        <n v="953743.0"/>
        <n v="953899.0"/>
        <n v="954172.0"/>
        <n v="956126.0"/>
        <n v="955676.0"/>
        <n v="956230.0"/>
        <n v="958808.0"/>
        <n v="959595.0"/>
        <n v="959674.0"/>
        <n v="960147.0"/>
        <n v="949390.0"/>
        <n v="950658.0"/>
        <n v="950158.0"/>
        <n v="951519.0"/>
        <n v="951486.0"/>
        <n v="951866.0"/>
        <n v="952005.0"/>
        <n v="953487.0"/>
        <n v="956234.0"/>
        <n v="955725.0"/>
        <n v="955410.0"/>
        <n v="956683.0"/>
        <n v="958180.0"/>
        <n v="959312.0"/>
        <n v="958888.0"/>
        <n v="950896.0"/>
        <n v="951177.0"/>
        <n v="952495.0"/>
        <n v="952889.0"/>
        <n v="953270.0"/>
        <n v="953792.0"/>
        <n v="954343.0"/>
        <n v="956968.0"/>
        <n v="957167.0"/>
        <n v="958515.0"/>
        <n v="949622.0"/>
        <n v="950156.0"/>
        <n v="950124.0"/>
        <n v="951342.0"/>
        <n v="952970.0"/>
        <n v="952881.0"/>
        <n v="955333.0"/>
        <n v="956421.0"/>
        <n v="957237.0"/>
        <n v="958254.0"/>
        <n v="958621.0"/>
        <n v="960763.0"/>
        <n v="949642.0"/>
        <n v="950562.0"/>
        <n v="951513.0"/>
        <n v="953030.0"/>
        <n v="954011.0"/>
        <n v="956735.0"/>
        <n v="956648.0"/>
        <n v="957094.0"/>
        <n v="957568.0"/>
        <n v="958775.0"/>
        <n v="959072.0"/>
        <n v="949875.0"/>
        <n v="953418.0"/>
        <n v="953923.0"/>
        <n v="952870.0"/>
        <n v="954416.0"/>
        <n v="956875.0"/>
        <n v="957512.0"/>
        <n v="958620.0"/>
        <n v="959019.0"/>
        <n v="959185.0"/>
        <n v="959383.0"/>
        <n v="960541.0"/>
        <n v="949902.0"/>
        <n v="950150.0"/>
        <n v="953816.0"/>
        <n v="952846.0"/>
        <n v="953116.0"/>
        <n v="956259.0"/>
        <n v="956809.0"/>
        <n v="958684.0"/>
        <n v="959425.0"/>
        <n v="960905.0"/>
        <n v="951902.0"/>
        <n v="952612.0"/>
        <n v="953811.0"/>
        <n v="953761.0"/>
        <n v="953608.0"/>
        <n v="955734.0"/>
        <n v="955674.0"/>
        <n v="956622.0"/>
        <n v="959254.0"/>
        <n v="960622.0"/>
        <n v="949759.0"/>
        <n v="949271.0"/>
        <n v="952087.0"/>
        <n v="954719.0"/>
        <n v="955997.0"/>
        <n v="958399.0"/>
        <n v="958581.0"/>
        <n v="960229.0"/>
        <n v="960570.0"/>
        <n v="950949.0"/>
        <n v="952718.0"/>
        <n v="952761.0"/>
        <n v="956723.0"/>
        <n v="961150.0"/>
        <n v="950983.0"/>
        <n v="953510.0"/>
        <n v="952940.0"/>
        <n v="955185.0"/>
        <n v="954761.0"/>
        <n v="955856.0"/>
        <n v="958900.0"/>
        <n v="959315.0"/>
        <n v="960498.0"/>
        <n v="950050.0"/>
        <n v="950069.0"/>
        <n v="950836.0"/>
        <n v="950270.0"/>
        <n v="952856.0"/>
        <n v="955599.0"/>
        <n v="958029.0"/>
        <n v="958584.0"/>
        <n v="959484.0"/>
        <n v="960959.0"/>
        <n v="949844.0"/>
        <n v="950055.0"/>
        <n v="952882.0"/>
        <n v="955163.0"/>
        <n v="954662.0"/>
        <n v="956478.0"/>
        <n v="956879.0"/>
        <n v="949594.0"/>
        <n v="951633.0"/>
        <n v="951367.0"/>
        <n v="951277.0"/>
        <n v="953429.0"/>
        <n v="952841.0"/>
        <n v="954716.0"/>
        <n v="955969.0"/>
        <n v="955432.0"/>
        <n v="956850.0"/>
        <n v="957327.0"/>
        <n v="958481.0"/>
        <n v="959479.0"/>
        <n v="959628.0"/>
        <n v="960386.0"/>
        <n v="957451.0"/>
        <n v="952594.0"/>
        <n v="952339.0"/>
        <n v="952787.0"/>
        <n v="953042.0"/>
        <n v="955147.0"/>
        <n v="956061.0"/>
        <n v="957789.0"/>
        <n v="957487.0"/>
        <n v="960423.0"/>
        <n v="949919.0"/>
        <n v="949559.0"/>
        <n v="960844.0"/>
        <n v="958573.0"/>
        <n v="960660.0"/>
        <n v="951166.0"/>
        <n v="956397.0"/>
        <n v="957561.0"/>
        <n v="959309.0"/>
        <n v="949470.0"/>
        <n v="958897.0"/>
        <n v="950767.0"/>
        <n v="953824.0"/>
        <n v="958315.0"/>
        <n v="960523.0"/>
        <n v="952316.0"/>
        <n v="952028.0"/>
        <n v="956947.0"/>
        <n v="952602.0"/>
        <n v="953839.0"/>
        <n v="950643.0"/>
        <n v="950366.0"/>
        <n v="956058.0"/>
        <n v="958981.0"/>
        <n v="960344.0"/>
        <n v="961106.0"/>
        <n v="958977.0"/>
        <n v="954409.0"/>
        <n v="956726.0"/>
        <n v="950056.0"/>
        <n v="951104.0"/>
        <n v="953236.0"/>
        <n v="957807.0"/>
        <n v="957569.0"/>
        <n v="953979.0"/>
        <n v="954645.0"/>
        <n v="955033.0"/>
        <n v="957269.0"/>
        <n v="949327.0"/>
        <n v="949229.0"/>
        <n v="950793.0"/>
        <n v="953855.0"/>
        <n v="959940.0"/>
        <n v="959615.0"/>
        <n v="950511.0"/>
        <n v="951532.0"/>
        <n v="951852.0"/>
        <n v="955479.0"/>
        <n v="956773.0"/>
        <n v="956815.0"/>
        <n v="961061.0"/>
        <n v="952819.0"/>
        <n v="955526.0"/>
        <n v="957262.0"/>
        <n v="959363.0"/>
        <n v="959882.0"/>
        <n v="949824.0"/>
        <n v="951542.0"/>
        <n v="958862.0"/>
        <n v="958596.0"/>
        <n v="961099.0"/>
        <n v="950010.0"/>
        <n v="950429.0"/>
        <n v="950968.0"/>
        <n v="951133.0"/>
        <n v="952150.0"/>
        <n v="952797.0"/>
        <n v="952118.0"/>
        <n v="954404.0"/>
        <n v="956616.0"/>
        <n v="949203.0"/>
        <n v="953065.0"/>
        <n v="960711.0"/>
        <n v="957417.0"/>
        <n v="957420.0"/>
        <n v="960731.0"/>
        <n v="950910.0"/>
        <n v="957469.0"/>
        <n v="960112.0"/>
        <n v="950630.0"/>
        <n v="952270.0"/>
        <n v="952834.0"/>
        <n v="954127.0"/>
        <n v="960294.0"/>
        <n v="949358.0"/>
        <n v="950421.0"/>
        <n v="953150.0"/>
        <n v="954397.0"/>
        <n v="956266.0"/>
        <n v="957236.0"/>
        <n v="958141.0"/>
        <n v="949966.0"/>
        <n v="954572.0"/>
        <n v="956521.0"/>
        <n v="957846.0"/>
        <n v="958359.0"/>
        <n v="959152.0"/>
        <n v="960339.0"/>
        <n v="960489.0"/>
        <n v="949636.0"/>
        <n v="950148.0"/>
        <n v="950293.0"/>
        <n v="954595.0"/>
        <n v="949356.0"/>
        <n v="951966.0"/>
        <n v="958354.0"/>
        <n v="951687.0"/>
        <n v="954513.0"/>
        <n v="951256.0"/>
        <n v="952056.0"/>
        <n v="959837.0"/>
        <n v="960376.0"/>
        <n v="949664.0"/>
        <n v="960059.0"/>
        <n v="953688.0"/>
        <n v="960524.0"/>
        <n v="960884.0"/>
        <n v="950349.0"/>
        <n v="951635.0"/>
        <n v="957350.0"/>
        <n v="950583.0"/>
        <n v="953167.0"/>
        <n v="954255.0"/>
        <n v="951308.0"/>
        <n v="961011.0"/>
        <n v="952734.0"/>
        <n v="959526.0"/>
        <n v="949197.0"/>
        <n v="959922.0"/>
        <n v="959816.0"/>
        <n v="959559.0"/>
        <n v="960113.0"/>
        <n v="961172.0"/>
        <n v="949239.0"/>
        <n v="951403.0"/>
        <n v="952562.0"/>
        <n v="960812.0"/>
        <n v="949663.0"/>
        <n v="951273.0"/>
        <n v="952611.0"/>
        <n v="955035.0"/>
        <n v="959117.0"/>
        <n v="951575.0"/>
        <n v="952109.0"/>
        <n v="957896.0"/>
        <n v="958283.0"/>
        <n v="951788.0"/>
        <n v="951272.0"/>
        <n v="955443.0"/>
        <n v="955434.0"/>
        <n v="960912.0"/>
        <n v="949352.0"/>
        <n v="949654.0"/>
        <n v="950763.0"/>
        <n v="950284.0"/>
        <n v="950861.0"/>
        <n v="952251.0"/>
        <n v="960298.0"/>
        <n v="950214.0"/>
        <n v="950132.0"/>
        <n v="954526.0"/>
        <n v="958723.0"/>
        <n v="954333.0"/>
        <n v="954537.0"/>
        <n v="955218.0"/>
        <n v="958924.0"/>
        <n v="949885.0"/>
        <n v="953666.0"/>
        <n v="954067.0"/>
        <n v="956426.0"/>
        <n v="958331.0"/>
        <n v="950675.0"/>
        <n v="952173.0"/>
        <n v="956217.0"/>
        <n v="958357.0"/>
        <n v="949613.0"/>
        <n v="958676.0"/>
        <n v="957200.0"/>
        <n v="960727.0"/>
        <n v="949209.0"/>
        <n v="950391.0"/>
        <n v="953877.0"/>
        <n v="953553.0"/>
        <n v="956783.0"/>
        <n v="960937.0"/>
        <n v="960795.0"/>
        <n v="958492.0"/>
        <n v="960375.0"/>
        <n v="957534.0"/>
        <n v="959599.0"/>
        <n v="961138.0"/>
        <n v="953268.0"/>
        <n v="954486.0"/>
        <n v="954156.0"/>
        <n v="958155.0"/>
        <n v="951060.0"/>
        <n v="952120.0"/>
        <n v="952587.0"/>
        <n v="954188.0"/>
        <n v="955229.0"/>
        <n v="959582.0"/>
        <n v="950152.0"/>
        <n v="950364.0"/>
        <n v="957111.0"/>
        <n v="957726.0"/>
        <n v="958385.0"/>
        <n v="949150.0"/>
        <n v="953230.0"/>
        <n v="954488.0"/>
        <n v="956628.0"/>
        <n v="958663.0"/>
        <n v="959890.0"/>
        <n v="960441.0"/>
        <n v="949892.0"/>
        <n v="951069.0"/>
        <n v="951483.0"/>
        <n v="952579.0"/>
        <n v="952285.0"/>
        <n v="952897.0"/>
        <n v="956734.0"/>
        <n v="959657.0"/>
        <n v="960311.0"/>
        <n v="960628.0"/>
        <n v="952651.0"/>
        <n v="953699.0"/>
        <n v="955216.0"/>
        <n v="958864.0"/>
        <n v="959564.0"/>
        <n v="960313.0"/>
        <n v="949779.0"/>
        <n v="952115.0"/>
        <n v="954448.0"/>
        <n v="954408.0"/>
        <n v="956326.0"/>
        <n v="949382.0"/>
        <n v="949414.0"/>
        <n v="950379.0"/>
        <n v="951172.0"/>
        <n v="953724.0"/>
        <n v="954015.0"/>
        <n v="960115.0"/>
        <n v="960256.0"/>
        <n v="955894.0"/>
        <n v="951627.0"/>
        <n v="951872.0"/>
        <n v="951417.0"/>
        <n v="954037.0"/>
        <n v="955378.0"/>
        <n v="952757.0"/>
        <n v="954060.0"/>
        <n v="954146.0"/>
        <n v="955347.0"/>
        <n v="957019.0"/>
        <n v="950190.0"/>
        <n v="954892.0"/>
        <n v="955563.0"/>
        <n v="958181.0"/>
        <n v="959733.0"/>
        <n v="960595.0"/>
        <n v="949817.0"/>
        <n v="951565.0"/>
        <n v="952181.0"/>
        <n v="952558.0"/>
        <n v="954082.0"/>
        <n v="955219.0"/>
        <n v="958943.0"/>
        <n v="956911.0"/>
        <n v="957503.0"/>
        <n v="960675.0"/>
        <n v="949175.0"/>
        <n v="954308.0"/>
        <n v="959444.0"/>
        <n v="950359.0"/>
        <n v="950654.0"/>
        <n v="952805.0"/>
        <n v="952795.0"/>
        <n v="953900.0"/>
        <n v="960015.0"/>
        <n v="954639.0"/>
        <n v="955099.0"/>
        <n v="955860.0"/>
        <n v="956721.0"/>
        <n v="959772.0"/>
        <n v="954368.0"/>
        <n v="955786.0"/>
        <n v="957402.0"/>
        <n v="956670.0"/>
        <n v="959753.0"/>
        <n v="951962.0"/>
        <n v="954924.0"/>
        <n v="951131.0"/>
        <n v="951976.0"/>
        <n v="960356.0"/>
        <n v="954151.0"/>
        <n v="954671.0"/>
        <n v="950251.0"/>
        <n v="954697.0"/>
        <n v="961152.0"/>
        <n v="951566.0"/>
        <n v="953857.0"/>
        <n v="954479.0"/>
        <n v="957254.0"/>
        <n v="958241.0"/>
        <n v="949201.0"/>
        <n v="949855.0"/>
        <n v="956213.0"/>
        <n v="956470.0"/>
        <n v="958498.0"/>
        <n v="954076.0"/>
        <n v="954994.0"/>
        <n v="957501.0"/>
        <n v="957476.0"/>
        <n v="960676.0"/>
        <n v="949357.0"/>
        <n v="951061.0"/>
        <n v="950873.0"/>
        <n v="954512.0"/>
        <n v="956980.0"/>
        <n v="957831.0"/>
        <n v="958168.0"/>
        <n v="957947.0"/>
        <n v="949500.0"/>
        <n v="957750.0"/>
        <n v="951663.0"/>
        <n v="952418.0"/>
        <n v="953413.0"/>
        <n v="957174.0"/>
        <n v="960296.0"/>
        <n v="953848.0"/>
        <n v="957709.0"/>
        <n v="950237.0"/>
        <n v="951331.0"/>
        <n v="954116.0"/>
        <n v="954560.0"/>
        <n v="956007.0"/>
        <n v="949889.0"/>
        <n v="950563.0"/>
        <n v="951467.0"/>
        <n v="951428.0"/>
        <n v="951359.0"/>
        <n v="953613.0"/>
        <n v="955970.0"/>
        <n v="960134.0"/>
        <n v="950623.0"/>
        <n v="952530.0"/>
        <n v="956004.0"/>
        <n v="959986.0"/>
        <n v="960206.0"/>
        <n v="960195.0"/>
        <n v="949791.0"/>
        <n v="949555.0"/>
        <n v="951671.0"/>
        <n v="950061.0"/>
        <n v="954248.0"/>
        <n v="958018.0"/>
        <n v="959677.0"/>
        <n v="961165.0"/>
        <n v="957805.0"/>
        <n v="958314.0"/>
        <n v="950036.0"/>
        <n v="952068.0"/>
        <n v="952171.0"/>
        <n v="954236.0"/>
        <n v="955580.0"/>
        <n v="959180.0"/>
        <n v="950672.0"/>
        <n v="951427.0"/>
        <n v="952306.0"/>
        <n v="951179.0"/>
        <n v="954242.0"/>
        <n v="954958.0"/>
        <n v="955057.0"/>
        <n v="956576.0"/>
        <n v="956321.0"/>
        <n v="950442.0"/>
        <n v="951207.0"/>
        <n v="953219.0"/>
        <n v="953856.0"/>
        <n v="954381.0"/>
        <n v="955805.0"/>
        <n v="958173.0"/>
        <n v="953572.0"/>
        <n v="952672.0"/>
        <n v="953458.0"/>
        <n v="955269.0"/>
        <n v="957454.0"/>
        <n v="958736.0"/>
        <n v="956218.0"/>
        <n v="959258.0"/>
        <n v="952397.0"/>
        <n v="951834.0"/>
        <n v="958883.0"/>
        <n v="959623.0"/>
        <n v="960447.0"/>
        <n v="957466.0"/>
        <n v="960058.0"/>
        <n v="950413.0"/>
        <n v="959827.0"/>
        <n v="950394.0"/>
        <n v="955722.0"/>
        <n v="959847.0"/>
        <n v="949273.0"/>
        <n v="955251.0"/>
        <n v="958636.0"/>
        <n v="961007.0"/>
        <n v="954189.0"/>
        <n v="954420.0"/>
        <n v="958328.0"/>
        <n v="949402.0"/>
        <n v="950066.0"/>
        <n v="952707.0"/>
        <n v="959323.0"/>
        <n v="954795.0"/>
        <n v="959958.0"/>
        <n v="959577.0"/>
        <n v="959844.0"/>
        <n v="949852.0"/>
        <n v="958330.0"/>
        <n v="951549.0"/>
        <n v="952722.0"/>
        <n v="950704.0"/>
        <n v="954230.0"/>
        <n v="960573.0"/>
        <n v="955210.0"/>
        <n v="954983.0"/>
        <n v="956144.0"/>
        <n v="959499.0"/>
        <n v="961014.0"/>
        <n v="956727.0"/>
        <n v="956528.0"/>
        <n v="954514.0"/>
        <n v="952052.0"/>
        <n v="954825.0"/>
        <n v="959144.0"/>
        <n v="960327.0"/>
        <n v="949388.0"/>
        <n v="955547.0"/>
        <n v="952809.0"/>
        <n v="949976.0"/>
        <n v="957618.0"/>
        <n v="957467.0"/>
        <n v="956762.0"/>
        <n v="957770.0"/>
        <n v="952258.0"/>
        <n v="959515.0"/>
        <n v="954642.0"/>
        <n v="959130.0"/>
        <n v="960247.0"/>
        <n v="960003.0"/>
        <n v="949139.0"/>
        <n v="958489.0"/>
        <n v="959270.0"/>
        <n v="957915.0"/>
        <n v="949214.0"/>
        <n v="951931.0"/>
        <n v="949800.0"/>
        <n v="958190.0"/>
        <n v="957778.0"/>
        <n v="958764.0"/>
        <n v="951013.0"/>
        <n v="950427.0"/>
        <n v="957324.0"/>
        <n v="954474.0"/>
        <n v="951824.0"/>
        <n v="957399.0"/>
        <n v="949451.0"/>
        <n v="955819.0"/>
        <n v="957640.0"/>
        <n v="953296.0"/>
        <n v="954435.0"/>
        <n v="956916.0"/>
        <n v="954412.0"/>
        <n v="960428.0"/>
        <n v="956102.0"/>
        <n v="960982.0"/>
        <n v="951968.0"/>
        <n v="951677.0"/>
        <n v="957206.0"/>
        <n v="961182.0"/>
        <n v="956918.0"/>
        <n v="957723.0"/>
        <n v="959814.0"/>
        <n v="949299.0"/>
        <n v="950602.0"/>
        <n v="958231.0"/>
        <n v="959762.0"/>
        <n v="960808.0"/>
        <n v="956994.0"/>
        <n v="956978.0"/>
        <n v="960943.0"/>
        <n v="951305.0"/>
        <n v="953351.0"/>
        <n v="955548.0"/>
        <n v="957088.0"/>
        <n v="958214.0"/>
        <n v="950732.0"/>
        <n v="956278.0"/>
        <n v="957622.0"/>
        <n v="950202.0"/>
        <n v="949828.0"/>
        <n v="953860.0"/>
        <n v="956354.0"/>
        <n v="950731.0"/>
        <n v="958154.0"/>
        <n v="958611.0"/>
        <n v="960901.0"/>
        <n v="950996.0"/>
        <n v="954031.0"/>
        <n v="955657.0"/>
        <n v="957536.0"/>
        <n v="949289.0"/>
        <n v="953914.0"/>
        <n v="953368.0"/>
        <n v="956285.0"/>
        <n v="954556.0"/>
        <n v="956080.0"/>
        <n v="951823.0"/>
        <n v="952065.0"/>
        <n v="952222.0"/>
        <n v="953078.0"/>
        <n v="953037.0"/>
        <n v="954955.0"/>
        <n v="949272.0"/>
        <n v="950694.0"/>
        <n v="956165.0"/>
        <n v="954852.0"/>
        <n v="956811.0"/>
        <n v="949975.0"/>
        <n v="957522.0"/>
        <n v="952400.0"/>
        <n v="950769.0"/>
        <n v="960848.0"/>
        <n v="952616.0"/>
        <n v="953896.0"/>
        <n v="956429.0"/>
        <n v="956511.0"/>
        <n v="952564.0"/>
        <n v="956824.0"/>
        <n v="949918.0"/>
        <n v="951614.0"/>
        <n v="952079.0"/>
        <n v="958418.0"/>
        <n v="958566.0"/>
        <n v="960306.0"/>
        <n v="960915.0"/>
        <n v="949237.0"/>
        <n v="952202.0"/>
        <n v="954732.0"/>
        <n v="958413.0"/>
        <n v="949189.0"/>
        <n v="950023.0"/>
        <n v="952152.0"/>
        <n v="955239.0"/>
        <n v="957468.0"/>
        <n v="956240.0"/>
        <n v="955426.0"/>
        <n v="958593.0"/>
        <n v="955986.0"/>
        <n v="959650.0"/>
        <n v="955954.0"/>
        <n v="956509.0"/>
        <n v="960863.0"/>
        <n v="954605.0"/>
        <n v="959252.0"/>
        <n v="958998.0"/>
        <n v="955440.0"/>
        <n v="958711.0"/>
        <n v="949285.0"/>
        <n v="950154.0"/>
        <n v="954093.0"/>
        <n v="957743.0"/>
        <n v="960564.0"/>
        <n v="959314.0"/>
        <n v="955823.0"/>
        <n v="952838.0"/>
        <n v="950852.0"/>
        <n v="951926.0"/>
        <n v="957276.0"/>
        <n v="952617.0"/>
        <n v="949954.0"/>
        <n v="950978.0"/>
        <n v="950242.0"/>
        <n v="951478.0"/>
        <n v="954320.0"/>
        <n v="958728.0"/>
        <n v="954775.0"/>
        <n v="951760.0"/>
        <n v="954633.0"/>
        <n v="950595.0"/>
        <n v="952648.0"/>
        <n v="952891.0"/>
        <n v="953138.0"/>
        <n v="957364.0"/>
        <n v="951827.0"/>
        <n v="955532.0"/>
        <n v="953200.0"/>
        <n v="958372.0"/>
        <n v="958152.0"/>
        <n v="960240.0"/>
        <n v="950136.0"/>
        <n v="960337.0"/>
        <n v="950485.0"/>
        <n v="960034.0"/>
        <n v="949329.0"/>
        <n v="951993.0"/>
        <n v="955952.0"/>
        <n v="950671.0"/>
        <n v="950409.0"/>
        <n v="951317.0"/>
        <n v="955588.0"/>
        <n v="957100.0"/>
        <n v="958520.0"/>
        <n v="959891.0"/>
        <n v="949318.0"/>
        <n v="956074.0"/>
        <n v="957062.0"/>
        <n v="949579.0"/>
        <n v="950351.0"/>
        <n v="951443.0"/>
        <n v="960395.0"/>
        <n v="953260.0"/>
        <n v="954306.0"/>
        <n v="957826.0"/>
        <n v="955305.0"/>
        <n v="954036.0"/>
        <n v="957061.0"/>
        <n v="949158.0"/>
        <n v="957260.0"/>
        <n v="954592.0"/>
        <n v="957223.0"/>
        <n v="951781.0"/>
        <n v="957893.0"/>
        <n v="950688.0"/>
        <n v="952369.0"/>
        <n v="955060.0"/>
        <n v="957478.0"/>
        <n v="950356.0"/>
        <n v="951916.0"/>
        <n v="952000.0"/>
        <n v="957095.0"/>
        <n v="950173.0"/>
        <n v="951248.0"/>
        <n v="952641.0"/>
        <n v="958300.0"/>
        <n v="953205.0"/>
        <n v="954307.0"/>
        <n v="956222.0"/>
        <n v="960461.0"/>
        <n v="950160.0"/>
        <n v="949888.0"/>
        <n v="950315.0"/>
        <n v="953496.0"/>
        <n v="954730.0"/>
        <n v="949841.0"/>
        <n v="951619.0"/>
        <n v="952632.0"/>
        <n v="959974.0"/>
        <n v="960561.0"/>
        <n v="949256.0"/>
        <n v="953863.0"/>
        <n v="954868.0"/>
        <n v="957749.0"/>
        <n v="957772.0"/>
        <n v="960275.0"/>
        <n v="960607.0"/>
        <n v="950071.0"/>
        <n v="957361.0"/>
        <n v="958072.0"/>
        <n v="951512.0"/>
        <n v="953618.0"/>
        <n v="954962.0"/>
        <n v="956859.0"/>
        <n v="950647.0"/>
        <n v="959737.0"/>
        <n v="951122.0"/>
        <n v="959055.0"/>
        <n v="949891.0"/>
        <n v="949942.0"/>
        <n v="958543.0"/>
        <n v="950377.0"/>
        <n v="950400.0"/>
        <n v="952454.0"/>
        <n v="953885.0"/>
        <n v="961021.0"/>
        <n v="960838.0"/>
        <n v="950568.0"/>
        <n v="958251.0"/>
        <n v="955630.0"/>
        <n v="958513.0"/>
        <n v="958683.0"/>
        <n v="958976.0"/>
        <n v="951159.0"/>
        <n v="955319.0"/>
        <n v="957683.0"/>
        <n v="955225.0"/>
        <n v="957441.0"/>
        <n v="950921.0"/>
        <n v="952232.0"/>
        <n v="955252.0"/>
        <n v="957910.0"/>
        <n v="950829.0"/>
        <n v="959097.0"/>
        <n v="950188.0"/>
        <n v="951199.0"/>
        <n v="952776.0"/>
        <n v="953598.0"/>
        <n v="956040.0"/>
        <n v="956021.0"/>
        <n v="955760.0"/>
        <n v="959276.0"/>
        <n v="955978.0"/>
        <n v="957938.0"/>
        <n v="960358.0"/>
        <n v="957334.0"/>
        <n v="950916.0"/>
        <n v="953115.0"/>
        <n v="953360.0"/>
        <n v="957663.0"/>
        <n v="959667.0"/>
        <n v="954433.0"/>
        <n v="955050.0"/>
        <n v="957989.0"/>
        <n v="960949.0"/>
        <n v="952133.0"/>
        <n v="955903.0"/>
        <n v="952257.0"/>
        <n v="958514.0"/>
        <n v="960955.0"/>
        <n v="950479.0"/>
        <n v="951242.0"/>
        <n v="949140.0"/>
        <n v="951615.0"/>
        <n v="958546.0"/>
        <n v="957668.0"/>
        <n v="959272.0"/>
        <n v="951236.0"/>
        <n v="952197.0"/>
        <n v="953552.0"/>
        <n v="958796.0"/>
        <n v="950867.0"/>
        <n v="952482.0"/>
        <n v="955096.0"/>
        <n v="958228.0"/>
        <n v="958496.0"/>
        <n v="960980.0"/>
        <n v="955757.0"/>
        <n v="959316.0"/>
        <n v="950571.0"/>
        <n v="954225.0"/>
        <n v="956519.0"/>
        <n v="956671.0"/>
        <n v="950455.0"/>
        <n v="953820.0"/>
        <n v="958451.0"/>
        <n v="960351.0"/>
        <n v="952249.0"/>
        <n v="957764.0"/>
        <n v="957783.0"/>
        <n v="959751.0"/>
        <n v="950530.0"/>
        <n v="952687.0"/>
        <n v="953944.0"/>
        <n v="957625.0"/>
        <n v="959105.0"/>
        <n v="951229.0"/>
        <n v="952055.0"/>
        <n v="956795.0"/>
        <n v="958230.0"/>
        <n v="949740.0"/>
        <n v="950745.0"/>
        <n v="954840.0"/>
        <n v="956503.0"/>
        <n v="960396.0"/>
        <n v="949437.0"/>
        <n v="953139.0"/>
        <n v="959919.0"/>
        <n v="949495.0"/>
        <n v="952218.0"/>
        <n v="953195.0"/>
        <n v="957040.0"/>
        <n v="959889.0"/>
        <n v="960464.0"/>
        <n v="951762.0"/>
        <n v="954077.0"/>
        <n v="954074.0"/>
        <n v="956237.0"/>
        <n v="960089.0"/>
        <n v="954019.0"/>
        <n v="955684.0"/>
        <n v="960214.0"/>
        <n v="960022.0"/>
        <n v="949786.0"/>
        <n v="951559.0"/>
        <n v="957149.0"/>
        <n v="960082.0"/>
        <n v="958701.0"/>
        <n v="961072.0"/>
        <n v="951349.0"/>
        <n v="957693.0"/>
        <n v="959672.0"/>
        <n v="960650.0"/>
        <n v="950932.0"/>
        <n v="952082.0"/>
        <n v="953181.0"/>
        <n v="956973.0"/>
        <n v="957036.0"/>
        <n v="949728.0"/>
        <n v="958109.0"/>
        <n v="953317.0"/>
        <n v="956722.0"/>
        <n v="957250.0"/>
        <n v="961181.0"/>
        <n v="949419.0"/>
        <n v="958267.0"/>
        <n v="958762.0"/>
        <n v="959955.0"/>
        <n v="949290.0"/>
        <n v="956524.0"/>
        <n v="959121.0"/>
        <n v="958933.0"/>
        <n v="951641.0"/>
        <n v="956782.0"/>
        <n v="956990.0"/>
        <n v="949280.0"/>
        <n v="953408.0"/>
        <n v="953291.0"/>
        <n v="957874.0"/>
        <n v="955023.0"/>
        <n v="956679.0"/>
        <n v="957482.0"/>
        <n v="960819.0"/>
        <n v="955687.0"/>
        <n v="959621.0"/>
        <n v="950065.0"/>
        <n v="953515.0"/>
        <n v="953969.0"/>
        <n v="954779.0"/>
        <n v="959673.0"/>
        <n v="961066.0"/>
        <n v="961161.0"/>
        <n v="951737.0"/>
        <n v="952294.0"/>
        <n v="955341.0"/>
        <n v="957096.0"/>
        <n v="959136.0"/>
        <n v="960406.0"/>
        <n v="951933.0"/>
        <n v="955651.0"/>
        <n v="957784.0"/>
        <n v="958403.0"/>
        <n v="960859.0"/>
        <n v="954497.0"/>
        <n v="956357.0"/>
        <n v="959317.0"/>
        <n v="950636.0"/>
        <n v="951907.0"/>
        <n v="952344.0"/>
        <n v="953873.0"/>
        <n v="956223.0"/>
        <n v="956361.0"/>
        <n v="952021.0"/>
        <n v="953074.0"/>
        <n v="960150.0"/>
        <n v="960686.0"/>
        <n v="960900.0"/>
        <n v="955949.0"/>
        <n v="955306.0"/>
        <n v="956053.0"/>
        <n v="959138.0"/>
        <n v="952427.0"/>
        <n v="957579.0"/>
        <n v="960713.0"/>
        <n v="949221.0"/>
        <n v="952549.0"/>
        <n v="956561.0"/>
        <n v="956786.0"/>
        <n v="959037.0"/>
        <n v="960328.0"/>
        <n v="955123.0"/>
        <n v="955513.0"/>
        <n v="957834.0"/>
        <n v="957207.0"/>
        <n v="960409.0"/>
        <n v="951503.0"/>
        <n v="952343.0"/>
        <n v="952557.0"/>
        <n v="952737.0"/>
        <n v="958758.0"/>
        <n v="959948.0"/>
        <n v="959604.0"/>
        <n v="959231.0"/>
        <n v="949292.0"/>
        <n v="954515.0"/>
        <n v="960954.0"/>
        <n v="956720.0"/>
        <n v="953909.0"/>
        <n v="955150.0"/>
        <n v="955814.0"/>
        <n v="957335.0"/>
        <n v="958304.0"/>
        <n v="951849.0"/>
        <n v="952059.0"/>
        <n v="953631.0"/>
        <n v="949219.0"/>
        <n v="953535.0"/>
        <n v="955445.0"/>
        <n v="958615.0"/>
        <n v="951363.0"/>
        <n v="952007.0"/>
        <n v="952445.0"/>
        <n v="954096.0"/>
        <n v="958187.0"/>
        <n v="950879.0"/>
        <n v="950876.0"/>
        <n v="957218.0"/>
        <n v="960336.0"/>
        <n v="960746.0"/>
        <n v="954346.0"/>
        <n v="960918.0"/>
        <n v="949380.0"/>
        <n v="956709.0"/>
        <n v="954567.0"/>
        <n v="949171.0"/>
        <n v="950387.0"/>
        <n v="953891.0"/>
        <n v="954021.0"/>
        <n v="954262.0"/>
        <n v="960242.0"/>
        <n v="960266.0"/>
        <n v="956313.0"/>
        <n v="952808.0"/>
        <n v="954208.0"/>
        <n v="950733.0"/>
        <n v="951973.0"/>
        <n v="954407.0"/>
        <n v="954244.0"/>
        <n v="958427.0"/>
        <n v="950408.0"/>
        <n v="954760.0"/>
        <n v="954655.0"/>
        <n v="951516.0"/>
        <n v="952577.0"/>
        <n v="952532.0"/>
        <n v="957472.0"/>
        <n v="958417.0"/>
        <n v="949819.0"/>
        <n v="950905.0"/>
        <n v="951660.0"/>
        <n v="952771.0"/>
        <n v="958464.0"/>
        <n v="952677.0"/>
        <n v="954961.0"/>
        <n v="959966.0"/>
        <n v="959450.0"/>
        <n v="960705.0"/>
        <n v="957792.0"/>
        <n v="960090.0"/>
        <n v="952130.0"/>
        <n v="954554.0"/>
        <n v="956159.0"/>
        <n v="958387.0"/>
        <n v="958595.0"/>
        <n v="951958.0"/>
        <n v="953105.0"/>
        <n v="957127.0"/>
        <n v="956340.0"/>
        <n v="951375.0"/>
        <n v="953823.0"/>
        <n v="954686.0"/>
        <n v="955552.0"/>
        <n v="956921.0"/>
        <n v="960119.0"/>
        <n v="950062.0"/>
        <n v="959538.0"/>
        <n v="952350.0"/>
        <n v="954025.0"/>
        <n v="955367.0"/>
        <n v="956231.0"/>
        <n v="957897.0"/>
        <n v="949703.0"/>
        <n v="953546.0"/>
        <n v="955821.0"/>
        <n v="950593.0"/>
        <n v="950276.0"/>
        <n v="951440.0"/>
        <n v="954034.0"/>
        <n v="954171.0"/>
        <n v="960194.0"/>
        <n v="953395.0"/>
        <n v="955031.0"/>
        <n v="958012.0"/>
        <n v="949361.0"/>
        <n v="951711.0"/>
        <n v="957572.0"/>
        <n v="953532.0"/>
        <n v="955265.0"/>
        <n v="956203.0"/>
        <n v="957116.0"/>
        <n v="957264.0"/>
        <n v="949169.0"/>
        <n v="952235.0"/>
        <n v="955074.0"/>
        <n v="957642.0"/>
        <n v="958101.0"/>
        <n v="951142.0"/>
        <n v="955470.0"/>
        <n v="957024.0"/>
        <n v="955764.0"/>
        <n v="955688.0"/>
        <n v="959652.0"/>
        <n v="953009.0"/>
        <n v="951082.0"/>
        <n v="951409.0"/>
        <n v="953673.0"/>
        <n v="954800.0"/>
        <n v="960685.0"/>
        <n v="952019.0"/>
        <n v="952505.0"/>
        <n v="953171.0"/>
        <n v="960535.0"/>
        <n v="949612.0"/>
        <n v="950711.0"/>
        <n v="950824.0"/>
        <n v="952872.0"/>
        <n v="950241.0"/>
        <n v="954741.0"/>
        <n v="956420.0"/>
        <n v="957700.0"/>
        <n v="950175.0"/>
        <n v="952824.0"/>
        <n v="956264.0"/>
        <n v="956872.0"/>
        <n v="951774.0"/>
        <n v="960437.0"/>
        <n v="949666.0"/>
        <n v="949570.0"/>
        <n v="952403.0"/>
        <n v="954550.0"/>
        <n v="960899.0"/>
        <n v="956018.0"/>
        <n v="960241.0"/>
        <n v="951568.0"/>
        <n v="951251.0"/>
        <n v="956116.0"/>
        <n v="955309.0"/>
        <n v="959211.0"/>
        <n v="958781.0"/>
        <n v="951644.0"/>
        <n v="951009.0"/>
        <n v="955014.0"/>
        <n v="951493.0"/>
        <n v="958664.0"/>
        <n v="959921.0"/>
        <n v="949316.0"/>
        <n v="953435.0"/>
        <n v="954004.0"/>
        <n v="960719.0"/>
        <n v="960725.0"/>
        <n v="954620.0"/>
        <n v="957600.0"/>
        <n v="958289.0"/>
        <n v="949202.0"/>
        <n v="950444.0"/>
        <n v="955142.0"/>
        <n v="954712.0"/>
        <n v="955304.0"/>
        <n v="957449.0"/>
        <n v="960588.0"/>
        <n v="960742.0"/>
        <n v="951076.0"/>
        <n v="950473.0"/>
        <n v="950726.0"/>
        <n v="950975.0"/>
        <n v="952959.0"/>
        <n v="955951.0"/>
        <n v="956393.0"/>
        <n v="958322.0"/>
        <n v="959373.0"/>
        <n v="958855.0"/>
        <n v="960576.0"/>
        <n v="960930.0"/>
        <n v="949796.0"/>
        <n v="950019.0"/>
        <n v="950576.0"/>
        <n v="951423.0"/>
        <n v="952123.0"/>
        <n v="953238.0"/>
        <n v="952883.0"/>
        <n v="953601.0"/>
        <n v="953864.0"/>
        <n v="954335.0"/>
        <n v="954436.0"/>
        <n v="954631.0"/>
        <n v="956260.0"/>
        <n v="957736.0"/>
        <n v="958477.0"/>
        <n v="958174.0"/>
        <n v="949411.0"/>
        <n v="951676.0"/>
        <n v="953369.0"/>
        <n v="952886.0"/>
        <n v="954449.0"/>
        <n v="955667.0"/>
        <n v="956971.0"/>
        <n v="958358.0"/>
        <n v="959226.0"/>
        <n v="960556.0"/>
        <n v="960966.0"/>
        <n v="949541.0"/>
        <n v="951353.0"/>
        <n v="952099.0"/>
        <n v="952014.0"/>
        <n v="953471.0"/>
        <n v="953726.0"/>
        <n v="954122.0"/>
        <n v="954945.0"/>
        <n v="955069.0"/>
        <n v="955104.0"/>
        <n v="955463.0"/>
        <n v="958572.0"/>
        <n v="960132.0"/>
        <n v="960684.0"/>
        <n v="951551.0"/>
        <n v="952920.0"/>
        <n v="954383.0"/>
        <n v="956639.0"/>
        <n v="959048.0"/>
        <n v="960696.0"/>
        <n v="951341.0"/>
        <n v="951617.0"/>
        <n v="951991.0"/>
        <n v="953041.0"/>
        <n v="954142.0"/>
        <n v="955845.0"/>
        <n v="958145.0"/>
        <n v="949589.0"/>
        <n v="951917.0"/>
        <n v="951988.0"/>
        <n v="952820.0"/>
        <n v="953132.0"/>
        <n v="954997.0"/>
        <n v="955592.0"/>
        <n v="955411.0"/>
        <n v="956246.0"/>
        <n v="956037.0"/>
        <n v="956666.0"/>
        <n v="957307.0"/>
        <n v="958290.0"/>
        <n v="958661.0"/>
        <n v="961001.0"/>
        <n v="949415.0"/>
        <n v="957488.0"/>
        <n v="960969.0"/>
        <n v="960592.0"/>
        <n v="949617.0"/>
        <n v="949332.0"/>
        <n v="949296.0"/>
        <n v="949872.0"/>
        <n v="950443.0"/>
        <n v="951198.0"/>
        <n v="951695.0"/>
        <n v="951401.0"/>
        <n v="951929.0"/>
        <n v="952206.0"/>
        <n v="952386.0"/>
        <n v="953293.0"/>
        <n v="955255.0"/>
        <n v="957636.0"/>
        <n v="957762.0"/>
        <n v="958319.0"/>
        <n v="958086.0"/>
        <n v="958634.0"/>
        <n v="960973.0"/>
        <n v="949551.0"/>
        <n v="949427.0"/>
        <n v="950722.0"/>
        <n v="950466.0"/>
        <n v="951534.0"/>
        <n v="953137.0"/>
        <n v="953363.0"/>
        <n v="954290.0"/>
        <n v="955879.0"/>
        <n v="957489.0"/>
        <n v="957751.0"/>
        <n v="958153.0"/>
        <n v="958263.0"/>
        <n v="959079.0"/>
        <n v="958786.0"/>
        <n v="960429.0"/>
        <n v="960079.0"/>
        <n v="961156.0"/>
        <n v="960683.0"/>
        <n v="949562.0"/>
        <n v="949398.0"/>
        <n v="950140.0"/>
        <n v="951210.0"/>
        <n v="952726.0"/>
        <n v="953494.0"/>
        <n v="953916.0"/>
        <n v="955741.0"/>
        <n v="956493.0"/>
        <n v="956917.0"/>
        <n v="957470.0"/>
        <n v="958930.0"/>
        <n v="950192.0"/>
        <n v="950591.0"/>
        <n v="950564.0"/>
        <n v="952407.0"/>
        <n v="952095.0"/>
        <n v="952241.0"/>
        <n v="953089.0"/>
        <n v="954860.0"/>
        <n v="960910.0"/>
        <n v="949477.0"/>
        <n v="949619.0"/>
        <n v="950226.0"/>
        <n v="950264.0"/>
        <n v="951786.0"/>
        <n v="951232.0"/>
        <n v="952768.0"/>
        <n v="953901.0"/>
        <n v="953990.0"/>
        <n v="954744.0"/>
        <n v="955944.0"/>
        <n v="956813.0"/>
        <n v="957842.0"/>
        <n v="957249.0"/>
        <n v="957255.0"/>
        <n v="957158.0"/>
        <n v="958324.0"/>
        <n v="958378.0"/>
        <n v="959516.0"/>
        <n v="960158.0"/>
        <n v="960026.0"/>
        <n v="960926.0"/>
        <n v="951825.0"/>
        <n v="951868.0"/>
        <n v="952586.0"/>
        <n v="952922.0"/>
        <n v="956866.0"/>
        <n v="957678.0"/>
        <n v="958114.0"/>
        <n v="958590.0"/>
        <n v="959658.0"/>
        <n v="959592.0"/>
        <n v="960393.0"/>
        <n v="960814.0"/>
        <n v="949627.0"/>
        <n v="952278.0"/>
        <n v="952782.0"/>
        <n v="954202.0"/>
        <n v="955168.0"/>
        <n v="957131.0"/>
        <n v="956888.0"/>
        <n v="957021.0"/>
        <n v="956676.0"/>
        <n v="958213.0"/>
        <n v="958835.0"/>
        <n v="959688.0"/>
        <n v="960056.0"/>
        <n v="960035.0"/>
        <n v="961017.0"/>
        <n v="949760.0"/>
        <n v="951002.0"/>
        <n v="952295.0"/>
        <n v="952064.0"/>
        <n v="952035.0"/>
        <n v="953126.0"/>
        <n v="953447.0"/>
        <n v="955391.0"/>
        <n v="955566.0"/>
        <n v="956283.0"/>
        <n v="957505.0"/>
        <n v="950900.0"/>
        <n v="950506.0"/>
        <n v="951397.0"/>
        <n v="953537.0"/>
        <n v="955870.0"/>
        <n v="955850.0"/>
        <n v="956669.0"/>
        <n v="958447.0"/>
        <n v="959189.0"/>
        <n v="960135.0"/>
        <n v="949706.0"/>
        <n v="951838.0"/>
        <n v="951638.0"/>
        <n v="952045.0"/>
        <n v="952036.0"/>
        <n v="954506.0"/>
        <n v="954199.0"/>
        <n v="954451.0"/>
        <n v="954252.0"/>
        <n v="956149.0"/>
        <n v="956767.0"/>
        <n v="959726.0"/>
        <n v="961168.0"/>
        <n v="960950.0"/>
        <n v="949509.0"/>
        <n v="951007.0"/>
        <n v="950625.0"/>
        <n v="951700.0"/>
        <n v="951474.0"/>
        <n v="951768.0"/>
        <n v="954176.0"/>
        <n v="955183.0"/>
        <n v="954756.0"/>
        <n v="957438.0"/>
        <n v="958229.0"/>
        <n v="959163.0"/>
        <n v="959302.0"/>
        <n v="959956.0"/>
        <n v="950527.0"/>
        <n v="951010.0"/>
        <n v="950460.0"/>
        <n v="951054.0"/>
        <n v="952581.0"/>
        <n v="953432.0"/>
        <n v="953434.0"/>
        <n v="954081.0"/>
        <n v="954125.0"/>
        <n v="955012.0"/>
        <n v="959071.0"/>
        <n v="960397.0"/>
        <n v="960802.0"/>
        <n v="960670.0"/>
        <n v="950504.0"/>
        <n v="950651.0"/>
        <n v="951680.0"/>
        <n v="951696.0"/>
        <n v="952764.0"/>
        <n v="952773.0"/>
        <n v="952113.0"/>
        <n v="953722.0"/>
        <n v="954107.0"/>
        <n v="954858.0"/>
        <n v="954935.0"/>
        <n v="956593.0"/>
        <n v="958979.0"/>
        <n v="960756.0"/>
        <n v="949591.0"/>
        <n v="950857.0"/>
        <n v="952659.0"/>
        <n v="952266.0"/>
        <n v="953902.0"/>
        <n v="954859.0"/>
        <n v="954871.0"/>
        <n v="956198.0"/>
        <n v="955400.0"/>
        <n v="957268.0"/>
        <n v="958350.0"/>
        <n v="960177.0"/>
        <n v="960986.0"/>
        <n v="949143.0"/>
        <n v="949769.0"/>
        <n v="950525.0"/>
        <n v="951189.0"/>
        <n v="951366.0"/>
        <n v="953788.0"/>
        <n v="953452.0"/>
        <n v="954885.0"/>
        <n v="956232.0"/>
        <n v="956076.0"/>
        <n v="957000.0"/>
        <n v="957413.0"/>
        <n v="958240.0"/>
        <n v="958811.0"/>
        <n v="958610.0"/>
        <n v="958715.0"/>
        <n v="960803.0"/>
        <n v="960553.0"/>
        <n v="949834.0"/>
        <n v="949880.0"/>
        <n v="950596.0"/>
        <n v="951070.0"/>
        <n v="950881.0"/>
        <n v="951657.0"/>
        <n v="952701.0"/>
        <n v="952048.0"/>
        <n v="952127.0"/>
        <n v="952849.0"/>
        <n v="954328.0"/>
        <n v="959471.0"/>
        <n v="960249.0"/>
        <n v="960961.0"/>
        <n v="951950.0"/>
        <n v="951937.0"/>
        <n v="952347.0"/>
        <n v="952626.0"/>
        <n v="954581.0"/>
        <n v="957713.0"/>
        <n v="957969.0"/>
        <n v="958503.0"/>
        <n v="959287.0"/>
        <n v="960405.0"/>
        <n v="960733.0"/>
        <n v="949394.0"/>
        <n v="949716.0"/>
        <n v="950095.0"/>
        <n v="952706.0"/>
        <n v="952727.0"/>
        <n v="952578.0"/>
        <n v="953501.0"/>
        <n v="953585.0"/>
        <n v="955800.0"/>
        <n v="957461.0"/>
        <n v="957152.0"/>
        <n v="957313.0"/>
        <n v="958164.0"/>
        <n v="959171.0"/>
        <n v="960178.0"/>
        <n v="960751.0"/>
        <n v="960936.0"/>
        <n v="949943.0"/>
        <n v="950469.0"/>
        <n v="951448.0"/>
        <n v="951253.0"/>
        <n v="953410.0"/>
        <n v="956827.0"/>
        <n v="956977.0"/>
        <n v="957733.0"/>
        <n v="958527.0"/>
        <n v="959456.0"/>
        <n v="959601.0"/>
        <n v="960778.0"/>
        <n v="961109.0"/>
        <n v="960723.0"/>
        <n v="960532.0"/>
        <n v="949569.0"/>
        <n v="950578.0"/>
        <n v="951527.0"/>
        <n v="952083.0"/>
        <n v="953388.0"/>
        <n v="953063.0"/>
        <n v="954950.0"/>
        <n v="956906.0"/>
        <n v="956791.0"/>
        <n v="956807.0"/>
        <n v="957078.0"/>
        <n v="958833.0"/>
        <n v="959790.0"/>
        <n v="959824.0"/>
        <n v="959898.0"/>
        <n v="960840.0"/>
        <n v="960648.0"/>
        <n v="950945.0"/>
        <n v="950318.0"/>
        <n v="951488.0"/>
        <n v="953378.0"/>
        <n v="952913.0"/>
        <n v="955405.0"/>
        <n v="955654.0"/>
        <n v="955436.0"/>
        <n v="956256.0"/>
        <n v="956380.0"/>
        <n v="957118.0"/>
        <n v="956515.0"/>
        <n v="957068.0"/>
        <n v="957797.0"/>
        <n v="958404.0"/>
        <n v="959492.0"/>
        <n v="959513.0"/>
        <n v="960205.0"/>
        <n v="961192.0"/>
        <n v="950991.0"/>
        <n v="950633.0"/>
        <n v="951099.0"/>
        <n v="951408.0"/>
        <n v="952265.0"/>
        <n v="954863.0"/>
        <n v="954941.0"/>
        <n v="954608.0"/>
        <n v="955496.0"/>
        <n v="955310.0"/>
        <n v="955363.0"/>
        <n v="957829.0"/>
        <n v="957837.0"/>
        <n v="957655.0"/>
        <n v="958189.0"/>
        <n v="960815.0"/>
        <n v="949755.0"/>
        <n v="950319.0"/>
        <n v="950454.0"/>
        <n v="952688.0"/>
        <n v="952328.0"/>
        <n v="952627.0"/>
        <n v="953692.0"/>
        <n v="956248.0"/>
        <n v="959041.0"/>
        <n v="959275.0"/>
        <n v="960334.0"/>
        <n v="949566.0"/>
        <n v="952194.0"/>
        <n v="953285.0"/>
        <n v="954130.0"/>
        <n v="953994.0"/>
        <n v="954541.0"/>
        <n v="954792.0"/>
        <n v="956516.0"/>
        <n v="957848.0"/>
        <n v="960278.0"/>
        <n v="949458.0"/>
        <n v="949145.0"/>
        <n v="949982.0"/>
        <n v="949491.0"/>
        <n v="950300.0"/>
        <n v="950560.0"/>
        <n v="950374.0"/>
        <n v="950889.0"/>
        <n v="951770.0"/>
        <n v="951258.0"/>
        <n v="951930.0"/>
        <n v="951970.0"/>
        <n v="953527.0"/>
        <n v="953611.0"/>
        <n v="953952.0"/>
        <n v="953813.0"/>
        <n v="954543.0"/>
        <n v="954944.0"/>
        <n v="955370.0"/>
        <n v="955718.0"/>
        <n v="956747.0"/>
        <n v="957975.0"/>
        <n v="958204.0"/>
        <n v="960419.0"/>
        <n v="960612.0"/>
        <n v="949861.0"/>
        <n v="949837.0"/>
        <n v="949913.0"/>
        <n v="950761.0"/>
        <n v="950484.0"/>
        <n v="950086.0"/>
        <n v="953832.0"/>
        <n v="954546.0"/>
        <n v="954676.0"/>
        <n v="956065.0"/>
        <n v="957045.0"/>
        <n v="956988.0"/>
        <n v="957757.0"/>
        <n v="958075.0"/>
        <n v="958067.0"/>
        <n v="959116.0"/>
        <n v="958667.0"/>
        <n v="949658.0"/>
        <n v="950587.0"/>
        <n v="950392.0"/>
        <n v="951135.0"/>
        <n v="954748.0"/>
        <n v="955888.0"/>
        <n v="956435.0"/>
        <n v="956563.0"/>
        <n v="957662.0"/>
        <n v="957225.0"/>
        <n v="958237.0"/>
        <n v="959420.0"/>
        <n v="959932.0"/>
        <n v="961127.0"/>
        <n v="949705.0"/>
        <n v="949768.0"/>
        <n v="950198.0"/>
        <n v="951643.0"/>
        <n v="956500.0"/>
        <n v="956425.0"/>
        <n v="958406.0"/>
        <n v="958430.0"/>
        <n v="958383.0"/>
        <n v="958691.0"/>
        <n v="959009.0"/>
        <n v="949851.0"/>
        <n v="952243.0"/>
        <n v="954283.0"/>
        <n v="954979.0"/>
        <n v="956674.0"/>
        <n v="959754.0"/>
        <n v="949959.0"/>
        <n v="949245.0"/>
        <n v="949700.0"/>
        <n v="950130.0"/>
        <n v="951505.0"/>
        <n v="955001.0"/>
        <n v="955483.0"/>
        <n v="957072.0"/>
        <n v="958814.0"/>
        <n v="959570.0"/>
        <n v="959557.0"/>
        <n v="959607.0"/>
        <n v="960436.0"/>
        <n v="960860.0"/>
        <n v="960927.0"/>
        <n v="949608.0"/>
        <n v="949387.0"/>
        <n v="951755.0"/>
        <n v="951668.0"/>
        <n v="952240.0"/>
        <n v="952132.0"/>
        <n v="952750.0"/>
        <n v="953709.0"/>
        <n v="954342.0"/>
        <n v="954168.0"/>
        <n v="956048.0"/>
        <n v="956094.0"/>
        <n v="959298.0"/>
        <n v="960491.0"/>
        <n v="949447.0"/>
        <n v="949449.0"/>
        <n v="951087.0"/>
        <n v="950350.0"/>
        <n v="953555.0"/>
        <n v="952964.0"/>
        <n v="956447.0"/>
        <n v="957038.0"/>
        <n v="956381.0"/>
        <n v="957499.0"/>
        <n v="958192.0"/>
        <n v="958863.0"/>
        <n v="958733.0"/>
        <n v="959703.0"/>
        <n v="961158.0"/>
        <n v="949141.0"/>
        <n v="950903.0"/>
        <n v="951063.0"/>
        <n v="951837.0"/>
        <n v="951430.0"/>
        <n v="952697.0"/>
        <n v="954509.0"/>
        <n v="954087.0"/>
        <n v="954771.0"/>
        <n v="955789.0"/>
        <n v="957226.0"/>
        <n v="957641.0"/>
        <n v="958908.0"/>
        <n v="959310.0"/>
        <n v="960380.0"/>
        <n v="960365.0"/>
        <n v="960597.0"/>
        <n v="960983.0"/>
        <n v="961097.0"/>
        <n v="950083.0"/>
        <n v="951266.0"/>
        <n v="952129.0"/>
        <n v="953641.0"/>
        <n v="954920.0"/>
        <n v="956206.0"/>
        <n v="957029.0"/>
        <n v="957418.0"/>
        <n v="958326.0"/>
        <n v="958092.0"/>
        <n v="959112.0"/>
        <n v="959038.0"/>
        <n v="958939.0"/>
        <n v="958700.0"/>
        <n v="959341.0"/>
        <n v="960484.0"/>
        <n v="960721.0"/>
        <n v="949606.0"/>
        <n v="949780.0"/>
        <n v="949881.0"/>
        <n v="950666.0"/>
        <n v="950462.0"/>
        <n v="950435.0"/>
        <n v="951374.0"/>
        <n v="951264.0"/>
        <n v="954073.0"/>
        <n v="954405.0"/>
        <n v="954816.0"/>
        <n v="955497.0"/>
        <n v="956057.0"/>
        <n v="955246.0"/>
        <n v="955875.0"/>
        <n v="956338.0"/>
        <n v="957107.0"/>
        <n v="956862.0"/>
        <n v="960909.0"/>
        <n v="949900.0"/>
        <n v="951869.0"/>
        <n v="952268.0"/>
        <n v="954054.0"/>
        <n v="955152.0"/>
        <n v="956802.0"/>
        <n v="958437.0"/>
        <n v="958697.0"/>
        <n v="959819.0"/>
        <n v="960225.0"/>
        <n v="960492.0"/>
        <n v="949302.0"/>
        <n v="949253.0"/>
        <n v="950724.0"/>
        <n v="952158.0"/>
        <n v="954100.0"/>
        <n v="955984.0"/>
        <n v="955777.0"/>
        <n v="958020.0"/>
        <n v="959802.0"/>
        <n v="960127.0"/>
        <n v="960624.0"/>
        <n v="949904.0"/>
        <n v="950588.0"/>
        <n v="950258.0"/>
        <n v="950348.0"/>
        <n v="951690.0"/>
        <n v="952467.0"/>
        <n v="952670.0"/>
        <n v="953905.0"/>
        <n v="953850.0"/>
        <n v="955214.0"/>
        <n v="957059.0"/>
        <n v="958274.0"/>
        <n v="959714.0"/>
        <n v="960281.0"/>
        <n v="961117.0"/>
        <n v="960664.0"/>
        <n v="949561.0"/>
        <n v="951925.0"/>
        <n v="951744.0"/>
        <n v="951986.0"/>
        <n v="953544.0"/>
        <n v="954050.0"/>
        <n v="954260.0"/>
        <n v="957316.0"/>
        <n v="957587.0"/>
        <n v="949507.0"/>
        <n v="950989.0"/>
        <n v="951022.0"/>
        <n v="952561.0"/>
        <n v="953298.0"/>
        <n v="957091.0"/>
        <n v="958550.0"/>
        <n v="960418.0"/>
        <n v="961167.0"/>
        <n v="950189.0"/>
        <n v="951153.0"/>
        <n v="952067.0"/>
        <n v="954844.0"/>
        <n v="955921.0"/>
        <n v="956249.0"/>
        <n v="957311.0"/>
        <n v="958455.0"/>
        <n v="960738.0"/>
        <n v="960634.0"/>
        <n v="960908.0"/>
        <n v="949320.0"/>
        <n v="951226.0"/>
        <n v="954325.0"/>
        <n v="954063.0"/>
        <n v="954366.0"/>
        <n v="955937.0"/>
        <n v="955989.0"/>
        <n v="956750.0"/>
        <n v="956480.0"/>
        <n v="959222.0"/>
        <n v="959812.0"/>
        <n v="959581.0"/>
        <n v="960333.0"/>
        <n v="960018.0"/>
        <n v="950477.0"/>
        <n v="950635.0"/>
        <n v="950742.0"/>
        <n v="951843.0"/>
        <n v="952621.0"/>
        <n v="955484.0"/>
        <n v="955938.0"/>
        <n v="957275.0"/>
        <n v="957786.0"/>
        <n v="957998.0"/>
        <n v="958238.0"/>
        <n v="958999.0"/>
        <n v="949259.0"/>
        <n v="950926.0"/>
        <n v="952414.0"/>
        <n v="953402.0"/>
        <n v="953903.0"/>
        <n v="953893.0"/>
        <n v="954627.0"/>
        <n v="956812.0"/>
        <n v="957559.0"/>
        <n v="957473.0"/>
        <n v="958534.0"/>
        <n v="958182.0"/>
        <n v="959470.0"/>
        <n v="960979.0"/>
        <n v="950569.0"/>
        <n v="951628.0"/>
        <n v="952195.0"/>
        <n v="954005.0"/>
        <n v="954934.0"/>
        <n v="955857.0"/>
        <n v="956895.0"/>
        <n v="957582.0"/>
        <n v="957609.0"/>
        <n v="958218.0"/>
        <n v="959699.0"/>
        <n v="959791.0"/>
        <n v="961053.0"/>
        <n v="951235.0"/>
        <n v="951900.0"/>
        <n v="951418.0"/>
        <n v="952255.0"/>
        <n v="953777.0"/>
        <n v="953739.0"/>
        <n v="954379.0"/>
        <n v="955345.0"/>
        <n v="957814.0"/>
        <n v="958102.0"/>
        <n v="958505.0"/>
        <n v="959045.0"/>
        <n v="958964.0"/>
        <n v="949709.0"/>
        <n v="950668.0"/>
        <n v="950320.0"/>
        <n v="951346.0"/>
        <n v="954048.0"/>
        <n v="957379.0"/>
        <n v="960160.0"/>
        <n v="960443.0"/>
        <n v="961051.0"/>
        <n v="949722.0"/>
        <n v="949252.0"/>
        <n v="950244.0"/>
        <n v="953938.0"/>
        <n v="956641.0"/>
        <n v="956880.0"/>
        <n v="957763.0"/>
        <n v="957331.0"/>
        <n v="958269.0"/>
        <n v="958545.0"/>
        <n v="958011.0"/>
        <n v="958782.0"/>
        <n v="960066.0"/>
        <n v="960646.0"/>
        <n v="961085.0"/>
        <n v="949322.0"/>
        <n v="949287.0"/>
        <n v="950774.0"/>
        <n v="950832.0"/>
        <n v="950486.0"/>
        <n v="951313.0"/>
        <n v="953907.0"/>
        <n v="953411.0"/>
        <n v="954129.0"/>
        <n v="955072.0"/>
        <n v="954665.0"/>
        <n v="956857.0"/>
        <n v="956428.0"/>
        <n v="956768.0"/>
        <n v="958983.0"/>
        <n v="958682.0"/>
        <n v="960642.0"/>
        <n v="960874.0"/>
        <n v="960658.0"/>
        <n v="949869.0"/>
        <n v="949970.0"/>
        <n v="950917.0"/>
        <n v="951278.0"/>
        <n v="951471.0"/>
        <n v="952567.0"/>
        <n v="955392.0"/>
        <n v="955583.0"/>
        <n v="956079.0"/>
        <n v="959118.0"/>
        <n v="960161.0"/>
        <n v="960516.0"/>
        <n v="950167.0"/>
        <n v="951447.0"/>
        <n v="951123.0"/>
        <n v="951747.0"/>
        <n v="952011.0"/>
        <n v="952469.0"/>
        <n v="952149.0"/>
        <n v="954158.0"/>
        <n v="954253.0"/>
        <n v="957465.0"/>
        <n v="958369.0"/>
        <n v="959082.0"/>
        <n v="959630.0"/>
        <n v="949862.0"/>
        <n v="949548.0"/>
        <n v="950524.0"/>
        <n v="953798.0"/>
        <n v="954154.0"/>
        <n v="954644.0"/>
        <n v="956672.0"/>
        <n v="957053.0"/>
        <n v="950928.0"/>
        <n v="953878.0"/>
        <n v="953437.0"/>
        <n v="955704.0"/>
        <n v="956695.0"/>
        <n v="957151.0"/>
        <n v="958625.0"/>
        <n v="958642.0"/>
        <n v="959093.0"/>
        <n v="960701.0"/>
        <n v="949673.0"/>
        <n v="951778.0"/>
        <n v="951254.0"/>
        <n v="956215.0"/>
        <n v="956758.0"/>
        <n v="959135.0"/>
        <n v="960285.0"/>
        <n v="960704.0"/>
        <n v="949637.0"/>
        <n v="949431.0"/>
        <n v="950802.0"/>
        <n v="950519.0"/>
        <n v="952644.0"/>
        <n v="952753.0"/>
        <n v="953391.0"/>
        <n v="955188.0"/>
        <n v="955567.0"/>
        <n v="957821.0"/>
        <n v="957847.0"/>
        <n v="958963.0"/>
        <n v="959803.0"/>
        <n v="960596.0"/>
        <n v="960862.0"/>
        <n v="950295.0"/>
        <n v="951589.0"/>
        <n v="952474.0"/>
        <n v="952043.0"/>
        <n v="952690.0"/>
        <n v="952356.0"/>
        <n v="955143.0"/>
        <n v="956173.0"/>
        <n v="956739.0"/>
        <n v="956477.0"/>
        <n v="956522.0"/>
        <n v="957578.0"/>
        <n v="958425.0"/>
        <n v="958973.0"/>
        <n v="959859.0"/>
        <n v="949929.0"/>
        <n v="952585.0"/>
        <n v="953774.0"/>
        <n v="954294.0"/>
        <n v="954704.0"/>
        <n v="956444.0"/>
        <n v="958419.0"/>
        <n v="959596.0"/>
        <n v="960958.0"/>
        <n v="960647.0"/>
        <n v="960809.0"/>
        <n v="949807.0"/>
        <n v="950719.0"/>
        <n v="950558.0"/>
        <n v="951581.0"/>
        <n v="951379.0"/>
        <n v="953376.0"/>
        <n v="954363.0"/>
        <n v="955196.0"/>
        <n v="955541.0"/>
        <n v="957030.0"/>
        <n v="959724.0"/>
        <n v="960216.0"/>
        <n v="960011.0"/>
        <n v="960621.0"/>
        <n v="949635.0"/>
        <n v="949240.0"/>
        <n v="950187.0"/>
        <n v="951143.0"/>
        <n v="954678.0"/>
        <n v="957282.0"/>
        <n v="958490.0"/>
        <n v="958974.0"/>
        <n v="958658.0"/>
        <n v="959006.0"/>
        <n v="960971.0"/>
        <n v="960472.0"/>
        <n v="949593.0"/>
        <n v="950088.0"/>
        <n v="950503.0"/>
        <n v="951222.0"/>
        <n v="951154.0"/>
        <n v="951411.0"/>
        <n v="952444.0"/>
        <n v="951992.0"/>
        <n v="954535.0"/>
        <n v="954181.0"/>
        <n v="954971.0"/>
        <n v="955880.0"/>
        <n v="956484.0"/>
        <n v="956650.0"/>
        <n v="957380.0"/>
        <n v="959633.0"/>
        <n v="959771.0"/>
        <n v="949291.0"/>
        <n v="950105.0"/>
        <n v="950093.0"/>
        <n v="950378.0"/>
        <n v="954084.0"/>
        <n v="954032.0"/>
        <n v="954906.0"/>
        <n v="954682.0"/>
        <n v="955355.0"/>
        <n v="956999.0"/>
        <n v="957724.0"/>
        <n v="958803.0"/>
        <n v="959735.0"/>
        <n v="959475.0"/>
        <n v="959884.0"/>
        <n v="949385.0"/>
        <n v="951506.0"/>
        <n v="951654.0"/>
        <n v="951555.0"/>
        <n v="951797.0"/>
        <n v="952031.0"/>
        <n v="955103.0"/>
        <n v="959968.0"/>
        <n v="959521.0"/>
        <n v="960354.0"/>
        <n v="949950.0"/>
        <n v="949894.0"/>
        <n v="950089.0"/>
        <n v="953592.0"/>
        <n v="952971.0"/>
        <n v="952955.0"/>
        <n v="954489.0"/>
        <n v="955495.0"/>
        <n v="956606.0"/>
        <n v="956801.0"/>
        <n v="956682.0"/>
        <n v="958325.0"/>
        <n v="959090.0"/>
        <n v="960415.0"/>
        <n v="961077.0"/>
        <n v="960800.0"/>
        <n v="949686.0"/>
        <n v="949522.0"/>
        <n v="950784.0"/>
        <n v="950997.0"/>
        <n v="950381.0"/>
        <n v="952157.0"/>
        <n v="953358.0"/>
        <n v="952836.0"/>
        <n v="954854.0"/>
        <n v="955413.0"/>
        <n v="955966.0"/>
        <n v="957102.0"/>
        <n v="956530.0"/>
        <n v="958089.0"/>
        <n v="959170.0"/>
        <n v="961069.0"/>
        <n v="949513.0"/>
        <n v="950075.0"/>
        <n v="950708.0"/>
        <n v="950797.0"/>
        <n v="950197.0"/>
        <n v="951984.0"/>
        <n v="953294.0"/>
        <n v="953503.0"/>
        <n v="954596.0"/>
        <n v="956197.0"/>
        <n v="956290.0"/>
        <n v="955979.0"/>
        <n v="957281.0"/>
        <n v="958103.0"/>
        <n v="958506.0"/>
        <n v="960510.0"/>
        <n v="949190.0"/>
        <n v="949434.0"/>
        <n v="950680.0"/>
        <n v="953605.0"/>
        <n v="953390.0"/>
        <n v="953359.0"/>
        <n v="955963.0"/>
        <n v="955924.0"/>
        <n v="958895.0"/>
        <n v="960232.0"/>
        <n v="961195.0"/>
        <n v="949453.0"/>
        <n v="950887.0"/>
        <n v="955019.0"/>
        <n v="955625.0"/>
        <n v="958583.0"/>
        <n v="960348.0"/>
        <n v="960220.0"/>
        <n v="949624.0"/>
        <n v="949797.0"/>
        <n v="949687.0"/>
        <n v="950713.0"/>
        <n v="953516.0"/>
        <n v="954118.0"/>
        <n v="956487.0"/>
        <n v="957643.0"/>
        <n v="957993.0"/>
        <n v="958654.0"/>
        <n v="959003.0"/>
        <n v="958810.0"/>
        <n v="960780.0"/>
        <n v="960578.0"/>
        <n v="949626.0"/>
        <n v="950520.0"/>
        <n v="952017.0"/>
        <n v="952907.0"/>
        <n v="952937.0"/>
        <n v="953662.0"/>
        <n v="954525.0"/>
        <n v="956208.0"/>
        <n v="955874.0"/>
        <n v="956933.0"/>
        <n v="957389.0"/>
        <n v="957270.0"/>
        <n v="960264.0"/>
        <n v="961116.0"/>
        <n v="950874.0"/>
        <n v="951294.0"/>
        <n v="951998.0"/>
        <n v="952030.0"/>
        <n v="952110.0"/>
        <n v="953554.0"/>
        <n v="957140.0"/>
        <n v="957136.0"/>
        <n v="958397.0"/>
        <n v="958064.0"/>
        <n v="958630.0"/>
        <n v="960048.0"/>
        <n v="949584.0"/>
        <n v="949772.0"/>
        <n v="950609.0"/>
        <n v="950639.0"/>
        <n v="954173.0"/>
        <n v="954652.0"/>
        <n v="955415.0"/>
        <n v="956821.0"/>
        <n v="959233.0"/>
        <n v="960221.0"/>
        <n v="960384.0"/>
        <n v="949600.0"/>
        <n v="953225.0"/>
        <n v="954649.0"/>
        <n v="954839.0"/>
        <n v="957556.0"/>
        <n v="958361.0"/>
        <n v="958568.0"/>
        <n v="958607.0"/>
        <n v="949711.0"/>
        <n v="949270.0"/>
        <n v="949876.0"/>
        <n v="950230.0"/>
        <n v="951321.0"/>
        <n v="952582.0"/>
        <n v="952008.0"/>
        <n v="952119.0"/>
        <n v="952917.0"/>
        <n v="952869.0"/>
        <n v="954041.0"/>
        <n v="954112.0"/>
        <n v="956226.0"/>
        <n v="957742.0"/>
        <n v="959893.0"/>
        <n v="960308.0"/>
        <n v="949715.0"/>
        <n v="949474.0"/>
        <n v="950482.0"/>
        <n v="952391.0"/>
        <n v="952589.0"/>
        <n v="952203.0"/>
        <n v="952443.0"/>
        <n v="953051.0"/>
        <n v="953245.0"/>
        <n v="954577.0"/>
        <n v="954911.0"/>
        <n v="954883.0"/>
        <n v="957222.0"/>
        <n v="959221.0"/>
        <n v="958950.0"/>
        <n v="960007.0"/>
        <n v="949926.0"/>
        <n v="950954.0"/>
        <n v="952275.0"/>
        <n v="952121.0"/>
        <n v="954510.0"/>
        <n v="955025.0"/>
        <n v="955965.0"/>
        <n v="955603.0"/>
        <n v="957014.0"/>
        <n v="957607.0"/>
        <n v="957936.0"/>
        <n v="959240.0"/>
        <n v="958646.0"/>
        <n v="959668.0"/>
        <n v="959756.0"/>
        <n v="960659.0"/>
        <n v="949146.0"/>
        <n v="951003.0"/>
        <n v="950809.0"/>
        <n v="951352.0"/>
        <n v="951338.0"/>
        <n v="952719.0"/>
        <n v="952122.0"/>
        <n v="952574.0"/>
        <n v="953383.0"/>
        <n v="953545.0"/>
        <n v="954836.0"/>
        <n v="954749.0"/>
        <n v="955691.0"/>
        <n v="956538.0"/>
        <n v="956631.0"/>
        <n v="958460.0"/>
        <n v="959329.0"/>
        <n v="959321.0"/>
        <n v="959583.0"/>
        <n v="960168.0"/>
        <n v="960512.0"/>
        <n v="949596.0"/>
        <n v="949921.0"/>
        <n v="951307.0"/>
        <n v="952902.0"/>
        <n v="954330.0"/>
        <n v="955186.0"/>
        <n v="956134.0"/>
        <n v="956086.0"/>
        <n v="956785.0"/>
        <n v="956817.0"/>
        <n v="957825.0"/>
        <n v="959269.0"/>
        <n v="959440.0"/>
        <n v="960692.0"/>
        <n v="960655.0"/>
        <n v="961055.0"/>
        <n v="949392.0"/>
        <n v="951535.0"/>
        <n v="951539.0"/>
        <n v="954503.0"/>
        <n v="954240.0"/>
        <n v="956054.0"/>
        <n v="957706.0"/>
        <n v="957699.0"/>
        <n v="959015.0"/>
        <n v="959392.0"/>
        <n v="960021.0"/>
        <n v="949476.0"/>
        <n v="951182.0"/>
        <n v="952207.0"/>
        <n v="952434.0"/>
        <n v="953594.0"/>
        <n v="953097.0"/>
        <n v="954183.0"/>
        <n v="954147.0"/>
        <n v="956279.0"/>
        <n v="956663.0"/>
        <n v="958703.0"/>
        <n v="960033.0"/>
        <n v="960883.0"/>
        <n v="950548.0"/>
        <n v="950101.0"/>
        <n v="951607.0"/>
        <n v="952254.0"/>
        <n v="952212.0"/>
        <n v="951997.0"/>
        <n v="953895.0"/>
        <n v="954378.0"/>
        <n v="954391.0"/>
        <n v="955121.0"/>
        <n v="954850.0"/>
        <n v="956571.0"/>
        <n v="957080.0"/>
        <n v="957922.0"/>
        <n v="959611.0"/>
        <n v="960805.0"/>
        <n v="949406.0"/>
        <n v="949205.0"/>
        <n v="950224.0"/>
        <n v="950180.0"/>
        <n v="951546.0"/>
        <n v="953524.0"/>
        <n v="953924.0"/>
        <n v="953021.0"/>
        <n v="953022.0"/>
        <n v="954203.0"/>
        <n v="954650.0"/>
        <n v="955618.0"/>
        <n v="957132.0"/>
        <n v="956494.0"/>
        <n v="957297.0"/>
        <n v="959721.0"/>
        <n v="959962.0"/>
        <n v="960335.0"/>
        <n v="961030.0"/>
        <n v="949661.0"/>
        <n v="949456.0"/>
        <n v="950326.0"/>
        <n v="952803.0"/>
        <n v="953239.0"/>
        <n v="954969.0"/>
        <n v="954824.0"/>
        <n v="954614.0"/>
        <n v="955658.0"/>
        <n v="955672.0"/>
        <n v="956220.0"/>
        <n v="956777.0"/>
        <n v="957231.0"/>
        <n v="958914.0"/>
        <n v="958643.0"/>
        <n v="949565.0"/>
        <n v="949454.0"/>
        <n v="950828.0"/>
        <n v="951684.0"/>
        <n v="951703.0"/>
        <n v="953664.0"/>
        <n v="956118.0"/>
        <n v="957589.0"/>
        <n v="958536.0"/>
        <n v="957889.0"/>
        <n v="958987.0"/>
        <n v="949167.0"/>
        <n v="950113.0"/>
        <n v="950219.0"/>
        <n v="950217.0"/>
        <n v="953876.0"/>
        <n v="952929.0"/>
        <n v="953057.0"/>
        <n v="952866.0"/>
        <n v="953633.0"/>
        <n v="953593.0"/>
        <n v="954052.0"/>
        <n v="954634.0"/>
        <n v="956310.0"/>
        <n v="955425.0"/>
        <n v="959681.0"/>
        <n v="960277.0"/>
        <n v="961059.0"/>
        <n v="949274.0"/>
        <n v="951967.0"/>
        <n v="951265.0"/>
        <n v="952569.0"/>
        <n v="952476.0"/>
        <n v="953457.0"/>
        <n v="955015.0"/>
        <n v="956069.0"/>
        <n v="956893.0"/>
        <n v="956764.0"/>
        <n v="957287.0"/>
        <n v="957162.0"/>
        <n v="957812.0"/>
        <n v="960227.0"/>
        <n v="950512.0"/>
        <n v="952965.0"/>
        <n v="955649.0"/>
        <n v="956491.0"/>
        <n v="957584.0"/>
        <n v="959165.0"/>
        <n v="959402.0"/>
        <n v="960143.0"/>
        <n v="949400.0"/>
        <n v="950743.0"/>
        <n v="951952.0"/>
        <n v="952736.0"/>
        <n v="953311.0"/>
        <n v="953686.0"/>
        <n v="954149.0"/>
        <n v="954432.0"/>
        <n v="955178.0"/>
        <n v="955839.0"/>
        <n v="956701.0"/>
        <n v="958038.0"/>
        <n v="958097.0"/>
        <n v="957895.0"/>
        <n v="959384.0"/>
        <n v="960329.0"/>
        <n v="960640.0"/>
        <n v="951058.0"/>
        <n v="952798.0"/>
        <n v="952205.0"/>
        <n v="953667.0"/>
        <n v="954992.0"/>
        <n v="955557.0"/>
        <n v="957795.0"/>
        <n v="958501.0"/>
        <n v="958952.0"/>
        <n v="960290.0"/>
        <n v="961071.0"/>
        <n v="951875.0"/>
        <n v="951358.0"/>
        <n v="952340.0"/>
        <n v="952066.0"/>
        <n v="954312.0"/>
        <n v="957135.0"/>
        <n v="957285.0"/>
        <n v="957412.0"/>
        <n v="957328.0"/>
        <n v="958795.0"/>
        <n v="958959.0"/>
        <n v="959588.0"/>
        <n v="960501.0"/>
        <n v="960861.0"/>
        <n v="949938.0"/>
        <n v="949720.0"/>
        <n v="950247.0"/>
        <n v="951065.0"/>
        <n v="950864.0"/>
        <n v="951785.0"/>
        <n v="951180.0"/>
        <n v="952359.0"/>
        <n v="953663.0"/>
        <n v="953989.0"/>
        <n v="955054.0"/>
        <n v="956127.0"/>
        <n v="955677.0"/>
        <n v="957377.0"/>
        <n v="957900.0"/>
        <n v="958431.0"/>
        <n v="960114.0"/>
        <n v="960186.0"/>
        <n v="960710.0"/>
        <n v="949486.0"/>
        <n v="949655.0"/>
        <n v="950268.0"/>
        <n v="951364.0"/>
        <n v="951184.0"/>
        <n v="951377.0"/>
        <n v="951577.0"/>
        <n v="952576.0"/>
        <n v="953130.0"/>
        <n v="954539.0"/>
        <n v="954606.0"/>
        <n v="954632.0"/>
        <n v="959253.0"/>
        <n v="959822.0"/>
        <n v="959568.0"/>
        <n v="960106.0"/>
        <n v="956288.0"/>
        <n v="956253.0"/>
        <n v="956277.0"/>
        <n v="956362.0"/>
        <n v="955117.0"/>
        <n v="953102.0"/>
        <n v="960368.0"/>
        <n v="960948.0"/>
        <n v="951779.0"/>
        <n v="950279.0"/>
        <n v="955273.0"/>
        <n v="960006.0"/>
        <n v="954758.0"/>
        <n v="960284.0"/>
        <n v="958384.0"/>
        <n v="949544.0"/>
        <n v="955993.0"/>
        <n v="957192.0"/>
        <n v="960689.0"/>
        <n v="951414.0"/>
        <n v="957845.0"/>
        <n v="957849.0"/>
        <n v="959866.0"/>
        <n v="951388.0"/>
        <n v="952370.0"/>
        <n v="954804.0"/>
        <n v="950847.0"/>
        <n v="957256.0"/>
        <n v="960638.0"/>
        <n v="953404.0"/>
        <n v="955653.0"/>
        <n v="954702.0"/>
        <n v="950959.0"/>
        <n v="953748.0"/>
        <n v="950678.0"/>
        <n v="949298.0"/>
        <n v="951147.0"/>
        <n v="953361.0"/>
        <n v="951276.0"/>
        <n v="958003.0"/>
        <n v="951524.0"/>
        <n v="952060.0"/>
        <n v="953213.0"/>
        <n v="959972.0"/>
        <n v="960087.0"/>
        <n v="952148.0"/>
        <n v="955397.0"/>
        <n v="950775.0"/>
        <n v="958432.0"/>
        <n v="959339.0"/>
        <n v="949992.0"/>
        <n v="956646.0"/>
        <n v="952580.0"/>
        <n v="954609.0"/>
        <n v="955032.0"/>
        <n v="950090.0"/>
        <n v="959107.0"/>
        <n v="954806.0"/>
        <n v="958971.0"/>
        <n v="949774.0"/>
        <n v="955361.0"/>
        <n v="953129.0"/>
        <n v="960300.0"/>
        <n v="949524.0"/>
        <n v="949906.0"/>
        <n v="950940.0"/>
        <n v="951529.0"/>
        <n v="951761.0"/>
        <n v="955982.0"/>
        <n v="957835.0"/>
        <n v="949490.0"/>
        <n v="951951.0"/>
        <n v="952506.0"/>
        <n v="952230.0"/>
        <n v="954823.0"/>
        <n v="956135.0"/>
        <n v="956518.0"/>
        <n v="958465.0"/>
        <n v="950201.0"/>
        <n v="952326.0"/>
        <n v="954003.0"/>
        <n v="956985.0"/>
        <n v="957060.0"/>
        <n v="960107.0"/>
        <n v="952656.0"/>
        <n v="958134.0"/>
        <n v="950382.0"/>
        <n v="951113.0"/>
        <n v="956072.0"/>
        <n v="957026.0"/>
        <n v="959092.0"/>
        <n v="960254.0"/>
        <n v="949930.0"/>
        <n v="955266.0"/>
        <n v="957680.0"/>
        <n v="959089.0"/>
        <n v="949669.0"/>
        <n v="957606.0"/>
        <n v="958172.0"/>
        <n v="955590.0"/>
        <n v="956401.0"/>
        <n v="958978.0"/>
        <n v="959939.0"/>
        <n v="959870.0"/>
        <n v="949258.0"/>
        <n v="952520.0"/>
        <n v="954207.0"/>
        <n v="954120.0"/>
        <n v="957866.0"/>
        <n v="957714.0"/>
        <n v="957384.0"/>
        <n v="957755.0"/>
        <n v="958479.0"/>
        <n v="959409.0"/>
        <n v="960413.0"/>
        <n v="960477.0"/>
        <n v="953883.0"/>
        <n v="953012.0"/>
        <n v="953169.0"/>
        <n v="954144.0"/>
        <n v="956209.0"/>
        <n v="957839.0"/>
        <n v="958070.0"/>
        <n v="950255.0"/>
        <n v="951205.0"/>
        <n v="952783.0"/>
        <n v="953650.0"/>
        <n v="954201.0"/>
        <n v="954977.0"/>
        <n v="957257.0"/>
        <n v="957611.0"/>
        <n v="958597.0"/>
        <n v="955043.0"/>
        <n v="957198.0"/>
        <n v="959740.0"/>
        <n v="950112.0"/>
        <n v="952789.0"/>
        <n v="954706.0"/>
        <n v="956210.0"/>
        <n v="955245.0"/>
        <n v="955664.0"/>
        <n v="959609.0"/>
        <n v="960000.0"/>
        <n v="950951.0"/>
        <n v="950420.0"/>
        <n v="950705.0"/>
        <n v="955253.0"/>
        <n v="958133.0"/>
        <n v="959809.0"/>
        <n v="960289.0"/>
        <n v="960467.0"/>
        <n v="957146.0"/>
        <n v="957516.0"/>
        <n v="951609.0"/>
        <n v="952551.0"/>
        <n v="957005.0"/>
        <n v="959718.0"/>
        <n v="951079.0"/>
        <n v="955165.0"/>
        <n v="956736.0"/>
        <n v="958117.0"/>
        <n v="959371.0"/>
        <n v="959935.0"/>
        <n v="960452.0"/>
        <n v="951858.0"/>
        <n v="958001.0"/>
        <n v="960326.0"/>
        <n v="960517.0"/>
        <n v="949452.0"/>
        <n v="950278.0"/>
        <n v="950820.0"/>
        <n v="951525.0"/>
        <n v="952219.0"/>
        <n v="952368.0"/>
        <n v="953007.0"/>
        <n v="954616.0"/>
        <n v="956581.0"/>
        <n v="957055.0"/>
        <n v="960222.0"/>
        <n v="952214.0"/>
        <n v="953346.0"/>
        <n v="954785.0"/>
        <n v="955101.0"/>
        <n v="958472.0"/>
        <n v="959760.0"/>
        <n v="960605.0"/>
        <n v="949777.0"/>
        <n v="950457.0"/>
        <n v="951740.0"/>
        <n v="954993.0"/>
        <n v="956146.0"/>
        <n v="955464.0"/>
        <n v="957985.0"/>
        <n v="958006.0"/>
        <n v="950002.0"/>
        <n v="957012.0"/>
        <n v="956342.0"/>
        <n v="957883.0"/>
        <n v="949152.0"/>
        <n v="950765.0"/>
        <n v="950514.0"/>
        <n v="952665.0"/>
        <n v="956323.0"/>
        <n v="956594.0"/>
        <n v="956343.0"/>
        <n v="957567.0"/>
        <n v="958112.0"/>
        <n v="959058.0"/>
        <n v="950533.0"/>
        <n v="950515.0"/>
        <n v="950207.0"/>
        <n v="952088.0"/>
        <n v="954901.0"/>
        <n v="955151.0"/>
        <n v="956730.0"/>
        <n v="952138.0"/>
        <n v="952843.0"/>
        <n v="954136.0"/>
        <n v="954990.0"/>
        <n v="956324.0"/>
        <n v="956852.0"/>
        <n v="957574.0"/>
        <n v="958770.0"/>
        <n v="957169.0"/>
        <n v="960513.0"/>
        <n v="957738.0"/>
        <n v="960693.0"/>
        <n v="951271.0"/>
        <n v="955731.0"/>
        <n v="952826.0"/>
        <n v="952829.0"/>
        <n v="959670.0"/>
        <n v="960361.0"/>
        <n v="949680.0"/>
        <n v="949795.0"/>
        <n v="950040.0"/>
        <n v="952699.0"/>
        <n v="949426.0"/>
        <n v="950617.0"/>
        <n v="951085.0"/>
        <n v="950629.0"/>
        <n v="954227.0"/>
        <n v="958886.0"/>
        <n v="950526.0"/>
        <n v="950979.0"/>
        <n v="951514.0"/>
        <n v="955376.0"/>
        <n v="955268.0"/>
        <n v="957592.0"/>
        <n v="957931.0"/>
        <n v="950936.0"/>
        <n v="954305.0"/>
        <n v="958136.0"/>
        <n v="951828.0"/>
        <n v="952536.0"/>
        <n v="959728.0"/>
        <n v="951739.0"/>
        <n v="954745.0"/>
        <n v="957953.0"/>
        <n v="957929.0"/>
        <n v="950149.0"/>
        <n v="951999.0"/>
        <n v="955493.0"/>
        <n v="957069.0"/>
        <n v="958528.0"/>
        <n v="961179.0"/>
        <n v="951422.0"/>
        <n v="952345.0"/>
        <n v="954827.0"/>
        <n v="958308.0"/>
        <n v="960929.0"/>
        <n v="949623.0"/>
        <n v="951918.0"/>
        <n v="953978.0"/>
        <n v="956583.0"/>
        <n v="956950.0"/>
        <n v="958177.0"/>
        <n v="950135.0"/>
        <n v="950046.0"/>
        <n v="952748.0"/>
        <n v="957126.0"/>
        <n v="949675.0"/>
        <n v="952321.0"/>
        <n v="952635.0"/>
        <n v="952583.0"/>
        <n v="953320.0"/>
        <n v="956740.0"/>
        <n v="958913.0"/>
        <n v="959613.0"/>
        <n v="951818.0"/>
        <n v="954576.0"/>
        <n v="956027.0"/>
        <n v="957820.0"/>
        <n v="959873.0"/>
        <n v="960149.0"/>
        <n v="949831.0"/>
        <n v="951320.0"/>
        <n v="952352.0"/>
        <n v="952712.0"/>
        <n v="953669.0"/>
        <n v="954648.0"/>
        <n v="954799.0"/>
        <n v="958110.0"/>
        <n v="958402.0"/>
        <n v="958816.0"/>
        <n v="959910.0"/>
        <n v="949532.0"/>
        <n v="951045.0"/>
        <n v="950941.0"/>
        <n v="952650.0"/>
        <n v="949255.0"/>
        <n v="951787.0"/>
        <n v="951188.0"/>
        <n v="953763.0"/>
        <n v="956098.0"/>
        <n v="955384.0"/>
        <n v="959971.0"/>
        <n v="960608.0"/>
        <n v="951088.0"/>
        <n v="952159.0"/>
        <n v="952179.0"/>
        <n v="953736.0"/>
        <n v="953587.0"/>
        <n v="955237.0"/>
        <n v="958059.0"/>
        <n v="961176.0"/>
        <n v="949653.0"/>
        <n v="952394.0"/>
        <n v="953908.0"/>
        <n v="952939.0"/>
        <n v="954068.0"/>
        <n v="954695.0"/>
        <n v="955878.0"/>
        <n v="957065.0"/>
        <n v="957902.0"/>
        <n v="951517.0"/>
        <n v="957623.0"/>
        <n v="957341.0"/>
        <n v="957274.0"/>
        <n v="949991.0"/>
        <n v="952009.0"/>
        <n v="952949.0"/>
        <n v="953835.0"/>
        <n v="955087.0"/>
        <n v="951807.0"/>
        <n v="951152.0"/>
        <n v="951217.0"/>
        <n v="954651.0"/>
        <n v="957153.0"/>
        <n v="958709.0"/>
        <n v="960193.0"/>
        <n v="951093.0"/>
        <n v="951805.0"/>
        <n v="954889.0"/>
        <n v="954674.0"/>
        <n v="957697.0"/>
        <n v="959665.0"/>
        <n v="949809.0"/>
        <n v="952637.0"/>
        <n v="959355.0"/>
        <n v="957429.0"/>
        <n v="960928.0"/>
        <n v="953430.0"/>
        <n v="958370.0"/>
        <n v="951531.0"/>
        <n v="954110.0"/>
        <n v="955005.0"/>
        <n v="957610.0"/>
        <n v="953542.0"/>
        <n v="953894.0"/>
        <n v="954155.0"/>
        <n v="956120.0"/>
        <n v="960165.0"/>
        <n v="952643.0"/>
        <n v="952509.0"/>
        <n v="953534.0"/>
        <n v="953248.0"/>
        <n v="954912.0"/>
        <n v="958306.0"/>
        <n v="959220.0"/>
        <n v="951919.0"/>
        <n v="954524.0"/>
        <n v="957191.0"/>
        <n v="960691.0"/>
        <n v="952901.0"/>
        <n v="954331.0"/>
        <n v="949269.0"/>
        <n v="953671.0"/>
        <n v="954288.0"/>
        <n v="955838.0"/>
        <n v="957133.0"/>
        <n v="959057.0"/>
        <n v="949438.0"/>
        <n v="951068.0"/>
        <n v="956919.0"/>
        <n v="950813.0"/>
        <n v="953228.0"/>
        <n v="950590.0"/>
        <n v="952684.0"/>
        <n v="954027.0"/>
        <n v="956160.0"/>
        <n v="956930.0"/>
        <n v="958151.0"/>
        <n v="959318.0"/>
        <n v="960889.0"/>
        <n v="949365.0"/>
        <n v="953756.0"/>
        <n v="954688.0"/>
        <n v="954685.0"/>
        <n v="956828.0"/>
        <n v="958923.0"/>
        <n v="949297.0"/>
        <n v="954982.0"/>
        <n v="955501.0"/>
        <n v="956413.0"/>
        <n v="957823.0"/>
        <n v="958046.0"/>
        <n v="951897.0"/>
        <n v="951819.0"/>
        <n v="955571.0"/>
        <n v="955600.0"/>
        <n v="956610.0"/>
        <n v="958149.0"/>
        <n v="959591.0"/>
        <n v="949241.0"/>
        <n v="952967.0"/>
        <n v="958996.0"/>
        <n v="958695.0"/>
        <n v="958732.0"/>
        <n v="959920.0"/>
        <n v="949567.0"/>
        <n v="949530.0"/>
        <n v="950960.0"/>
        <n v="951640.0"/>
        <n v="955221.0"/>
        <n v="957803.0"/>
        <n v="957665.0"/>
        <n v="957634.0"/>
        <n v="958203.0"/>
        <n v="949351.0"/>
        <n v="950127.0"/>
        <n v="950707.0"/>
        <n v="951117.0"/>
        <n v="953095.0"/>
        <n v="953389.0"/>
        <n v="957195.0"/>
        <n v="950729.0"/>
        <n v="951833.0"/>
        <n v="954623.0"/>
        <n v="960724.0"/>
        <n v="951031.0"/>
        <n v="951730.0"/>
        <n v="952693.0"/>
        <n v="954385.0"/>
        <n v="949294.0"/>
        <n v="950685.0"/>
        <n v="954299.0"/>
        <n v="957171.0"/>
        <n v="957475.0"/>
        <n v="957967.0"/>
        <n v="960856.0"/>
        <n v="951216.0"/>
        <n v="953737.0"/>
        <n v="954310.0"/>
        <n v="958159.0"/>
        <n v="960568.0"/>
        <n v="951288.0"/>
        <n v="957968.0"/>
        <n v="960169.0"/>
        <n v="960155.0"/>
        <n v="949180.0"/>
        <n v="949961.0"/>
        <n v="950205.0"/>
        <n v="952857.0"/>
        <n v="954184.0"/>
        <n v="958569.0"/>
        <n v="958706.0"/>
        <n v="959578.0"/>
        <n v="960202.0"/>
        <n v="960755.0"/>
        <n v="960528.0"/>
        <n v="949965.0"/>
        <n v="951817.0"/>
        <n v="957988.0"/>
        <n v="953749.0"/>
        <n v="954588.0"/>
        <n v="956848.0"/>
        <n v="957507.0"/>
        <n v="957455.0"/>
        <n v="958348.0"/>
        <n v="958606.0"/>
        <n v="960836.0"/>
        <n v="950390.0"/>
        <n v="953760.0"/>
        <n v="954161.0"/>
        <n v="959960.0"/>
        <n v="952419.0"/>
        <n v="952511.0"/>
        <n v="952442.0"/>
        <n v="960162.0"/>
        <n v="961031.0"/>
        <n v="950338.0"/>
        <n v="959913.0"/>
        <n v="960550.0"/>
        <n v="949238.0"/>
        <n v="950641.0"/>
        <n v="951194.0"/>
        <n v="952850.0"/>
        <n v="954777.0"/>
        <n v="957963.0"/>
        <n v="954508.0"/>
        <n v="954039.0"/>
        <n v="954783.0"/>
        <n v="955264.0"/>
        <n v="950986.0"/>
        <n v="951107.0"/>
        <n v="952572.0"/>
        <n v="952422.0"/>
        <n v="953367.0"/>
        <n v="959917.0"/>
        <n v="960025.0"/>
        <n v="960255.0"/>
        <n v="961018.0"/>
        <n v="958485.0"/>
        <n v="960316.0"/>
        <n v="952277.0"/>
        <n v="953620.0"/>
        <n v="953366.0"/>
        <n v="953844.0"/>
        <n v="949326.0"/>
        <n v="952106.0"/>
        <n v="954808.0"/>
        <n v="957002.0"/>
        <n v="958473.0"/>
        <n v="949684.0"/>
        <n v="951679.0"/>
        <n v="956742.0"/>
        <n v="951231.0"/>
        <n v="956822.0"/>
        <n v="957353.0"/>
        <n v="957909.0"/>
        <n v="959217.0"/>
        <n v="958951.0"/>
        <n v="951148.0"/>
        <n v="951536.0"/>
        <n v="954297.0"/>
        <n v="958867.0"/>
        <n v="949523.0"/>
        <n v="949886.0"/>
        <n v="949362.0"/>
        <n v="951090.0"/>
        <n v="951864.0"/>
        <n v="952810.0"/>
        <n v="954612.0"/>
        <n v="955961.0"/>
        <n v="956599.0"/>
        <n v="957852.0"/>
        <n v="960196.0"/>
        <n v="950006.0"/>
        <n v="949633.0"/>
        <n v="951586.0"/>
        <n v="952041.0"/>
        <n v="952958.0"/>
        <n v="954123.0"/>
        <n v="955711.0"/>
        <n v="956106.0"/>
        <n v="950449.0"/>
        <n v="960218.0"/>
        <n v="956385.0"/>
        <n v="957432.0"/>
        <n v="950728.0"/>
        <n v="952711.0"/>
        <n v="957526.0"/>
        <n v="957843.0"/>
        <n v="958401.0"/>
        <n v="958690.0"/>
        <n v="952050.0"/>
        <n v="953262.0"/>
        <n v="953758.0"/>
        <n v="955051.0"/>
        <n v="958248.0"/>
        <n v="960016.0"/>
        <n v="960784.0"/>
        <n v="960661.0"/>
        <n v="949630.0"/>
        <n v="950721.0"/>
        <n v="954881.0"/>
        <n v="956585.0"/>
        <n v="951105.0"/>
        <n v="958296.0"/>
        <n v="959690.0"/>
        <n v="949511.0"/>
        <n v="950108.0"/>
        <n v="954772.0"/>
        <n v="955271.0"/>
        <n v="949829.0"/>
        <n v="960827.0"/>
        <n v="951255.0"/>
        <n v="959854.0"/>
        <n v="951704.0"/>
        <n v="957660.0"/>
        <n v="958410.0"/>
        <n v="957480.0"/>
        <n v="958250.0"/>
        <n v="952307.0"/>
        <n v="949149.0"/>
        <n v="951356.0"/>
        <n v="953251.0"/>
        <n v="960981.0"/>
        <n v="958258.0"/>
        <n v="957635.0"/>
        <n v="959068.0"/>
        <n v="957173.0"/>
        <n v="950830.0"/>
        <n v="952144.0"/>
        <n v="958827.0"/>
        <n v="959683.0"/>
        <n v="959447.0"/>
        <n v="949973.0"/>
        <n v="953047.0"/>
        <n v="957689.0"/>
        <n v="953120.0"/>
        <n v="949639.0"/>
        <n v="957120.0"/>
        <n v="949647.0"/>
        <n v="957310.0"/>
        <n v="954121.0"/>
        <n v="950683.0"/>
        <n v="958321.0"/>
        <n v="958130.0"/>
        <n v="950448.0"/>
        <n v="950778.0"/>
        <n v="949994.0"/>
        <n v="957365.0"/>
        <n v="956309.0"/>
        <n v="949874.0"/>
        <n v="954915.0"/>
        <n v="958530.0"/>
        <n v="956529.0"/>
        <n v="953240.0"/>
        <n v="957115.0"/>
        <n v="958626.0"/>
        <n v="953001.0"/>
        <n v="956130.0"/>
        <n v="950074.0"/>
        <n v="950265.0"/>
        <n v="958523.0"/>
        <n v="959946.0"/>
        <n v="960843.0"/>
        <n v="953668.0"/>
        <n v="956554.0"/>
        <n v="957502.0"/>
        <n v="958878.0"/>
        <n v="958633.0"/>
        <n v="949721.0"/>
        <n v="949336.0"/>
        <n v="950181.0"/>
        <n v="951814.0"/>
        <n v="955942.0"/>
        <n v="958494.0"/>
        <n v="959108.0"/>
        <n v="959426.0"/>
        <n v="954392.0"/>
        <n v="955199.0"/>
        <n v="954963.0"/>
        <n v="959701.0"/>
        <n v="950280.0"/>
        <n v="960993.0"/>
        <n v="950294.0"/>
        <n v="953683.0"/>
        <n v="954304.0"/>
        <n v="954747.0"/>
        <n v="958882.0"/>
        <n v="958982.0"/>
        <n v="959915.0"/>
        <n v="950845.0"/>
        <n v="951252.0"/>
        <n v="953406.0"/>
        <n v="950210.0"/>
        <n v="951924.0"/>
        <n v="951508.0"/>
        <n v="951185.0"/>
        <n v="952404.0"/>
        <n v="955145.0"/>
        <n v="955259.0"/>
        <n v="958954.0"/>
        <n v="960142.0"/>
        <n v="949279.0"/>
        <n v="949602.0"/>
        <n v="954232.0"/>
        <n v="955702.0"/>
        <n v="960272.0"/>
        <n v="950556.0"/>
        <n v="954339.0"/>
        <n v="955877.0"/>
        <n v="957139.0"/>
        <n v="958394.0"/>
        <n v="959797.0"/>
        <n v="960990.0"/>
        <n v="961134.0"/>
        <n v="951008.0"/>
        <n v="950289.0"/>
        <n v="952348.0"/>
        <n v="953093.0"/>
        <n v="953972.0"/>
        <n v="953759.0"/>
        <n v="958526.0"/>
        <n v="958893.0"/>
        <n v="960109.0"/>
        <n v="957588.0"/>
        <n v="950014.0"/>
        <n v="955017.0"/>
        <n v="957075.0"/>
        <n v="958497.0"/>
        <n v="959506.0"/>
        <n v="960914.0"/>
        <n v="949925.0"/>
        <n v="954669.0"/>
        <n v="958890.0"/>
        <n v="960810.0"/>
        <n v="949814.0"/>
        <n v="954374.0"/>
        <n v="956770.0"/>
        <n v="956748.0"/>
        <n v="954485.0"/>
        <n v="954985.0"/>
        <n v="958366.0"/>
        <n v="959271.0"/>
        <n v="960669.0"/>
        <n v="953144.0"/>
        <n v="958125.0"/>
        <n v="960243.0"/>
        <n v="956235.0"/>
        <n v="956020.0"/>
        <n v="957794.0"/>
        <n v="959864.0"/>
        <n v="951569.0"/>
        <n v="953755.0"/>
        <n v="958009.0"/>
        <n v="959888.0"/>
        <n v="950030.0"/>
        <n v="954128.0"/>
        <n v="954241.0"/>
        <n v="960786.0"/>
        <n v="954268.0"/>
        <n v="954249.0"/>
        <n v="954724.0"/>
        <n v="958769.0"/>
        <n v="959851.0"/>
        <n v="961154.0"/>
        <n v="949278.0"/>
        <n v="951939.0"/>
        <n v="955926.0"/>
        <n v="960175.0"/>
        <n v="952069.0"/>
        <n v="949160.0"/>
        <n v="954267.0"/>
        <n v="956949.0"/>
        <n v="950565.0"/>
        <n v="954818.0"/>
        <n v="960481.0"/>
        <n v="958261.0"/>
        <n v="952786.0"/>
        <n v="952223.0"/>
        <n v="956562.0"/>
        <n v="958175.0"/>
        <n v="959264.0"/>
        <n v="959738.0"/>
        <n v="951509.0"/>
        <n v="952375.0"/>
        <n v="955160.0"/>
        <n v="958975.0"/>
        <n v="951665.0"/>
        <n v="956851.0"/>
        <n v="960825.0"/>
        <n v="952227.0"/>
        <n v="952147.0"/>
        <n v="954376.0"/>
        <n v="954755.0"/>
        <n v="951712.0"/>
        <n v="951267.0"/>
        <n v="952989.0"/>
        <n v="955070.0"/>
        <n v="956375.0"/>
        <n v="958525.0"/>
        <n v="952539.0"/>
        <n v="958069.0"/>
        <n v="959156.0"/>
        <n v="960233.0"/>
        <n v="950699.0"/>
        <n v="951263.0"/>
        <n v="951520.0"/>
        <n v="951980.0"/>
        <n v="952105.0"/>
        <n v="953509.0"/>
        <n v="957130.0"/>
        <n v="951290.0"/>
        <n v="954177.0"/>
        <n v="956858.0"/>
        <n v="959904.0"/>
        <n v="951526.0"/>
        <n v="952892.0"/>
        <n v="957549.0"/>
        <n v="959811.0"/>
        <n v="960623.0"/>
        <n v="953955.0"/>
        <n v="954626.0"/>
        <n v="958903.0"/>
        <n v="959731.0"/>
        <n v="950891.0"/>
        <n v="953984.0"/>
        <n v="955795.0"/>
        <n v="955780.0"/>
        <n v="959367.0"/>
        <n v="959244.0"/>
        <n v="950306.0"/>
        <n v="951748.0"/>
        <n v="957437.0"/>
        <n v="958317.0"/>
        <n v="959742.0"/>
        <n v="949572.0"/>
        <n v="955156.0"/>
        <n v="955180.0"/>
        <n v="955492.0"/>
        <n v="950674.0"/>
        <n v="953165.0"/>
        <n v="954231.0"/>
        <n v="959415.0"/>
        <n v="949801.0"/>
        <n v="949275.0"/>
        <n v="953049.0"/>
        <n v="956651.0"/>
        <n v="961147.0"/>
        <n v="961197.0"/>
        <n v="954094.0"/>
        <n v="956798.0"/>
        <n v="957758.0"/>
        <n v="959801.0"/>
        <n v="960833.0"/>
        <n v="949306.0"/>
        <n v="949464.0"/>
        <n v="950816.0"/>
        <n v="950464.0"/>
        <n v="953998.0"/>
        <n v="957983.0"/>
        <n v="951794.0"/>
        <n v="952217.0"/>
        <n v="953702.0"/>
        <n v="956047.0"/>
        <n v="955477.0"/>
        <n v="957515.0"/>
        <n v="957787.0"/>
        <n v="960681.0"/>
        <n v="949763.0"/>
        <n v="951544.0"/>
        <n v="952245.0"/>
        <n v="955701.0"/>
        <n v="957671.0"/>
        <n v="960933.0"/>
        <n v="952867.0"/>
        <n v="955013.0"/>
        <n v="955140.0"/>
        <n v="957375.0"/>
        <n v="957595.0"/>
        <n v="950488.0"/>
        <n v="951316.0"/>
        <n v="954865.0"/>
        <n v="956941.0"/>
        <n v="959133.0"/>
        <n v="951211.0"/>
        <n v="957827.0"/>
        <n v="959029.0"/>
        <n v="958638.0"/>
        <n v="959331.0"/>
        <n v="959894.0"/>
        <n v="960389.0"/>
        <n v="960907.0"/>
        <n v="950000.0"/>
        <n v="957178.0"/>
        <n v="958776.0"/>
        <n v="959883.0"/>
        <n v="949998.0"/>
        <n v="951809.0"/>
        <n v="955542.0"/>
        <n v="958068.0"/>
        <n v="958225.0"/>
        <n v="958270.0"/>
        <n v="958623.0"/>
        <n v="961057.0"/>
        <n v="960539.0"/>
        <n v="952723.0"/>
        <n v="959393.0"/>
        <n v="959472.0"/>
        <n v="955034.0"/>
        <n v="950667.0"/>
        <n v="953528.0"/>
        <n v="959081.0"/>
        <n v="960629.0"/>
        <n v="950341.0"/>
        <n v="956626.0"/>
        <n v="958462.0"/>
        <n v="960811.0"/>
        <n v="949338.0"/>
        <n v="949734.0"/>
        <n v="949585.0"/>
        <n v="950451.0"/>
        <n v="950328.0"/>
        <n v="955846.0"/>
        <n v="957591.0"/>
        <n v="955644.0"/>
        <n v="956693.0"/>
        <n v="960260.0"/>
        <n v="949367.0"/>
        <n v="952156.0"/>
        <n v="955472.0"/>
        <n v="952830.0"/>
        <n v="955761.0"/>
        <n v="956101.0"/>
        <n v="957702.0"/>
        <n v="960781.0"/>
        <n v="955089.0"/>
        <n v="954780.0"/>
        <n v="955988.0"/>
        <n v="956108.0"/>
        <n v="956535.0"/>
        <n v="957321.0"/>
        <n v="960125.0"/>
        <n v="960217.0"/>
        <n v="955092.0"/>
        <n v="956630.0"/>
        <n v="949842.0"/>
        <n v="953568.0"/>
        <n v="954393.0"/>
        <n v="954916.0"/>
        <n v="954922.0"/>
        <n v="957524.0"/>
        <n v="957815.0"/>
        <n v="957586.0"/>
        <n v="960575.0"/>
        <n v="951840.0"/>
        <n v="952623.0"/>
        <n v="953178.0"/>
        <n v="959534.0"/>
        <n v="951725.0"/>
        <n v="951268.0"/>
        <n v="952534.0"/>
        <n v="955506.0"/>
        <n v="957101.0"/>
        <n v="957462.0"/>
        <n v="960799.0"/>
        <n v="949941.0"/>
        <n v="953470.0"/>
        <n v="957719.0"/>
        <n v="958287.0"/>
        <n v="960706.0"/>
        <n v="950133.0"/>
        <n v="958275.0"/>
        <n v="959727.0"/>
        <n v="951203.0"/>
        <n v="955127.0"/>
        <n v="955975.0"/>
        <n v="955694.0"/>
        <n v="957309.0"/>
        <n v="959545.0"/>
        <n v="960852.0"/>
        <n v="954837.0"/>
        <n v="959248.0"/>
        <n v="958968.0"/>
        <n v="960960.0"/>
        <n v="950048.0"/>
        <n v="952049.0"/>
        <n v="957630.0"/>
        <n v="960892.0"/>
        <n v="960525.0"/>
        <n v="952284.0"/>
        <n v="953164.0"/>
        <n v="958901.0"/>
        <n v="961175.0"/>
        <n v="960757.0"/>
        <n v="961093.0"/>
        <n v="959234.0"/>
        <n v="960939.0"/>
        <n v="960891.0"/>
        <n v="950011.0"/>
        <n v="954998.0"/>
        <n v="955960.0"/>
        <n v="959237.0"/>
        <n v="960471.0"/>
        <n v="952126.0"/>
        <n v="954269.0"/>
        <n v="954165.0"/>
        <n v="956164.0"/>
        <n v="957395.0"/>
        <n v="952591.0"/>
        <n v="953981.0"/>
        <n v="955171.0"/>
        <n v="956462.0"/>
        <n v="957182.0"/>
        <n v="958293.0"/>
        <n v="958602.0"/>
        <n v="959934.0"/>
        <n v="960219.0"/>
        <n v="950012.0"/>
        <n v="956588.0"/>
        <n v="958040.0"/>
        <n v="960201.0"/>
        <n v="954521.0"/>
        <n v="957409.0"/>
        <n v="961095.0"/>
        <n v="961103.0"/>
        <n v="959807.0"/>
        <n v="951078.0"/>
        <n v="957500.0"/>
        <n v="959876.0"/>
        <n v="955131.0"/>
        <n v="958056.0"/>
        <n v="958557.0"/>
        <n v="951464.0"/>
        <n v="952319.0"/>
        <n v="956475.0"/>
        <n v="958540.0"/>
        <n v="959519.0"/>
        <n v="960002.0"/>
        <n v="949243.0"/>
        <n v="951754.0"/>
        <n v="956151.0"/>
        <n v="960826.0"/>
        <n v="959586.0"/>
        <n v="955028.0"/>
        <n v="955109.0"/>
        <n v="959923.0"/>
        <n v="949688.0"/>
        <n v="960526.0"/>
        <n v="961190.0"/>
        <n v="953223.0"/>
        <n v="957144.0"/>
        <n v="957563.0"/>
        <n v="960639.0"/>
        <n v="955886.0"/>
        <n v="957474.0"/>
        <n v="959839.0"/>
        <n v="950521.0"/>
        <n v="951528.0"/>
        <n v="954692.0"/>
        <n v="955272.0"/>
        <n v="955765.0"/>
        <n v="960370.0"/>
        <n v="960183.0"/>
        <n v="960989.0"/>
        <n v="949738.0"/>
        <n v="956951.0"/>
        <n v="951243.0"/>
        <n v="952822.0"/>
        <n v="954369.0"/>
        <n v="954564.0"/>
        <n v="954973.0"/>
        <n v="958961.0"/>
        <n v="960417.0"/>
        <n v="961146.0"/>
        <n v="951861.0"/>
        <n v="954569.0"/>
        <n v="955913.0"/>
        <n v="957170.0"/>
        <n v="957937.0"/>
        <n v="950624.0"/>
        <n v="950110.0"/>
        <n v="952802.0"/>
        <n v="956938.0"/>
        <n v="960440.0"/>
        <n v="953971.0"/>
        <n v="957566.0"/>
        <n v="959736.0"/>
        <n v="960248.0"/>
        <n v="949526.0"/>
        <n v="949266.0"/>
        <n v="950388.0"/>
        <n v="952141.0"/>
        <n v="953648.0"/>
        <n v="953479.0"/>
        <n v="956678.0"/>
        <n v="958343.0"/>
        <n v="952629.0"/>
        <n v="952692.0"/>
        <n v="955863.0"/>
        <n v="956757.0"/>
        <n v="959022.0"/>
        <n v="959510.0"/>
        <n v="949508.0"/>
        <n v="952399.0"/>
        <n v="952092.0"/>
        <n v="954522.0"/>
        <n v="960184.0"/>
        <n v="961111.0"/>
        <n v="952175.0"/>
        <n v="958336.0"/>
        <n v="951240.0"/>
        <n v="955045.0"/>
        <n v="958416.0"/>
        <n v="959001.0"/>
        <n v="960167.0"/>
        <n v="958469.0"/>
        <n v="958476.0"/>
        <n v="958823.0"/>
        <n v="961083.0"/>
        <n v="951303.0"/>
        <n v="958997.0"/>
        <n v="951685.0"/>
        <n v="958449.0"/>
        <n v="950049.0"/>
        <n v="957648.0"/>
        <n v="959794.0"/>
        <n v="951504.0"/>
        <n v="960992.0"/>
        <n v="956006.0"/>
        <n v="957396.0"/>
        <n v="957626.0"/>
        <n v="953375.0"/>
        <n v="956445.0"/>
        <n v="958699.0"/>
        <n v="952231.0"/>
        <n v="954218.0"/>
        <n v="957401.0"/>
        <n v="960584.0"/>
        <n v="950316.0"/>
        <n v="952070.0"/>
        <n v="954243.0"/>
        <n v="954629.0"/>
        <n v="954467.0"/>
        <n v="949701.0"/>
        <n v="953438.0"/>
        <n v="955417.0"/>
        <n v="958100.0"/>
        <n v="952463.0"/>
        <n v="955175.0"/>
        <n v="958911.0"/>
        <n v="957241.0"/>
        <n v="958507.0"/>
        <n v="953350.0"/>
        <n v="960515.0"/>
        <n v="954371.0"/>
        <n v="955639.0"/>
        <n v="955607.0"/>
        <n v="960762.0"/>
        <n v="955559.0"/>
        <n v="959101.0"/>
        <n v="959266.0"/>
        <n v="959638.0"/>
        <n v="960764.0"/>
        <n v="951001.0"/>
        <n v="952742.0"/>
        <n v="950104.0"/>
        <n v="955149.0"/>
        <n v="957105.0"/>
        <n v="957782.0"/>
        <n v="952057.0"/>
        <n v="953626.0"/>
        <n v="957682.0"/>
        <n v="953815.0"/>
        <n v="953475.0"/>
        <n v="959639.0"/>
        <n v="957776.0"/>
        <n v="959018.0"/>
        <n v="952086.0"/>
        <n v="951775.0"/>
        <n v="952301.0"/>
        <n v="955262.0"/>
        <n v="960324.0"/>
        <n v="956946.0"/>
        <n v="956923.0"/>
        <n v="959452.0"/>
        <n v="960274.0"/>
        <n v="955274.0"/>
        <n v="956415.0"/>
        <n v="958988.0"/>
        <n v="959970.0"/>
        <n v="959532.0"/>
        <n v="955634.0"/>
        <n v="951893.0"/>
        <n v="952563.0"/>
        <n v="957382.0"/>
        <n v="950100.0"/>
        <n v="951485.0"/>
        <n v="949944.0"/>
        <n v="950290.0"/>
        <n v="952941.0"/>
        <n v="953822.0"/>
        <n v="954832.0"/>
        <n v="956032.0"/>
        <n v="956959.0"/>
        <n v="957011.0"/>
        <n v="959957.0"/>
        <n v="950803.0"/>
        <n v="959395.0"/>
        <n v="952673.0"/>
        <n v="961063.0"/>
        <n v="949177.0"/>
        <n v="954046.0"/>
        <n v="957150.0"/>
        <n v="955456.0"/>
        <n v="960842.0"/>
        <n v="952498.0"/>
        <n v="958082.0"/>
        <n v="949220.0"/>
        <n v="952979.0"/>
        <n v="952951.0"/>
        <n v="954495.0"/>
        <n v="953045.0"/>
        <n v="954200.0"/>
        <n v="949756.0"/>
        <n v="954831.0"/>
        <n v="956592.0"/>
        <n v="949403.0"/>
        <n v="950561.0"/>
        <n v="957926.0"/>
        <n v="949395.0"/>
        <n v="953629.0"/>
        <n v="958127.0"/>
        <n v="959902.0"/>
        <n v="955354.0"/>
        <n v="958538.0"/>
        <n v="960257.0"/>
        <n v="956842.0"/>
        <n v="951340.0"/>
        <n v="952300.0"/>
        <n v="953371.0"/>
        <n v="956869.0"/>
        <n v="959257.0"/>
        <n v="952256.0"/>
        <n v="954090.0"/>
        <n v="956073.0"/>
        <n v="957935.0"/>
        <n v="954667.0"/>
        <n v="950893.0"/>
        <n v="950353.0"/>
        <n v="950931.0"/>
        <n v="956552.0"/>
        <n v="958852.0"/>
        <n v="958872.0"/>
        <n v="956334.0"/>
        <n v="956365.0"/>
        <n v="950234.0"/>
        <n v="959216.0"/>
        <n v="952874.0"/>
        <n v="955075.0"/>
        <n v="956377.0"/>
        <n v="953083.0"/>
        <n v="955679.0"/>
        <n v="956143.0"/>
        <n v="959741.0"/>
        <n v="955515.0"/>
        <n v="951957.0"/>
        <n v="960938.0"/>
        <n v="950577.0"/>
        <n v="951601.0"/>
        <n v="955853.0"/>
        <n v="957213.0"/>
        <n v="949448.0"/>
        <n v="959886.0"/>
        <n v="956391.0"/>
        <n v="954677.0"/>
        <n v="952528.0"/>
        <n v="959111.0"/>
        <n v="958993.0"/>
        <n v="959413.0"/>
        <n v="960546.0"/>
        <n v="958186.0"/>
        <n v="949312.0"/>
        <n v="954274.0"/>
        <n v="957734.0"/>
        <n v="951457.0"/>
        <n v="957547.0"/>
        <n v="952950.0"/>
        <n v="954192.0"/>
        <n v="950720.0"/>
        <n v="955717.0"/>
        <n v="958415.0"/>
        <n v="956314.0"/>
        <n v="954751.0"/>
        <n v="960304.0"/>
        <n v="951344.0"/>
        <n v="949871.0"/>
        <n v="951574.0"/>
        <n v="959537.0"/>
        <n v="952271.0"/>
        <n v="954544.0"/>
        <n v="958043.0"/>
        <n v="956191.0"/>
        <n v="952308.0"/>
        <n v="953801.0"/>
        <n v="954186.0"/>
        <n v="956665.0"/>
        <n v="958396.0"/>
        <n v="951523.0"/>
        <n v="952062.0"/>
        <n v="952844.0"/>
        <n v="957181.0"/>
        <n v="959277.0"/>
        <n v="961174.0"/>
        <n v="953289.0"/>
        <n v="959432.0"/>
        <n v="955197.0"/>
        <n v="960364.0"/>
      </sharedItems>
    </cacheField>
    <cacheField name="new" numFmtId="0">
      <sharedItems containsString="0" containsBlank="1" containsNumber="1" containsInteger="1">
        <n v="0.0"/>
        <n v="1.0"/>
        <m/>
      </sharedItems>
    </cacheField>
    <cacheField name="turnover" numFmtId="165">
      <sharedItems containsString="0" containsBlank="1" containsNumber="1">
        <n v="33.0"/>
        <n v="32.8"/>
        <n v="16.9"/>
        <n v="31.3"/>
        <n v="111.8"/>
        <n v="40.0"/>
        <n v="86.7"/>
        <n v="17.9"/>
        <n v="176.1"/>
        <n v="23.3"/>
        <n v="121.2"/>
        <n v="40.8"/>
        <n v="76.5"/>
        <n v="34.9"/>
        <n v="88.3"/>
        <n v="22.0"/>
        <n v="98.9"/>
        <n v="6.8"/>
        <n v="240.9"/>
        <n v="140.8"/>
        <n v="49.8"/>
        <n v="15.9"/>
        <n v="68.8"/>
        <n v="126.9"/>
        <n v="41.5"/>
        <n v="65.9"/>
        <n v="72.3"/>
        <n v="107.6"/>
        <n v="87.5"/>
        <n v="70.4"/>
        <n v="58.3"/>
        <n v="65.5"/>
        <n v="2.9"/>
        <n v="41.0"/>
        <n v="30.0"/>
        <n v="38.2"/>
        <n v="35.3"/>
        <n v="105.3"/>
        <n v="73.2"/>
        <n v="97.9"/>
        <n v="7.5"/>
        <n v="107.1"/>
        <n v="104.7"/>
        <n v="49.9"/>
        <n v="54.5"/>
        <n v="41.2"/>
        <n v="91.5"/>
        <n v="61.9"/>
        <n v="8.9"/>
        <n v="117.2"/>
        <n v="20.2"/>
        <n v="49.7"/>
        <n v="58.0"/>
        <n v="72.4"/>
        <n v="70.3"/>
        <n v="36.3"/>
        <n v="117.8"/>
        <n v="33.1"/>
        <n v="80.7"/>
        <n v="59.7"/>
        <n v="34.2"/>
        <n v="42.0"/>
        <n v="56.2"/>
        <n v="60.6"/>
        <n v="110.5"/>
        <n v="46.0"/>
        <n v="95.6"/>
        <n v="59.0"/>
        <n v="172.0"/>
        <n v="22.3"/>
        <n v="93.8"/>
        <n v="65.2"/>
        <n v="86.1"/>
        <n v="87.6"/>
        <n v="65.4"/>
        <n v="21.2"/>
        <n v="29.9"/>
        <n v="166.7"/>
        <n v="75.4"/>
        <n v="22.2"/>
        <n v="31.1"/>
        <n v="29.6"/>
        <n v="24.6"/>
        <n v="84.3"/>
        <n v="57.3"/>
        <n v="34.1"/>
        <n v="46.9"/>
        <n v="83.5"/>
        <n v="17.0"/>
        <n v="22.7"/>
        <n v="64.1"/>
        <n v="33.7"/>
        <n v="40.1"/>
        <n v="91.7"/>
        <n v="13.5"/>
        <n v="10.8"/>
        <n v="36.2"/>
        <n v="72.9"/>
        <n v="39.5"/>
        <n v="40.5"/>
        <n v="91.6"/>
        <n v="63.2"/>
        <n v="23.7"/>
        <n v="39.8"/>
        <n v="33.3"/>
        <n v="26.0"/>
        <n v="90.2"/>
        <n v="39.7"/>
        <n v="148.2"/>
        <n v="45.3"/>
        <n v="16.3"/>
        <n v="101.7"/>
        <n v="219.0"/>
        <n v="18.0"/>
        <n v="12.0"/>
        <n v="69.4"/>
        <n v="37.7"/>
        <m/>
        <n v="87.3"/>
        <n v="67.1"/>
        <n v="38.5"/>
        <n v="160.1"/>
        <n v="70.1"/>
        <n v="93.2"/>
        <n v="86.8"/>
        <n v="260.0"/>
        <n v="36.0"/>
        <n v="151.3"/>
        <n v="92.8"/>
        <n v="64.4"/>
        <n v="61.4"/>
        <n v="129.0"/>
        <n v="38.0"/>
        <n v="47.9"/>
        <n v="189.1"/>
        <n v="39.1"/>
        <n v="48.3"/>
        <n v="17.2"/>
        <n v="79.0"/>
        <n v="97.2"/>
        <n v="34.7"/>
        <n v="61.8"/>
        <n v="37.2"/>
        <n v="65.0"/>
        <n v="76.9"/>
        <n v="149.7"/>
        <n v="68.3"/>
        <n v="42.5"/>
        <n v="11.2"/>
        <n v="135.5"/>
        <n v="45.2"/>
        <n v="77.0"/>
        <n v="36.5"/>
        <n v="39.0"/>
        <n v="66.2"/>
        <n v="120.6"/>
        <n v="12.8"/>
        <n v="68.1"/>
        <n v="50.2"/>
        <n v="60.7"/>
        <n v="63.7"/>
        <n v="20.3"/>
        <n v="197.6"/>
        <n v="37.6"/>
        <n v="86.5"/>
        <n v="31.0"/>
        <n v="26.8"/>
        <n v="28.3"/>
        <n v="133.0"/>
        <n v="46.3"/>
        <n v="66.6"/>
        <n v="102.1"/>
        <n v="45.5"/>
        <n v="24.1"/>
        <n v="68.2"/>
        <n v="59.6"/>
        <n v="50.9"/>
        <n v="35.4"/>
        <n v="27.3"/>
        <n v="277.0"/>
        <n v="115.8"/>
        <n v="59.1"/>
        <n v="63.0"/>
        <n v="50.1"/>
        <n v="60.3"/>
        <n v="14.5"/>
        <n v="52.0"/>
        <n v="8.3"/>
        <n v="34.0"/>
        <n v="67.2"/>
        <n v="99.0"/>
        <n v="37.8"/>
        <n v="13.4"/>
        <n v="84.7"/>
        <n v="124.4"/>
        <n v="105.6"/>
        <n v="17.4"/>
        <n v="98.6"/>
        <n v="31.2"/>
        <n v="153.5"/>
        <n v="54.6"/>
        <n v="34.3"/>
        <n v="27.7"/>
        <n v="217.1"/>
        <n v="31.9"/>
        <n v="131.4"/>
        <n v="43.6"/>
        <n v="45.4"/>
        <n v="74.8"/>
        <n v="40.3"/>
        <n v="62.7"/>
        <n v="64.8"/>
        <n v="37.4"/>
        <n v="23.9"/>
        <n v="66.3"/>
        <n v="16.6"/>
        <n v="223.4"/>
        <n v="38.9"/>
        <n v="40.2"/>
        <n v="97.4"/>
        <n v="63.4"/>
        <n v="65.7"/>
        <n v="43.1"/>
        <n v="97.3"/>
        <n v="88.9"/>
        <n v="42.9"/>
        <n v="36.9"/>
        <n v="52.1"/>
        <n v="53.9"/>
        <n v="43.3"/>
        <n v="93.6"/>
        <n v="102.5"/>
        <n v="69.5"/>
        <n v="35.5"/>
        <n v="18.5"/>
        <n v="56.7"/>
        <n v="66.5"/>
        <n v="112.0"/>
        <n v="32.3"/>
        <n v="147.9"/>
        <n v="85.2"/>
        <n v="206.4"/>
        <n v="85.1"/>
        <n v="122.9"/>
        <n v="61.6"/>
        <n v="109.6"/>
        <n v="36.1"/>
        <n v="63.8"/>
        <n v="64.7"/>
        <n v="70.0"/>
        <n v="87.9"/>
        <n v="97.0"/>
        <n v="42.4"/>
        <n v="57.9"/>
        <n v="41.7"/>
        <n v="41.4"/>
        <n v="32.9"/>
        <n v="21.8"/>
        <n v="92.9"/>
        <n v="114.6"/>
        <n v="28.1"/>
        <n v="102.7"/>
        <n v="93.7"/>
        <n v="59.3"/>
        <n v="64.6"/>
        <n v="91.1"/>
        <n v="108.2"/>
        <n v="43.9"/>
        <n v="107.2"/>
        <n v="54.2"/>
        <n v="60.4"/>
        <n v="19.3"/>
        <n v="123.9"/>
        <n v="76.8"/>
        <n v="164.5"/>
        <n v="157.7"/>
        <n v="89.3"/>
        <n v="48.8"/>
        <n v="27.9"/>
        <n v="565.1"/>
        <n v="26.5"/>
        <n v="95.7"/>
        <n v="166.6"/>
        <n v="138.6"/>
        <n v="28.4"/>
        <n v="199.1"/>
        <n v="83.9"/>
        <n v="19.2"/>
        <n v="52.3"/>
        <n v="150.0"/>
        <n v="16.1"/>
        <n v="122.7"/>
        <n v="106.0"/>
        <n v="47.2"/>
        <n v="4.0"/>
        <n v="34.8"/>
        <n v="81.0"/>
        <n v="219.3"/>
        <n v="53.8"/>
        <n v="74.3"/>
        <n v="45.6"/>
        <n v="42.3"/>
        <n v="55.9"/>
        <n v="173.1"/>
        <n v="43.2"/>
        <n v="9.8"/>
        <n v="74.5"/>
        <n v="38.3"/>
        <n v="11.9"/>
        <n v="315.0"/>
        <n v="45.0"/>
        <n v="18.9"/>
        <n v="70.9"/>
        <n v="67.7"/>
        <n v="13.9"/>
        <n v="62.5"/>
        <n v="101.0"/>
        <n v="24.8"/>
        <n v="44.2"/>
        <n v="23.2"/>
        <n v="114.0"/>
        <n v="68.4"/>
        <n v="44.8"/>
        <n v="168.8"/>
        <n v="100.3"/>
        <n v="100.0"/>
        <n v="71.8"/>
        <n v="19.9"/>
        <n v="125.7"/>
        <n v="78.3"/>
        <n v="17.3"/>
        <n v="272.4"/>
        <n v="49.3"/>
        <n v="13.2"/>
        <n v="212.7"/>
        <n v="89.7"/>
        <n v="48.4"/>
        <n v="36.6"/>
        <n v="5.1"/>
        <n v="90.0"/>
        <n v="52.2"/>
        <n v="128.1"/>
        <n v="65.3"/>
        <n v="73.8"/>
        <n v="9.6"/>
        <n v="72.6"/>
        <n v="48.2"/>
        <n v="115.6"/>
        <n v="14.1"/>
        <n v="69.2"/>
        <n v="52.7"/>
        <n v="42.1"/>
        <n v="58.6"/>
        <n v="141.7"/>
        <n v="44.6"/>
        <n v="53.0"/>
        <n v="56.8"/>
        <n v="158.8"/>
        <n v="46.5"/>
        <n v="97.6"/>
        <n v="115.2"/>
        <n v="46.6"/>
        <n v="68.9"/>
        <n v="106.9"/>
        <n v="13.3"/>
        <n v="32.0"/>
        <n v="97.8"/>
        <n v="89.4"/>
        <n v="268.8"/>
        <n v="64.5"/>
        <n v="25.3"/>
        <n v="62.8"/>
        <n v="56.0"/>
        <n v="81.3"/>
        <n v="65.6"/>
        <n v="14.0"/>
        <n v="102.2"/>
        <n v="63.9"/>
        <n v="157.2"/>
        <n v="75.1"/>
        <n v="55.4"/>
        <n v="113.8"/>
        <n v="72.1"/>
        <n v="58.5"/>
        <n v="61.2"/>
        <n v="16.5"/>
        <n v="87.2"/>
        <n v="37.0"/>
        <n v="66.4"/>
        <n v="82.6"/>
        <n v="186.3"/>
        <n v="107.4"/>
        <n v="51.3"/>
        <n v="69.1"/>
        <n v="58.9"/>
        <n v="49.2"/>
        <n v="53.6"/>
        <n v="78.9"/>
        <n v="94.8"/>
        <n v="29.0"/>
        <n v="59.9"/>
        <n v="23.0"/>
        <n v="33.5"/>
        <n v="55.6"/>
        <n v="25.6"/>
        <n v="36.7"/>
        <n v="64.2"/>
        <n v="102.4"/>
        <n v="94.0"/>
        <n v="5.8"/>
        <n v="71.0"/>
        <n v="170.4"/>
        <n v="60.8"/>
        <n v="50.4"/>
        <n v="92.1"/>
        <n v="11.5"/>
        <n v="85.0"/>
        <n v="19.5"/>
        <n v="66.1"/>
        <n v="51.1"/>
        <n v="50.8"/>
        <n v="136.5"/>
        <n v="59.8"/>
        <n v="91.8"/>
        <n v="61.3"/>
        <n v="116.7"/>
        <n v="108.7"/>
        <n v="54.4"/>
        <n v="81.4"/>
        <n v="44.0"/>
        <n v="141.2"/>
        <n v="32.7"/>
        <n v="109.3"/>
        <n v="39.3"/>
        <n v="75.6"/>
        <n v="20.1"/>
        <n v="88.6"/>
        <n v="24.3"/>
        <n v="156.4"/>
        <n v="111.6"/>
        <n v="67.0"/>
        <n v="121.1"/>
        <n v="69.8"/>
        <n v="36.8"/>
        <n v="75.3"/>
        <n v="79.3"/>
        <n v="9.0"/>
        <n v="152.1"/>
        <n v="94.2"/>
        <n v="32.2"/>
        <n v="13.0"/>
        <n v="117.7"/>
        <n v="17.5"/>
        <n v="39.9"/>
        <n v="26.9"/>
        <n v="59.4"/>
        <n v="65.8"/>
        <n v="47.0"/>
        <n v="113.3"/>
        <n v="44.1"/>
        <n v="137.9"/>
        <n v="34.6"/>
        <n v="207.4"/>
        <n v="52.9"/>
        <n v="48.7"/>
        <n v="55.3"/>
        <n v="114.3"/>
        <n v="73.3"/>
        <n v="146.6"/>
        <n v="165.3"/>
        <n v="281.6"/>
        <n v="167.9"/>
        <n v="127.5"/>
        <n v="45.9"/>
        <n v="38.1"/>
        <n v="48.9"/>
        <n v="150.8"/>
        <n v="53.5"/>
        <n v="51.5"/>
        <n v="43.0"/>
        <n v="33.6"/>
        <n v="60.0"/>
        <n v="312.8"/>
        <n v="151.0"/>
        <n v="186.0"/>
        <n v="46.8"/>
        <n v="9.1"/>
        <n v="39.2"/>
        <n v="93.9"/>
        <n v="75.5"/>
        <n v="79.1"/>
        <n v="98.3"/>
        <n v="69.7"/>
        <n v="45.7"/>
        <n v="16.4"/>
        <n v="70.8"/>
        <n v="65.1"/>
        <n v="30.2"/>
        <n v="20.0"/>
        <n v="153.0"/>
        <n v="159.5"/>
        <n v="55.1"/>
        <n v="58.4"/>
        <n v="138.5"/>
        <n v="8.0"/>
        <n v="38.8"/>
        <n v="39.6"/>
        <n v="26.2"/>
        <n v="210.4"/>
        <n v="57.4"/>
        <n v="54.0"/>
        <n v="111.3"/>
        <n v="62.2"/>
        <n v="87.4"/>
        <n v="147.2"/>
        <n v="93.0"/>
        <n v="94.6"/>
        <n v="146.5"/>
        <n v="31.4"/>
        <n v="14.6"/>
        <n v="75.8"/>
        <n v="145.1"/>
        <n v="119.3"/>
        <n v="130.8"/>
        <n v="66.0"/>
        <n v="72.0"/>
        <n v="133.3"/>
        <n v="57.0"/>
        <n v="74.6"/>
        <n v="81.1"/>
        <n v="30.5"/>
        <n v="114.9"/>
        <n v="167.4"/>
        <n v="139.6"/>
        <n v="220.8"/>
        <n v="171.0"/>
        <n v="50.3"/>
        <n v="127.7"/>
        <n v="163.4"/>
        <n v="125.1"/>
        <n v="25.0"/>
        <n v="73.9"/>
        <n v="11.3"/>
        <n v="90.7"/>
        <n v="127.9"/>
        <n v="14.3"/>
        <n v="92.0"/>
        <n v="90.8"/>
        <n v="86.6"/>
        <n v="20.8"/>
        <n v="38.6"/>
        <n v="111.7"/>
        <n v="0.0"/>
        <n v="20.6"/>
        <n v="62.6"/>
        <n v="63.5"/>
        <n v="168.9"/>
        <n v="228.6"/>
        <n v="36.4"/>
        <n v="17.1"/>
        <n v="139.7"/>
        <n v="112.1"/>
        <n v="50.0"/>
        <n v="192.8"/>
        <n v="144.1"/>
        <n v="95.5"/>
        <n v="224.8"/>
        <n v="133.7"/>
        <n v="57.2"/>
        <n v="38.7"/>
        <n v="68.5"/>
        <n v="40.6"/>
        <n v="61.7"/>
        <n v="43.4"/>
        <n v="98.1"/>
        <n v="53.1"/>
        <n v="105.5"/>
        <n v="150.9"/>
        <n v="104.9"/>
        <n v="200.3"/>
        <n v="10.3"/>
        <n v="110.2"/>
        <n v="37.3"/>
        <n v="83.4"/>
        <n v="7.6"/>
        <n v="41.9"/>
        <n v="37.1"/>
        <n v="96.4"/>
        <n v="60.2"/>
        <n v="35.6"/>
        <n v="169.9"/>
        <n v="173.4"/>
        <n v="89.0"/>
        <n v="67.8"/>
        <n v="26.7"/>
        <n v="75.0"/>
        <n v="73.5"/>
        <n v="28.8"/>
        <n v="19.8"/>
        <n v="54.7"/>
        <n v="71.1"/>
        <n v="62.0"/>
        <n v="62.4"/>
        <n v="100.2"/>
        <n v="75.2"/>
        <n v="128.4"/>
        <n v="45.8"/>
        <n v="11.6"/>
        <n v="97.5"/>
        <n v="70.2"/>
        <n v="29.8"/>
        <n v="120.5"/>
        <n v="161.3"/>
        <n v="71.4"/>
        <n v="17.6"/>
        <n v="137.6"/>
        <n v="142.1"/>
        <n v="76.6"/>
        <n v="24.9"/>
        <n v="142.6"/>
        <n v="128.9"/>
        <n v="52.8"/>
        <n v="18.1"/>
        <n v="153.9"/>
        <n v="46.2"/>
        <n v="50.5"/>
        <n v="83.6"/>
        <n v="15.0"/>
        <n v="5.5"/>
        <n v="29.4"/>
        <n v="43.5"/>
        <n v="94.1"/>
        <n v="62.1"/>
        <n v="99.3"/>
        <n v="35.9"/>
        <n v="145.5"/>
        <n v="46.1"/>
        <n v="111.5"/>
        <n v="85.6"/>
        <n v="7.7"/>
        <n v="17.7"/>
        <n v="117.0"/>
        <n v="84.2"/>
        <n v="73.0"/>
        <n v="121.0"/>
        <n v="121.5"/>
        <n v="16.0"/>
        <n v="66.8"/>
        <n v="93.5"/>
        <n v="74.4"/>
        <n v="48.6"/>
        <n v="105.7"/>
        <n v="12.5"/>
        <n v="44.9"/>
        <n v="82.2"/>
        <n v="34.5"/>
        <n v="107.0"/>
        <n v="98.7"/>
        <n v="42.6"/>
        <n v="87.8"/>
        <n v="116.6"/>
        <n v="57.7"/>
        <n v="86.3"/>
        <n v="94.3"/>
        <n v="29.3"/>
        <n v="25.4"/>
        <n v="47.8"/>
        <n v="90.1"/>
        <n v="13.8"/>
        <n v="152.5"/>
        <n v="233.4"/>
        <n v="51.8"/>
        <n v="80.5"/>
        <n v="58.8"/>
        <n v="97.7"/>
        <n v="14.8"/>
        <n v="4.6"/>
        <n v="82.7"/>
        <n v="44.3"/>
        <n v="96.0"/>
        <n v="139.4"/>
        <n v="68.0"/>
        <n v="112.9"/>
        <n v="6.1"/>
        <n v="95.3"/>
        <n v="93.3"/>
        <n v="62.9"/>
        <n v="106.2"/>
        <n v="152.3"/>
        <n v="262.4"/>
        <n v="35.8"/>
        <n v="31.8"/>
        <n v="102.6"/>
        <n v="37.9"/>
        <n v="13.1"/>
        <n v="96.5"/>
        <n v="14.4"/>
        <n v="708.3"/>
        <n v="18.8"/>
        <n v="18.6"/>
        <n v="56.5"/>
        <n v="82.5"/>
        <n v="92.2"/>
        <n v="334.8"/>
        <n v="47.7"/>
        <n v="59.5"/>
        <n v="51.6"/>
        <n v="105.8"/>
        <n v="47.1"/>
        <n v="115.3"/>
        <n v="41.8"/>
        <n v="87.1"/>
        <n v="41.1"/>
        <n v="170.2"/>
        <n v="100.7"/>
        <n v="176.3"/>
        <n v="90.3"/>
        <n v="77.3"/>
        <n v="144.6"/>
        <n v="126.7"/>
        <n v="37.5"/>
        <n v="74.7"/>
        <n v="72.8"/>
        <n v="66.7"/>
        <n v="26.1"/>
        <n v="67.6"/>
        <n v="10.5"/>
        <n v="119.5"/>
        <n v="130.4"/>
        <n v="138.9"/>
        <n v="125.3"/>
        <n v="56.9"/>
        <n v="129.8"/>
        <n v="189.7"/>
        <n v="109.2"/>
        <n v="16.2"/>
        <n v="23.1"/>
        <n v="113.5"/>
        <n v="15.8"/>
        <n v="67.9"/>
        <n v="50.6"/>
        <n v="210.8"/>
        <n v="194.8"/>
        <n v="76.3"/>
        <n v="89.8"/>
        <n v="28.5"/>
        <n v="82.0"/>
        <n v="155.9"/>
        <n v="21.1"/>
        <n v="140.7"/>
        <n v="148.0"/>
        <n v="85.9"/>
        <n v="160.3"/>
        <n v="189.3"/>
        <n v="95.1"/>
        <n v="49.4"/>
        <n v="61.0"/>
        <n v="10.2"/>
        <n v="89.6"/>
        <n v="126.1"/>
        <n v="120.1"/>
        <n v="124.7"/>
        <n v="74.0"/>
        <n v="149.0"/>
        <n v="52.4"/>
        <n v="178.8"/>
        <n v="163.1"/>
        <n v="29.7"/>
        <n v="91.2"/>
        <n v="119.6"/>
        <n v="21.7"/>
        <n v="32.1"/>
        <n v="92.5"/>
        <n v="205.8"/>
        <n v="54.3"/>
        <n v="12.9"/>
        <n v="22.4"/>
        <n v="130.3"/>
        <n v="118.5"/>
        <n v="104.5"/>
        <n v="11.4"/>
        <n v="85.3"/>
        <n v="128.8"/>
        <n v="105.0"/>
        <n v="71.7"/>
        <n v="80.2"/>
        <n v="192.5"/>
        <n v="99.6"/>
        <n v="48.5"/>
        <n v="40.7"/>
        <n v="41.3"/>
        <n v="110.3"/>
        <n v="29.1"/>
        <n v="8.6"/>
        <n v="166.2"/>
        <n v="100.4"/>
        <n v="130.2"/>
        <n v="75.9"/>
        <n v="96.3"/>
        <n v="24.2"/>
        <n v="127.1"/>
        <n v="90.9"/>
        <n v="146.7"/>
        <n v="56.6"/>
        <n v="88.1"/>
        <n v="55.0"/>
        <n v="78.4"/>
        <n v="120.8"/>
        <n v="29.5"/>
        <n v="20.5"/>
        <n v="51.2"/>
        <n v="48.0"/>
        <n v="325.3"/>
        <n v="243.5"/>
        <n v="15.1"/>
        <n v="30.6"/>
        <n v="41.6"/>
        <n v="71.9"/>
        <n v="78.5"/>
        <n v="15.4"/>
        <n v="145.7"/>
        <n v="61.5"/>
        <n v="111.9"/>
        <n v="145.6"/>
        <n v="136.1"/>
        <n v="170.6"/>
        <n v="23.6"/>
        <n v="202.8"/>
        <n v="28.6"/>
        <n v="22.5"/>
        <n v="77.1"/>
        <n v="79.6"/>
        <n v="132.0"/>
        <n v="279.9"/>
        <n v="81.2"/>
        <n v="168.7"/>
        <n v="153.4"/>
        <n v="149.6"/>
        <n v="116.9"/>
        <n v="124.1"/>
        <n v="109.4"/>
        <n v="79.9"/>
        <n v="24.0"/>
        <n v="6.2"/>
        <n v="30.9"/>
        <n v="57.6"/>
        <n v="14.9"/>
        <n v="35.0"/>
        <n v="15.5"/>
        <n v="39.4"/>
        <n v="132.8"/>
        <n v="91.3"/>
        <n v="25.5"/>
        <n v="95.0"/>
        <n v="82.8"/>
        <n v="87.7"/>
        <n v="88.4"/>
        <n v="210.9"/>
        <n v="108.8"/>
        <n v="114.1"/>
        <n v="102.8"/>
        <n v="8.5"/>
        <n v="86.0"/>
        <n v="132.6"/>
        <n v="10.6"/>
        <n v="103.3"/>
        <n v="72.7"/>
        <n v="28.7"/>
        <n v="172.3"/>
        <n v="177.4"/>
        <n v="77.4"/>
        <n v="54.9"/>
        <n v="7.9"/>
        <n v="56.4"/>
        <n v="45.1"/>
        <n v="40.9"/>
        <n v="38.4"/>
        <n v="63.3"/>
        <n v="128.6"/>
        <n v="416.0"/>
        <n v="94.9"/>
        <n v="30.1"/>
        <n v="103.6"/>
        <n v="9.4"/>
        <n v="88.7"/>
        <n v="99.5"/>
        <n v="98.8"/>
        <n v="172.4"/>
        <n v="89.5"/>
        <n v="34.4"/>
        <n v="80.8"/>
        <n v="101.3"/>
        <n v="51.0"/>
        <n v="138.7"/>
        <n v="104.8"/>
        <n v="123.8"/>
        <n v="74.9"/>
        <n v="163.0"/>
        <n v="20.9"/>
        <n v="35.7"/>
        <n v="81.6"/>
        <n v="94.5"/>
        <n v="19.7"/>
        <n v="83.2"/>
        <n v="142.7"/>
        <n v="122.2"/>
        <n v="112.2"/>
        <n v="115.0"/>
        <n v="81.8"/>
        <n v="22.1"/>
        <n v="23.8"/>
        <n v="47.4"/>
        <n v="69.9"/>
        <n v="86.9"/>
        <n v="95.8"/>
        <n v="79.7"/>
        <n v="49.5"/>
        <n v="105.4"/>
        <n v="283.4"/>
        <n v="189.4"/>
        <n v="171.3"/>
        <n v="12.3"/>
        <n v="21.3"/>
        <n v="222.8"/>
        <n v="113.4"/>
        <n v="83.0"/>
        <n v="35.2"/>
        <n v="53.7"/>
        <n v="177.7"/>
        <n v="149.5"/>
        <n v="33.2"/>
        <n v="70.7"/>
        <n v="68.6"/>
        <n v="126.8"/>
        <n v="136.6"/>
        <n v="196.8"/>
        <n v="117.6"/>
        <n v="133.5"/>
        <n v="76.4"/>
        <n v="51.9"/>
        <n v="26.6"/>
        <n v="69.0"/>
        <n v="16.7"/>
        <n v="27.6"/>
        <n v="85.4"/>
        <n v="33.9"/>
        <n v="134.8"/>
        <n v="145.2"/>
        <n v="47.6"/>
        <n v="93.1"/>
        <n v="127.2"/>
        <n v="114.8"/>
        <n v="110.9"/>
        <n v="89.2"/>
        <n v="113.0"/>
        <n v="143.4"/>
        <n v="78.7"/>
        <n v="55.8"/>
        <n v="187.0"/>
        <n v="51.4"/>
        <n v="11.1"/>
        <n v="198.2"/>
        <n v="27.4"/>
        <n v="128.2"/>
        <n v="101.2"/>
        <n v="73.7"/>
        <n v="272.6"/>
        <n v="33.8"/>
        <n v="24.4"/>
        <n v="80.3"/>
        <n v="30.7"/>
        <n v="116.5"/>
        <n v="64.9"/>
        <n v="60.5"/>
        <n v="88.2"/>
        <n v="81.5"/>
        <n v="134.0"/>
        <n v="53.2"/>
        <n v="140.4"/>
        <n v="102.3"/>
        <n v="33.4"/>
        <n v="95.2"/>
        <n v="92.6"/>
        <n v="10.4"/>
        <n v="147.0"/>
        <n v="203.3"/>
        <n v="472.2"/>
        <n v="103.9"/>
        <n v="80.6"/>
        <n v="27.2"/>
        <n v="11.7"/>
        <n v="302.1"/>
        <n v="47.3"/>
        <n v="15.6"/>
        <n v="100.8"/>
        <n v="129.7"/>
        <n v="156.1"/>
        <n v="143.2"/>
        <n v="84.8"/>
        <n v="129.2"/>
        <n v="79.4"/>
        <n v="27.0"/>
        <n v="99.7"/>
        <n v="134.3"/>
        <n v="129.9"/>
        <n v="18.3"/>
        <n v="46.7"/>
        <n v="208.6"/>
        <n v="22.9"/>
        <n v="81.7"/>
        <n v="27.5"/>
        <n v="50.7"/>
        <n v="79.2"/>
        <n v="85.7"/>
        <n v="177.9"/>
        <n v="63.6"/>
        <n v="19.1"/>
        <n v="202.3"/>
        <n v="164.4"/>
        <n v="85.8"/>
        <n v="119.1"/>
        <n v="336.8"/>
        <n v="282.5"/>
        <n v="73.6"/>
        <n v="208.8"/>
        <n v="71.3"/>
        <n v="145.8"/>
        <n v="101.5"/>
        <n v="30.8"/>
        <n v="89.9"/>
        <n v="125.9"/>
        <n v="42.2"/>
        <n v="81.9"/>
        <n v="162.4"/>
        <n v="54.8"/>
        <n v="108.9"/>
        <n v="28.0"/>
        <n v="49.6"/>
        <n v="130.9"/>
        <n v="100.6"/>
        <n v="117.4"/>
        <n v="118.1"/>
        <n v="76.1"/>
        <n v="235.7"/>
        <n v="102.9"/>
        <n v="202.7"/>
        <n v="99.1"/>
        <n v="92.4"/>
        <n v="104.6"/>
        <n v="122.4"/>
        <n v="140.3"/>
        <n v="26.3"/>
        <n v="79.5"/>
        <n v="69.3"/>
        <n v="122.8"/>
        <n v="210.7"/>
        <n v="99.2"/>
        <n v="103.8"/>
        <n v="222.6"/>
        <n v="71.6"/>
        <n v="89.1"/>
        <n v="58.2"/>
        <n v="35.1"/>
        <n v="31.6"/>
        <n v="69.6"/>
        <n v="104.4"/>
        <n v="98.5"/>
        <n v="90.4"/>
        <n v="137.4"/>
        <n v="48.1"/>
        <n v="106.3"/>
        <n v="96.1"/>
        <n v="60.1"/>
        <n v="112.6"/>
        <n v="17.8"/>
        <n v="211.7"/>
        <n v="98.2"/>
        <n v="109.5"/>
        <n v="59.2"/>
        <n v="96.8"/>
        <n v="100.5"/>
        <n v="121.8"/>
        <n v="321.7"/>
        <n v="22.6"/>
        <n v="51.7"/>
        <n v="22.8"/>
        <n v="104.0"/>
        <n v="76.7"/>
        <n v="177.0"/>
        <n v="177.8"/>
        <n v="57.8"/>
        <n v="14.2"/>
        <n v="61.1"/>
        <n v="46.4"/>
        <n v="156.2"/>
        <n v="138.1"/>
        <n v="138.2"/>
        <n v="137.7"/>
        <n v="74.1"/>
        <n v="104.3"/>
        <n v="441.9"/>
        <n v="32.5"/>
        <n v="196.5"/>
        <n v="76.0"/>
        <n v="139.2"/>
        <n v="164.0"/>
        <n v="28.2"/>
        <n v="148.5"/>
        <n v="140.5"/>
        <n v="87.0"/>
        <n v="108.6"/>
        <n v="12.4"/>
        <n v="182.5"/>
        <n v="32.4"/>
        <n v="86.4"/>
        <n v="21.5"/>
        <n v="108.1"/>
        <n v="154.5"/>
        <n v="64.0"/>
        <n v="103.2"/>
        <n v="129.5"/>
        <n v="18.7"/>
        <n v="91.4"/>
        <n v="92.7"/>
        <n v="122.6"/>
        <n v="14.7"/>
        <n v="121.9"/>
        <n v="80.4"/>
        <n v="103.0"/>
        <n v="143.6"/>
        <n v="23.4"/>
        <n v="73.4"/>
        <n v="133.9"/>
        <n v="78.0"/>
        <n v="170.5"/>
        <n v="135.3"/>
        <n v="83.3"/>
        <n v="171.5"/>
        <n v="132.4"/>
        <n v="58.7"/>
        <n v="125.6"/>
        <n v="67.4"/>
        <n v="43.8"/>
        <n v="134.1"/>
        <n v="116.4"/>
        <n v="99.8"/>
        <n v="80.0"/>
        <n v="125.8"/>
        <n v="127.0"/>
        <n v="43.7"/>
        <n v="141.3"/>
        <n v="96.2"/>
        <n v="150.7"/>
        <n v="78.6"/>
        <n v="106.4"/>
        <n v="152.7"/>
        <n v="135.2"/>
        <n v="64.3"/>
        <n v="142.8"/>
        <n v="68.7"/>
        <n v="77.2"/>
        <n v="121.7"/>
        <n v="72.2"/>
        <n v="93.4"/>
        <n v="47.5"/>
        <n v="143.3"/>
        <n v="102.0"/>
        <n v="5.7"/>
        <n v="9.7"/>
        <n v="219.7"/>
        <n v="82.9"/>
        <n v="107.8"/>
        <n v="116.8"/>
        <n v="114.2"/>
        <n v="162.5"/>
        <n v="84.6"/>
        <n v="123.0"/>
        <n v="91.0"/>
        <n v="95.9"/>
        <n v="42.7"/>
        <n v="199.3"/>
        <n v="129.6"/>
        <n v="143.9"/>
        <n v="143.1"/>
        <n v="496.8"/>
        <n v="52.6"/>
        <n v="146.3"/>
        <n v="319.1"/>
        <n v="131.7"/>
        <n v="126.3"/>
        <n v="148.1"/>
        <n v="119.9"/>
        <n v="67.5"/>
        <n v="122.5"/>
        <n v="305.7"/>
        <n v="336.9"/>
        <n v="179.0"/>
        <n v="56.1"/>
        <n v="2.3"/>
        <n v="141.0"/>
        <n v="131.9"/>
        <n v="77.7"/>
        <n v="103.1"/>
        <n v="98.0"/>
        <n v="155.1"/>
        <n v="96.6"/>
        <n v="21.4"/>
        <n v="351.4"/>
        <n v="105.2"/>
        <n v="121.6"/>
        <n v="296.7"/>
        <n v="137.8"/>
        <n v="84.0"/>
        <n v="57.1"/>
        <n v="62.3"/>
        <n v="550.4"/>
        <n v="11.0"/>
        <n v="11.8"/>
        <n v="66.9"/>
        <n v="107.7"/>
        <n v="21.0"/>
        <n v="104.1"/>
        <n v="209.1"/>
        <n v="165.1"/>
        <n v="121.3"/>
        <n v="255.8"/>
        <n v="137.2"/>
        <n v="42.8"/>
        <n v="77.8"/>
        <n v="144.5"/>
        <n v="9.2"/>
        <n v="136.8"/>
        <n v="236.9"/>
        <n v="83.1"/>
        <n v="188.6"/>
        <n v="124.3"/>
        <n v="260.1"/>
        <n v="117.5"/>
        <n v="44.5"/>
        <n v="82.1"/>
        <n v="120.3"/>
        <n v="94.7"/>
        <n v="105.1"/>
        <n v="31.5"/>
        <n v="135.0"/>
        <n v="8.2"/>
        <n v="40.4"/>
        <n v="132.3"/>
        <n v="175.3"/>
        <n v="130.5"/>
        <n v="162.9"/>
        <n v="179.3"/>
        <n v="114.5"/>
        <n v="90.6"/>
        <n v="160.7"/>
        <n v="29.2"/>
        <n v="25.9"/>
        <n v="86.2"/>
        <n v="107.5"/>
        <n v="161.0"/>
        <n v="5.2"/>
        <n v="150.3"/>
        <n v="166.0"/>
        <n v="30.4"/>
        <n v="60.9"/>
        <n v="24.5"/>
        <n v="20.7"/>
        <n v="12.2"/>
        <n v="99.4"/>
        <n v="106.6"/>
        <n v="106.7"/>
        <n v="110.7"/>
        <n v="133.8"/>
        <n v="77.9"/>
        <n v="27.1"/>
        <n v="132.1"/>
        <n v="217.9"/>
        <n v="4.9"/>
        <n v="98.4"/>
        <n v="97.1"/>
        <n v="126.0"/>
        <n v="138.0"/>
        <n v="123.3"/>
        <n v="16.8"/>
        <n v="113.2"/>
        <n v="165.6"/>
        <n v="7.1"/>
        <n v="155.5"/>
        <n v="32.6"/>
        <n v="119.0"/>
        <n v="172.1"/>
        <n v="120.4"/>
        <n v="244.5"/>
        <n v="52.5"/>
        <n v="112.8"/>
        <n v="23.5"/>
        <n v="275.0"/>
        <n v="236.6"/>
        <n v="163.5"/>
        <n v="149.4"/>
        <n v="118.9"/>
        <n v="125.4"/>
        <n v="84.5"/>
        <n v="119.8"/>
        <n v="108.4"/>
        <n v="159.8"/>
        <n v="131.0"/>
        <n v="113.9"/>
        <n v="116.2"/>
        <n v="187.1"/>
        <n v="184.3"/>
        <n v="182.6"/>
        <n v="120.2"/>
        <n v="219.1"/>
        <n v="126.6"/>
        <n v="204.5"/>
        <n v="44.7"/>
        <n v="272.0"/>
        <n v="15.7"/>
        <n v="147.1"/>
        <n v="31.7"/>
        <n v="73.1"/>
        <n v="70.6"/>
        <n v="153.1"/>
        <n v="149.3"/>
        <n v="9.9"/>
        <n v="1.6"/>
        <n v="195.5"/>
        <n v="92.3"/>
        <n v="146.0"/>
        <n v="135.7"/>
        <n v="197.1"/>
        <n v="139.5"/>
        <n v="176.8"/>
        <n v="12.6"/>
        <n v="149.2"/>
        <n v="116.3"/>
        <n v="170.0"/>
        <n v="112.5"/>
        <n v="124.5"/>
        <n v="250.0"/>
        <n v="152.6"/>
        <n v="78.1"/>
        <n v="127.6"/>
        <n v="117.3"/>
        <n v="185.1"/>
        <n v="5.9"/>
        <n v="153.7"/>
        <n v="129.1"/>
        <n v="63.1"/>
        <n v="108.5"/>
        <n v="395.6"/>
        <n v="21.9"/>
        <n v="103.4"/>
        <n v="49.1"/>
        <n v="6.9"/>
        <n v="185.4"/>
        <n v="88.0"/>
        <n v="10.0"/>
        <n v="207.6"/>
        <n v="126.2"/>
        <n v="112.7"/>
        <n v="12.1"/>
        <n v="27.8"/>
        <n v="8.1"/>
        <n v="18.2"/>
        <n v="108.3"/>
        <n v="24.7"/>
        <n v="137.0"/>
        <n v="3.3"/>
        <n v="310.8"/>
        <n v="135.9"/>
        <n v="139.9"/>
        <n v="95.4"/>
        <n v="150.4"/>
        <n v="115.1"/>
        <n v="146.9"/>
        <n v="214.4"/>
        <n v="114.7"/>
        <n v="76.2"/>
        <n v="53.3"/>
        <n v="55.2"/>
        <n v="193.1"/>
        <n v="132.7"/>
        <n v="141.4"/>
        <n v="90.5"/>
        <n v="151.6"/>
        <n v="315.8"/>
        <n v="21.6"/>
        <n v="4.3"/>
        <n v="135.1"/>
        <n v="153.8"/>
        <n v="162.8"/>
        <n v="174.7"/>
        <n v="9.3"/>
        <n v="85.5"/>
        <n v="147.5"/>
        <n v="187.9"/>
        <n v="201.5"/>
        <n v="30.3"/>
        <n v="141.9"/>
        <n v="123.5"/>
        <n v="165.2"/>
        <n v="10.1"/>
        <n v="140.6"/>
        <n v="215.8"/>
        <n v="55.5"/>
        <n v="99.9"/>
        <n v="141.6"/>
        <n v="147.4"/>
        <n v="158.6"/>
        <n v="101.6"/>
        <n v="132.2"/>
        <n v="109.0"/>
        <n v="317.9"/>
        <n v="160.9"/>
        <n v="204.9"/>
        <n v="123.2"/>
        <n v="145.9"/>
        <n v="575.4"/>
        <n v="28.9"/>
        <n v="164.8"/>
        <n v="131.3"/>
        <n v="77.6"/>
        <n v="72.5"/>
        <n v="112.4"/>
        <n v="319.0"/>
        <n v="203.9"/>
        <n v="71.2"/>
        <n v="110.4"/>
        <n v="184.7"/>
        <n v="55.7"/>
        <n v="136.9"/>
        <n v="292.1"/>
        <n v="67.3"/>
        <n v="207.7"/>
        <n v="178.9"/>
        <n v="174.5"/>
        <n v="172.7"/>
        <n v="201.4"/>
        <n v="78.8"/>
        <n v="84.4"/>
        <n v="94.4"/>
        <n v="118.4"/>
        <n v="117.1"/>
        <n v="170.3"/>
        <n v="199.0"/>
        <n v="236.4"/>
        <n v="293.8"/>
        <n v="111.0"/>
        <n v="167.7"/>
        <n v="115.5"/>
        <n v="148.7"/>
        <n v="122.3"/>
        <n v="56.3"/>
        <n v="57.5"/>
        <n v="110.1"/>
        <n v="344.1"/>
        <n v="244.4"/>
        <n v="123.6"/>
        <n v="6.5"/>
        <n v="91.9"/>
        <n v="143.5"/>
        <n v="137.5"/>
        <n v="75.7"/>
        <n v="232.1"/>
        <n v="126.4"/>
        <n v="178.6"/>
        <n v="227.7"/>
        <n v="113.7"/>
        <n v="139.3"/>
        <n v="202.1"/>
        <n v="302.4"/>
        <n v="144.0"/>
        <n v="128.3"/>
        <n v="148.8"/>
        <n v="294.9"/>
        <n v="225.8"/>
        <n v="193.7"/>
        <n v="15.3"/>
        <n v="253.4"/>
        <n v="127.8"/>
        <n v="125.0"/>
        <n v="152.0"/>
        <n v="161.6"/>
        <n v="74.2"/>
        <n v="394.5"/>
        <n v="154.7"/>
        <n v="157.0"/>
        <n v="19.6"/>
        <n v="366.3"/>
        <n v="271.7"/>
        <n v="115.9"/>
        <n v="183.0"/>
        <n v="360.0"/>
        <n v="167.6"/>
        <n v="145.3"/>
        <n v="100.1"/>
        <n v="113.1"/>
        <n v="144.9"/>
        <n v="88.5"/>
        <n v="127.3"/>
        <n v="164.1"/>
        <n v="162.7"/>
        <n v="25.8"/>
        <n v="224.1"/>
        <n v="106.1"/>
        <n v="272.2"/>
        <n v="224.5"/>
        <n v="15.2"/>
        <n v="140.0"/>
        <n v="183.2"/>
        <n v="110.6"/>
        <n v="4.7"/>
        <n v="26.4"/>
        <n v="13.6"/>
        <n v="175.2"/>
        <n v="20.4"/>
        <n v="161.1"/>
        <n v="229.1"/>
        <n v="218.1"/>
        <n v="19.0"/>
        <n v="257.3"/>
        <n v="165.8"/>
        <n v="202.4"/>
        <n v="136.3"/>
        <n v="118.8"/>
        <n v="193.3"/>
        <n v="58.1"/>
        <n v="235.4"/>
        <n v="182.8"/>
        <n v="178.4"/>
        <n v="25.1"/>
        <n v="131.1"/>
        <n v="231.7"/>
        <n v="2.6"/>
        <n v="428.1"/>
        <n v="5.4"/>
        <n v="83.7"/>
        <n v="49.0"/>
        <n v="6.6"/>
        <n v="560.7"/>
        <n v="5.3"/>
        <n v="169.0"/>
        <n v="82.4"/>
        <n v="44.4"/>
        <n v="241.6"/>
        <n v="168.3"/>
        <n v="111.4"/>
        <n v="7.0"/>
        <n v="172.9"/>
        <n v="183.3"/>
        <n v="125.2"/>
        <n v="116.1"/>
        <n v="139.1"/>
        <n v="78.2"/>
        <n v="71.5"/>
        <n v="3.8"/>
        <n v="88.8"/>
        <n v="524.2"/>
        <n v="13.7"/>
        <n v="122.0"/>
        <n v="174.2"/>
        <n v="710.0"/>
        <n v="77.5"/>
        <n v="123.4"/>
        <n v="25.2"/>
        <n v="7.3"/>
        <n v="128.0"/>
        <n v="9.5"/>
        <n v="190.0"/>
        <n v="233.3"/>
        <n v="192.4"/>
        <n v="4.8"/>
        <n v="224.6"/>
        <n v="151.8"/>
        <n v="278.3"/>
        <n v="499.2"/>
        <n v="199.4"/>
        <n v="261.7"/>
        <n v="177.5"/>
        <n v="123.7"/>
        <n v="3.4"/>
        <n v="175.7"/>
        <n v="8.7"/>
        <n v="174.1"/>
        <n v="108.0"/>
        <n v="7.2"/>
        <n v="288.4"/>
        <n v="185.3"/>
        <n v="5.6"/>
        <n v="53.4"/>
        <n v="8.8"/>
        <n v="4.5"/>
        <n v="169.8"/>
        <n v="4.4"/>
        <n v="6.0"/>
        <n v="4.2"/>
        <n v="118.6"/>
        <n v="249.4"/>
        <n v="111.1"/>
        <n v="6.4"/>
        <n v="109.1"/>
        <n v="275.4"/>
        <n v="180.6"/>
        <n v="100.9"/>
        <n v="155.8"/>
        <n v="174.4"/>
        <n v="185.6"/>
        <n v="181.7"/>
        <n v="153.3"/>
        <n v="152.8"/>
        <n v="7.4"/>
        <n v="206.5"/>
        <n v="110.8"/>
        <n v="307.2"/>
        <n v="261.0"/>
        <n v="155.0"/>
        <n v="162.2"/>
        <n v="7.8"/>
        <n v="10.7"/>
        <n v="142.4"/>
        <n v="75.63"/>
        <n v="65.62"/>
        <n v="31.68"/>
        <n v="84.02"/>
        <n v="139.62"/>
        <n v="35.69"/>
        <n v="88.56"/>
        <n v="62.41"/>
        <n v="69.99"/>
        <n v="29.69"/>
        <n v="8.75"/>
        <n v="113.22"/>
        <n v="11.04"/>
        <n v="15.95"/>
        <n v="27.86"/>
        <n v="56.59"/>
        <n v="85.75"/>
        <n v="112.07"/>
        <n v="109.81"/>
        <n v="179.88"/>
        <n v="131.97"/>
        <n v="82.25"/>
        <n v="76.99"/>
        <n v="65.85"/>
        <n v="122.81"/>
        <n v="49.17"/>
        <n v="36.08"/>
        <n v="64.08"/>
        <n v="64.82"/>
        <n v="34.85"/>
        <n v="31.06"/>
        <n v="65.13"/>
        <n v="141.36"/>
        <n v="163.9"/>
        <n v="15.84"/>
        <n v="33.63"/>
        <n v="38.58"/>
        <n v="57.45"/>
        <n v="50.32"/>
        <n v="18.99"/>
        <n v="82.54"/>
        <n v="31.41"/>
        <n v="79.77"/>
        <n v="84.96"/>
        <n v="14.47"/>
        <n v="42.75"/>
        <n v="20.85"/>
        <n v="142.08"/>
        <n v="38.18"/>
        <n v="124.85"/>
        <n v="39.33"/>
        <n v="23.03"/>
      </sharedItems>
    </cacheField>
    <cacheField name="is_ga" numFmtId="0">
      <sharedItems containsString="0" containsBlank="1" containsNumber="1" containsInteger="1">
        <n v="1.0"/>
        <n v="0.0"/>
        <m/>
      </sharedItems>
    </cacheField>
    <cacheField name="channel_grouping" numFmtId="0">
      <sharedItems containsBlank="1">
        <s v="Paid Other"/>
        <s v="Email"/>
        <s v="SEA non-branded"/>
        <s v="Free Other"/>
        <m/>
        <s v="Direct"/>
        <s v="SEO"/>
        <s v="SEA branded"/>
      </sharedItems>
    </cacheField>
    <cacheField name="channel" numFmtId="0">
      <sharedItems containsBlank="1">
        <s v="Social Payant - Ads Facebook"/>
        <s v="Social Payant - Remarketing - Facebook"/>
        <s v="Push notification"/>
        <s v="SEA - Text - Marketplace - Google"/>
        <s v="Organic Social"/>
        <s v="Display - Notoriété - Partenariat"/>
        <s v="Email Acquisition - Payant"/>
        <m/>
        <s v="Direct"/>
        <s v=" Social Payant - Remarketing - Facebook"/>
        <s v="SEO"/>
        <s v="Emailing"/>
        <s v="Referral"/>
        <s v="SEA - Brand - Bing"/>
        <s v="SEA - DSA - Google"/>
        <s v="SEA - Text - Google"/>
        <s v="SEA - Brand - Google"/>
        <s v="SEA - Shopping - Bing"/>
        <s v="SEA - Shopping - Google"/>
        <s v="Display - Remarketing - Criteo"/>
        <s v="SEA - Alphabuy Shopping - Google"/>
        <s v="SEA - Shopping - Marketplace - Google"/>
      </sharedItems>
    </cacheField>
    <cacheField name="campaign_key">
      <sharedItems containsBlank="1" containsMixedTypes="1" containsNumber="1" containsInteger="1">
        <n v="6.209368149375E12"/>
        <n v="6.208975682575E12"/>
        <n v="6.248615162175E12"/>
        <n v="6.203348753175E12"/>
        <n v="6.229388243575E12"/>
        <s v="welcome"/>
        <s v="210721_push_happyhours"/>
        <n v="1.3287594842E10"/>
        <s v="(not set)"/>
        <s v="210725_push_soldes"/>
        <n v="6.248630848375E12"/>
        <n v="6.247788910375E12"/>
        <s v="Diversificationalimentaire-bébé"/>
        <n v="1.317344484E10"/>
        <s v="210805_push_lg"/>
        <s v="native-ads-outbrain-perf-08-2021"/>
        <s v="bienvenue-soldes"/>
        <n v="6.229389502175E12"/>
        <s v="bienvenue-green21"/>
        <s v="welcome_j3_zd"/>
        <s v="inscription21-06-soldes"/>
        <s v="210718_push_mif"/>
        <s v="adventure-green21-cate-0821"/>
        <s v="adventure-green21-courte-0821"/>
        <s v="210804_push_menage"/>
        <s v="welcome_j7_mdd"/>
        <m/>
        <s v="facebook_boost_04082021_opélivraisonofferte"/>
        <s v="IA - COM - [PUR - RT] - Clients Existants⎮6203348753175"/>
        <s v="210805_nl_generale_sepx_1702_1003100"/>
        <s v="210812_nl_plans_sepx_1716_1003600"/>
        <s v="210813_nl_destockage_sepx_1717_1003600"/>
        <s v="210815_nl_djfrais_sepx_1719_1003100"/>
        <s v="210801_nl_ete_sepx_1686_1003300"/>
        <s v="210801_nl_ete_sepx_1686_1003500"/>
        <s v="210802_nl_menage_sepx_1688_1003500"/>
        <s v="210805_nl_generale_sepx_1702_1002900"/>
        <s v="210805_nl_generale_sepx_1702_1002800"/>
        <s v="crm_relance_gwz_panier_abandonne_h4_j1-j1_sepx_69_1001400"/>
        <s v="210812_nl_plans_sepx_1716_1003700"/>
        <s v="210727_nl_djsoldes_sepx_1675_1003200"/>
        <s v="210727_nl_lastday_18H_sepx_1676_1004400"/>
        <s v="210808_nl_nouveaute_sepx_1703_1003800"/>
        <s v="210809_nl_frais_2_sepx_1709_1002900"/>
        <s v="couches_lovegreen_crm_gwz_relance_sepx_1466_1000600"/>
        <s v="210624_nl_vrac_sepx_1587_1002900"/>
        <s v="210812_nl_bb_sepx_1715_1003400"/>
        <s v="210802_nl_menage_sepx_1688_1003000"/>
        <s v="fidelite_tunnel_gwz_com5_sepx_1289_1001200"/>
        <s v="crm_relance_gwz_panier_abandonne_h4_j1-h4_sepx_69_1000200"/>
        <s v="210805_nl_generale_sepx_1702_1003000"/>
        <s v="frequent_crm-relance_consommable_j30_sepx_162_1000300"/>
        <s v="email-filleul"/>
        <s v="prechurn_crm_tunnel_gwz_j-14_autre_sepx_1667_1001400"/>
        <s v="email-admin"/>
        <s v="occasionnel_crm-cross_sell_j25_sepx_184_1000500"/>
        <s v="201117_nl_or_sepx_1021_1003400"/>
        <s v="210802_nl_menage_sepx_1688_1003600"/>
        <s v="210803_nl_naturel_sepx_1695_1002600"/>
        <s v="210803_nl_naturel_sepx_1695_1003000"/>
        <s v="210720_nl_troisieme_sepx_1657_1003600"/>
        <s v="210812_nl_plans_sepx_1716_1003500"/>
        <s v="210812_nl_bb_sepx_1715_1003300"/>
        <s v="210802_nl_menage_sepx_1687_1003100"/>
        <s v="210802_nl_menage_sepx_1688_1003200"/>
        <s v="210808_nl_nouveaute_sepx_1703_1003100"/>
        <s v="210808_nl_nouveaute_sepx_1703_1003600"/>
        <s v="210808_nl_nouveaute_sepx_1703_1003500"/>
        <s v="210727_nl_djsoldes_sepx_1675_1003700"/>
        <s v="210813_nl_destockage_sepx_1717_1003500"/>
        <s v="210729_nl_maison_sepx_1683_1003300"/>
        <s v="210805_nl_enfant_1_sepx_1700_1002800"/>
        <s v="210810_nl_saveurs_sepx_1710_1002800"/>
        <s v="210805_nl_enfant_1_sepx_1700_1002900"/>
        <s v="210809_nl_frais_2_sepx_1709_1003000"/>
        <s v="2012XX_nl_fin_weez_sepx_1117_1000300"/>
        <s v="210812_nl_plans_sepx_1716_1003400"/>
        <s v="210815_nl_djfrais_sepx_1719_1003500"/>
        <s v="210801_nl_ete_sepx_1686_1003800"/>
        <s v="210813_nl_destockage_sepx_1717_1003800"/>
        <s v="210715_nl_BB_sepx_1646_1002800"/>
        <s v="210808_nl_nouveaute_sepx_1703_1003700"/>
        <s v="210715_nl_bach_sepx_1647_1003100"/>
        <s v="210812_nl_bb_sepx_1715_1003200"/>
        <s v="210813_nl_destockage_sepx_1717_1004000"/>
        <s v="210727_nl_djsoldes_sepx_1675_1003500"/>
        <s v="210727_nl_lastday_18H_sepx_1676_1004100"/>
        <s v="210805_nl_enfant_1_sepx_1700_1002700"/>
        <s v="210805_nl_enfant_2_sepx_1701_1002800"/>
        <s v="210630_nl_soldes_bb_sepx_1603_1003000"/>
        <s v="210809_nl_frais__1_sepx_1708_1003000"/>
        <s v="210813_nl_destockage_sepx_1717_1004100"/>
        <s v="210815_nl_djfrais_sepx_1719_1003600"/>
        <s v="210802_nl_menage_sepx_1687_1003400"/>
        <s v="prechurn_crm_tunnel_gwz_j7_autre_sepx_1667_1001600"/>
        <s v="210630_nl_happy_hour_18h_sepx_1608_1003100"/>
        <s v="210516_nl_zd_sepx_1520_1003000"/>
        <s v="210729_nl_maison_sepx_1682_1002900"/>
        <s v="fq_churn_crm-relancecode_sepx_704_1000300"/>
        <s v="210808_nl_nouveaute_sepx_1703_1003200"/>
        <s v="nvclient_a_crm_tunnel_gwz_j30_autre_sepx_1257_1001700"/>
        <s v="210727_nl_djsoldes_sepx_1675_1003800"/>
        <s v="210805_nl_generale_sepx_1702_1003200"/>
        <s v="210727_nl_lastday_18H_sepx_1676_1004500"/>
        <s v="210805_nl_enfant_2_sepx_1701_1002600"/>
        <s v="nvclient_a_crm_tunnel_gwz_j74_sepx_1360_1002700"/>
        <s v="210803_nl_naturel_sepx_1695_1002800"/>
        <s v="210805_nl_enfant_2_sepx_1701_1003000"/>
        <s v="210502_nl_vin_sepx_1462_1003000"/>
        <s v="210801_nl_ete_sepx_1686_1003600"/>
        <s v="210801_nl_ete_sepx_1686_1003700"/>
        <s v="210616_nl_lancement_happeezclub_sepx_1565_1003600"/>
        <s v="210504_nl_menage_sepx_1469_1002600"/>
        <s v="210809_nl_frais_2_sepx_1709_1003200"/>
        <s v="prebuy_crm_tunnel_gwz_j3_sepx_1210_1002100"/>
        <s v="210706_nl_deuxieme_sepx_1620_1003200"/>
        <s v="nvclient_na_a_crm_tunnel_gwz_j7_autre_sepx_1265_1002800"/>
        <s v="210803_nl_naturel_sepx_1695_1002900"/>
        <s v="210803_nl_naturel_sepx_1695_1002700"/>
        <s v="nvclient_a_crm_tunnel_gwz_j37_code_autre_sepx_1260_1002500"/>
        <s v="210815_nl_djfrais_sepx_1719_1003700"/>
        <s v="210630_nl_happy_hour_sepx_1606_1003200"/>
        <s v="210620_nl_moustique_sepx_1572_1004900"/>
        <s v="210810_nl_saveurs_sepx_1710_1002500"/>
        <s v="nvclient_a_crm_tunnel_gwz_j23_nonvegan_sepx_1260_1001200"/>
        <s v="210808_nl_nouveaute_sepx_1703_1003400"/>
        <s v="210809_nl_frais_2_sepx_1709_1002800"/>
        <s v="210727_nl_lastday_18H_sepx_1676_1004200"/>
        <s v="210802_nl_menage_sepx_1687_1003600"/>
        <s v="210805_nl_enfant_2_sepx_1701_1002700"/>
        <s v="210805_nl_enfant_2_sepx_1701_1002900"/>
        <s v="occasionnel_crm-relance_consommable_j30_sepx_184_1000300"/>
        <s v="210812_nl_plans_sepx_1716_1003800"/>
        <s v="210802_nl_menage_sepx_1688_1003100"/>
        <s v="fq_prechurn_crm-relancecode_sepx_703_1000300"/>
        <s v="210613_nl_avoine_sepx_1557_1003600"/>
        <s v="210214_nl_gourmand_sepx_1229_1002900"/>
        <s v="couches_tidoo_crm_gwz_relance_sepx_1465_1000700"/>
        <s v="email-weezpoint"/>
        <s v="210809_nl_frais__1_sepx_1708_1002900"/>
        <s v="210813_nl_destockage_sepx_1717_1003700"/>
        <s v="210715_nl_bach_sepx_1647_1003000"/>
        <s v="210815_nl_djfrais_sepx_1719_1003300"/>
        <s v="couches_tidoo_crm_gwz_relance_sepx_1465_1000200"/>
        <s v="210608_nl_nouveau_sepx_1547_1002700"/>
        <s v="210809_nl_frais_2_sepx_1709_1003100"/>
        <s v="frequent_crm-relance_consommable_j30_sepx_~SYSTEM.CAMPAIGNID~_~SYSTEM.ACTIONID~"/>
        <s v="210802_nl_menage_sepx_1687_1003300"/>
        <s v="couches_bambo_crm_gwz_sepx_1393_1000400"/>
        <s v="frequent_crm-cross_sell_j25_sepx_162_1000800"/>
        <s v="210802_nl_menage_sepx_1687_1003200"/>
        <s v="210706_nl_deuxieme_sepx_1620_1003300"/>
        <s v="nvclient_a_crm_tunnel_gwz_j37_code_enfant_sepx_1257_1002300"/>
        <s v="couches_tidoo_crm_gwz_sepx_1388_1000200"/>
        <s v="nvclient_a_crm_tunnel_gwz_j44_sepx_1257_1002600"/>
        <s v="210708_nl_bb_sepx_1629_1002800"/>
        <s v="210809_nl_frais__1_sepx_1708_1003100"/>
        <s v="210810_nl_saveurs_sepx_1710_1003000"/>
        <s v="210516_nl_maman_sepx_1509_1003300"/>
        <s v="210808_nl_nouveaute_sepx_1703_1003000"/>
        <s v="210809_nl_frais__1_sepx_1708_1002800"/>
        <s v="210705_nl_biochef_sepx_1618_1003800"/>
        <s v="210405_nl_air_sepx_1370_1003600"/>
        <s v="parent_nv_crm_tunnel_gwz_j40_sepx_1538_1000700"/>
        <s v="210815_nl_djfrais_sepx_1719_1003400"/>
        <s v="210707_nl_happy_hour_12h_sepx_1628_1003700"/>
        <s v="nvclient_a_crm_tunnel_gwz_j44_sepx_1260_1002600"/>
        <s v="210810_nl_saveurs_sepx_1710_1002900"/>
        <s v="210513_nl_animaux_sepx_1506_1002700"/>
        <s v="210802_nl_menage_sepx_1688_1003300"/>
        <s v="email-parrain"/>
        <s v="210801_nl_ete_sepx_1686_1003100"/>
        <s v="210301_nl_zd_sepx_1254_1002900"/>
        <s v="210726_nl_rentree_sepx_1674_1003800"/>
        <s v="210720_nl_troisieme_sepx_1656_1003100"/>
        <s v="210810_nl_saveurs_sepx_1710_1002600"/>
        <s v="210607_nl_salade_sepx_1544_1004200"/>
        <s v="210711_nl_championne2_sepx_1637_1003500"/>
        <s v="crm_relance_panier_abandonne_h2_j1-h2_sepx_69_1000200"/>
        <s v="210722_nl_bb_sepx_1666_1002600"/>
        <s v="210803_nl_naturel_sepx_1695_1002500"/>
        <s v="fidelite_tunnel_gwz_com7_sepx_1289_1001300"/>
        <s v="210630_nl_happy_hour_18h_sepx_1608_1003600"/>
        <s v="210621_nl_cookie_sepx_1573_1003400"/>
        <s v="parent_nv_crm_tunnel_gwz_j70_sepx_1539_1000800"/>
        <s v="210412_nl_cuisine_sepx_1382_1003300"/>
        <s v="210601_nl_mif_sepx_1609_1003200"/>
        <s v="210616_nl_lancement_happeezclub_sepx_1565_1003700"/>
        <s v="210721_nl_hh_carre_sepx_1654_1003500"/>
        <s v="210616_nl_lancement_happeezclub_sepx_1565_1004100"/>
        <s v="210815_nl_djfrais_sepx_1719_1003800"/>
        <s v="210325_nl_enfant_sepx_1332_1002800"/>
        <s v="210712_nl_coco_sepx_1640_1003700"/>
        <s v="210729_nl_bb_sepx_1684_1002800"/>
        <s v="couches_carryboo_crm_gwz_relance_sepx_1472_1000800"/>
        <s v="210630_nl_happy_hour_18h_sepx_1608_1003500"/>
        <s v="couches_carryboo_crm_gwz_relance_sepx_1472_1000600"/>
        <s v="210625_nl_lamazuna_sepx_1589_1002700"/>
        <s v="210809_nl_frais__1_sepx_1708_1003200"/>
        <s v="210725_nl_potager_photo_sepx_1668_1003500"/>
        <s v="210603_nl_enfant_sepx_1537_1002700"/>
        <s v="210721_nl_hh_midi_sepx_1664_1003100"/>
        <s v="210607_nl_salade_sepx_1544_1004300"/>
        <s v="210610_nl_enfant_sepx_1553_1002700"/>
        <s v="210727_nl_djsoldes_sepx_1675_1003300"/>
        <s v="fidelite_tunnel_gwz_webzineprintemps2021_sepx_1289_1001600"/>
        <s v="210801_nl_ete_sepx_1686_1003400"/>
        <s v="210118_nl_blue_sepx_1173_1002500"/>
        <s v="210809_nl_frais__1_sepx_1708_1002700"/>
        <s v="FR - TXT - BN - Marque Greenweez"/>
        <n v="1.568687993E9"/>
        <n v="7.7471437E7"/>
        <n v="7.22005383E8"/>
        <n v="7.21921823E8"/>
        <n v="1.3568665881E10"/>
        <n v="7.22005377E8"/>
        <n v="6.3850117E7"/>
        <n v="1.3572333097E10"/>
        <n v="1.27642957E8"/>
        <n v="2.3985487E7"/>
        <n v="7.22005374E8"/>
        <n v="2.5175647E7"/>
        <s v="FR - SHP - All Products"/>
        <n v="1.0051737015E10"/>
        <n v="8.520906157E9"/>
        <n v="9.90389184E8"/>
        <s v="criteo_lower_funnel"/>
        <s v="criteo_mid_funnel_bis"/>
        <s v="criteo_seg_occasionnels"/>
        <s v="criteo_mid_funnel"/>
        <n v="1.554932118E9"/>
        <n v="6.866111472E9"/>
        <n v="6.467292947E9"/>
        <n v="6.872355548E9"/>
        <n v="6.872271806E9"/>
        <n v="1.1997024228E10"/>
        <n v="1.554932079E9"/>
        <n v="1.554932127E9"/>
        <n v="1.554932109E9"/>
        <n v="1.2770477884E10"/>
        <n v="1.2771329453E10"/>
        <n v="1.3391691052E10"/>
      </sharedItems>
    </cacheField>
    <cacheField name="campaign" numFmtId="0">
      <sharedItems containsBlank="1">
        <s v="IA - COM - [PUR - ACQ] - DABA⎮6209368149375"/>
        <s v="IA - COM - [PUR - RT] - DPA⎟6208975682575"/>
        <s v="IA - MKP - [PUR - PRO] - DPA MKP SOLDES⎟6248615162175"/>
        <s v="IA - COM - [PUR - RT] - Clients Existants⎮6203348753175"/>
        <s v="IA - COM - [PUR - PRO] - RT SOLDES ETE⎮6229388243575"/>
        <s v="welcome"/>
        <s v="210721_push_happyhours"/>
        <s v="FR - TXT MKP - DSA - Page Feed"/>
        <s v="(not set)"/>
        <s v="210725_push_soldes"/>
        <s v="IA - MKP - [PUR - PRO] - DABA MKP⎟6248630848375"/>
        <s v="IA - COM - [PUR - PRO] - SOLDES DPA ETE⎟6247788910375"/>
        <s v="Diversificationalimentaire-bébé"/>
        <s v="FR - TXT MKP - B - Marques"/>
        <s v="210805_push_lg"/>
        <s v="native-ads-outbrain-perf-08-2021"/>
        <s v="IA - MKP - [PUR - PRO] - DABA MKP SOLDES⎟6248630848375"/>
        <s v="bienvenue-soldes"/>
        <s v="IA - MKP - [PUR - PRO] DPA MKP SOLDES⎟6248615162175"/>
        <s v="IA - COM - [PUR - ACQ] - ex IDF⎮6229389502175"/>
        <s v="bienvenue-green21"/>
        <s v="welcome_j3_zd"/>
        <s v="inscription21-06-soldes"/>
        <s v="210718_push_mif"/>
        <s v="adventure-green21-cate-0821"/>
        <s v="adventure-green21-courte-0821"/>
        <s v="210804_push_menage"/>
        <s v="IA - [PUR - RT] - DPA"/>
        <s v="welcome_j7_mdd"/>
        <m/>
        <s v="facebook_boost_04082021_opélivraisonofferte"/>
        <s v="210805_nl_generale_sepx_1702_1003100"/>
        <s v="210812_nl_plans_sepx_1716_1003600"/>
        <s v="210813_nl_destockage_sepx_1717_1003600"/>
        <s v="210815_nl_djfrais_sepx_1719_1003100"/>
        <s v="210801_nl_ete_sepx_1686_1003300"/>
        <s v="210801_nl_ete_sepx_1686_1003500"/>
        <s v="210802_nl_menage_sepx_1688_1003500"/>
        <s v="210805_nl_generale_sepx_1702_1002900"/>
        <s v="210805_nl_generale_sepx_1702_1002800"/>
        <s v="crm_relance_gwz_panier_abandonne_h4_j1-j1_sepx_69_1001400"/>
        <s v="210812_nl_plans_sepx_1716_1003700"/>
        <s v="210727_nl_djsoldes_sepx_1675_1003200"/>
        <s v="210727_nl_lastday_18H_sepx_1676_1004400"/>
        <s v="210808_nl_nouveaute_sepx_1703_1003800"/>
        <s v="210809_nl_frais_2_sepx_1709_1002900"/>
        <s v="couches_lovegreen_crm_gwz_relance_sepx_1466_1000600"/>
        <s v="210624_nl_vrac_sepx_1587_1002900"/>
        <s v="210812_nl_bb_sepx_1715_1003400"/>
        <s v="210802_nl_menage_sepx_1688_1003000"/>
        <s v="fidelite_tunnel_gwz_com5_sepx_1289_1001200"/>
        <s v="crm_relance_gwz_panier_abandonne_h4_j1-h4_sepx_69_1000200"/>
        <s v="210805_nl_generale_sepx_1702_1003000"/>
        <s v="frequent_crm-relance_consommable_j30_sepx_162_1000300"/>
        <s v="email-filleul"/>
        <s v="prechurn_crm_tunnel_gwz_j-14_autre_sepx_1667_1001400"/>
        <s v="email-admin"/>
        <s v="occasionnel_crm-cross_sell_j25_sepx_184_1000500"/>
        <s v="201117_nl_or_sepx_1021_1003400"/>
        <s v="210802_nl_menage_sepx_1688_1003600"/>
        <s v="210803_nl_naturel_sepx_1695_1002600"/>
        <s v="210803_nl_naturel_sepx_1695_1003000"/>
        <s v="210720_nl_troisieme_sepx_1657_1003600"/>
        <s v="210812_nl_plans_sepx_1716_1003500"/>
        <s v="210812_nl_bb_sepx_1715_1003300"/>
        <s v="210802_nl_menage_sepx_1687_1003100"/>
        <s v="210802_nl_menage_sepx_1688_1003200"/>
        <s v="210808_nl_nouveaute_sepx_1703_1003100"/>
        <s v="210808_nl_nouveaute_sepx_1703_1003600"/>
        <s v="210808_nl_nouveaute_sepx_1703_1003500"/>
        <s v="210727_nl_djsoldes_sepx_1675_1003700"/>
        <s v="210813_nl_destockage_sepx_1717_1003500"/>
        <s v="210729_nl_maison_sepx_1683_1003300"/>
        <s v="210805_nl_enfant_1_sepx_1700_1002800"/>
        <s v="210810_nl_saveurs_sepx_1710_1002800"/>
        <s v="210805_nl_enfant_1_sepx_1700_1002900"/>
        <s v="210809_nl_frais_2_sepx_1709_1003000"/>
        <s v="2012XX_nl_fin_weez_sepx_1117_1000300"/>
        <s v="210812_nl_plans_sepx_1716_1003400"/>
        <s v="210815_nl_djfrais_sepx_1719_1003500"/>
        <s v="210801_nl_ete_sepx_1686_1003800"/>
        <s v="210813_nl_destockage_sepx_1717_1003800"/>
        <s v="210715_nl_BB_sepx_1646_1002800"/>
        <s v="210808_nl_nouveaute_sepx_1703_1003700"/>
        <s v="210715_nl_bach_sepx_1647_1003100"/>
        <s v="210812_nl_bb_sepx_1715_1003200"/>
        <s v="210813_nl_destockage_sepx_1717_1004000"/>
        <s v="210727_nl_djsoldes_sepx_1675_1003500"/>
        <s v="210727_nl_lastday_18H_sepx_1676_1004100"/>
        <s v="210805_nl_enfant_1_sepx_1700_1002700"/>
        <s v="210805_nl_enfant_2_sepx_1701_1002800"/>
        <s v="210630_nl_soldes_bb_sepx_1603_1003000"/>
        <s v="210809_nl_frais__1_sepx_1708_1003000"/>
        <s v="210813_nl_destockage_sepx_1717_1004100"/>
        <s v="210815_nl_djfrais_sepx_1719_1003600"/>
        <s v="210802_nl_menage_sepx_1687_1003400"/>
        <s v="prechurn_crm_tunnel_gwz_j7_autre_sepx_1667_1001600"/>
        <s v="210630_nl_happy_hour_18h_sepx_1608_1003100"/>
        <s v="210516_nl_zd_sepx_1520_1003000"/>
        <s v="210729_nl_maison_sepx_1682_1002900"/>
        <s v="fq_churn_crm-relancecode_sepx_704_1000300"/>
        <s v="210808_nl_nouveaute_sepx_1703_1003200"/>
        <s v="nvclient_a_crm_tunnel_gwz_j30_autre_sepx_1257_1001700"/>
        <s v="210727_nl_djsoldes_sepx_1675_1003800"/>
        <s v="210805_nl_generale_sepx_1702_1003200"/>
        <s v="210727_nl_lastday_18H_sepx_1676_1004500"/>
        <s v="210805_nl_enfant_2_sepx_1701_1002600"/>
        <s v="nvclient_a_crm_tunnel_gwz_j74_sepx_1360_1002700"/>
        <s v="210803_nl_naturel_sepx_1695_1002800"/>
        <s v="210805_nl_enfant_2_sepx_1701_1003000"/>
        <s v="210502_nl_vin_sepx_1462_1003000"/>
        <s v="210801_nl_ete_sepx_1686_1003600"/>
        <s v="210801_nl_ete_sepx_1686_1003700"/>
        <s v="210616_nl_lancement_happeezclub_sepx_1565_1003600"/>
        <s v="210504_nl_menage_sepx_1469_1002600"/>
        <s v="210809_nl_frais_2_sepx_1709_1003200"/>
        <s v="prebuy_crm_tunnel_gwz_j3_sepx_1210_1002100"/>
        <s v="210706_nl_deuxieme_sepx_1620_1003200"/>
        <s v="nvclient_na_a_crm_tunnel_gwz_j7_autre_sepx_1265_1002800"/>
        <s v="210803_nl_naturel_sepx_1695_1002900"/>
        <s v="210803_nl_naturel_sepx_1695_1002700"/>
        <s v="nvclient_a_crm_tunnel_gwz_j37_code_autre_sepx_1260_1002500"/>
        <s v="210815_nl_djfrais_sepx_1719_1003700"/>
        <s v="210630_nl_happy_hour_sepx_1606_1003200"/>
        <s v="210620_nl_moustique_sepx_1572_1004900"/>
        <s v="210810_nl_saveurs_sepx_1710_1002500"/>
        <s v="nvclient_a_crm_tunnel_gwz_j23_nonvegan_sepx_1260_1001200"/>
        <s v="210808_nl_nouveaute_sepx_1703_1003400"/>
        <s v="210809_nl_frais_2_sepx_1709_1002800"/>
        <s v="210727_nl_lastday_18H_sepx_1676_1004200"/>
        <s v="210802_nl_menage_sepx_1687_1003600"/>
        <s v="210805_nl_enfant_2_sepx_1701_1002700"/>
        <s v="210805_nl_enfant_2_sepx_1701_1002900"/>
        <s v="occasionnel_crm-relance_consommable_j30_sepx_184_1000300"/>
        <s v="210812_nl_plans_sepx_1716_1003800"/>
        <s v="210802_nl_menage_sepx_1688_1003100"/>
        <s v="fq_prechurn_crm-relancecode_sepx_703_1000300"/>
        <s v="210613_nl_avoine_sepx_1557_1003600"/>
        <s v="210214_nl_gourmand_sepx_1229_1002900"/>
        <s v="couches_tidoo_crm_gwz_relance_sepx_1465_1000700"/>
        <s v="email-weezpoint"/>
        <s v="210809_nl_frais__1_sepx_1708_1002900"/>
        <s v="210813_nl_destockage_sepx_1717_1003700"/>
        <s v="210715_nl_bach_sepx_1647_1003000"/>
        <s v="210815_nl_djfrais_sepx_1719_1003300"/>
        <s v="couches_tidoo_crm_gwz_relance_sepx_1465_1000200"/>
        <s v="210608_nl_nouveau_sepx_1547_1002700"/>
        <s v="210809_nl_frais_2_sepx_1709_1003100"/>
        <s v="frequent_crm-relance_consommable_j30_sepx_~SYSTEM.CAMPAIGNID~_~SYSTEM.ACTIONID~"/>
        <s v="210802_nl_menage_sepx_1687_1003300"/>
        <s v="couches_bambo_crm_gwz_sepx_1393_1000400"/>
        <s v="frequent_crm-cross_sell_j25_sepx_162_1000800"/>
        <s v="210802_nl_menage_sepx_1687_1003200"/>
        <s v="210706_nl_deuxieme_sepx_1620_1003300"/>
        <s v="nvclient_a_crm_tunnel_gwz_j37_code_enfant_sepx_1257_1002300"/>
        <s v="couches_tidoo_crm_gwz_sepx_1388_1000200"/>
        <s v="nvclient_a_crm_tunnel_gwz_j44_sepx_1257_1002600"/>
        <s v="210708_nl_bb_sepx_1629_1002800"/>
        <s v="210809_nl_frais__1_sepx_1708_1003100"/>
        <s v="210810_nl_saveurs_sepx_1710_1003000"/>
        <s v="210516_nl_maman_sepx_1509_1003300"/>
        <s v="210808_nl_nouveaute_sepx_1703_1003000"/>
        <s v="210809_nl_frais__1_sepx_1708_1002800"/>
        <s v="210705_nl_biochef_sepx_1618_1003800"/>
        <s v="210405_nl_air_sepx_1370_1003600"/>
        <s v="parent_nv_crm_tunnel_gwz_j40_sepx_1538_1000700"/>
        <s v="210815_nl_djfrais_sepx_1719_1003400"/>
        <s v="210707_nl_happy_hour_12h_sepx_1628_1003700"/>
        <s v="nvclient_a_crm_tunnel_gwz_j44_sepx_1260_1002600"/>
        <s v="210810_nl_saveurs_sepx_1710_1002900"/>
        <s v="210513_nl_animaux_sepx_1506_1002700"/>
        <s v="210802_nl_menage_sepx_1688_1003300"/>
        <s v="email-parrain"/>
        <s v="210801_nl_ete_sepx_1686_1003100"/>
        <s v="210301_nl_zd_sepx_1254_1002900"/>
        <s v="210726_nl_rentree_sepx_1674_1003800"/>
        <s v="210720_nl_troisieme_sepx_1656_1003100"/>
        <s v="210810_nl_saveurs_sepx_1710_1002600"/>
        <s v="210607_nl_salade_sepx_1544_1004200"/>
        <s v="210711_nl_championne2_sepx_1637_1003500"/>
        <s v="crm_relance_panier_abandonne_h2_j1-h2_sepx_69_1000200"/>
        <s v="210722_nl_bb_sepx_1666_1002600"/>
        <s v="210803_nl_naturel_sepx_1695_1002500"/>
        <s v="fidelite_tunnel_gwz_com7_sepx_1289_1001300"/>
        <s v="210630_nl_happy_hour_18h_sepx_1608_1003600"/>
        <s v="210621_nl_cookie_sepx_1573_1003400"/>
        <s v="parent_nv_crm_tunnel_gwz_j70_sepx_1539_1000800"/>
        <s v="210412_nl_cuisine_sepx_1382_1003300"/>
        <s v="210601_nl_mif_sepx_1609_1003200"/>
        <s v="210616_nl_lancement_happeezclub_sepx_1565_1003700"/>
        <s v="210721_nl_hh_carre_sepx_1654_1003500"/>
        <s v="210616_nl_lancement_happeezclub_sepx_1565_1004100"/>
        <s v="210815_nl_djfrais_sepx_1719_1003800"/>
        <s v="210325_nl_enfant_sepx_1332_1002800"/>
        <s v="210712_nl_coco_sepx_1640_1003700"/>
        <s v="210729_nl_bb_sepx_1684_1002800"/>
        <s v="couches_carryboo_crm_gwz_relance_sepx_1472_1000800"/>
        <s v="210630_nl_happy_hour_18h_sepx_1608_1003500"/>
        <s v="couches_carryboo_crm_gwz_relance_sepx_1472_1000600"/>
        <s v="210625_nl_lamazuna_sepx_1589_1002700"/>
        <s v="210809_nl_frais__1_sepx_1708_1003200"/>
        <s v="210725_nl_potager_photo_sepx_1668_1003500"/>
        <s v="210603_nl_enfant_sepx_1537_1002700"/>
        <s v="210721_nl_hh_midi_sepx_1664_1003100"/>
        <s v="210607_nl_salade_sepx_1544_1004300"/>
        <s v="210610_nl_enfant_sepx_1553_1002700"/>
        <s v="210727_nl_djsoldes_sepx_1675_1003300"/>
        <s v="fidelite_tunnel_gwz_webzineprintemps2021_sepx_1289_1001600"/>
        <s v="210801_nl_ete_sepx_1686_1003400"/>
        <s v="210118_nl_blue_sepx_1173_1002500"/>
        <s v="210809_nl_frais__1_sepx_1708_1002700"/>
        <s v="FR - TXT - BN - Marque Greenweez"/>
        <s v="FR - DSA - Page Feed - Product"/>
        <s v="FR - TXT - GC - Génériques - Enfant"/>
        <s v="FR - TXT - GC - Génériques - Cuisine"/>
        <s v="FR - TXT - B - Marques"/>
        <s v="FR - TXT - B - Marques - Couches"/>
        <s v="FR - TXT - GC - Génériques - Entretien"/>
        <s v="FR - TXT - G - Générique Bio"/>
        <s v="FR - TXT - GC - Génériques - Couches"/>
        <s v="FR - TXT - GC - Génériques - Epicerie"/>
        <s v="FR - TXT - GC - Génériques - Alimentation Bébé Bio"/>
        <s v="FR - TXT - GC - Génériques - Beauté &amp; Hygiène"/>
        <s v="FR - SHP - All Products"/>
        <s v="FR - SHP - Couche - Smart"/>
        <s v="FR - SHP - All Products - Smart"/>
        <s v="CH - SHP - All Products"/>
        <s v="criteo_lower_funnel"/>
        <s v="criteo_mid_funnel_bis"/>
        <s v="criteo_seg_occasionnels"/>
        <s v="criteo_mid_funnel"/>
        <s v="FR - SHP - AB - Epicerie Salée"/>
        <s v="FR - SHP - AB - Beaute &amp; Hygiene - Smart"/>
        <s v="FR - SHP - AB - Epicerie Sucrée"/>
        <s v="FR - SHP - AB - Santé &amp; Bien-être - Smart"/>
        <s v="FR - SHP - AB - Maison - Smart"/>
        <s v="FR - SHP - AB - Top Marge - Smart"/>
        <s v="FR - SHP - AB - Entretien"/>
        <s v="FR - SHP - AB - Extérieur"/>
        <s v="FR - SHP - AB - Enfant"/>
        <s v="FR - SHP MKP - All products"/>
        <s v="FR - SHP MKP - AB - Top products - Smart"/>
        <s v="FR - SHP MKP - AB - Top products"/>
        <s v="FR - SHP MKP - New Products"/>
      </sharedItems>
    </cacheField>
    <cacheField name="It should not be null for orders where column is_ga=1" numFmtId="0">
      <sharedItems containsBlank="1">
        <s v="is_ga = 1 (means is_tracked)"/>
        <s v="is_ga = 0 (means is_not_tracked)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  <cacheField name=" 16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K999" sheet="BONUS - source"/>
  </cacheSource>
  <cacheFields>
    <cacheField name="date_date" numFmtId="166">
      <sharedItems containsDate="1" containsString="0" containsBlank="1">
        <d v="2021-08-01T00:00:00Z"/>
        <d v="2021-08-02T00:00:00Z"/>
        <d v="2021-08-03T00:00:00Z"/>
        <d v="2021-08-04T00:00:00Z"/>
        <d v="2021-08-05T00:00:00Z"/>
        <d v="2021-08-06T00:00:00Z"/>
        <d v="2021-08-07T00:00:00Z"/>
        <d v="2021-08-08T00:00:00Z"/>
        <d v="2021-08-09T00:00:00Z"/>
        <d v="2021-08-10T00:00:00Z"/>
        <d v="2021-08-11T00:00:00Z"/>
        <d v="2021-08-12T00:00:00Z"/>
        <d v="2021-08-13T00:00:00Z"/>
        <d v="2021-08-14T00:00:00Z"/>
        <d v="2021-08-15T00:00:00Z"/>
        <m/>
      </sharedItems>
    </cacheField>
    <cacheField name="campaign_key" numFmtId="0">
      <sharedItems containsString="0" containsBlank="1" containsNumber="1" containsInteger="1">
        <n v="6.3850117E7"/>
        <n v="7.7471437E7"/>
        <n v="1.27642957E8"/>
        <n v="7.21921823E8"/>
        <n v="7.22005374E8"/>
        <n v="7.22005377E8"/>
        <n v="7.22005383E8"/>
        <n v="1.3568665881E10"/>
        <n v="1.3572333097E10"/>
        <n v="2.3985487E7"/>
        <m/>
      </sharedItems>
    </cacheField>
    <cacheField name="channel_grouping" numFmtId="0">
      <sharedItems containsBlank="1">
        <s v="SEA non-branded"/>
        <m/>
      </sharedItems>
    </cacheField>
    <cacheField name="channel" numFmtId="0">
      <sharedItems containsBlank="1">
        <s v="SEA - Text - Google"/>
        <m/>
      </sharedItems>
    </cacheField>
    <cacheField name="transactions" numFmtId="0">
      <sharedItems containsString="0" containsBlank="1" containsNumber="1" containsInteger="1">
        <n v="2.0"/>
        <n v="5.0"/>
        <n v="1.0"/>
        <n v="6.0"/>
        <n v="3.0"/>
        <n v="7.0"/>
        <n v="4.0"/>
        <n v="8.0"/>
        <n v="12.0"/>
        <n v="15.0"/>
        <n v="9.0"/>
        <n v="10.0"/>
        <m/>
      </sharedItems>
    </cacheField>
    <cacheField name="new transactions" numFmtId="0">
      <sharedItems containsString="0" containsBlank="1" containsNumber="1" containsInteger="1">
        <n v="1.0"/>
        <n v="3.0"/>
        <n v="0.0"/>
        <n v="4.0"/>
        <n v="2.0"/>
        <n v="5.0"/>
        <m/>
      </sharedItems>
    </cacheField>
    <cacheField name="turnover" numFmtId="165">
      <sharedItems containsString="0" containsBlank="1" containsNumber="1">
        <n v="106.9"/>
        <n v="381.5"/>
        <n v="185.1"/>
        <n v="411.20000000000005"/>
        <n v="40.4"/>
        <n v="59.5"/>
        <n v="91.3"/>
        <n v="274.3"/>
        <n v="139.1"/>
        <n v="559.7"/>
        <n v="112.0"/>
        <n v="38.4"/>
        <n v="165.5"/>
        <n v="131.8"/>
        <n v="227.9"/>
        <n v="48.1"/>
        <n v="166.8"/>
        <n v="169.10000000000002"/>
        <n v="573.5"/>
        <n v="179.6"/>
        <n v="61.8"/>
        <n v="75.4"/>
        <n v="203.8"/>
        <n v="53.7"/>
        <n v="574.6"/>
        <n v="79.6"/>
        <n v="532.5"/>
        <n v="29.7"/>
        <n v="152.6"/>
        <n v="73.2"/>
        <n v="210.10000000000002"/>
        <n v="130.5"/>
        <n v="369.2"/>
        <n v="150.39999999999998"/>
        <n v="414.8"/>
        <n v="35.4"/>
        <n v="229.3"/>
        <n v="369.1"/>
        <n v="119.30000000000001"/>
        <n v="92.4"/>
        <n v="190.1"/>
        <n v="542.3000000000001"/>
        <n v="86.80000000000001"/>
        <n v="115.3"/>
        <n v="124.4"/>
        <n v="13.1"/>
        <n v="97.0"/>
        <n v="225.9"/>
        <n v="135.9"/>
        <n v="42.5"/>
        <n v="155.6"/>
        <n v="32.5"/>
        <n v="82.60000000000001"/>
        <n v="93.0"/>
        <n v="696.3000000000002"/>
        <n v="46.2"/>
        <n v="126.2"/>
        <n v="92.2"/>
        <n v="34.3"/>
        <n v="285.7"/>
        <n v="490.0"/>
        <n v="78.69999999999999"/>
        <n v="31.7"/>
        <n v="579.6"/>
        <n v="97.6"/>
        <n v="96.5"/>
        <n v="84.4"/>
        <n v="46.4"/>
        <n v="93.7"/>
        <n v="304.9"/>
        <n v="89.7"/>
        <n v="269.0"/>
        <n v="140.1"/>
        <n v="69.7"/>
        <n v="77.3"/>
        <n v="35.9"/>
        <n v="388.59999999999997"/>
        <n v="73.1"/>
        <n v="108.3"/>
        <n v="39.8"/>
        <n v="408.20000000000005"/>
        <n v="5.9"/>
        <n v="389.8"/>
        <n v="13.2"/>
        <n v="105.7"/>
        <n v="30.2"/>
        <n v="132.9"/>
        <n v="19.3"/>
        <n v="244.20000000000002"/>
        <n v="18.8"/>
        <n v="17.7"/>
        <n v="155.70000000000002"/>
        <n v="36.0"/>
        <n v="17.4"/>
        <n v="99.80000000000001"/>
        <n v="574.5999999999999"/>
        <n v="22.5"/>
        <n v="134.1"/>
        <n v="123.6"/>
        <n v="51.6"/>
        <n v="69.1"/>
        <n v="714.0000000000001"/>
        <n v="65.4"/>
        <n v="76.0"/>
        <n v="41.0"/>
        <n v="204.2"/>
        <m/>
      </sharedItems>
    </cacheField>
    <cacheField name="join_key" numFmtId="0">
      <sharedItems containsBlank="1">
        <s v="44409  63850117"/>
        <s v="44409  77471437"/>
        <s v="44409  127642957"/>
        <s v="44409  721921823"/>
        <s v="44409  722005374"/>
        <s v="44409  722005377"/>
        <s v="44409  722005383"/>
        <s v="44409  13568665881"/>
        <s v="44410  77471437"/>
        <s v="44410  721921823"/>
        <s v="44410  722005374"/>
        <s v="44410  722005377"/>
        <s v="44410  722005383"/>
        <s v="44410  13568665881"/>
        <s v="44410  13572333097"/>
        <s v="44411  23985487"/>
        <s v="44411  63850117"/>
        <s v="44411  77471437"/>
        <s v="44411  721921823"/>
        <s v="44411  722005374"/>
        <s v="44411  722005377"/>
        <s v="44411  722005383"/>
        <s v="44411  13568665881"/>
        <s v="44412  23985487"/>
        <s v="44412  77471437"/>
        <s v="44412  127642957"/>
        <s v="44412  721921823"/>
        <s v="44412  722005374"/>
        <s v="44412  722005377"/>
        <s v="44412  722005383"/>
        <s v="44412  13568665881"/>
        <s v="44413  63850117"/>
        <s v="44413  77471437"/>
        <s v="44413  127642957"/>
        <s v="44413  721921823"/>
        <s v="44413  722005374"/>
        <s v="44413  722005377"/>
        <s v="44413  722005383"/>
        <s v="44413  13568665881"/>
        <s v="44414  23985487"/>
        <s v="44414  77471437"/>
        <s v="44414  721921823"/>
        <s v="44414  722005377"/>
        <s v="44414  722005383"/>
        <s v="44414  13568665881"/>
        <s v="44415  77471437"/>
        <s v="44415  127642957"/>
        <s v="44415  721921823"/>
        <s v="44415  722005374"/>
        <s v="44415  722005383"/>
        <s v="44415  13568665881"/>
        <s v="44416  63850117"/>
        <s v="44416  77471437"/>
        <s v="44416  127642957"/>
        <s v="44416  721921823"/>
        <s v="44416  722005377"/>
        <s v="44416  722005383"/>
        <s v="44416  13568665881"/>
        <s v="44416  13572333097"/>
        <s v="44417  23985487"/>
        <s v="44417  77471437"/>
        <s v="44417  721921823"/>
        <s v="44417  722005374"/>
        <s v="44417  722005377"/>
        <s v="44417  722005383"/>
        <s v="44417  13568665881"/>
        <s v="44417  13572333097"/>
        <s v="44418  63850117"/>
        <s v="44418  77471437"/>
        <s v="44418  127642957"/>
        <s v="44418  721921823"/>
        <s v="44418  722005377"/>
        <s v="44418  722005383"/>
        <s v="44418  13568665881"/>
        <s v="44419  23985487"/>
        <s v="44419  63850117"/>
        <s v="44419  77471437"/>
        <s v="44419  721921823"/>
        <s v="44419  722005377"/>
        <s v="44419  722005383"/>
        <s v="44419  13568665881"/>
        <s v="44420  63850117"/>
        <s v="44420  77471437"/>
        <s v="44420  127642957"/>
        <s v="44420  721921823"/>
        <s v="44420  722005374"/>
        <s v="44420  722005377"/>
        <s v="44421  63850117"/>
        <s v="44421  77471437"/>
        <s v="44421  127642957"/>
        <s v="44421  721921823"/>
        <s v="44421  722005374"/>
        <s v="44421  722005377"/>
        <s v="44421  722005383"/>
        <s v="44421  13568665881"/>
        <s v="44422  63850117"/>
        <s v="44422  77471437"/>
        <s v="44422  721921823"/>
        <s v="44422  722005374"/>
        <s v="44422  722005383"/>
        <s v="44422  13568665881"/>
        <s v="44423  63850117"/>
        <s v="44423  77471437"/>
        <s v="44423  721921823"/>
        <s v="44423  722005377"/>
        <s v="44423  722005383"/>
        <s v="44423  13568665881"/>
        <s v="44423  13572333097"/>
        <m/>
      </sharedItems>
    </cacheField>
    <cacheField name="cost" numFmtId="164">
      <sharedItems containsString="0" containsBlank="1" containsNumber="1" containsInteger="1">
        <n v="51.0"/>
        <n v="41.0"/>
        <n v="17.0"/>
        <n v="133.0"/>
        <n v="19.0"/>
        <n v="30.0"/>
        <n v="44.0"/>
        <n v="29.0"/>
        <n v="47.0"/>
        <n v="96.0"/>
        <n v="15.0"/>
        <n v="48.0"/>
        <n v="42.0"/>
        <n v="31.0"/>
        <n v="38.0"/>
        <n v="4.0"/>
        <n v="26.0"/>
        <n v="66.0"/>
        <n v="81.0"/>
        <n v="64.0"/>
        <n v="43.0"/>
        <n v="40.0"/>
        <n v="11.0"/>
        <n v="92.0"/>
        <n v="61.0"/>
        <n v="36.0"/>
        <n v="52.0"/>
        <n v="32.0"/>
        <n v="63.0"/>
        <n v="139.0"/>
        <n v="24.0"/>
        <n v="70.0"/>
        <n v="45.0"/>
        <n v="10.0"/>
        <n v="58.0"/>
        <n v="27.0"/>
        <n v="35.0"/>
        <n v="71.0"/>
        <n v="145.0"/>
        <n v="13.0"/>
        <n v="28.0"/>
        <n v="34.0"/>
        <n v="86.0"/>
        <n v="12.0"/>
        <n v="150.0"/>
        <n v="9.0"/>
        <n v="146.0"/>
        <n v="5.0"/>
        <n v="46.0"/>
        <n v="60.0"/>
        <n v="8.0"/>
        <n v="153.0"/>
        <n v="20.0"/>
        <n v="23.0"/>
        <n v="18.0"/>
        <n v="50.0"/>
        <n v="258.0"/>
        <n v="33.0"/>
        <n v="39.0"/>
        <n v="67.0"/>
        <n v="269.0"/>
        <n v="22.0"/>
        <n v="105.0"/>
        <n v="227.0"/>
        <n v="73.0"/>
        <n v="62.0"/>
        <n v="103.0"/>
        <n v="200.0"/>
        <n v="37.0"/>
        <n v="125.0"/>
        <n v="228.0"/>
        <n v="88.0"/>
        <m/>
      </sharedItems>
    </cacheField>
    <cacheField name="impression" numFmtId="0">
      <sharedItems containsString="0" containsBlank="1" containsNumber="1" containsInteger="1">
        <n v="1301.0"/>
        <n v="1562.0"/>
        <n v="1122.0"/>
        <n v="4315.0"/>
        <n v="1032.0"/>
        <n v="1749.0"/>
        <n v="2284.0"/>
        <n v="413.0"/>
        <n v="2412.0"/>
        <n v="3629.0"/>
        <n v="1111.0"/>
        <n v="1897.0"/>
        <n v="1976.0"/>
        <n v="546.0"/>
        <n v="747.0"/>
        <n v="176.0"/>
        <n v="854.0"/>
        <n v="2456.0"/>
        <n v="2933.0"/>
        <n v="1083.0"/>
        <n v="2303.0"/>
        <n v="1873.0"/>
        <n v="632.0"/>
        <n v="215.0"/>
        <n v="3033.0"/>
        <n v="1007.0"/>
        <n v="3284.0"/>
        <n v="1255.0"/>
        <n v="2533.0"/>
        <n v="1738.0"/>
        <n v="698.0"/>
        <n v="1066.0"/>
        <n v="2562.0"/>
        <n v="1047.0"/>
        <n v="4393.0"/>
        <n v="1082.0"/>
        <n v="2772.0"/>
        <n v="1517.0"/>
        <n v="686.0"/>
        <n v="338.0"/>
        <n v="3014.0"/>
        <n v="4221.0"/>
        <n v="2524.0"/>
        <n v="1339.0"/>
        <n v="620.0"/>
        <n v="4034.0"/>
        <n v="1173.0"/>
        <n v="4848.0"/>
        <n v="1000.0"/>
        <n v="1611.0"/>
        <n v="628.0"/>
        <n v="1316.0"/>
        <n v="4845.0"/>
        <n v="1134.0"/>
        <n v="4618.0"/>
        <n v="2242.0"/>
        <n v="1580.0"/>
        <n v="296.0"/>
        <n v="400.0"/>
        <n v="4379.0"/>
        <n v="4727.0"/>
        <n v="1184.0"/>
        <n v="2045.0"/>
        <n v="1349.0"/>
        <n v="737.0"/>
        <n v="312.0"/>
        <n v="1214.0"/>
        <n v="3279.0"/>
        <n v="977.0"/>
        <n v="4523.0"/>
        <n v="1169.0"/>
        <n v="440.0"/>
        <n v="436.0"/>
        <n v="1427.0"/>
        <n v="2803.0"/>
        <n v="6596.0"/>
        <n v="2028.0"/>
        <n v="1607.0"/>
        <n v="524.0"/>
        <n v="1241.0"/>
        <n v="3189.0"/>
        <n v="1430.0"/>
        <n v="6831.0"/>
        <n v="1618.0"/>
        <n v="2064.0"/>
        <n v="1053.0"/>
        <n v="4991.0"/>
        <n v="1260.0"/>
        <n v="5790.0"/>
        <n v="1368.0"/>
        <n v="2958.0"/>
        <n v="2758.0"/>
        <n v="497.0"/>
        <n v="920.0"/>
        <n v="4995.0"/>
        <n v="5498.0"/>
        <n v="1249.0"/>
        <n v="3332.0"/>
        <n v="420.0"/>
        <n v="857.0"/>
        <n v="6062.0"/>
        <n v="5789.0"/>
        <n v="2872.0"/>
        <n v="4089.0"/>
        <n v="533.0"/>
        <n v="528.0"/>
        <m/>
      </sharedItems>
    </cacheField>
    <cacheField name="click" numFmtId="0">
      <sharedItems containsString="0" containsBlank="1" containsNumber="1" containsInteger="1">
        <n v="77.0"/>
        <n v="80.0"/>
        <n v="37.0"/>
        <n v="299.0"/>
        <n v="41.0"/>
        <n v="76.0"/>
        <n v="123.0"/>
        <n v="111.0"/>
        <n v="214.0"/>
        <n v="43.0"/>
        <n v="92.0"/>
        <n v="110.0"/>
        <n v="42.0"/>
        <n v="29.0"/>
        <n v="10.0"/>
        <n v="47.0"/>
        <n v="140.0"/>
        <n v="194.0"/>
        <n v="44.0"/>
        <n v="113.0"/>
        <n v="99.0"/>
        <n v="52.0"/>
        <n v="148.0"/>
        <n v="36.0"/>
        <n v="117.0"/>
        <n v="96.0"/>
        <n v="62.0"/>
        <n v="55.0"/>
        <n v="129.0"/>
        <n v="46.0"/>
        <n v="285.0"/>
        <n v="56.0"/>
        <n v="135.0"/>
        <n v="86.0"/>
        <n v="53.0"/>
        <n v="18.0"/>
        <n v="146.0"/>
        <n v="275.0"/>
        <n v="116.0"/>
        <n v="73.0"/>
        <n v="314.0"/>
        <n v="35.0"/>
        <n v="51.0"/>
        <n v="85.0"/>
        <n v="187.0"/>
        <n v="25.0"/>
        <n v="163.0"/>
        <n v="302.0"/>
        <n v="89.0"/>
        <n v="82.0"/>
        <n v="60.0"/>
        <n v="8.0"/>
        <n v="75.0"/>
        <n v="131.0"/>
        <n v="30.0"/>
        <n v="305.0"/>
        <n v="91.0"/>
        <n v="63.0"/>
        <n v="24.0"/>
        <n v="101.0"/>
        <n v="462.0"/>
        <n v="98.0"/>
        <n v="90.0"/>
        <n v="38.0"/>
        <n v="74.0"/>
        <n v="133.0"/>
        <n v="57.0"/>
        <n v="483.0"/>
        <n v="109.0"/>
        <n v="192.0"/>
        <n v="49.0"/>
        <n v="408.0"/>
        <n v="67.0"/>
        <n v="155.0"/>
        <n v="154.0"/>
        <n v="45.0"/>
        <n v="50.0"/>
        <n v="202.0"/>
        <n v="374.0"/>
        <n v="173.0"/>
        <n v="242.0"/>
        <n v="429.0"/>
        <n v="149.0"/>
        <n v="211.0"/>
        <n v="33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Media KPIs" cacheId="0" dataCaption="" rowGrandTotals="0" compact="0" compactData="0">
  <location ref="A1:I5" firstHeaderRow="0" firstDataRow="4" firstDataCol="0"/>
  <pivotFields>
    <pivotField name="date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mpaign_key" axis="axisRow" compact="0" outline="0" multipleItemSelectionAllowed="1" showAll="0" sortType="ascending">
      <items>
        <item x="0"/>
        <item x="94"/>
        <item x="1"/>
        <item x="2"/>
        <item x="3"/>
        <item x="4"/>
        <item x="5"/>
        <item x="6"/>
        <item x="7"/>
        <item x="8"/>
        <item x="9"/>
        <item x="10"/>
        <item x="64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65"/>
        <item x="23"/>
        <item x="24"/>
        <item x="25"/>
        <item x="66"/>
        <item x="227"/>
        <item x="26"/>
        <item x="27"/>
        <item x="67"/>
        <item x="116"/>
        <item x="28"/>
        <item x="29"/>
        <item x="30"/>
        <item x="31"/>
        <item x="155"/>
        <item x="228"/>
        <item x="68"/>
        <item x="95"/>
        <item x="199"/>
        <item x="231"/>
        <item x="156"/>
        <item x="186"/>
        <item x="117"/>
        <item x="149"/>
        <item x="32"/>
        <item x="33"/>
        <item x="205"/>
        <item x="150"/>
        <item x="34"/>
        <item x="151"/>
        <item x="123"/>
        <item x="144"/>
        <item x="232"/>
        <item x="69"/>
        <item x="145"/>
        <item x="157"/>
        <item x="35"/>
        <item x="36"/>
        <item x="118"/>
        <item x="206"/>
        <item x="124"/>
        <item x="70"/>
        <item x="96"/>
        <item x="97"/>
        <item x="119"/>
        <item x="37"/>
        <item x="98"/>
        <item x="146"/>
        <item x="207"/>
        <item x="71"/>
        <item x="147"/>
        <item x="125"/>
        <item x="72"/>
        <item x="126"/>
        <item x="200"/>
        <item x="38"/>
        <item x="208"/>
        <item x="120"/>
        <item x="127"/>
        <item x="187"/>
        <item x="73"/>
        <item x="74"/>
        <item x="75"/>
        <item x="99"/>
        <item x="100"/>
        <item x="158"/>
        <item x="76"/>
        <item x="229"/>
        <item x="209"/>
        <item x="101"/>
        <item x="39"/>
        <item x="40"/>
        <item x="41"/>
        <item x="148"/>
        <item x="102"/>
        <item x="42"/>
        <item x="77"/>
        <item x="78"/>
        <item x="43"/>
        <item x="44"/>
        <item x="79"/>
        <item x="45"/>
        <item x="46"/>
        <item x="47"/>
        <item x="48"/>
        <item x="80"/>
        <item x="159"/>
        <item x="81"/>
        <item x="82"/>
        <item x="152"/>
        <item x="83"/>
        <item x="84"/>
        <item x="85"/>
        <item x="121"/>
        <item x="86"/>
        <item x="87"/>
        <item x="103"/>
        <item x="104"/>
        <item x="105"/>
        <item x="106"/>
        <item x="107"/>
        <item x="108"/>
        <item x="170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60"/>
        <item x="161"/>
        <item x="162"/>
        <item x="163"/>
        <item x="164"/>
        <item x="165"/>
        <item x="166"/>
        <item x="167"/>
        <item x="171"/>
        <item x="172"/>
        <item x="173"/>
        <item x="174"/>
        <item x="175"/>
        <item x="188"/>
        <item x="176"/>
        <item x="177"/>
        <item x="178"/>
        <item x="179"/>
        <item x="180"/>
        <item x="189"/>
        <item x="190"/>
        <item x="191"/>
        <item x="192"/>
        <item x="193"/>
        <item x="210"/>
        <item x="211"/>
        <item x="212"/>
        <item x="213"/>
        <item x="214"/>
        <item x="215"/>
        <item x="216"/>
        <item x="217"/>
        <item x="219"/>
        <item x="220"/>
        <item x="221"/>
        <item x="222"/>
        <item x="223"/>
        <item x="224"/>
        <item x="233"/>
        <item x="234"/>
        <item x="235"/>
        <item x="236"/>
        <item x="237"/>
        <item x="238"/>
        <item x="239"/>
        <item x="240"/>
        <item x="194"/>
        <item x="109"/>
        <item x="49"/>
        <item x="88"/>
        <item x="168"/>
        <item x="181"/>
        <item x="201"/>
        <item x="182"/>
        <item x="110"/>
        <item x="50"/>
        <item x="51"/>
        <item x="89"/>
        <item x="90"/>
        <item x="52"/>
        <item x="53"/>
        <item x="54"/>
        <item x="202"/>
        <item x="55"/>
        <item x="111"/>
        <item x="56"/>
        <item x="153"/>
        <item x="183"/>
        <item x="184"/>
        <item x="91"/>
        <item x="203"/>
        <item x="169"/>
        <item x="57"/>
        <item x="112"/>
        <item x="58"/>
        <item x="59"/>
        <item x="60"/>
        <item x="204"/>
        <item x="92"/>
        <item x="154"/>
        <item x="195"/>
        <item x="142"/>
        <item x="113"/>
        <item x="196"/>
        <item x="197"/>
        <item x="230"/>
        <item x="225"/>
        <item x="198"/>
        <item x="241"/>
        <item x="93"/>
        <item x="61"/>
        <item x="122"/>
        <item x="226"/>
        <item x="62"/>
        <item x="114"/>
        <item x="115"/>
        <item x="63"/>
        <item x="185"/>
        <item x="143"/>
        <item x="218"/>
        <item t="default"/>
      </items>
    </pivotField>
    <pivotField name="channel_grouping" axis="axisRow" compact="0" outline="0" multipleItemSelectionAllowed="1" showAll="0" sortType="ascending" defaultSubtotal="0">
      <items>
        <item x="0"/>
        <item sd="0" x="4"/>
        <item sd="0" x="7"/>
        <item sd="0" x="5"/>
        <item sd="0" x="3"/>
        <item sd="0" x="1"/>
        <item sd="0" x="2"/>
        <item sd="0" x="6"/>
      </items>
    </pivotField>
    <pivotField name="channel" axis="axisRow" compact="0" outline="0" multipleItemSelectionAllowed="1" showAll="0" sortType="ascending" defaultSubtotal="0">
      <items>
        <item h="1" x="0"/>
        <item x="21"/>
        <item h="1" x="10"/>
        <item h="1" x="20"/>
        <item x="16"/>
        <item h="1" x="15"/>
        <item h="1" x="14"/>
        <item h="1" x="11"/>
        <item h="1" x="19"/>
        <item h="1" x="12"/>
        <item x="4"/>
        <item x="18"/>
        <item x="1"/>
        <item x="5"/>
        <item x="17"/>
        <item x="3"/>
        <item x="6"/>
        <item x="2"/>
        <item x="7"/>
        <item x="13"/>
        <item x="9"/>
        <item x="8"/>
      </items>
    </pivotField>
    <pivotField name="transact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new transact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turnov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t="default"/>
      </items>
    </pivotField>
    <pivotField name="join_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t="default"/>
      </items>
    </pivotField>
    <pivotField name="impre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name="cli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2"/>
    <field x="3"/>
    <field x="1"/>
  </rowFields>
  <colFields>
    <field x="-2"/>
  </colFields>
  <dataFields>
    <dataField name="TRANSACTIONS" fld="4" baseField="0"/>
    <dataField name="NEW TRNSCTS" fld="5" baseField="0"/>
    <dataField name="REVENUE" fld="6" baseField="0"/>
    <dataField name="COST" fld="8" baseField="0"/>
    <dataField name="CLICKS" fld="10" baseField="0"/>
    <dataField name="IMPRESSIONS" fld="9" baseField="0"/>
  </dataFields>
</pivotTableDefinition>
</file>

<file path=xl/pivotTables/pivotTable2.xml><?xml version="1.0" encoding="utf-8"?>
<pivotTableDefinition xmlns="http://schemas.openxmlformats.org/spreadsheetml/2006/main" name="media_model_aggregated" cacheId="1" dataCaption="" rowGrandTotals="0" compact="0" compactData="0">
  <location ref="A1:G923" firstHeaderRow="0" firstDataRow="5" firstDataCol="0"/>
  <pivotFields>
    <pivotField name="date_date" axis="axisRow" compact="0" numFmtId="166" outline="0" multipleItemSelectionAllowed="1" showAll="0" sortType="ascending" defaultSubtotal="0">
      <items>
        <item x="15"/>
        <item x="5"/>
        <item x="0"/>
        <item x="6"/>
        <item x="14"/>
        <item x="11"/>
        <item x="12"/>
        <item x="9"/>
        <item x="10"/>
        <item x="4"/>
        <item x="2"/>
        <item x="13"/>
        <item x="8"/>
        <item x="7"/>
        <item x="3"/>
        <item x="1"/>
      </items>
    </pivotField>
    <pivotField name="order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56"/>
        <item x="11657"/>
        <item x="11658"/>
        <item x="11659"/>
        <item x="11660"/>
        <item x="11661"/>
        <item x="11662"/>
        <item x="11663"/>
        <item x="11664"/>
        <item x="11665"/>
        <item x="11666"/>
        <item x="11667"/>
        <item x="11668"/>
        <item x="11669"/>
        <item x="11670"/>
        <item x="11671"/>
        <item x="11672"/>
        <item x="11673"/>
        <item x="11674"/>
        <item x="11675"/>
        <item x="11676"/>
        <item x="11677"/>
        <item x="11678"/>
        <item x="11679"/>
        <item x="11680"/>
        <item x="11681"/>
        <item x="11682"/>
        <item x="11683"/>
        <item x="11684"/>
        <item x="11685"/>
        <item x="11686"/>
        <item x="11687"/>
        <item x="11688"/>
        <item x="11689"/>
        <item x="11690"/>
        <item x="11691"/>
        <item x="11692"/>
        <item x="11693"/>
        <item x="11694"/>
        <item x="11695"/>
        <item x="11696"/>
        <item x="11697"/>
        <item x="11698"/>
        <item x="11699"/>
        <item x="11700"/>
        <item x="11701"/>
        <item x="11702"/>
        <item x="11703"/>
        <item x="11704"/>
        <item x="11705"/>
        <item x="11706"/>
        <item x="11707"/>
        <item x="11708"/>
        <item x="11709"/>
        <item x="11710"/>
        <item x="11711"/>
        <item x="11712"/>
        <item x="11713"/>
        <item x="11714"/>
        <item x="11715"/>
        <item x="11716"/>
        <item x="11717"/>
        <item x="11718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11740"/>
        <item x="11741"/>
        <item x="11742"/>
        <item x="11743"/>
        <item x="11744"/>
        <item x="11745"/>
        <item x="11746"/>
        <item x="11747"/>
        <item x="11748"/>
        <item x="11749"/>
        <item x="11750"/>
        <item x="11751"/>
        <item x="11752"/>
        <item x="11753"/>
        <item x="11754"/>
        <item x="11755"/>
        <item x="11756"/>
        <item x="11757"/>
        <item x="11758"/>
        <item x="11759"/>
        <item x="11760"/>
        <item x="11761"/>
        <item x="11762"/>
        <item x="11763"/>
        <item x="11764"/>
        <item x="11765"/>
        <item x="11766"/>
        <item x="11767"/>
        <item x="11768"/>
        <item x="11769"/>
        <item x="11770"/>
        <item x="11771"/>
        <item x="11772"/>
        <item x="11773"/>
        <item x="11774"/>
        <item x="11775"/>
        <item x="11776"/>
        <item x="11777"/>
        <item x="11778"/>
        <item x="11779"/>
        <item x="11780"/>
        <item x="11781"/>
        <item x="11782"/>
        <item x="11783"/>
        <item x="11784"/>
        <item x="11785"/>
        <item x="11786"/>
        <item x="11787"/>
        <item x="11788"/>
        <item x="11789"/>
        <item x="11790"/>
        <item x="11791"/>
        <item x="11792"/>
        <item x="11793"/>
        <item x="11794"/>
        <item x="11795"/>
        <item x="11796"/>
        <item x="11797"/>
        <item x="11798"/>
        <item x="11799"/>
        <item x="11800"/>
        <item x="11801"/>
        <item x="11802"/>
        <item x="11803"/>
        <item x="11804"/>
        <item x="11805"/>
        <item x="11806"/>
        <item x="11807"/>
        <item x="11808"/>
        <item x="11809"/>
        <item x="11810"/>
        <item x="11811"/>
        <item x="11812"/>
        <item x="11813"/>
        <item x="11814"/>
        <item x="11815"/>
        <item x="11816"/>
        <item x="11817"/>
        <item x="11818"/>
        <item x="11819"/>
        <item x="11820"/>
        <item x="11821"/>
        <item x="11822"/>
        <item x="11823"/>
        <item x="11824"/>
        <item x="11825"/>
        <item x="11826"/>
        <item x="11827"/>
        <item x="11828"/>
        <item x="11829"/>
        <item x="11830"/>
        <item x="11831"/>
        <item x="11832"/>
        <item x="11833"/>
        <item x="11834"/>
        <item x="11835"/>
        <item x="11836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8"/>
        <item x="11859"/>
        <item x="11860"/>
        <item x="11861"/>
        <item x="11862"/>
        <item x="11863"/>
        <item x="11864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1"/>
        <item x="11922"/>
        <item x="11923"/>
        <item x="11924"/>
        <item x="11925"/>
        <item x="11926"/>
        <item x="11927"/>
        <item x="11928"/>
        <item x="11929"/>
        <item x="11930"/>
        <item x="11931"/>
        <item x="11932"/>
        <item x="11933"/>
        <item x="11934"/>
        <item x="11935"/>
        <item x="11936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976"/>
        <item x="11977"/>
        <item x="11978"/>
        <item x="11979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2"/>
        <item x="11993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0"/>
        <item x="12021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t="default"/>
      </items>
    </pivotField>
    <pivotField name="new" dataField="1" compact="0" outline="0" multipleItemSelectionAllowed="1" showAll="0">
      <items>
        <item x="0"/>
        <item x="1"/>
        <item x="2"/>
        <item t="default"/>
      </items>
    </pivotField>
    <pivotField name="turnove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t="default"/>
      </items>
    </pivotField>
    <pivotField name="is_ga" compact="0" outline="0" multipleItemSelectionAllowed="1" showAll="0">
      <items>
        <item x="0"/>
        <item x="1"/>
        <item x="2"/>
        <item t="default"/>
      </items>
    </pivotField>
    <pivotField name="channel_grouping" axis="axisRow" compact="0" outline="0" multipleItemSelectionAllowed="1" showAll="0" sortType="ascending" defaultSubtotal="0">
      <items>
        <item x="4"/>
        <item x="5"/>
        <item x="1"/>
        <item x="3"/>
        <item x="0"/>
        <item x="7"/>
        <item x="2"/>
        <item x="6"/>
      </items>
    </pivotField>
    <pivotField name="channel" axis="axisRow" compact="0" outline="0" multipleItemSelectionAllowed="1" showAll="0" sortType="ascending">
      <items>
        <item x="7"/>
        <item x="9"/>
        <item x="8"/>
        <item x="5"/>
        <item x="19"/>
        <item x="6"/>
        <item x="11"/>
        <item x="4"/>
        <item x="2"/>
        <item x="12"/>
        <item x="20"/>
        <item x="13"/>
        <item x="16"/>
        <item x="14"/>
        <item x="17"/>
        <item x="18"/>
        <item x="21"/>
        <item x="15"/>
        <item x="3"/>
        <item x="10"/>
        <item x="0"/>
        <item x="1"/>
        <item t="default"/>
      </items>
    </pivotField>
    <pivotField name="campaign_key" axis="axisRow" compact="0" outline="0" multipleItemSelectionAllowed="1" showAll="0" sortType="ascending" defaultSubtotal="0">
      <items>
        <item x="26"/>
        <item x="219"/>
        <item x="221"/>
        <item x="216"/>
        <item x="211"/>
        <item x="218"/>
        <item x="213"/>
        <item x="220"/>
        <item x="215"/>
        <item x="212"/>
        <item x="225"/>
        <item x="236"/>
        <item x="238"/>
        <item x="230"/>
        <item x="237"/>
        <item x="210"/>
        <item x="232"/>
        <item x="231"/>
        <item x="234"/>
        <item x="233"/>
        <item x="224"/>
        <item x="223"/>
        <item x="235"/>
        <item x="239"/>
        <item x="240"/>
        <item x="13"/>
        <item x="7"/>
        <item x="241"/>
        <item x="214"/>
        <item x="217"/>
        <item x="3"/>
        <item x="1"/>
        <item x="0"/>
        <item x="4"/>
        <item x="17"/>
        <item x="11"/>
        <item x="2"/>
        <item x="10"/>
        <item x="8"/>
        <item x="56"/>
        <item x="75"/>
        <item x="207"/>
        <item x="136"/>
        <item x="172"/>
        <item x="191"/>
        <item x="162"/>
        <item x="185"/>
        <item x="108"/>
        <item x="112"/>
        <item x="168"/>
        <item x="158"/>
        <item x="96"/>
        <item x="186"/>
        <item x="200"/>
        <item x="176"/>
        <item x="202"/>
        <item x="144"/>
        <item x="203"/>
        <item x="135"/>
        <item x="111"/>
        <item x="187"/>
        <item x="189"/>
        <item x="122"/>
        <item x="183"/>
        <item x="45"/>
        <item x="197"/>
        <item x="95"/>
        <item x="195"/>
        <item x="182"/>
        <item x="121"/>
        <item x="89"/>
        <item x="161"/>
        <item x="115"/>
        <item x="151"/>
        <item x="165"/>
        <item x="155"/>
        <item x="177"/>
        <item x="192"/>
        <item x="141"/>
        <item x="82"/>
        <item x="80"/>
        <item x="21"/>
        <item x="174"/>
        <item x="60"/>
        <item x="188"/>
        <item x="201"/>
        <item x="6"/>
        <item x="179"/>
        <item x="199"/>
        <item x="9"/>
        <item x="173"/>
        <item x="40"/>
        <item x="204"/>
        <item x="85"/>
        <item x="68"/>
        <item x="101"/>
        <item x="86"/>
        <item x="127"/>
        <item x="41"/>
        <item x="103"/>
        <item x="193"/>
        <item x="97"/>
        <item x="70"/>
        <item x="171"/>
        <item x="33"/>
        <item x="206"/>
        <item x="34"/>
        <item x="109"/>
        <item x="110"/>
        <item x="78"/>
        <item x="63"/>
        <item x="150"/>
        <item x="147"/>
        <item x="93"/>
        <item x="128"/>
        <item x="47"/>
        <item x="133"/>
        <item x="64"/>
        <item x="169"/>
        <item x="35"/>
        <item x="57"/>
        <item x="180"/>
        <item x="58"/>
        <item x="118"/>
        <item x="106"/>
        <item x="117"/>
        <item x="59"/>
        <item x="24"/>
        <item x="87"/>
        <item x="71"/>
        <item x="73"/>
        <item x="104"/>
        <item x="129"/>
        <item x="88"/>
        <item x="130"/>
        <item x="107"/>
        <item x="37"/>
        <item x="36"/>
        <item x="50"/>
        <item x="29"/>
        <item x="102"/>
        <item x="14"/>
        <item x="159"/>
        <item x="65"/>
        <item x="99"/>
        <item x="125"/>
        <item x="67"/>
        <item x="66"/>
        <item x="81"/>
        <item x="42"/>
        <item x="208"/>
        <item x="160"/>
        <item x="139"/>
        <item x="90"/>
        <item x="156"/>
        <item x="198"/>
        <item x="126"/>
        <item x="43"/>
        <item x="74"/>
        <item x="145"/>
        <item x="113"/>
        <item x="123"/>
        <item x="175"/>
        <item x="72"/>
        <item x="167"/>
        <item x="157"/>
        <item x="83"/>
        <item x="62"/>
        <item x="46"/>
        <item x="76"/>
        <item x="61"/>
        <item x="30"/>
        <item x="39"/>
        <item x="132"/>
        <item x="69"/>
        <item x="31"/>
        <item x="140"/>
        <item x="79"/>
        <item x="84"/>
        <item x="91"/>
        <item x="32"/>
        <item x="142"/>
        <item x="164"/>
        <item x="77"/>
        <item x="92"/>
        <item x="120"/>
        <item x="190"/>
        <item x="22"/>
        <item x="23"/>
        <item x="18"/>
        <item x="16"/>
        <item x="148"/>
        <item x="196"/>
        <item x="194"/>
        <item x="44"/>
        <item x="143"/>
        <item x="137"/>
        <item x="153"/>
        <item x="226"/>
        <item x="229"/>
        <item x="227"/>
        <item x="228"/>
        <item x="49"/>
        <item x="38"/>
        <item x="178"/>
        <item x="12"/>
        <item x="54"/>
        <item x="52"/>
        <item x="170"/>
        <item x="138"/>
        <item x="27"/>
        <item x="48"/>
        <item x="181"/>
        <item x="205"/>
        <item x="98"/>
        <item x="134"/>
        <item x="222"/>
        <item x="209"/>
        <item x="149"/>
        <item x="146"/>
        <item x="51"/>
        <item x="28"/>
        <item x="20"/>
        <item x="15"/>
        <item x="124"/>
        <item x="100"/>
        <item x="119"/>
        <item x="152"/>
        <item x="154"/>
        <item x="166"/>
        <item x="105"/>
        <item x="116"/>
        <item x="55"/>
        <item x="131"/>
        <item x="163"/>
        <item x="184"/>
        <item x="114"/>
        <item x="53"/>
        <item x="94"/>
        <item x="5"/>
        <item x="19"/>
        <item x="25"/>
      </items>
    </pivotField>
    <pivotField name="campaig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name="It should not be null for orders where column is_ga=1" compact="0" outline="0" multipleItemSelectionAllowed="1" showAll="0">
      <items>
        <item x="0"/>
        <item x="1"/>
        <item x="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  <pivotField name=" 16" compact="0" outline="0" multipleItemSelectionAllowed="1" showAll="0">
      <items>
        <item x="0"/>
        <item t="default"/>
      </items>
    </pivotField>
  </pivotFields>
  <rowFields>
    <field x="0"/>
    <field x="7"/>
    <field x="5"/>
    <field x="6"/>
  </rowFields>
  <colFields>
    <field x="-2"/>
  </colFields>
  <dataFields>
    <dataField name="transactions" fld="1" subtotal="countNums" baseField="0"/>
    <dataField name="new transactions" fld="2" baseField="0"/>
    <dataField name="turnover" fld="3" baseField="0"/>
  </dataFields>
</pivotTableDefinition>
</file>

<file path=xl/pivotTables/pivotTable3.xml><?xml version="1.0" encoding="utf-8"?>
<pivotTableDefinition xmlns="http://schemas.openxmlformats.org/spreadsheetml/2006/main" name="BONUS - menu+table" cacheId="2" dataCaption="" compact="0" compactData="0">
  <location ref="A5:E17" firstHeaderRow="0" firstDataRow="2" firstDataCol="0"/>
  <pivotFields>
    <pivotField name="date_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mpaign_key" axis="axisRow" compact="0" outline="0" multipleItemSelectionAllowed="1" showAll="0" sortType="ascending">
      <items>
        <item x="10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hannel_grouping" compact="0" outline="0" multipleItemSelectionAllowed="1" showAll="0">
      <items>
        <item x="0"/>
        <item x="1"/>
        <item t="default"/>
      </items>
    </pivotField>
    <pivotField name="channel" compact="0" outline="0" multipleItemSelectionAllowed="1" showAll="0">
      <items>
        <item x="0"/>
        <item x="1"/>
        <item t="default"/>
      </items>
    </pivotField>
    <pivotField name="transact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ew transaction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turnove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name="join_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cost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name="impress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name="click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</pivotFields>
  <rowFields>
    <field x="1"/>
  </rowFields>
  <colFields>
    <field x="-2"/>
  </colFields>
  <dataFields>
    <dataField name="turnover" fld="6" baseField="0"/>
    <dataField name="cost" fld="8" baseField="0"/>
    <dataField name="impression" fld="9" baseField="0"/>
    <dataField name="click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9.63"/>
    <col customWidth="1" min="3" max="3" width="27.75"/>
    <col customWidth="1" min="4" max="4" width="11.75"/>
    <col customWidth="1" min="6" max="6" width="10.25"/>
    <col customWidth="1" min="7" max="7" width="9.13"/>
    <col customWidth="1" min="8" max="8" width="10.5"/>
    <col customWidth="1" min="9" max="9" width="10.38"/>
  </cols>
  <sheetData>
    <row r="1"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J2" s="7">
        <f t="shared" ref="J2:J45" si="2">IFERROR(G2/E2, "")</f>
        <v>182.8421053</v>
      </c>
      <c r="K2" s="7">
        <f t="shared" ref="K2:K45" si="3">IFERROR(F2/G2,"")</f>
        <v>1.072524467</v>
      </c>
      <c r="L2" s="7">
        <f t="shared" ref="L2:L45" si="4">IFERROR(G2/I2*1000, "")</f>
        <v>2.172482884</v>
      </c>
      <c r="M2" s="7">
        <f t="shared" ref="M2:N2" si="1">IFERROR(G2/H2,"")</f>
        <v>0.3059984145</v>
      </c>
      <c r="N2" s="7">
        <f t="shared" si="1"/>
        <v>0.007099654054</v>
      </c>
    </row>
    <row r="3">
      <c r="J3" s="7">
        <f t="shared" si="2"/>
        <v>4.59137577</v>
      </c>
      <c r="K3" s="7">
        <f t="shared" si="3"/>
        <v>50.5950805</v>
      </c>
      <c r="L3" s="7">
        <f t="shared" si="4"/>
        <v>98.9774689</v>
      </c>
      <c r="M3" s="7">
        <f t="shared" ref="M3:N3" si="5">IFERROR(G3/H3,"")</f>
        <v>0.1819661458</v>
      </c>
      <c r="N3" s="7">
        <f t="shared" si="5"/>
        <v>0.5439334248</v>
      </c>
    </row>
    <row r="4">
      <c r="J4" s="7">
        <f t="shared" si="2"/>
        <v>61.31413613</v>
      </c>
      <c r="K4" s="7">
        <f t="shared" si="3"/>
        <v>2.852494236</v>
      </c>
      <c r="L4" s="7">
        <f t="shared" si="4"/>
        <v>2.616714844</v>
      </c>
      <c r="M4" s="7">
        <f t="shared" ref="M4:N4" si="6">IFERROR(G4/H4,"")</f>
        <v>0.3076552594</v>
      </c>
      <c r="N4" s="7">
        <f t="shared" si="6"/>
        <v>0.008505347347</v>
      </c>
    </row>
    <row r="5">
      <c r="J5" s="7">
        <f t="shared" si="2"/>
        <v>0</v>
      </c>
      <c r="K5" s="7" t="str">
        <f t="shared" si="3"/>
        <v/>
      </c>
      <c r="L5" s="7" t="str">
        <f t="shared" si="4"/>
        <v/>
      </c>
      <c r="M5" s="7" t="str">
        <f t="shared" ref="M5:N5" si="7">IFERROR(G5/H5,"")</f>
        <v/>
      </c>
      <c r="N5" s="7" t="str">
        <f t="shared" si="7"/>
        <v/>
      </c>
    </row>
    <row r="6">
      <c r="D6" s="6"/>
      <c r="E6" s="6"/>
      <c r="F6" s="6"/>
      <c r="G6" s="6"/>
      <c r="H6" s="6"/>
      <c r="I6" s="6"/>
      <c r="J6" s="7" t="str">
        <f t="shared" si="2"/>
        <v/>
      </c>
      <c r="K6" s="7" t="str">
        <f t="shared" si="3"/>
        <v/>
      </c>
      <c r="L6" s="7" t="str">
        <f t="shared" si="4"/>
        <v/>
      </c>
      <c r="M6" s="7" t="str">
        <f t="shared" ref="M6:N6" si="8">IFERROR(G6/H6,"")</f>
        <v/>
      </c>
      <c r="N6" s="7" t="str">
        <f t="shared" si="8"/>
        <v/>
      </c>
    </row>
    <row r="7">
      <c r="J7" s="7" t="str">
        <f t="shared" si="2"/>
        <v/>
      </c>
      <c r="K7" s="7" t="str">
        <f t="shared" si="3"/>
        <v/>
      </c>
      <c r="L7" s="7" t="str">
        <f t="shared" si="4"/>
        <v/>
      </c>
      <c r="M7" s="7" t="str">
        <f t="shared" ref="M7:N7" si="9">IFERROR(G7/H7,"")</f>
        <v/>
      </c>
      <c r="N7" s="7" t="str">
        <f t="shared" si="9"/>
        <v/>
      </c>
    </row>
    <row r="8">
      <c r="J8" s="7" t="str">
        <f t="shared" si="2"/>
        <v/>
      </c>
      <c r="K8" s="7" t="str">
        <f t="shared" si="3"/>
        <v/>
      </c>
      <c r="L8" s="7" t="str">
        <f t="shared" si="4"/>
        <v/>
      </c>
      <c r="M8" s="7" t="str">
        <f t="shared" ref="M8:N8" si="10">IFERROR(G8/H8,"")</f>
        <v/>
      </c>
      <c r="N8" s="7" t="str">
        <f t="shared" si="10"/>
        <v/>
      </c>
    </row>
    <row r="9">
      <c r="J9" s="7" t="str">
        <f t="shared" si="2"/>
        <v/>
      </c>
      <c r="K9" s="7" t="str">
        <f t="shared" si="3"/>
        <v/>
      </c>
      <c r="L9" s="7" t="str">
        <f t="shared" si="4"/>
        <v/>
      </c>
      <c r="M9" s="7" t="str">
        <f t="shared" ref="M9:N9" si="11">IFERROR(G9/H9,"")</f>
        <v/>
      </c>
      <c r="N9" s="7" t="str">
        <f t="shared" si="11"/>
        <v/>
      </c>
    </row>
    <row r="10">
      <c r="J10" s="7" t="str">
        <f t="shared" si="2"/>
        <v/>
      </c>
      <c r="K10" s="7" t="str">
        <f t="shared" si="3"/>
        <v/>
      </c>
      <c r="L10" s="7" t="str">
        <f t="shared" si="4"/>
        <v/>
      </c>
      <c r="M10" s="7" t="str">
        <f t="shared" ref="M10:N10" si="12">IFERROR(G10/H10,"")</f>
        <v/>
      </c>
      <c r="N10" s="7" t="str">
        <f t="shared" si="12"/>
        <v/>
      </c>
    </row>
    <row r="11">
      <c r="J11" s="7" t="str">
        <f t="shared" si="2"/>
        <v/>
      </c>
      <c r="K11" s="7" t="str">
        <f t="shared" si="3"/>
        <v/>
      </c>
      <c r="L11" s="7" t="str">
        <f t="shared" si="4"/>
        <v/>
      </c>
      <c r="M11" s="7" t="str">
        <f t="shared" ref="M11:N11" si="13">IFERROR(G11/H11,"")</f>
        <v/>
      </c>
      <c r="N11" s="7" t="str">
        <f t="shared" si="13"/>
        <v/>
      </c>
    </row>
    <row r="12">
      <c r="J12" s="7" t="str">
        <f t="shared" si="2"/>
        <v/>
      </c>
      <c r="K12" s="7" t="str">
        <f t="shared" si="3"/>
        <v/>
      </c>
      <c r="L12" s="7" t="str">
        <f t="shared" si="4"/>
        <v/>
      </c>
      <c r="M12" s="7" t="str">
        <f t="shared" ref="M12:N12" si="14">IFERROR(G12/H12,"")</f>
        <v/>
      </c>
      <c r="N12" s="7" t="str">
        <f t="shared" si="14"/>
        <v/>
      </c>
    </row>
    <row r="13">
      <c r="J13" s="7" t="str">
        <f t="shared" si="2"/>
        <v/>
      </c>
      <c r="K13" s="7" t="str">
        <f t="shared" si="3"/>
        <v/>
      </c>
      <c r="L13" s="7" t="str">
        <f t="shared" si="4"/>
        <v/>
      </c>
      <c r="M13" s="7" t="str">
        <f t="shared" ref="M13:N13" si="15">IFERROR(G13/H13,"")</f>
        <v/>
      </c>
      <c r="N13" s="7" t="str">
        <f t="shared" si="15"/>
        <v/>
      </c>
    </row>
    <row r="14">
      <c r="J14" s="7" t="str">
        <f t="shared" si="2"/>
        <v/>
      </c>
      <c r="K14" s="7" t="str">
        <f t="shared" si="3"/>
        <v/>
      </c>
      <c r="L14" s="7" t="str">
        <f t="shared" si="4"/>
        <v/>
      </c>
      <c r="M14" s="7" t="str">
        <f t="shared" ref="M14:N14" si="16">IFERROR(G14/H14,"")</f>
        <v/>
      </c>
      <c r="N14" s="7" t="str">
        <f t="shared" si="16"/>
        <v/>
      </c>
    </row>
    <row r="15">
      <c r="J15" s="7" t="str">
        <f t="shared" si="2"/>
        <v/>
      </c>
      <c r="K15" s="7" t="str">
        <f t="shared" si="3"/>
        <v/>
      </c>
      <c r="L15" s="7" t="str">
        <f t="shared" si="4"/>
        <v/>
      </c>
      <c r="M15" s="7" t="str">
        <f t="shared" ref="M15:N15" si="17">IFERROR(G15/H15,"")</f>
        <v/>
      </c>
      <c r="N15" s="7" t="str">
        <f t="shared" si="17"/>
        <v/>
      </c>
    </row>
    <row r="16">
      <c r="J16" s="7" t="str">
        <f t="shared" si="2"/>
        <v/>
      </c>
      <c r="K16" s="7" t="str">
        <f t="shared" si="3"/>
        <v/>
      </c>
      <c r="L16" s="7" t="str">
        <f t="shared" si="4"/>
        <v/>
      </c>
      <c r="M16" s="7" t="str">
        <f t="shared" ref="M16:N16" si="18">IFERROR(G16/H16,"")</f>
        <v/>
      </c>
      <c r="N16" s="7" t="str">
        <f t="shared" si="18"/>
        <v/>
      </c>
    </row>
    <row r="17">
      <c r="J17" s="7" t="str">
        <f t="shared" si="2"/>
        <v/>
      </c>
      <c r="K17" s="7" t="str">
        <f t="shared" si="3"/>
        <v/>
      </c>
      <c r="L17" s="7" t="str">
        <f t="shared" si="4"/>
        <v/>
      </c>
      <c r="M17" s="7" t="str">
        <f t="shared" ref="M17:N17" si="19">IFERROR(G17/H17,"")</f>
        <v/>
      </c>
      <c r="N17" s="7" t="str">
        <f t="shared" si="19"/>
        <v/>
      </c>
    </row>
    <row r="18">
      <c r="J18" s="7" t="str">
        <f t="shared" si="2"/>
        <v/>
      </c>
      <c r="K18" s="7" t="str">
        <f t="shared" si="3"/>
        <v/>
      </c>
      <c r="L18" s="7" t="str">
        <f t="shared" si="4"/>
        <v/>
      </c>
      <c r="M18" s="7" t="str">
        <f t="shared" ref="M18:N18" si="20">IFERROR(G18/H18,"")</f>
        <v/>
      </c>
      <c r="N18" s="7" t="str">
        <f t="shared" si="20"/>
        <v/>
      </c>
    </row>
    <row r="19">
      <c r="J19" s="7" t="str">
        <f t="shared" si="2"/>
        <v/>
      </c>
      <c r="K19" s="7" t="str">
        <f t="shared" si="3"/>
        <v/>
      </c>
      <c r="L19" s="7" t="str">
        <f t="shared" si="4"/>
        <v/>
      </c>
      <c r="M19" s="7" t="str">
        <f t="shared" ref="M19:N19" si="21">IFERROR(G19/H19,"")</f>
        <v/>
      </c>
      <c r="N19" s="7" t="str">
        <f t="shared" si="21"/>
        <v/>
      </c>
    </row>
    <row r="20">
      <c r="J20" s="7" t="str">
        <f t="shared" si="2"/>
        <v/>
      </c>
      <c r="K20" s="7" t="str">
        <f t="shared" si="3"/>
        <v/>
      </c>
      <c r="L20" s="7" t="str">
        <f t="shared" si="4"/>
        <v/>
      </c>
      <c r="M20" s="7" t="str">
        <f t="shared" ref="M20:N20" si="22">IFERROR(G20/H20,"")</f>
        <v/>
      </c>
      <c r="N20" s="7" t="str">
        <f t="shared" si="22"/>
        <v/>
      </c>
    </row>
    <row r="21">
      <c r="J21" s="7" t="str">
        <f t="shared" si="2"/>
        <v/>
      </c>
      <c r="K21" s="7" t="str">
        <f t="shared" si="3"/>
        <v/>
      </c>
      <c r="L21" s="7" t="str">
        <f t="shared" si="4"/>
        <v/>
      </c>
      <c r="M21" s="7" t="str">
        <f t="shared" ref="M21:N21" si="23">IFERROR(G21/H21,"")</f>
        <v/>
      </c>
      <c r="N21" s="7" t="str">
        <f t="shared" si="23"/>
        <v/>
      </c>
    </row>
    <row r="22">
      <c r="J22" s="7" t="str">
        <f t="shared" si="2"/>
        <v/>
      </c>
      <c r="K22" s="7" t="str">
        <f t="shared" si="3"/>
        <v/>
      </c>
      <c r="L22" s="7" t="str">
        <f t="shared" si="4"/>
        <v/>
      </c>
      <c r="M22" s="7" t="str">
        <f t="shared" ref="M22:N22" si="24">IFERROR(G22/H22,"")</f>
        <v/>
      </c>
      <c r="N22" s="7" t="str">
        <f t="shared" si="24"/>
        <v/>
      </c>
    </row>
    <row r="23">
      <c r="J23" s="7" t="str">
        <f t="shared" si="2"/>
        <v/>
      </c>
      <c r="K23" s="7" t="str">
        <f t="shared" si="3"/>
        <v/>
      </c>
      <c r="L23" s="7" t="str">
        <f t="shared" si="4"/>
        <v/>
      </c>
      <c r="M23" s="7" t="str">
        <f t="shared" ref="M23:N23" si="25">IFERROR(G23/H23,"")</f>
        <v/>
      </c>
      <c r="N23" s="7" t="str">
        <f t="shared" si="25"/>
        <v/>
      </c>
    </row>
    <row r="24">
      <c r="J24" s="7" t="str">
        <f t="shared" si="2"/>
        <v/>
      </c>
      <c r="K24" s="7" t="str">
        <f t="shared" si="3"/>
        <v/>
      </c>
      <c r="L24" s="7" t="str">
        <f t="shared" si="4"/>
        <v/>
      </c>
      <c r="M24" s="7" t="str">
        <f t="shared" ref="M24:N24" si="26">IFERROR(G24/H24,"")</f>
        <v/>
      </c>
      <c r="N24" s="7" t="str">
        <f t="shared" si="26"/>
        <v/>
      </c>
    </row>
    <row r="25">
      <c r="J25" s="7" t="str">
        <f t="shared" si="2"/>
        <v/>
      </c>
      <c r="K25" s="7" t="str">
        <f t="shared" si="3"/>
        <v/>
      </c>
      <c r="L25" s="7" t="str">
        <f t="shared" si="4"/>
        <v/>
      </c>
      <c r="M25" s="7" t="str">
        <f t="shared" ref="M25:N25" si="27">IFERROR(G25/H25,"")</f>
        <v/>
      </c>
      <c r="N25" s="7" t="str">
        <f t="shared" si="27"/>
        <v/>
      </c>
    </row>
    <row r="26">
      <c r="J26" s="7" t="str">
        <f t="shared" si="2"/>
        <v/>
      </c>
      <c r="K26" s="7" t="str">
        <f t="shared" si="3"/>
        <v/>
      </c>
      <c r="L26" s="7" t="str">
        <f t="shared" si="4"/>
        <v/>
      </c>
      <c r="M26" s="7" t="str">
        <f t="shared" ref="M26:N26" si="28">IFERROR(G26/H26,"")</f>
        <v/>
      </c>
      <c r="N26" s="7" t="str">
        <f t="shared" si="28"/>
        <v/>
      </c>
    </row>
    <row r="27">
      <c r="J27" s="7" t="str">
        <f t="shared" si="2"/>
        <v/>
      </c>
      <c r="K27" s="7" t="str">
        <f t="shared" si="3"/>
        <v/>
      </c>
      <c r="L27" s="7" t="str">
        <f t="shared" si="4"/>
        <v/>
      </c>
      <c r="M27" s="7" t="str">
        <f t="shared" ref="M27:N27" si="29">IFERROR(G27/H27,"")</f>
        <v/>
      </c>
      <c r="N27" s="7" t="str">
        <f t="shared" si="29"/>
        <v/>
      </c>
    </row>
    <row r="28">
      <c r="J28" s="7" t="str">
        <f t="shared" si="2"/>
        <v/>
      </c>
      <c r="K28" s="7" t="str">
        <f t="shared" si="3"/>
        <v/>
      </c>
      <c r="L28" s="7" t="str">
        <f t="shared" si="4"/>
        <v/>
      </c>
      <c r="M28" s="7" t="str">
        <f t="shared" ref="M28:N28" si="30">IFERROR(G28/H28,"")</f>
        <v/>
      </c>
      <c r="N28" s="7" t="str">
        <f t="shared" si="30"/>
        <v/>
      </c>
    </row>
    <row r="29">
      <c r="J29" s="7" t="str">
        <f t="shared" si="2"/>
        <v/>
      </c>
      <c r="K29" s="7" t="str">
        <f t="shared" si="3"/>
        <v/>
      </c>
      <c r="L29" s="7" t="str">
        <f t="shared" si="4"/>
        <v/>
      </c>
      <c r="M29" s="7" t="str">
        <f t="shared" ref="M29:N29" si="31">IFERROR(G29/H29,"")</f>
        <v/>
      </c>
      <c r="N29" s="7" t="str">
        <f t="shared" si="31"/>
        <v/>
      </c>
    </row>
    <row r="30">
      <c r="J30" s="7" t="str">
        <f t="shared" si="2"/>
        <v/>
      </c>
      <c r="K30" s="7" t="str">
        <f t="shared" si="3"/>
        <v/>
      </c>
      <c r="L30" s="7" t="str">
        <f t="shared" si="4"/>
        <v/>
      </c>
      <c r="M30" s="7" t="str">
        <f t="shared" ref="M30:N30" si="32">IFERROR(G30/H30,"")</f>
        <v/>
      </c>
      <c r="N30" s="7" t="str">
        <f t="shared" si="32"/>
        <v/>
      </c>
    </row>
    <row r="31">
      <c r="J31" s="7" t="str">
        <f t="shared" si="2"/>
        <v/>
      </c>
      <c r="K31" s="7" t="str">
        <f t="shared" si="3"/>
        <v/>
      </c>
      <c r="L31" s="7" t="str">
        <f t="shared" si="4"/>
        <v/>
      </c>
      <c r="M31" s="7" t="str">
        <f t="shared" ref="M31:N31" si="33">IFERROR(G31/H31,"")</f>
        <v/>
      </c>
      <c r="N31" s="7" t="str">
        <f t="shared" si="33"/>
        <v/>
      </c>
    </row>
    <row r="32">
      <c r="J32" s="7" t="str">
        <f t="shared" si="2"/>
        <v/>
      </c>
      <c r="K32" s="7" t="str">
        <f t="shared" si="3"/>
        <v/>
      </c>
      <c r="L32" s="7" t="str">
        <f t="shared" si="4"/>
        <v/>
      </c>
      <c r="M32" s="7" t="str">
        <f t="shared" ref="M32:N32" si="34">IFERROR(G32/H32,"")</f>
        <v/>
      </c>
      <c r="N32" s="7" t="str">
        <f t="shared" si="34"/>
        <v/>
      </c>
    </row>
    <row r="33">
      <c r="J33" s="7" t="str">
        <f t="shared" si="2"/>
        <v/>
      </c>
      <c r="K33" s="7" t="str">
        <f t="shared" si="3"/>
        <v/>
      </c>
      <c r="L33" s="7" t="str">
        <f t="shared" si="4"/>
        <v/>
      </c>
      <c r="M33" s="7" t="str">
        <f t="shared" ref="M33:N33" si="35">IFERROR(G33/H33,"")</f>
        <v/>
      </c>
      <c r="N33" s="7" t="str">
        <f t="shared" si="35"/>
        <v/>
      </c>
    </row>
    <row r="34">
      <c r="J34" s="7" t="str">
        <f t="shared" si="2"/>
        <v/>
      </c>
      <c r="K34" s="7" t="str">
        <f t="shared" si="3"/>
        <v/>
      </c>
      <c r="L34" s="7" t="str">
        <f t="shared" si="4"/>
        <v/>
      </c>
      <c r="M34" s="7" t="str">
        <f t="shared" ref="M34:N34" si="36">IFERROR(G34/H34,"")</f>
        <v/>
      </c>
      <c r="N34" s="7" t="str">
        <f t="shared" si="36"/>
        <v/>
      </c>
    </row>
    <row r="35">
      <c r="J35" s="7" t="str">
        <f t="shared" si="2"/>
        <v/>
      </c>
      <c r="K35" s="7" t="str">
        <f t="shared" si="3"/>
        <v/>
      </c>
      <c r="L35" s="7" t="str">
        <f t="shared" si="4"/>
        <v/>
      </c>
      <c r="M35" s="7" t="str">
        <f t="shared" ref="M35:N35" si="37">IFERROR(G35/H35,"")</f>
        <v/>
      </c>
      <c r="N35" s="7" t="str">
        <f t="shared" si="37"/>
        <v/>
      </c>
    </row>
    <row r="36">
      <c r="J36" s="7" t="str">
        <f t="shared" si="2"/>
        <v/>
      </c>
      <c r="K36" s="7" t="str">
        <f t="shared" si="3"/>
        <v/>
      </c>
      <c r="L36" s="7" t="str">
        <f t="shared" si="4"/>
        <v/>
      </c>
      <c r="M36" s="7" t="str">
        <f t="shared" ref="M36:N36" si="38">IFERROR(G36/H36,"")</f>
        <v/>
      </c>
      <c r="N36" s="7" t="str">
        <f t="shared" si="38"/>
        <v/>
      </c>
    </row>
    <row r="37">
      <c r="J37" s="7" t="str">
        <f t="shared" si="2"/>
        <v/>
      </c>
      <c r="K37" s="7" t="str">
        <f t="shared" si="3"/>
        <v/>
      </c>
      <c r="L37" s="7" t="str">
        <f t="shared" si="4"/>
        <v/>
      </c>
      <c r="M37" s="7" t="str">
        <f t="shared" ref="M37:N37" si="39">IFERROR(G37/H37,"")</f>
        <v/>
      </c>
      <c r="N37" s="7" t="str">
        <f t="shared" si="39"/>
        <v/>
      </c>
    </row>
    <row r="38">
      <c r="J38" s="7" t="str">
        <f t="shared" si="2"/>
        <v/>
      </c>
      <c r="K38" s="7" t="str">
        <f t="shared" si="3"/>
        <v/>
      </c>
      <c r="L38" s="7" t="str">
        <f t="shared" si="4"/>
        <v/>
      </c>
      <c r="M38" s="7" t="str">
        <f t="shared" ref="M38:N38" si="40">IFERROR(G38/H38,"")</f>
        <v/>
      </c>
      <c r="N38" s="7" t="str">
        <f t="shared" si="40"/>
        <v/>
      </c>
    </row>
    <row r="39">
      <c r="J39" s="7" t="str">
        <f t="shared" si="2"/>
        <v/>
      </c>
      <c r="K39" s="7" t="str">
        <f t="shared" si="3"/>
        <v/>
      </c>
      <c r="L39" s="7" t="str">
        <f t="shared" si="4"/>
        <v/>
      </c>
      <c r="M39" s="7" t="str">
        <f t="shared" ref="M39:N39" si="41">IFERROR(G39/H39,"")</f>
        <v/>
      </c>
      <c r="N39" s="7" t="str">
        <f t="shared" si="41"/>
        <v/>
      </c>
    </row>
    <row r="40">
      <c r="J40" s="7" t="str">
        <f t="shared" si="2"/>
        <v/>
      </c>
      <c r="K40" s="7" t="str">
        <f t="shared" si="3"/>
        <v/>
      </c>
      <c r="L40" s="7" t="str">
        <f t="shared" si="4"/>
        <v/>
      </c>
      <c r="M40" s="7" t="str">
        <f t="shared" ref="M40:N40" si="42">IFERROR(G40/H40,"")</f>
        <v/>
      </c>
      <c r="N40" s="7" t="str">
        <f t="shared" si="42"/>
        <v/>
      </c>
    </row>
    <row r="41">
      <c r="J41" s="7" t="str">
        <f t="shared" si="2"/>
        <v/>
      </c>
      <c r="K41" s="7" t="str">
        <f t="shared" si="3"/>
        <v/>
      </c>
      <c r="L41" s="7" t="str">
        <f t="shared" si="4"/>
        <v/>
      </c>
      <c r="M41" s="7" t="str">
        <f t="shared" ref="M41:N41" si="43">IFERROR(G41/H41,"")</f>
        <v/>
      </c>
      <c r="N41" s="7" t="str">
        <f t="shared" si="43"/>
        <v/>
      </c>
    </row>
    <row r="42">
      <c r="J42" s="7" t="str">
        <f t="shared" si="2"/>
        <v/>
      </c>
      <c r="K42" s="7" t="str">
        <f t="shared" si="3"/>
        <v/>
      </c>
      <c r="L42" s="7" t="str">
        <f t="shared" si="4"/>
        <v/>
      </c>
      <c r="M42" s="7" t="str">
        <f t="shared" ref="M42:N42" si="44">IFERROR(G42/H42,"")</f>
        <v/>
      </c>
      <c r="N42" s="7" t="str">
        <f t="shared" si="44"/>
        <v/>
      </c>
    </row>
    <row r="43">
      <c r="J43" s="7" t="str">
        <f t="shared" si="2"/>
        <v/>
      </c>
      <c r="K43" s="7" t="str">
        <f t="shared" si="3"/>
        <v/>
      </c>
      <c r="L43" s="7" t="str">
        <f t="shared" si="4"/>
        <v/>
      </c>
      <c r="M43" s="7" t="str">
        <f t="shared" ref="M43:N43" si="45">IFERROR(G43/H43,"")</f>
        <v/>
      </c>
      <c r="N43" s="7" t="str">
        <f t="shared" si="45"/>
        <v/>
      </c>
    </row>
    <row r="44">
      <c r="J44" s="7" t="str">
        <f t="shared" si="2"/>
        <v/>
      </c>
      <c r="K44" s="7" t="str">
        <f t="shared" si="3"/>
        <v/>
      </c>
      <c r="L44" s="7" t="str">
        <f t="shared" si="4"/>
        <v/>
      </c>
      <c r="M44" s="7" t="str">
        <f t="shared" ref="M44:N44" si="46">IFERROR(G44/H44,"")</f>
        <v/>
      </c>
      <c r="N44" s="7" t="str">
        <f t="shared" si="46"/>
        <v/>
      </c>
    </row>
    <row r="45">
      <c r="J45" s="7" t="str">
        <f t="shared" si="2"/>
        <v/>
      </c>
      <c r="K45" s="7" t="str">
        <f t="shared" si="3"/>
        <v/>
      </c>
      <c r="L45" s="7" t="str">
        <f t="shared" si="4"/>
        <v/>
      </c>
      <c r="M45" s="7" t="str">
        <f t="shared" ref="M45:N45" si="47">IFERROR(G45/H45,"")</f>
        <v/>
      </c>
      <c r="N45" s="7" t="str">
        <f t="shared" si="47"/>
        <v/>
      </c>
    </row>
    <row r="46">
      <c r="J46" s="7"/>
      <c r="K46" s="7"/>
      <c r="L46" s="7"/>
      <c r="M46" s="7"/>
      <c r="N46" s="7"/>
    </row>
    <row r="47">
      <c r="J47" s="9"/>
      <c r="K47" s="9"/>
      <c r="L47" s="9"/>
      <c r="M47" s="9"/>
      <c r="N47" s="9"/>
    </row>
    <row r="48">
      <c r="J48" s="6"/>
      <c r="K48" s="6"/>
      <c r="L48" s="6"/>
      <c r="M48" s="6"/>
      <c r="N48" s="6"/>
    </row>
    <row r="49">
      <c r="J49" s="6"/>
      <c r="K49" s="6"/>
      <c r="L49" s="6"/>
      <c r="M49" s="6"/>
      <c r="N49" s="6"/>
    </row>
    <row r="50">
      <c r="J50" s="6"/>
      <c r="K50" s="6"/>
      <c r="L50" s="6"/>
      <c r="M50" s="6"/>
      <c r="N50" s="6"/>
    </row>
    <row r="51">
      <c r="J51" s="6"/>
      <c r="K51" s="6"/>
      <c r="L51" s="6"/>
      <c r="M51" s="6"/>
      <c r="N51" s="6"/>
    </row>
    <row r="52">
      <c r="J52" s="6"/>
      <c r="K52" s="6"/>
      <c r="L52" s="6"/>
      <c r="M52" s="6"/>
      <c r="N52" s="6"/>
    </row>
    <row r="53">
      <c r="J53" s="6"/>
      <c r="K53" s="6"/>
      <c r="L53" s="6"/>
      <c r="M53" s="6"/>
      <c r="N53" s="6"/>
    </row>
    <row r="54">
      <c r="J54" s="6"/>
      <c r="K54" s="6"/>
      <c r="L54" s="6"/>
      <c r="M54" s="6"/>
      <c r="N54" s="6"/>
    </row>
    <row r="55">
      <c r="J55" s="6"/>
      <c r="K55" s="6"/>
      <c r="L55" s="6"/>
      <c r="M55" s="6"/>
      <c r="N55" s="6"/>
    </row>
    <row r="56">
      <c r="J56" s="6"/>
      <c r="K56" s="6"/>
      <c r="L56" s="6"/>
      <c r="M56" s="6"/>
      <c r="N56" s="6"/>
    </row>
    <row r="57">
      <c r="J57" s="6"/>
      <c r="K57" s="6"/>
      <c r="L57" s="6"/>
      <c r="M57" s="6"/>
      <c r="N57" s="6"/>
    </row>
    <row r="58">
      <c r="J58" s="6"/>
      <c r="K58" s="6"/>
      <c r="L58" s="6"/>
      <c r="M58" s="6"/>
      <c r="N58" s="6"/>
    </row>
    <row r="59">
      <c r="J59" s="6"/>
      <c r="K59" s="6"/>
      <c r="L59" s="6"/>
      <c r="M59" s="6"/>
      <c r="N59" s="6"/>
    </row>
    <row r="60">
      <c r="J60" s="6"/>
      <c r="K60" s="6"/>
      <c r="L60" s="6"/>
      <c r="M60" s="6"/>
      <c r="N60" s="6"/>
    </row>
    <row r="61">
      <c r="J61" s="6"/>
      <c r="K61" s="6"/>
      <c r="L61" s="6"/>
      <c r="M61" s="6"/>
      <c r="N61" s="6"/>
    </row>
    <row r="62">
      <c r="J62" s="6"/>
      <c r="K62" s="6"/>
      <c r="L62" s="6"/>
      <c r="M62" s="6"/>
      <c r="N62" s="6"/>
    </row>
    <row r="63">
      <c r="J63" s="6"/>
      <c r="K63" s="6"/>
      <c r="L63" s="6"/>
      <c r="M63" s="6"/>
      <c r="N63" s="6"/>
    </row>
    <row r="64">
      <c r="J64" s="6"/>
      <c r="K64" s="6"/>
      <c r="L64" s="6"/>
      <c r="M64" s="6"/>
      <c r="N64" s="6"/>
    </row>
    <row r="65">
      <c r="J65" s="6"/>
      <c r="K65" s="6"/>
      <c r="L65" s="6"/>
      <c r="M65" s="6"/>
      <c r="N65" s="6"/>
    </row>
    <row r="66">
      <c r="J66" s="6"/>
      <c r="K66" s="6"/>
      <c r="L66" s="6"/>
      <c r="M66" s="6"/>
      <c r="N66" s="6"/>
    </row>
    <row r="67">
      <c r="J67" s="6"/>
      <c r="K67" s="6"/>
      <c r="L67" s="6"/>
      <c r="M67" s="6"/>
      <c r="N67" s="6"/>
    </row>
    <row r="68">
      <c r="J68" s="6"/>
      <c r="K68" s="6"/>
      <c r="L68" s="6"/>
      <c r="M68" s="6"/>
      <c r="N68" s="6"/>
    </row>
    <row r="69">
      <c r="J69" s="6"/>
      <c r="K69" s="6"/>
      <c r="L69" s="6"/>
      <c r="M69" s="6"/>
      <c r="N69" s="6"/>
    </row>
    <row r="70">
      <c r="J70" s="6"/>
      <c r="K70" s="6"/>
      <c r="L70" s="6"/>
      <c r="M70" s="6"/>
      <c r="N70" s="6"/>
    </row>
    <row r="71">
      <c r="J71" s="6"/>
      <c r="K71" s="6"/>
      <c r="L71" s="6"/>
      <c r="M71" s="6"/>
      <c r="N71" s="6"/>
    </row>
    <row r="72">
      <c r="J72" s="6"/>
      <c r="K72" s="6"/>
      <c r="L72" s="6"/>
      <c r="M72" s="6"/>
      <c r="N72" s="6"/>
    </row>
    <row r="73">
      <c r="J73" s="6"/>
      <c r="K73" s="6"/>
      <c r="L73" s="6"/>
      <c r="M73" s="6"/>
      <c r="N73" s="6"/>
    </row>
    <row r="74">
      <c r="J74" s="6"/>
      <c r="K74" s="6"/>
      <c r="L74" s="6"/>
      <c r="M74" s="6"/>
      <c r="N74" s="6"/>
    </row>
    <row r="75">
      <c r="J75" s="6"/>
      <c r="K75" s="6"/>
      <c r="L75" s="6"/>
      <c r="M75" s="6"/>
      <c r="N75" s="6"/>
    </row>
    <row r="76">
      <c r="J76" s="6"/>
      <c r="K76" s="6"/>
      <c r="L76" s="6"/>
      <c r="M76" s="6"/>
      <c r="N76" s="6"/>
    </row>
    <row r="77">
      <c r="J77" s="6"/>
      <c r="K77" s="6"/>
      <c r="L77" s="6"/>
      <c r="M77" s="6"/>
      <c r="N77" s="6"/>
    </row>
    <row r="78">
      <c r="J78" s="6"/>
      <c r="K78" s="6"/>
      <c r="L78" s="6"/>
      <c r="M78" s="6"/>
      <c r="N78" s="6"/>
    </row>
    <row r="79">
      <c r="J79" s="6"/>
      <c r="K79" s="6"/>
      <c r="L79" s="6"/>
      <c r="M79" s="6"/>
      <c r="N79" s="6"/>
    </row>
    <row r="80">
      <c r="J80" s="6"/>
      <c r="K80" s="6"/>
      <c r="L80" s="6"/>
      <c r="M80" s="6"/>
      <c r="N80" s="6"/>
    </row>
    <row r="81">
      <c r="J81" s="6"/>
      <c r="K81" s="6"/>
      <c r="L81" s="6"/>
      <c r="M81" s="6"/>
      <c r="N81" s="6"/>
    </row>
    <row r="82">
      <c r="J82" s="6"/>
      <c r="K82" s="6"/>
      <c r="L82" s="6"/>
      <c r="M82" s="6"/>
      <c r="N82" s="6"/>
    </row>
    <row r="83">
      <c r="J83" s="6"/>
      <c r="K83" s="6"/>
      <c r="L83" s="6"/>
      <c r="M83" s="6"/>
      <c r="N83" s="6"/>
    </row>
    <row r="84">
      <c r="J84" s="6"/>
      <c r="K84" s="6"/>
      <c r="L84" s="6"/>
      <c r="M84" s="6"/>
      <c r="N84" s="6"/>
    </row>
    <row r="85">
      <c r="J85" s="6"/>
      <c r="K85" s="6"/>
      <c r="L85" s="6"/>
      <c r="M85" s="6"/>
      <c r="N85" s="6"/>
    </row>
    <row r="86">
      <c r="J86" s="6"/>
      <c r="K86" s="6"/>
      <c r="L86" s="6"/>
      <c r="M86" s="6"/>
      <c r="N86" s="6"/>
    </row>
    <row r="87">
      <c r="J87" s="6"/>
      <c r="K87" s="6"/>
      <c r="L87" s="6"/>
      <c r="M87" s="6"/>
      <c r="N87" s="6"/>
    </row>
    <row r="88">
      <c r="J88" s="6"/>
      <c r="K88" s="6"/>
      <c r="L88" s="6"/>
      <c r="M88" s="6"/>
      <c r="N88" s="6"/>
    </row>
    <row r="89">
      <c r="J89" s="6"/>
      <c r="K89" s="6"/>
      <c r="L89" s="6"/>
      <c r="M89" s="6"/>
      <c r="N89" s="6"/>
    </row>
    <row r="90">
      <c r="J90" s="6"/>
      <c r="K90" s="6"/>
      <c r="L90" s="6"/>
      <c r="M90" s="6"/>
      <c r="N90" s="6"/>
    </row>
    <row r="91">
      <c r="J91" s="6"/>
      <c r="K91" s="6"/>
      <c r="L91" s="6"/>
      <c r="M91" s="6"/>
      <c r="N91" s="6"/>
    </row>
    <row r="92">
      <c r="J92" s="6"/>
      <c r="K92" s="6"/>
      <c r="L92" s="6"/>
      <c r="M92" s="6"/>
      <c r="N92" s="6"/>
    </row>
    <row r="93">
      <c r="J93" s="6"/>
      <c r="K93" s="6"/>
      <c r="L93" s="6"/>
      <c r="M93" s="6"/>
      <c r="N93" s="6"/>
    </row>
    <row r="94">
      <c r="J94" s="6"/>
      <c r="K94" s="6"/>
      <c r="L94" s="6"/>
      <c r="M94" s="6"/>
      <c r="N94" s="6"/>
    </row>
    <row r="95">
      <c r="J95" s="6"/>
      <c r="K95" s="6"/>
      <c r="L95" s="6"/>
      <c r="M95" s="6"/>
      <c r="N95" s="6"/>
    </row>
    <row r="96">
      <c r="J96" s="6"/>
      <c r="K96" s="6"/>
      <c r="L96" s="6"/>
      <c r="M96" s="6"/>
      <c r="N96" s="6"/>
    </row>
    <row r="97">
      <c r="J97" s="6"/>
      <c r="K97" s="6"/>
      <c r="L97" s="6"/>
      <c r="M97" s="6"/>
      <c r="N97" s="6"/>
    </row>
    <row r="98">
      <c r="J98" s="6"/>
      <c r="K98" s="6"/>
      <c r="L98" s="6"/>
      <c r="M98" s="6"/>
      <c r="N98" s="6"/>
    </row>
    <row r="99">
      <c r="J99" s="6"/>
      <c r="K99" s="6"/>
      <c r="L99" s="6"/>
      <c r="M99" s="6"/>
      <c r="N99" s="6"/>
    </row>
    <row r="100">
      <c r="J100" s="6"/>
      <c r="K100" s="6"/>
      <c r="L100" s="6"/>
      <c r="M100" s="6"/>
      <c r="N100" s="6"/>
    </row>
    <row r="101">
      <c r="J101" s="6"/>
      <c r="K101" s="6"/>
      <c r="L101" s="6"/>
      <c r="M101" s="6"/>
      <c r="N101" s="6"/>
    </row>
    <row r="102">
      <c r="J102" s="6"/>
      <c r="K102" s="6"/>
      <c r="L102" s="6"/>
      <c r="M102" s="6"/>
      <c r="N102" s="6"/>
    </row>
    <row r="103">
      <c r="J103" s="6"/>
      <c r="K103" s="6"/>
      <c r="L103" s="6"/>
      <c r="M103" s="6"/>
      <c r="N103" s="6"/>
    </row>
    <row r="104">
      <c r="J104" s="6"/>
      <c r="K104" s="6"/>
      <c r="L104" s="6"/>
      <c r="M104" s="6"/>
      <c r="N104" s="6"/>
    </row>
    <row r="105">
      <c r="J105" s="6"/>
      <c r="K105" s="6"/>
      <c r="L105" s="6"/>
      <c r="M105" s="6"/>
      <c r="N105" s="6"/>
    </row>
    <row r="106">
      <c r="J106" s="6"/>
      <c r="K106" s="6"/>
      <c r="L106" s="6"/>
      <c r="M106" s="6"/>
      <c r="N106" s="6"/>
    </row>
    <row r="107">
      <c r="J107" s="6"/>
      <c r="K107" s="6"/>
      <c r="L107" s="6"/>
      <c r="M107" s="6"/>
      <c r="N107" s="6"/>
    </row>
    <row r="108">
      <c r="J108" s="6"/>
      <c r="K108" s="6"/>
      <c r="L108" s="6"/>
      <c r="M108" s="6"/>
      <c r="N108" s="6"/>
    </row>
    <row r="109">
      <c r="J109" s="6"/>
      <c r="K109" s="6"/>
      <c r="L109" s="6"/>
      <c r="M109" s="6"/>
      <c r="N109" s="6"/>
    </row>
    <row r="110">
      <c r="J110" s="6"/>
      <c r="K110" s="6"/>
      <c r="L110" s="6"/>
      <c r="M110" s="6"/>
      <c r="N110" s="6"/>
    </row>
    <row r="111">
      <c r="J111" s="6"/>
      <c r="K111" s="6"/>
      <c r="L111" s="6"/>
      <c r="M111" s="6"/>
      <c r="N111" s="6"/>
    </row>
    <row r="112">
      <c r="J112" s="6"/>
      <c r="K112" s="6"/>
      <c r="L112" s="6"/>
      <c r="M112" s="6"/>
      <c r="N112" s="6"/>
    </row>
    <row r="113">
      <c r="J113" s="6"/>
      <c r="K113" s="6"/>
      <c r="L113" s="6"/>
      <c r="M113" s="6"/>
      <c r="N113" s="6"/>
    </row>
    <row r="114">
      <c r="J114" s="6"/>
      <c r="K114" s="6"/>
      <c r="L114" s="6"/>
      <c r="M114" s="6"/>
      <c r="N114" s="6"/>
    </row>
    <row r="115">
      <c r="J115" s="6"/>
      <c r="K115" s="6"/>
      <c r="L115" s="6"/>
      <c r="M115" s="6"/>
      <c r="N115" s="6"/>
    </row>
    <row r="116">
      <c r="J116" s="6"/>
      <c r="K116" s="6"/>
      <c r="L116" s="6"/>
      <c r="M116" s="6"/>
      <c r="N116" s="6"/>
    </row>
    <row r="117">
      <c r="J117" s="6"/>
      <c r="K117" s="6"/>
      <c r="L117" s="6"/>
      <c r="M117" s="6"/>
      <c r="N117" s="6"/>
    </row>
    <row r="118">
      <c r="J118" s="6"/>
      <c r="K118" s="6"/>
      <c r="L118" s="6"/>
      <c r="M118" s="6"/>
      <c r="N118" s="6"/>
    </row>
    <row r="119">
      <c r="J119" s="6"/>
      <c r="K119" s="6"/>
      <c r="L119" s="6"/>
      <c r="M119" s="6"/>
      <c r="N119" s="6"/>
    </row>
    <row r="120">
      <c r="J120" s="6"/>
      <c r="K120" s="6"/>
      <c r="L120" s="6"/>
      <c r="M120" s="6"/>
      <c r="N120" s="6"/>
    </row>
    <row r="121">
      <c r="J121" s="6"/>
      <c r="K121" s="6"/>
      <c r="L121" s="6"/>
      <c r="M121" s="6"/>
      <c r="N121" s="6"/>
    </row>
    <row r="122">
      <c r="J122" s="6"/>
      <c r="K122" s="6"/>
      <c r="L122" s="6"/>
      <c r="M122" s="6"/>
      <c r="N122" s="6"/>
    </row>
    <row r="123">
      <c r="J123" s="6"/>
      <c r="K123" s="6"/>
      <c r="L123" s="6"/>
      <c r="M123" s="6"/>
      <c r="N123" s="6"/>
    </row>
    <row r="124">
      <c r="J124" s="6"/>
      <c r="K124" s="6"/>
      <c r="L124" s="6"/>
      <c r="M124" s="6"/>
      <c r="N124" s="6"/>
    </row>
    <row r="125">
      <c r="J125" s="6"/>
      <c r="K125" s="6"/>
      <c r="L125" s="6"/>
      <c r="M125" s="6"/>
      <c r="N125" s="6"/>
    </row>
    <row r="126">
      <c r="J126" s="6"/>
      <c r="K126" s="6"/>
      <c r="L126" s="6"/>
      <c r="M126" s="6"/>
      <c r="N126" s="6"/>
    </row>
    <row r="127">
      <c r="J127" s="6"/>
      <c r="K127" s="6"/>
      <c r="L127" s="6"/>
      <c r="M127" s="6"/>
      <c r="N127" s="6"/>
    </row>
    <row r="128">
      <c r="J128" s="6"/>
      <c r="K128" s="6"/>
      <c r="L128" s="6"/>
      <c r="M128" s="6"/>
      <c r="N128" s="6"/>
    </row>
    <row r="129">
      <c r="J129" s="6"/>
      <c r="K129" s="6"/>
      <c r="L129" s="6"/>
      <c r="M129" s="6"/>
      <c r="N129" s="6"/>
    </row>
    <row r="130">
      <c r="J130" s="6"/>
      <c r="K130" s="6"/>
      <c r="L130" s="6"/>
      <c r="M130" s="6"/>
      <c r="N130" s="6"/>
    </row>
    <row r="131">
      <c r="J131" s="6"/>
      <c r="K131" s="6"/>
      <c r="L131" s="6"/>
      <c r="M131" s="6"/>
      <c r="N131" s="6"/>
    </row>
    <row r="132">
      <c r="J132" s="6"/>
      <c r="K132" s="6"/>
      <c r="L132" s="6"/>
      <c r="M132" s="6"/>
      <c r="N132" s="6"/>
    </row>
    <row r="133">
      <c r="J133" s="6"/>
      <c r="K133" s="6"/>
      <c r="L133" s="6"/>
      <c r="M133" s="6"/>
      <c r="N133" s="6"/>
    </row>
    <row r="134">
      <c r="J134" s="6"/>
      <c r="K134" s="6"/>
      <c r="L134" s="6"/>
      <c r="M134" s="6"/>
      <c r="N134" s="6"/>
    </row>
    <row r="135">
      <c r="J135" s="6"/>
      <c r="K135" s="6"/>
      <c r="L135" s="6"/>
      <c r="M135" s="6"/>
      <c r="N135" s="6"/>
    </row>
    <row r="136">
      <c r="J136" s="6"/>
      <c r="K136" s="6"/>
      <c r="L136" s="6"/>
      <c r="M136" s="6"/>
      <c r="N136" s="6"/>
    </row>
    <row r="137">
      <c r="J137" s="6"/>
      <c r="K137" s="6"/>
      <c r="L137" s="6"/>
      <c r="M137" s="6"/>
      <c r="N137" s="6"/>
    </row>
    <row r="138">
      <c r="J138" s="6"/>
      <c r="K138" s="6"/>
      <c r="L138" s="6"/>
      <c r="M138" s="6"/>
      <c r="N138" s="6"/>
    </row>
    <row r="139">
      <c r="J139" s="6"/>
      <c r="K139" s="6"/>
      <c r="L139" s="6"/>
      <c r="M139" s="6"/>
      <c r="N139" s="6"/>
    </row>
    <row r="140">
      <c r="J140" s="6"/>
      <c r="K140" s="6"/>
      <c r="L140" s="6"/>
      <c r="M140" s="6"/>
      <c r="N140" s="6"/>
    </row>
    <row r="141">
      <c r="J141" s="6"/>
      <c r="K141" s="6"/>
      <c r="L141" s="6"/>
      <c r="M141" s="6"/>
      <c r="N141" s="6"/>
    </row>
    <row r="142">
      <c r="J142" s="6"/>
      <c r="K142" s="6"/>
      <c r="L142" s="6"/>
      <c r="M142" s="6"/>
      <c r="N142" s="6"/>
    </row>
    <row r="143">
      <c r="J143" s="6"/>
      <c r="K143" s="6"/>
      <c r="L143" s="6"/>
      <c r="M143" s="6"/>
      <c r="N143" s="6"/>
    </row>
    <row r="144">
      <c r="J144" s="6"/>
      <c r="K144" s="6"/>
      <c r="L144" s="6"/>
      <c r="M144" s="6"/>
      <c r="N144" s="6"/>
    </row>
    <row r="145">
      <c r="J145" s="6"/>
      <c r="K145" s="6"/>
      <c r="L145" s="6"/>
      <c r="M145" s="6"/>
      <c r="N145" s="6"/>
    </row>
    <row r="146">
      <c r="J146" s="6"/>
      <c r="K146" s="6"/>
      <c r="L146" s="6"/>
      <c r="M146" s="6"/>
      <c r="N146" s="6"/>
    </row>
    <row r="147">
      <c r="J147" s="6"/>
      <c r="K147" s="6"/>
      <c r="L147" s="6"/>
      <c r="M147" s="6"/>
      <c r="N147" s="6"/>
    </row>
    <row r="148">
      <c r="J148" s="6"/>
      <c r="K148" s="6"/>
      <c r="L148" s="6"/>
      <c r="M148" s="6"/>
      <c r="N148" s="6"/>
    </row>
    <row r="149">
      <c r="J149" s="6"/>
      <c r="K149" s="6"/>
      <c r="L149" s="6"/>
      <c r="M149" s="6"/>
      <c r="N149" s="6"/>
    </row>
    <row r="150">
      <c r="J150" s="6"/>
      <c r="K150" s="6"/>
      <c r="L150" s="6"/>
      <c r="M150" s="6"/>
      <c r="N150" s="6"/>
    </row>
    <row r="151">
      <c r="J151" s="6"/>
      <c r="K151" s="6"/>
      <c r="L151" s="6"/>
      <c r="M151" s="6"/>
      <c r="N151" s="6"/>
    </row>
    <row r="152">
      <c r="J152" s="6"/>
      <c r="K152" s="6"/>
      <c r="L152" s="6"/>
      <c r="M152" s="6"/>
      <c r="N152" s="6"/>
    </row>
    <row r="153">
      <c r="J153" s="6"/>
      <c r="K153" s="6"/>
      <c r="L153" s="6"/>
      <c r="M153" s="6"/>
      <c r="N153" s="6"/>
    </row>
    <row r="154">
      <c r="J154" s="6"/>
      <c r="K154" s="6"/>
      <c r="L154" s="6"/>
      <c r="M154" s="6"/>
      <c r="N154" s="6"/>
    </row>
    <row r="155">
      <c r="J155" s="6"/>
      <c r="K155" s="6"/>
      <c r="L155" s="6"/>
      <c r="M155" s="6"/>
      <c r="N155" s="6"/>
    </row>
    <row r="156">
      <c r="J156" s="6"/>
      <c r="K156" s="6"/>
      <c r="L156" s="6"/>
      <c r="M156" s="6"/>
      <c r="N156" s="6"/>
    </row>
    <row r="157">
      <c r="J157" s="6"/>
      <c r="K157" s="6"/>
      <c r="L157" s="6"/>
      <c r="M157" s="6"/>
      <c r="N157" s="6"/>
    </row>
    <row r="158">
      <c r="J158" s="6"/>
      <c r="K158" s="6"/>
      <c r="L158" s="6"/>
      <c r="M158" s="6"/>
      <c r="N158" s="6"/>
    </row>
    <row r="159">
      <c r="J159" s="6"/>
      <c r="K159" s="6"/>
      <c r="L159" s="6"/>
      <c r="M159" s="6"/>
      <c r="N159" s="6"/>
    </row>
    <row r="160">
      <c r="J160" s="6"/>
      <c r="K160" s="6"/>
      <c r="L160" s="6"/>
      <c r="M160" s="6"/>
      <c r="N160" s="6"/>
    </row>
    <row r="161">
      <c r="J161" s="6"/>
      <c r="K161" s="6"/>
      <c r="L161" s="6"/>
      <c r="M161" s="6"/>
      <c r="N161" s="6"/>
    </row>
    <row r="162">
      <c r="J162" s="6"/>
      <c r="K162" s="6"/>
      <c r="L162" s="6"/>
      <c r="M162" s="6"/>
      <c r="N162" s="6"/>
    </row>
    <row r="163">
      <c r="J163" s="6"/>
      <c r="K163" s="6"/>
      <c r="L163" s="6"/>
      <c r="M163" s="6"/>
      <c r="N163" s="6"/>
    </row>
    <row r="164">
      <c r="J164" s="6"/>
      <c r="K164" s="6"/>
      <c r="L164" s="6"/>
      <c r="M164" s="6"/>
      <c r="N164" s="6"/>
    </row>
    <row r="165">
      <c r="J165" s="6"/>
      <c r="K165" s="6"/>
      <c r="L165" s="6"/>
      <c r="M165" s="6"/>
      <c r="N165" s="6"/>
    </row>
    <row r="166">
      <c r="J166" s="6"/>
      <c r="K166" s="6"/>
      <c r="L166" s="6"/>
      <c r="M166" s="6"/>
      <c r="N166" s="6"/>
    </row>
    <row r="167">
      <c r="J167" s="6"/>
      <c r="K167" s="6"/>
      <c r="L167" s="6"/>
      <c r="M167" s="6"/>
      <c r="N167" s="6"/>
    </row>
    <row r="168">
      <c r="J168" s="6"/>
      <c r="K168" s="6"/>
      <c r="L168" s="6"/>
      <c r="M168" s="6"/>
      <c r="N168" s="6"/>
    </row>
    <row r="169">
      <c r="J169" s="6"/>
      <c r="K169" s="6"/>
      <c r="L169" s="6"/>
      <c r="M169" s="6"/>
      <c r="N169" s="6"/>
    </row>
    <row r="170">
      <c r="J170" s="6"/>
      <c r="K170" s="6"/>
      <c r="L170" s="6"/>
      <c r="M170" s="6"/>
      <c r="N170" s="6"/>
    </row>
    <row r="171">
      <c r="J171" s="6"/>
      <c r="K171" s="6"/>
      <c r="L171" s="6"/>
      <c r="M171" s="6"/>
      <c r="N171" s="6"/>
    </row>
    <row r="172">
      <c r="J172" s="6"/>
      <c r="K172" s="6"/>
      <c r="L172" s="6"/>
      <c r="M172" s="6"/>
      <c r="N172" s="6"/>
    </row>
    <row r="173">
      <c r="J173" s="6"/>
      <c r="K173" s="6"/>
      <c r="L173" s="6"/>
      <c r="M173" s="6"/>
      <c r="N173" s="6"/>
    </row>
    <row r="174">
      <c r="J174" s="6"/>
      <c r="K174" s="6"/>
      <c r="L174" s="6"/>
      <c r="M174" s="6"/>
      <c r="N174" s="6"/>
    </row>
    <row r="175">
      <c r="J175" s="6"/>
      <c r="K175" s="6"/>
      <c r="L175" s="6"/>
      <c r="M175" s="6"/>
      <c r="N175" s="6"/>
    </row>
    <row r="176">
      <c r="J176" s="6"/>
      <c r="K176" s="6"/>
      <c r="L176" s="6"/>
      <c r="M176" s="6"/>
      <c r="N176" s="6"/>
    </row>
    <row r="177">
      <c r="J177" s="6"/>
      <c r="K177" s="6"/>
      <c r="L177" s="6"/>
      <c r="M177" s="6"/>
      <c r="N177" s="6"/>
    </row>
    <row r="178">
      <c r="J178" s="6"/>
      <c r="K178" s="6"/>
      <c r="L178" s="6"/>
      <c r="M178" s="6"/>
      <c r="N178" s="6"/>
    </row>
    <row r="179">
      <c r="J179" s="6"/>
      <c r="K179" s="6"/>
      <c r="L179" s="6"/>
      <c r="M179" s="6"/>
      <c r="N179" s="6"/>
    </row>
    <row r="180">
      <c r="J180" s="6"/>
      <c r="K180" s="6"/>
      <c r="L180" s="6"/>
      <c r="M180" s="6"/>
      <c r="N180" s="6"/>
    </row>
    <row r="181">
      <c r="J181" s="6"/>
      <c r="K181" s="6"/>
      <c r="L181" s="6"/>
      <c r="M181" s="6"/>
      <c r="N181" s="6"/>
    </row>
    <row r="182">
      <c r="J182" s="6"/>
      <c r="K182" s="6"/>
      <c r="L182" s="6"/>
      <c r="M182" s="6"/>
      <c r="N182" s="6"/>
    </row>
    <row r="183">
      <c r="J183" s="6"/>
      <c r="K183" s="6"/>
      <c r="L183" s="6"/>
      <c r="M183" s="6"/>
      <c r="N183" s="6"/>
    </row>
    <row r="184">
      <c r="J184" s="6"/>
      <c r="K184" s="6"/>
      <c r="L184" s="6"/>
      <c r="M184" s="6"/>
      <c r="N184" s="6"/>
    </row>
    <row r="185">
      <c r="J185" s="6"/>
      <c r="K185" s="6"/>
      <c r="L185" s="6"/>
      <c r="M185" s="6"/>
      <c r="N185" s="6"/>
    </row>
    <row r="186">
      <c r="J186" s="6"/>
      <c r="K186" s="6"/>
      <c r="L186" s="6"/>
      <c r="M186" s="6"/>
      <c r="N186" s="6"/>
    </row>
    <row r="187">
      <c r="J187" s="6"/>
      <c r="K187" s="6"/>
      <c r="L187" s="6"/>
      <c r="M187" s="6"/>
      <c r="N187" s="6"/>
    </row>
    <row r="188">
      <c r="J188" s="6"/>
      <c r="K188" s="6"/>
      <c r="L188" s="6"/>
      <c r="M188" s="6"/>
      <c r="N188" s="6"/>
    </row>
    <row r="189">
      <c r="J189" s="6"/>
      <c r="K189" s="6"/>
      <c r="L189" s="6"/>
      <c r="M189" s="6"/>
      <c r="N189" s="6"/>
    </row>
    <row r="190">
      <c r="J190" s="6"/>
      <c r="K190" s="6"/>
      <c r="L190" s="6"/>
      <c r="M190" s="6"/>
      <c r="N190" s="6"/>
    </row>
    <row r="191">
      <c r="J191" s="6"/>
      <c r="K191" s="6"/>
      <c r="L191" s="6"/>
      <c r="M191" s="6"/>
      <c r="N191" s="6"/>
    </row>
    <row r="192">
      <c r="J192" s="6"/>
      <c r="K192" s="6"/>
      <c r="L192" s="6"/>
      <c r="M192" s="6"/>
      <c r="N192" s="6"/>
    </row>
    <row r="193">
      <c r="J193" s="6"/>
      <c r="K193" s="6"/>
      <c r="L193" s="6"/>
      <c r="M193" s="6"/>
      <c r="N193" s="6"/>
    </row>
    <row r="194">
      <c r="J194" s="6"/>
      <c r="K194" s="6"/>
      <c r="L194" s="6"/>
      <c r="M194" s="6"/>
      <c r="N194" s="6"/>
    </row>
    <row r="195">
      <c r="J195" s="6"/>
      <c r="K195" s="6"/>
      <c r="L195" s="6"/>
      <c r="M195" s="6"/>
      <c r="N195" s="6"/>
    </row>
    <row r="196">
      <c r="J196" s="6"/>
      <c r="K196" s="6"/>
      <c r="L196" s="6"/>
      <c r="M196" s="6"/>
      <c r="N196" s="6"/>
    </row>
    <row r="197">
      <c r="J197" s="6"/>
      <c r="K197" s="6"/>
      <c r="L197" s="6"/>
      <c r="M197" s="6"/>
      <c r="N197" s="6"/>
    </row>
    <row r="198">
      <c r="J198" s="6"/>
      <c r="K198" s="6"/>
      <c r="L198" s="6"/>
      <c r="M198" s="6"/>
      <c r="N198" s="6"/>
    </row>
    <row r="199">
      <c r="J199" s="6"/>
      <c r="K199" s="6"/>
      <c r="L199" s="6"/>
      <c r="M199" s="6"/>
      <c r="N199" s="6"/>
    </row>
    <row r="200">
      <c r="J200" s="6"/>
      <c r="K200" s="6"/>
      <c r="L200" s="6"/>
      <c r="M200" s="6"/>
      <c r="N200" s="6"/>
    </row>
    <row r="201">
      <c r="J201" s="6"/>
      <c r="K201" s="6"/>
      <c r="L201" s="6"/>
      <c r="M201" s="6"/>
      <c r="N201" s="6"/>
    </row>
    <row r="202">
      <c r="J202" s="6"/>
      <c r="K202" s="6"/>
      <c r="L202" s="6"/>
      <c r="M202" s="6"/>
      <c r="N202" s="6"/>
    </row>
    <row r="203">
      <c r="J203" s="6"/>
      <c r="K203" s="6"/>
      <c r="L203" s="6"/>
      <c r="M203" s="6"/>
      <c r="N203" s="6"/>
    </row>
    <row r="204">
      <c r="J204" s="6"/>
      <c r="K204" s="6"/>
      <c r="L204" s="6"/>
      <c r="M204" s="6"/>
      <c r="N204" s="6"/>
    </row>
    <row r="205">
      <c r="J205" s="6"/>
      <c r="K205" s="6"/>
      <c r="L205" s="6"/>
      <c r="M205" s="6"/>
      <c r="N205" s="6"/>
    </row>
    <row r="206">
      <c r="J206" s="6"/>
      <c r="K206" s="6"/>
      <c r="L206" s="6"/>
      <c r="M206" s="6"/>
      <c r="N206" s="6"/>
    </row>
    <row r="207">
      <c r="J207" s="6"/>
      <c r="K207" s="6"/>
      <c r="L207" s="6"/>
      <c r="M207" s="6"/>
      <c r="N207" s="6"/>
    </row>
    <row r="208">
      <c r="J208" s="6"/>
      <c r="K208" s="6"/>
      <c r="L208" s="6"/>
      <c r="M208" s="6"/>
      <c r="N208" s="6"/>
    </row>
    <row r="209">
      <c r="J209" s="6"/>
      <c r="K209" s="6"/>
      <c r="L209" s="6"/>
      <c r="M209" s="6"/>
      <c r="N209" s="6"/>
    </row>
    <row r="210">
      <c r="J210" s="6"/>
      <c r="K210" s="6"/>
      <c r="L210" s="6"/>
      <c r="M210" s="6"/>
      <c r="N210" s="6"/>
    </row>
    <row r="211">
      <c r="J211" s="6"/>
      <c r="K211" s="6"/>
      <c r="L211" s="6"/>
      <c r="M211" s="6"/>
      <c r="N211" s="6"/>
    </row>
    <row r="212">
      <c r="J212" s="6"/>
      <c r="K212" s="6"/>
      <c r="L212" s="6"/>
      <c r="M212" s="6"/>
      <c r="N212" s="6"/>
    </row>
    <row r="213">
      <c r="J213" s="6"/>
      <c r="K213" s="6"/>
      <c r="L213" s="6"/>
      <c r="M213" s="6"/>
      <c r="N213" s="6"/>
    </row>
    <row r="214">
      <c r="J214" s="6"/>
      <c r="K214" s="6"/>
      <c r="L214" s="6"/>
      <c r="M214" s="6"/>
      <c r="N214" s="6"/>
    </row>
    <row r="215">
      <c r="J215" s="6"/>
      <c r="K215" s="6"/>
      <c r="L215" s="6"/>
      <c r="M215" s="6"/>
      <c r="N215" s="6"/>
    </row>
    <row r="216">
      <c r="J216" s="6"/>
      <c r="K216" s="6"/>
      <c r="L216" s="6"/>
      <c r="M216" s="6"/>
      <c r="N216" s="6"/>
    </row>
    <row r="217">
      <c r="J217" s="6"/>
      <c r="K217" s="6"/>
      <c r="L217" s="6"/>
      <c r="M217" s="6"/>
      <c r="N217" s="6"/>
    </row>
    <row r="218">
      <c r="J218" s="6"/>
      <c r="K218" s="6"/>
      <c r="L218" s="6"/>
      <c r="M218" s="6"/>
      <c r="N218" s="6"/>
    </row>
    <row r="219">
      <c r="J219" s="6"/>
      <c r="K219" s="6"/>
      <c r="L219" s="6"/>
      <c r="M219" s="6"/>
      <c r="N219" s="6"/>
    </row>
    <row r="220">
      <c r="J220" s="6"/>
      <c r="K220" s="6"/>
      <c r="L220" s="6"/>
      <c r="M220" s="6"/>
      <c r="N220" s="6"/>
    </row>
    <row r="221">
      <c r="J221" s="6"/>
      <c r="K221" s="6"/>
      <c r="L221" s="6"/>
      <c r="M221" s="6"/>
      <c r="N221" s="6"/>
    </row>
    <row r="222">
      <c r="J222" s="6"/>
      <c r="K222" s="6"/>
      <c r="L222" s="6"/>
      <c r="M222" s="6"/>
      <c r="N222" s="6"/>
    </row>
    <row r="223">
      <c r="J223" s="6"/>
      <c r="K223" s="6"/>
      <c r="L223" s="6"/>
      <c r="M223" s="6"/>
      <c r="N223" s="6"/>
    </row>
    <row r="224">
      <c r="J224" s="6"/>
      <c r="K224" s="6"/>
      <c r="L224" s="6"/>
      <c r="M224" s="6"/>
      <c r="N224" s="6"/>
    </row>
    <row r="225">
      <c r="J225" s="6"/>
      <c r="K225" s="6"/>
      <c r="L225" s="6"/>
      <c r="M225" s="6"/>
      <c r="N225" s="6"/>
    </row>
    <row r="226">
      <c r="J226" s="6"/>
      <c r="K226" s="6"/>
      <c r="L226" s="6"/>
      <c r="M226" s="6"/>
      <c r="N226" s="6"/>
    </row>
    <row r="227">
      <c r="J227" s="6"/>
      <c r="K227" s="6"/>
      <c r="L227" s="6"/>
      <c r="M227" s="6"/>
      <c r="N227" s="6"/>
    </row>
    <row r="228">
      <c r="J228" s="6"/>
      <c r="K228" s="6"/>
      <c r="L228" s="6"/>
      <c r="M228" s="6"/>
      <c r="N228" s="6"/>
    </row>
    <row r="229">
      <c r="J229" s="6"/>
      <c r="K229" s="6"/>
      <c r="L229" s="6"/>
      <c r="M229" s="6"/>
      <c r="N229" s="6"/>
    </row>
    <row r="230">
      <c r="J230" s="6"/>
      <c r="K230" s="6"/>
      <c r="L230" s="6"/>
      <c r="M230" s="6"/>
      <c r="N230" s="6"/>
    </row>
    <row r="231">
      <c r="J231" s="6"/>
      <c r="K231" s="6"/>
      <c r="L231" s="6"/>
      <c r="M231" s="6"/>
      <c r="N231" s="6"/>
    </row>
    <row r="232">
      <c r="J232" s="6"/>
      <c r="K232" s="6"/>
      <c r="L232" s="6"/>
      <c r="M232" s="6"/>
      <c r="N232" s="6"/>
    </row>
    <row r="233">
      <c r="J233" s="6"/>
      <c r="K233" s="6"/>
      <c r="L233" s="6"/>
      <c r="M233" s="6"/>
      <c r="N233" s="6"/>
    </row>
    <row r="234">
      <c r="J234" s="6"/>
      <c r="K234" s="6"/>
      <c r="L234" s="6"/>
      <c r="M234" s="6"/>
      <c r="N234" s="6"/>
    </row>
    <row r="235">
      <c r="J235" s="6"/>
      <c r="K235" s="6"/>
      <c r="L235" s="6"/>
      <c r="M235" s="6"/>
      <c r="N235" s="6"/>
    </row>
    <row r="236">
      <c r="J236" s="6"/>
      <c r="K236" s="6"/>
      <c r="L236" s="6"/>
      <c r="M236" s="6"/>
      <c r="N236" s="6"/>
    </row>
    <row r="237">
      <c r="J237" s="6"/>
      <c r="K237" s="6"/>
      <c r="L237" s="6"/>
      <c r="M237" s="6"/>
      <c r="N237" s="6"/>
    </row>
    <row r="238">
      <c r="J238" s="6"/>
      <c r="K238" s="6"/>
      <c r="L238" s="6"/>
      <c r="M238" s="6"/>
      <c r="N238" s="6"/>
    </row>
    <row r="239">
      <c r="J239" s="6"/>
      <c r="K239" s="6"/>
      <c r="L239" s="6"/>
      <c r="M239" s="6"/>
      <c r="N239" s="6"/>
    </row>
    <row r="240">
      <c r="J240" s="6"/>
      <c r="K240" s="6"/>
      <c r="L240" s="6"/>
      <c r="M240" s="6"/>
      <c r="N240" s="6"/>
    </row>
    <row r="241">
      <c r="J241" s="6"/>
      <c r="K241" s="6"/>
      <c r="L241" s="6"/>
      <c r="M241" s="6"/>
      <c r="N241" s="6"/>
    </row>
    <row r="242">
      <c r="J242" s="6"/>
      <c r="K242" s="6"/>
      <c r="L242" s="6"/>
      <c r="M242" s="6"/>
      <c r="N242" s="6"/>
    </row>
    <row r="243">
      <c r="J243" s="6"/>
      <c r="K243" s="6"/>
      <c r="L243" s="6"/>
      <c r="M243" s="6"/>
      <c r="N243" s="6"/>
    </row>
    <row r="244">
      <c r="J244" s="6"/>
      <c r="K244" s="6"/>
      <c r="L244" s="6"/>
      <c r="M244" s="6"/>
      <c r="N244" s="6"/>
    </row>
    <row r="245">
      <c r="J245" s="6"/>
      <c r="K245" s="6"/>
      <c r="L245" s="6"/>
      <c r="M245" s="6"/>
      <c r="N245" s="6"/>
    </row>
    <row r="246">
      <c r="J246" s="6"/>
      <c r="K246" s="6"/>
      <c r="L246" s="6"/>
      <c r="M246" s="6"/>
      <c r="N246" s="6"/>
    </row>
    <row r="247">
      <c r="J247" s="6"/>
      <c r="K247" s="6"/>
      <c r="L247" s="6"/>
      <c r="M247" s="6"/>
      <c r="N247" s="6"/>
    </row>
    <row r="248">
      <c r="J248" s="6"/>
      <c r="K248" s="6"/>
      <c r="L248" s="6"/>
      <c r="M248" s="6"/>
      <c r="N248" s="6"/>
    </row>
    <row r="249">
      <c r="J249" s="6"/>
      <c r="K249" s="6"/>
      <c r="L249" s="6"/>
      <c r="M249" s="6"/>
      <c r="N249" s="6"/>
    </row>
    <row r="250">
      <c r="J250" s="6"/>
      <c r="K250" s="6"/>
      <c r="L250" s="6"/>
      <c r="M250" s="6"/>
      <c r="N250" s="6"/>
    </row>
    <row r="251">
      <c r="J251" s="6"/>
      <c r="K251" s="6"/>
      <c r="L251" s="6"/>
      <c r="M251" s="6"/>
      <c r="N251" s="6"/>
    </row>
    <row r="252">
      <c r="J252" s="6"/>
      <c r="K252" s="6"/>
      <c r="L252" s="6"/>
      <c r="M252" s="6"/>
      <c r="N252" s="6"/>
    </row>
    <row r="253">
      <c r="J253" s="6"/>
      <c r="K253" s="6"/>
      <c r="L253" s="6"/>
      <c r="M253" s="6"/>
      <c r="N253" s="6"/>
    </row>
    <row r="254">
      <c r="J254" s="6"/>
      <c r="K254" s="6"/>
      <c r="L254" s="6"/>
      <c r="M254" s="6"/>
      <c r="N254" s="6"/>
    </row>
    <row r="255">
      <c r="J255" s="6"/>
      <c r="K255" s="6"/>
      <c r="L255" s="6"/>
      <c r="M255" s="6"/>
      <c r="N255" s="6"/>
    </row>
    <row r="256">
      <c r="J256" s="6"/>
      <c r="K256" s="6"/>
      <c r="L256" s="6"/>
      <c r="M256" s="6"/>
      <c r="N256" s="6"/>
    </row>
    <row r="257">
      <c r="J257" s="6"/>
      <c r="K257" s="6"/>
      <c r="L257" s="6"/>
      <c r="M257" s="6"/>
      <c r="N257" s="6"/>
    </row>
    <row r="258">
      <c r="J258" s="6"/>
      <c r="K258" s="6"/>
      <c r="L258" s="6"/>
      <c r="M258" s="6"/>
      <c r="N258" s="6"/>
    </row>
    <row r="259">
      <c r="J259" s="6"/>
      <c r="K259" s="6"/>
      <c r="L259" s="6"/>
      <c r="M259" s="6"/>
      <c r="N259" s="6"/>
    </row>
    <row r="260">
      <c r="J260" s="6"/>
      <c r="K260" s="6"/>
      <c r="L260" s="6"/>
      <c r="M260" s="6"/>
      <c r="N260" s="6"/>
    </row>
    <row r="261">
      <c r="J261" s="6"/>
      <c r="K261" s="6"/>
      <c r="L261" s="6"/>
      <c r="M261" s="6"/>
      <c r="N261" s="6"/>
    </row>
    <row r="262">
      <c r="J262" s="6"/>
      <c r="K262" s="6"/>
      <c r="L262" s="6"/>
      <c r="M262" s="6"/>
      <c r="N262" s="6"/>
    </row>
    <row r="263">
      <c r="J263" s="6"/>
      <c r="K263" s="6"/>
      <c r="L263" s="6"/>
      <c r="M263" s="6"/>
      <c r="N263" s="6"/>
    </row>
    <row r="264">
      <c r="J264" s="6"/>
      <c r="K264" s="6"/>
      <c r="L264" s="6"/>
      <c r="M264" s="6"/>
      <c r="N264" s="6"/>
    </row>
    <row r="265">
      <c r="J265" s="6"/>
      <c r="K265" s="6"/>
      <c r="L265" s="6"/>
      <c r="M265" s="6"/>
      <c r="N265" s="6"/>
    </row>
    <row r="266">
      <c r="J266" s="6"/>
      <c r="K266" s="6"/>
      <c r="L266" s="6"/>
      <c r="M266" s="6"/>
      <c r="N266" s="6"/>
    </row>
    <row r="267">
      <c r="J267" s="6"/>
      <c r="K267" s="6"/>
      <c r="L267" s="6"/>
      <c r="M267" s="6"/>
      <c r="N267" s="6"/>
    </row>
    <row r="268">
      <c r="J268" s="6"/>
      <c r="K268" s="6"/>
      <c r="L268" s="6"/>
      <c r="M268" s="6"/>
      <c r="N268" s="6"/>
    </row>
    <row r="269">
      <c r="J269" s="6"/>
      <c r="K269" s="6"/>
      <c r="L269" s="6"/>
      <c r="M269" s="6"/>
      <c r="N269" s="6"/>
    </row>
    <row r="270">
      <c r="J270" s="6"/>
      <c r="K270" s="6"/>
      <c r="L270" s="6"/>
      <c r="M270" s="6"/>
      <c r="N270" s="6"/>
    </row>
    <row r="271">
      <c r="J271" s="6"/>
      <c r="K271" s="6"/>
      <c r="L271" s="6"/>
      <c r="M271" s="6"/>
      <c r="N271" s="6"/>
    </row>
    <row r="272">
      <c r="J272" s="6"/>
      <c r="K272" s="6"/>
      <c r="L272" s="6"/>
      <c r="M272" s="6"/>
      <c r="N272" s="6"/>
    </row>
    <row r="273">
      <c r="J273" s="6"/>
      <c r="K273" s="6"/>
      <c r="L273" s="6"/>
      <c r="M273" s="6"/>
      <c r="N273" s="6"/>
    </row>
    <row r="274">
      <c r="J274" s="6"/>
      <c r="K274" s="6"/>
      <c r="L274" s="6"/>
      <c r="M274" s="6"/>
      <c r="N274" s="6"/>
    </row>
    <row r="275">
      <c r="J275" s="6"/>
      <c r="K275" s="6"/>
      <c r="L275" s="6"/>
      <c r="M275" s="6"/>
      <c r="N275" s="6"/>
    </row>
    <row r="276">
      <c r="J276" s="6"/>
      <c r="K276" s="6"/>
      <c r="L276" s="6"/>
      <c r="M276" s="6"/>
      <c r="N276" s="6"/>
    </row>
    <row r="277">
      <c r="J277" s="6"/>
      <c r="K277" s="6"/>
      <c r="L277" s="6"/>
      <c r="M277" s="6"/>
      <c r="N277" s="6"/>
    </row>
    <row r="278">
      <c r="J278" s="6"/>
      <c r="K278" s="6"/>
      <c r="L278" s="6"/>
      <c r="M278" s="6"/>
      <c r="N278" s="6"/>
    </row>
    <row r="279">
      <c r="J279" s="6"/>
      <c r="K279" s="6"/>
      <c r="L279" s="6"/>
      <c r="M279" s="6"/>
      <c r="N279" s="6"/>
    </row>
    <row r="280">
      <c r="J280" s="6"/>
      <c r="K280" s="6"/>
      <c r="L280" s="6"/>
      <c r="M280" s="6"/>
      <c r="N280" s="6"/>
    </row>
    <row r="281">
      <c r="J281" s="6"/>
      <c r="K281" s="6"/>
      <c r="L281" s="6"/>
      <c r="M281" s="6"/>
      <c r="N281" s="6"/>
    </row>
    <row r="282">
      <c r="J282" s="6"/>
      <c r="K282" s="6"/>
      <c r="L282" s="6"/>
      <c r="M282" s="6"/>
      <c r="N282" s="6"/>
    </row>
    <row r="283">
      <c r="J283" s="6"/>
      <c r="K283" s="6"/>
      <c r="L283" s="6"/>
      <c r="M283" s="6"/>
      <c r="N283" s="6"/>
    </row>
    <row r="284">
      <c r="J284" s="6"/>
      <c r="K284" s="6"/>
      <c r="L284" s="6"/>
      <c r="M284" s="6"/>
      <c r="N284" s="6"/>
    </row>
    <row r="285">
      <c r="J285" s="6"/>
      <c r="K285" s="6"/>
      <c r="L285" s="6"/>
      <c r="M285" s="6"/>
      <c r="N285" s="6"/>
    </row>
    <row r="286">
      <c r="J286" s="6"/>
      <c r="K286" s="6"/>
      <c r="L286" s="6"/>
      <c r="M286" s="6"/>
      <c r="N286" s="6"/>
    </row>
    <row r="287">
      <c r="J287" s="6"/>
      <c r="K287" s="6"/>
      <c r="L287" s="6"/>
      <c r="M287" s="6"/>
      <c r="N287" s="6"/>
    </row>
    <row r="288">
      <c r="J288" s="6"/>
      <c r="K288" s="6"/>
      <c r="L288" s="6"/>
      <c r="M288" s="6"/>
      <c r="N288" s="6"/>
    </row>
    <row r="289">
      <c r="J289" s="6"/>
      <c r="K289" s="6"/>
      <c r="L289" s="6"/>
      <c r="M289" s="6"/>
      <c r="N289" s="6"/>
    </row>
    <row r="290">
      <c r="J290" s="6"/>
      <c r="K290" s="6"/>
      <c r="L290" s="6"/>
      <c r="M290" s="6"/>
      <c r="N290" s="6"/>
    </row>
    <row r="291">
      <c r="J291" s="6"/>
      <c r="K291" s="6"/>
      <c r="L291" s="6"/>
      <c r="M291" s="6"/>
      <c r="N291" s="6"/>
    </row>
    <row r="292">
      <c r="J292" s="6"/>
      <c r="K292" s="6"/>
      <c r="L292" s="6"/>
      <c r="M292" s="6"/>
      <c r="N292" s="6"/>
    </row>
    <row r="293">
      <c r="J293" s="6"/>
      <c r="K293" s="6"/>
      <c r="L293" s="6"/>
      <c r="M293" s="6"/>
      <c r="N293" s="6"/>
    </row>
    <row r="294">
      <c r="J294" s="6"/>
      <c r="K294" s="6"/>
      <c r="L294" s="6"/>
      <c r="M294" s="6"/>
      <c r="N294" s="6"/>
    </row>
    <row r="295">
      <c r="J295" s="6"/>
      <c r="K295" s="6"/>
      <c r="L295" s="6"/>
      <c r="M295" s="6"/>
      <c r="N295" s="6"/>
    </row>
    <row r="296">
      <c r="J296" s="6"/>
      <c r="K296" s="6"/>
      <c r="L296" s="6"/>
      <c r="M296" s="6"/>
      <c r="N296" s="6"/>
    </row>
    <row r="297">
      <c r="J297" s="6"/>
      <c r="K297" s="6"/>
      <c r="L297" s="6"/>
      <c r="M297" s="6"/>
      <c r="N297" s="6"/>
    </row>
    <row r="298">
      <c r="J298" s="6"/>
      <c r="K298" s="6"/>
      <c r="L298" s="6"/>
      <c r="M298" s="6"/>
      <c r="N298" s="6"/>
    </row>
    <row r="299">
      <c r="J299" s="6"/>
      <c r="K299" s="6"/>
      <c r="L299" s="6"/>
      <c r="M299" s="6"/>
      <c r="N299" s="6"/>
    </row>
    <row r="300">
      <c r="J300" s="6"/>
      <c r="K300" s="6"/>
      <c r="L300" s="6"/>
      <c r="M300" s="6"/>
      <c r="N300" s="6"/>
    </row>
    <row r="301">
      <c r="J301" s="6"/>
      <c r="K301" s="6"/>
      <c r="L301" s="6"/>
      <c r="M301" s="6"/>
      <c r="N301" s="6"/>
    </row>
    <row r="302">
      <c r="J302" s="6"/>
      <c r="K302" s="6"/>
      <c r="L302" s="6"/>
      <c r="M302" s="6"/>
      <c r="N302" s="6"/>
    </row>
    <row r="303">
      <c r="J303" s="6"/>
      <c r="K303" s="6"/>
      <c r="L303" s="6"/>
      <c r="M303" s="6"/>
      <c r="N303" s="6"/>
    </row>
    <row r="304">
      <c r="J304" s="6"/>
      <c r="K304" s="6"/>
      <c r="L304" s="6"/>
      <c r="M304" s="6"/>
      <c r="N304" s="6"/>
    </row>
    <row r="305">
      <c r="J305" s="6"/>
      <c r="K305" s="6"/>
      <c r="L305" s="6"/>
      <c r="M305" s="6"/>
      <c r="N305" s="6"/>
    </row>
    <row r="306">
      <c r="J306" s="6"/>
      <c r="K306" s="6"/>
      <c r="L306" s="6"/>
      <c r="M306" s="6"/>
      <c r="N306" s="6"/>
    </row>
    <row r="307">
      <c r="J307" s="6"/>
      <c r="K307" s="6"/>
      <c r="L307" s="6"/>
      <c r="M307" s="6"/>
      <c r="N307" s="6"/>
    </row>
    <row r="308">
      <c r="J308" s="6"/>
      <c r="K308" s="6"/>
      <c r="L308" s="6"/>
      <c r="M308" s="6"/>
      <c r="N308" s="6"/>
    </row>
    <row r="309">
      <c r="J309" s="6"/>
      <c r="K309" s="6"/>
      <c r="L309" s="6"/>
      <c r="M309" s="6"/>
      <c r="N309" s="6"/>
    </row>
    <row r="310">
      <c r="J310" s="6"/>
      <c r="K310" s="6"/>
      <c r="L310" s="6"/>
      <c r="M310" s="6"/>
      <c r="N310" s="6"/>
    </row>
    <row r="311">
      <c r="J311" s="6"/>
      <c r="K311" s="6"/>
      <c r="L311" s="6"/>
      <c r="M311" s="6"/>
      <c r="N311" s="6"/>
    </row>
    <row r="312">
      <c r="J312" s="6"/>
      <c r="K312" s="6"/>
      <c r="L312" s="6"/>
      <c r="M312" s="6"/>
      <c r="N312" s="6"/>
    </row>
    <row r="313">
      <c r="J313" s="6"/>
      <c r="K313" s="6"/>
      <c r="L313" s="6"/>
      <c r="M313" s="6"/>
      <c r="N313" s="6"/>
    </row>
    <row r="314">
      <c r="J314" s="6"/>
      <c r="K314" s="6"/>
      <c r="L314" s="6"/>
      <c r="M314" s="6"/>
      <c r="N314" s="6"/>
    </row>
    <row r="315">
      <c r="J315" s="6"/>
      <c r="K315" s="6"/>
      <c r="L315" s="6"/>
      <c r="M315" s="6"/>
      <c r="N315" s="6"/>
    </row>
    <row r="316">
      <c r="J316" s="6"/>
      <c r="K316" s="6"/>
      <c r="L316" s="6"/>
      <c r="M316" s="6"/>
      <c r="N316" s="6"/>
    </row>
    <row r="317">
      <c r="J317" s="6"/>
      <c r="K317" s="6"/>
      <c r="L317" s="6"/>
      <c r="M317" s="6"/>
      <c r="N317" s="6"/>
    </row>
    <row r="318">
      <c r="J318" s="6"/>
      <c r="K318" s="6"/>
      <c r="L318" s="6"/>
      <c r="M318" s="6"/>
      <c r="N318" s="6"/>
    </row>
    <row r="319">
      <c r="J319" s="6"/>
      <c r="K319" s="6"/>
      <c r="L319" s="6"/>
      <c r="M319" s="6"/>
      <c r="N319" s="6"/>
    </row>
    <row r="320">
      <c r="J320" s="6"/>
      <c r="K320" s="6"/>
      <c r="L320" s="6"/>
      <c r="M320" s="6"/>
      <c r="N320" s="6"/>
    </row>
    <row r="321">
      <c r="J321" s="6"/>
      <c r="K321" s="6"/>
      <c r="L321" s="6"/>
      <c r="M321" s="6"/>
      <c r="N321" s="6"/>
    </row>
    <row r="322">
      <c r="J322" s="6"/>
      <c r="K322" s="6"/>
      <c r="L322" s="6"/>
      <c r="M322" s="6"/>
      <c r="N322" s="6"/>
    </row>
    <row r="323">
      <c r="J323" s="6"/>
      <c r="K323" s="6"/>
      <c r="L323" s="6"/>
      <c r="M323" s="6"/>
      <c r="N323" s="6"/>
    </row>
    <row r="324">
      <c r="J324" s="6"/>
      <c r="K324" s="6"/>
      <c r="L324" s="6"/>
      <c r="M324" s="6"/>
      <c r="N324" s="6"/>
    </row>
    <row r="325">
      <c r="J325" s="6"/>
      <c r="K325" s="6"/>
      <c r="L325" s="6"/>
      <c r="M325" s="6"/>
      <c r="N325" s="6"/>
    </row>
    <row r="326">
      <c r="J326" s="6"/>
      <c r="K326" s="6"/>
      <c r="L326" s="6"/>
      <c r="M326" s="6"/>
      <c r="N326" s="6"/>
    </row>
    <row r="327">
      <c r="J327" s="6"/>
      <c r="K327" s="6"/>
      <c r="L327" s="6"/>
      <c r="M327" s="6"/>
      <c r="N327" s="6"/>
    </row>
    <row r="328">
      <c r="J328" s="6"/>
      <c r="K328" s="6"/>
      <c r="L328" s="6"/>
      <c r="M328" s="6"/>
      <c r="N328" s="6"/>
    </row>
    <row r="329">
      <c r="J329" s="6"/>
      <c r="K329" s="6"/>
      <c r="L329" s="6"/>
      <c r="M329" s="6"/>
      <c r="N329" s="6"/>
    </row>
    <row r="330">
      <c r="J330" s="6"/>
      <c r="K330" s="6"/>
      <c r="L330" s="6"/>
      <c r="M330" s="6"/>
      <c r="N330" s="6"/>
    </row>
    <row r="331">
      <c r="J331" s="6"/>
      <c r="K331" s="6"/>
      <c r="L331" s="6"/>
      <c r="M331" s="6"/>
      <c r="N331" s="6"/>
    </row>
    <row r="332">
      <c r="J332" s="6"/>
      <c r="K332" s="6"/>
      <c r="L332" s="6"/>
      <c r="M332" s="6"/>
      <c r="N332" s="6"/>
    </row>
    <row r="333">
      <c r="J333" s="6"/>
      <c r="K333" s="6"/>
      <c r="L333" s="6"/>
      <c r="M333" s="6"/>
      <c r="N333" s="6"/>
    </row>
    <row r="334">
      <c r="J334" s="6"/>
      <c r="K334" s="6"/>
      <c r="L334" s="6"/>
      <c r="M334" s="6"/>
      <c r="N334" s="6"/>
    </row>
    <row r="335">
      <c r="J335" s="6"/>
      <c r="K335" s="6"/>
      <c r="L335" s="6"/>
      <c r="M335" s="6"/>
      <c r="N335" s="6"/>
    </row>
    <row r="336">
      <c r="J336" s="6"/>
      <c r="K336" s="6"/>
      <c r="L336" s="6"/>
      <c r="M336" s="6"/>
      <c r="N336" s="6"/>
    </row>
    <row r="337">
      <c r="J337" s="6"/>
      <c r="K337" s="6"/>
      <c r="L337" s="6"/>
      <c r="M337" s="6"/>
      <c r="N337" s="6"/>
    </row>
    <row r="338">
      <c r="J338" s="6"/>
      <c r="K338" s="6"/>
      <c r="L338" s="6"/>
      <c r="M338" s="6"/>
      <c r="N338" s="6"/>
    </row>
    <row r="339">
      <c r="J339" s="6"/>
      <c r="K339" s="6"/>
      <c r="L339" s="6"/>
      <c r="M339" s="6"/>
      <c r="N339" s="6"/>
    </row>
    <row r="340">
      <c r="J340" s="6"/>
      <c r="K340" s="6"/>
      <c r="L340" s="6"/>
      <c r="M340" s="6"/>
      <c r="N340" s="6"/>
    </row>
    <row r="341">
      <c r="J341" s="6"/>
      <c r="K341" s="6"/>
      <c r="L341" s="6"/>
      <c r="M341" s="6"/>
      <c r="N341" s="6"/>
    </row>
    <row r="342">
      <c r="J342" s="6"/>
      <c r="K342" s="6"/>
      <c r="L342" s="6"/>
      <c r="M342" s="6"/>
      <c r="N342" s="6"/>
    </row>
    <row r="343">
      <c r="J343" s="6"/>
      <c r="K343" s="6"/>
      <c r="L343" s="6"/>
      <c r="M343" s="6"/>
      <c r="N343" s="6"/>
    </row>
    <row r="344">
      <c r="J344" s="6"/>
      <c r="K344" s="6"/>
      <c r="L344" s="6"/>
      <c r="M344" s="6"/>
      <c r="N344" s="6"/>
    </row>
    <row r="345">
      <c r="J345" s="6"/>
      <c r="K345" s="6"/>
      <c r="L345" s="6"/>
      <c r="M345" s="6"/>
      <c r="N345" s="6"/>
    </row>
    <row r="346">
      <c r="J346" s="6"/>
      <c r="K346" s="6"/>
      <c r="L346" s="6"/>
      <c r="M346" s="6"/>
      <c r="N346" s="6"/>
    </row>
    <row r="347">
      <c r="J347" s="6"/>
      <c r="K347" s="6"/>
      <c r="L347" s="6"/>
      <c r="M347" s="6"/>
      <c r="N347" s="6"/>
    </row>
    <row r="348">
      <c r="J348" s="6"/>
      <c r="K348" s="6"/>
      <c r="L348" s="6"/>
      <c r="M348" s="6"/>
      <c r="N348" s="6"/>
    </row>
    <row r="349">
      <c r="J349" s="6"/>
      <c r="K349" s="6"/>
      <c r="L349" s="6"/>
      <c r="M349" s="6"/>
      <c r="N349" s="6"/>
    </row>
    <row r="350">
      <c r="J350" s="6"/>
      <c r="K350" s="6"/>
      <c r="L350" s="6"/>
      <c r="M350" s="6"/>
      <c r="N350" s="6"/>
    </row>
    <row r="351">
      <c r="J351" s="6"/>
      <c r="K351" s="6"/>
      <c r="L351" s="6"/>
      <c r="M351" s="6"/>
      <c r="N351" s="6"/>
    </row>
    <row r="352">
      <c r="J352" s="6"/>
      <c r="K352" s="6"/>
      <c r="L352" s="6"/>
      <c r="M352" s="6"/>
      <c r="N352" s="6"/>
    </row>
    <row r="353">
      <c r="J353" s="6"/>
      <c r="K353" s="6"/>
      <c r="L353" s="6"/>
      <c r="M353" s="6"/>
      <c r="N353" s="6"/>
    </row>
    <row r="354">
      <c r="J354" s="6"/>
      <c r="K354" s="6"/>
      <c r="L354" s="6"/>
      <c r="M354" s="6"/>
      <c r="N354" s="6"/>
    </row>
    <row r="355">
      <c r="J355" s="6"/>
      <c r="K355" s="6"/>
      <c r="L355" s="6"/>
      <c r="M355" s="6"/>
      <c r="N355" s="6"/>
    </row>
    <row r="356">
      <c r="J356" s="6"/>
      <c r="K356" s="6"/>
      <c r="L356" s="6"/>
      <c r="M356" s="6"/>
      <c r="N356" s="6"/>
    </row>
    <row r="357">
      <c r="J357" s="6"/>
      <c r="K357" s="6"/>
      <c r="L357" s="6"/>
      <c r="M357" s="6"/>
      <c r="N357" s="6"/>
    </row>
    <row r="358">
      <c r="J358" s="6"/>
      <c r="K358" s="6"/>
      <c r="L358" s="6"/>
      <c r="M358" s="6"/>
      <c r="N358" s="6"/>
    </row>
    <row r="359">
      <c r="J359" s="6"/>
      <c r="K359" s="6"/>
      <c r="L359" s="6"/>
      <c r="M359" s="6"/>
      <c r="N359" s="6"/>
    </row>
    <row r="360">
      <c r="J360" s="6"/>
      <c r="K360" s="6"/>
      <c r="L360" s="6"/>
      <c r="M360" s="6"/>
      <c r="N360" s="6"/>
    </row>
    <row r="361">
      <c r="J361" s="6"/>
      <c r="K361" s="6"/>
      <c r="L361" s="6"/>
      <c r="M361" s="6"/>
      <c r="N361" s="6"/>
    </row>
    <row r="362">
      <c r="J362" s="6"/>
      <c r="K362" s="6"/>
      <c r="L362" s="6"/>
      <c r="M362" s="6"/>
      <c r="N362" s="6"/>
    </row>
    <row r="363">
      <c r="J363" s="6"/>
      <c r="K363" s="6"/>
      <c r="L363" s="6"/>
      <c r="M363" s="6"/>
      <c r="N363" s="6"/>
    </row>
    <row r="364">
      <c r="J364" s="6"/>
      <c r="K364" s="6"/>
      <c r="L364" s="6"/>
      <c r="M364" s="6"/>
      <c r="N364" s="6"/>
    </row>
    <row r="365">
      <c r="J365" s="6"/>
      <c r="K365" s="6"/>
      <c r="L365" s="6"/>
      <c r="M365" s="6"/>
      <c r="N365" s="6"/>
    </row>
    <row r="366">
      <c r="J366" s="6"/>
      <c r="K366" s="6"/>
      <c r="L366" s="6"/>
      <c r="M366" s="6"/>
      <c r="N366" s="6"/>
    </row>
    <row r="367">
      <c r="J367" s="6"/>
      <c r="K367" s="6"/>
      <c r="L367" s="6"/>
      <c r="M367" s="6"/>
      <c r="N367" s="6"/>
    </row>
    <row r="368">
      <c r="J368" s="6"/>
      <c r="K368" s="6"/>
      <c r="L368" s="6"/>
      <c r="M368" s="6"/>
      <c r="N368" s="6"/>
    </row>
    <row r="369">
      <c r="J369" s="6"/>
      <c r="K369" s="6"/>
      <c r="L369" s="6"/>
      <c r="M369" s="6"/>
      <c r="N369" s="6"/>
    </row>
    <row r="370">
      <c r="J370" s="6"/>
      <c r="K370" s="6"/>
      <c r="L370" s="6"/>
      <c r="M370" s="6"/>
      <c r="N370" s="6"/>
    </row>
    <row r="371">
      <c r="J371" s="6"/>
      <c r="K371" s="6"/>
      <c r="L371" s="6"/>
      <c r="M371" s="6"/>
      <c r="N371" s="6"/>
    </row>
    <row r="372">
      <c r="J372" s="6"/>
      <c r="K372" s="6"/>
      <c r="L372" s="6"/>
      <c r="M372" s="6"/>
      <c r="N372" s="6"/>
    </row>
    <row r="373">
      <c r="J373" s="6"/>
      <c r="K373" s="6"/>
      <c r="L373" s="6"/>
      <c r="M373" s="6"/>
      <c r="N373" s="6"/>
    </row>
    <row r="374">
      <c r="J374" s="6"/>
      <c r="K374" s="6"/>
      <c r="L374" s="6"/>
      <c r="M374" s="6"/>
      <c r="N374" s="6"/>
    </row>
    <row r="375">
      <c r="J375" s="6"/>
      <c r="K375" s="6"/>
      <c r="L375" s="6"/>
      <c r="M375" s="6"/>
      <c r="N375" s="6"/>
    </row>
    <row r="376">
      <c r="J376" s="6"/>
      <c r="K376" s="6"/>
      <c r="L376" s="6"/>
      <c r="M376" s="6"/>
      <c r="N376" s="6"/>
    </row>
    <row r="377">
      <c r="J377" s="6"/>
      <c r="K377" s="6"/>
      <c r="L377" s="6"/>
      <c r="M377" s="6"/>
      <c r="N377" s="6"/>
    </row>
    <row r="378">
      <c r="J378" s="6"/>
      <c r="K378" s="6"/>
      <c r="L378" s="6"/>
      <c r="M378" s="6"/>
      <c r="N378" s="6"/>
    </row>
    <row r="379">
      <c r="J379" s="6"/>
      <c r="K379" s="6"/>
      <c r="L379" s="6"/>
      <c r="M379" s="6"/>
      <c r="N379" s="6"/>
    </row>
    <row r="380">
      <c r="J380" s="6"/>
      <c r="K380" s="6"/>
      <c r="L380" s="6"/>
      <c r="M380" s="6"/>
      <c r="N380" s="6"/>
    </row>
    <row r="381">
      <c r="J381" s="6"/>
      <c r="K381" s="6"/>
      <c r="L381" s="6"/>
      <c r="M381" s="6"/>
      <c r="N381" s="6"/>
    </row>
    <row r="382">
      <c r="J382" s="6"/>
      <c r="K382" s="6"/>
      <c r="L382" s="6"/>
      <c r="M382" s="6"/>
      <c r="N382" s="6"/>
    </row>
    <row r="383">
      <c r="J383" s="6"/>
      <c r="K383" s="6"/>
      <c r="L383" s="6"/>
      <c r="M383" s="6"/>
      <c r="N383" s="6"/>
    </row>
    <row r="384">
      <c r="J384" s="6"/>
      <c r="K384" s="6"/>
      <c r="L384" s="6"/>
      <c r="M384" s="6"/>
      <c r="N384" s="6"/>
    </row>
    <row r="385">
      <c r="J385" s="6"/>
      <c r="K385" s="6"/>
      <c r="L385" s="6"/>
      <c r="M385" s="6"/>
      <c r="N385" s="6"/>
    </row>
    <row r="386">
      <c r="J386" s="6"/>
      <c r="K386" s="6"/>
      <c r="L386" s="6"/>
      <c r="M386" s="6"/>
      <c r="N386" s="6"/>
    </row>
    <row r="387">
      <c r="J387" s="6"/>
      <c r="K387" s="6"/>
      <c r="L387" s="6"/>
      <c r="M387" s="6"/>
      <c r="N387" s="6"/>
    </row>
    <row r="388">
      <c r="J388" s="6"/>
      <c r="K388" s="6"/>
      <c r="L388" s="6"/>
      <c r="M388" s="6"/>
      <c r="N388" s="6"/>
    </row>
    <row r="389">
      <c r="J389" s="6"/>
      <c r="K389" s="6"/>
      <c r="L389" s="6"/>
      <c r="M389" s="6"/>
      <c r="N389" s="6"/>
    </row>
    <row r="390">
      <c r="J390" s="6"/>
      <c r="K390" s="6"/>
      <c r="L390" s="6"/>
      <c r="M390" s="6"/>
      <c r="N390" s="6"/>
    </row>
    <row r="391">
      <c r="J391" s="6"/>
      <c r="K391" s="6"/>
      <c r="L391" s="6"/>
      <c r="M391" s="6"/>
      <c r="N391" s="6"/>
    </row>
    <row r="392">
      <c r="J392" s="6"/>
      <c r="K392" s="6"/>
      <c r="L392" s="6"/>
      <c r="M392" s="6"/>
      <c r="N392" s="6"/>
    </row>
    <row r="393">
      <c r="J393" s="6"/>
      <c r="K393" s="6"/>
      <c r="L393" s="6"/>
      <c r="M393" s="6"/>
      <c r="N393" s="6"/>
    </row>
    <row r="394">
      <c r="J394" s="6"/>
      <c r="K394" s="6"/>
      <c r="L394" s="6"/>
      <c r="M394" s="6"/>
      <c r="N394" s="6"/>
    </row>
    <row r="395">
      <c r="J395" s="6"/>
      <c r="K395" s="6"/>
      <c r="L395" s="6"/>
      <c r="M395" s="6"/>
      <c r="N395" s="6"/>
    </row>
    <row r="396">
      <c r="J396" s="6"/>
      <c r="K396" s="6"/>
      <c r="L396" s="6"/>
      <c r="M396" s="6"/>
      <c r="N396" s="6"/>
    </row>
    <row r="397">
      <c r="J397" s="6"/>
      <c r="K397" s="6"/>
      <c r="L397" s="6"/>
      <c r="M397" s="6"/>
      <c r="N397" s="6"/>
    </row>
    <row r="398">
      <c r="J398" s="6"/>
      <c r="K398" s="6"/>
      <c r="L398" s="6"/>
      <c r="M398" s="6"/>
      <c r="N398" s="6"/>
    </row>
    <row r="399">
      <c r="J399" s="6"/>
      <c r="K399" s="6"/>
      <c r="L399" s="6"/>
      <c r="M399" s="6"/>
      <c r="N399" s="6"/>
    </row>
    <row r="400">
      <c r="J400" s="6"/>
      <c r="K400" s="6"/>
      <c r="L400" s="6"/>
      <c r="M400" s="6"/>
      <c r="N400" s="6"/>
    </row>
    <row r="401">
      <c r="J401" s="6"/>
      <c r="K401" s="6"/>
      <c r="L401" s="6"/>
      <c r="M401" s="6"/>
      <c r="N401" s="6"/>
    </row>
    <row r="402">
      <c r="J402" s="6"/>
      <c r="K402" s="6"/>
      <c r="L402" s="6"/>
      <c r="M402" s="6"/>
      <c r="N402" s="6"/>
    </row>
    <row r="403">
      <c r="J403" s="6"/>
      <c r="K403" s="6"/>
      <c r="L403" s="6"/>
      <c r="M403" s="6"/>
      <c r="N403" s="6"/>
    </row>
    <row r="404">
      <c r="J404" s="6"/>
      <c r="K404" s="6"/>
      <c r="L404" s="6"/>
      <c r="M404" s="6"/>
      <c r="N404" s="6"/>
    </row>
    <row r="405">
      <c r="J405" s="6"/>
      <c r="K405" s="6"/>
      <c r="L405" s="6"/>
      <c r="M405" s="6"/>
      <c r="N405" s="6"/>
    </row>
    <row r="406">
      <c r="J406" s="6"/>
      <c r="K406" s="6"/>
      <c r="L406" s="6"/>
      <c r="M406" s="6"/>
      <c r="N406" s="6"/>
    </row>
    <row r="407">
      <c r="J407" s="6"/>
      <c r="K407" s="6"/>
      <c r="L407" s="6"/>
      <c r="M407" s="6"/>
      <c r="N407" s="6"/>
    </row>
    <row r="408">
      <c r="J408" s="6"/>
      <c r="K408" s="6"/>
      <c r="L408" s="6"/>
      <c r="M408" s="6"/>
      <c r="N408" s="6"/>
    </row>
    <row r="409">
      <c r="J409" s="6"/>
      <c r="K409" s="6"/>
      <c r="L409" s="6"/>
      <c r="M409" s="6"/>
      <c r="N409" s="6"/>
    </row>
    <row r="410">
      <c r="J410" s="6"/>
      <c r="K410" s="6"/>
      <c r="L410" s="6"/>
      <c r="M410" s="6"/>
      <c r="N410" s="6"/>
    </row>
    <row r="411">
      <c r="J411" s="6"/>
      <c r="K411" s="6"/>
      <c r="L411" s="6"/>
      <c r="M411" s="6"/>
      <c r="N411" s="6"/>
    </row>
    <row r="412">
      <c r="J412" s="6"/>
      <c r="K412" s="6"/>
      <c r="L412" s="6"/>
      <c r="M412" s="6"/>
      <c r="N412" s="6"/>
    </row>
    <row r="413">
      <c r="J413" s="6"/>
      <c r="K413" s="6"/>
      <c r="L413" s="6"/>
      <c r="M413" s="6"/>
      <c r="N413" s="6"/>
    </row>
    <row r="414">
      <c r="J414" s="6"/>
      <c r="K414" s="6"/>
      <c r="L414" s="6"/>
      <c r="M414" s="6"/>
      <c r="N414" s="6"/>
    </row>
    <row r="415">
      <c r="J415" s="6"/>
      <c r="K415" s="6"/>
      <c r="L415" s="6"/>
      <c r="M415" s="6"/>
      <c r="N415" s="6"/>
    </row>
    <row r="416">
      <c r="J416" s="6"/>
      <c r="K416" s="6"/>
      <c r="L416" s="6"/>
      <c r="M416" s="6"/>
      <c r="N416" s="6"/>
    </row>
    <row r="417">
      <c r="J417" s="6"/>
      <c r="K417" s="6"/>
      <c r="L417" s="6"/>
      <c r="M417" s="6"/>
      <c r="N417" s="6"/>
    </row>
    <row r="418">
      <c r="J418" s="6"/>
      <c r="K418" s="6"/>
      <c r="L418" s="6"/>
      <c r="M418" s="6"/>
      <c r="N418" s="6"/>
    </row>
    <row r="419">
      <c r="J419" s="6"/>
      <c r="K419" s="6"/>
      <c r="L419" s="6"/>
      <c r="M419" s="6"/>
      <c r="N419" s="6"/>
    </row>
    <row r="420">
      <c r="J420" s="6"/>
      <c r="K420" s="6"/>
      <c r="L420" s="6"/>
      <c r="M420" s="6"/>
      <c r="N420" s="6"/>
    </row>
    <row r="421">
      <c r="J421" s="6"/>
      <c r="K421" s="6"/>
      <c r="L421" s="6"/>
      <c r="M421" s="6"/>
      <c r="N421" s="6"/>
    </row>
    <row r="422">
      <c r="J422" s="6"/>
      <c r="K422" s="6"/>
      <c r="L422" s="6"/>
      <c r="M422" s="6"/>
      <c r="N422" s="6"/>
    </row>
    <row r="423">
      <c r="J423" s="6"/>
      <c r="K423" s="6"/>
      <c r="L423" s="6"/>
      <c r="M423" s="6"/>
      <c r="N423" s="6"/>
    </row>
    <row r="424">
      <c r="J424" s="6"/>
      <c r="K424" s="6"/>
      <c r="L424" s="6"/>
      <c r="M424" s="6"/>
      <c r="N424" s="6"/>
    </row>
    <row r="425">
      <c r="J425" s="6"/>
      <c r="K425" s="6"/>
      <c r="L425" s="6"/>
      <c r="M425" s="6"/>
      <c r="N425" s="6"/>
    </row>
    <row r="426">
      <c r="J426" s="6"/>
      <c r="K426" s="6"/>
      <c r="L426" s="6"/>
      <c r="M426" s="6"/>
      <c r="N426" s="6"/>
    </row>
    <row r="427">
      <c r="J427" s="6"/>
      <c r="K427" s="6"/>
      <c r="L427" s="6"/>
      <c r="M427" s="6"/>
      <c r="N427" s="6"/>
    </row>
    <row r="428">
      <c r="J428" s="6"/>
      <c r="K428" s="6"/>
      <c r="L428" s="6"/>
      <c r="M428" s="6"/>
      <c r="N428" s="6"/>
    </row>
    <row r="429">
      <c r="J429" s="6"/>
      <c r="K429" s="6"/>
      <c r="L429" s="6"/>
      <c r="M429" s="6"/>
      <c r="N429" s="6"/>
    </row>
    <row r="430">
      <c r="J430" s="6"/>
      <c r="K430" s="6"/>
      <c r="L430" s="6"/>
      <c r="M430" s="6"/>
      <c r="N430" s="6"/>
    </row>
    <row r="431">
      <c r="J431" s="6"/>
      <c r="K431" s="6"/>
      <c r="L431" s="6"/>
      <c r="M431" s="6"/>
      <c r="N431" s="6"/>
    </row>
    <row r="432">
      <c r="J432" s="6"/>
      <c r="K432" s="6"/>
      <c r="L432" s="6"/>
      <c r="M432" s="6"/>
      <c r="N432" s="6"/>
    </row>
    <row r="433">
      <c r="J433" s="6"/>
      <c r="K433" s="6"/>
      <c r="L433" s="6"/>
      <c r="M433" s="6"/>
      <c r="N433" s="6"/>
    </row>
    <row r="434">
      <c r="J434" s="6"/>
      <c r="K434" s="6"/>
      <c r="L434" s="6"/>
      <c r="M434" s="6"/>
      <c r="N434" s="6"/>
    </row>
    <row r="435">
      <c r="J435" s="6"/>
      <c r="K435" s="6"/>
      <c r="L435" s="6"/>
      <c r="M435" s="6"/>
      <c r="N435" s="6"/>
    </row>
    <row r="436">
      <c r="J436" s="6"/>
      <c r="K436" s="6"/>
      <c r="L436" s="6"/>
      <c r="M436" s="6"/>
      <c r="N436" s="6"/>
    </row>
    <row r="437">
      <c r="J437" s="6"/>
      <c r="K437" s="6"/>
      <c r="L437" s="6"/>
      <c r="M437" s="6"/>
      <c r="N437" s="6"/>
    </row>
    <row r="438">
      <c r="J438" s="6"/>
      <c r="K438" s="6"/>
      <c r="L438" s="6"/>
      <c r="M438" s="6"/>
      <c r="N438" s="6"/>
    </row>
    <row r="439">
      <c r="J439" s="6"/>
      <c r="K439" s="6"/>
      <c r="L439" s="6"/>
      <c r="M439" s="6"/>
      <c r="N439" s="6"/>
    </row>
    <row r="440">
      <c r="J440" s="6"/>
      <c r="K440" s="6"/>
      <c r="L440" s="6"/>
      <c r="M440" s="6"/>
      <c r="N440" s="6"/>
    </row>
    <row r="441">
      <c r="J441" s="6"/>
      <c r="K441" s="6"/>
      <c r="L441" s="6"/>
      <c r="M441" s="6"/>
      <c r="N441" s="6"/>
    </row>
    <row r="442">
      <c r="J442" s="6"/>
      <c r="K442" s="6"/>
      <c r="L442" s="6"/>
      <c r="M442" s="6"/>
      <c r="N442" s="6"/>
    </row>
    <row r="443">
      <c r="J443" s="6"/>
      <c r="K443" s="6"/>
      <c r="L443" s="6"/>
      <c r="M443" s="6"/>
      <c r="N443" s="6"/>
    </row>
    <row r="444">
      <c r="J444" s="6"/>
      <c r="K444" s="6"/>
      <c r="L444" s="6"/>
      <c r="M444" s="6"/>
      <c r="N444" s="6"/>
    </row>
    <row r="445">
      <c r="J445" s="6"/>
      <c r="K445" s="6"/>
      <c r="L445" s="6"/>
      <c r="M445" s="6"/>
      <c r="N445" s="6"/>
    </row>
    <row r="446">
      <c r="J446" s="6"/>
      <c r="K446" s="6"/>
      <c r="L446" s="6"/>
      <c r="M446" s="6"/>
      <c r="N446" s="6"/>
    </row>
    <row r="447">
      <c r="J447" s="6"/>
      <c r="K447" s="6"/>
      <c r="L447" s="6"/>
      <c r="M447" s="6"/>
      <c r="N447" s="6"/>
    </row>
    <row r="448">
      <c r="J448" s="6"/>
      <c r="K448" s="6"/>
      <c r="L448" s="6"/>
      <c r="M448" s="6"/>
      <c r="N448" s="6"/>
    </row>
    <row r="449">
      <c r="J449" s="6"/>
      <c r="K449" s="6"/>
      <c r="L449" s="6"/>
      <c r="M449" s="6"/>
      <c r="N449" s="6"/>
    </row>
    <row r="450">
      <c r="J450" s="6"/>
      <c r="K450" s="6"/>
      <c r="L450" s="6"/>
      <c r="M450" s="6"/>
      <c r="N450" s="6"/>
    </row>
    <row r="451">
      <c r="J451" s="6"/>
      <c r="K451" s="6"/>
      <c r="L451" s="6"/>
      <c r="M451" s="6"/>
      <c r="N451" s="6"/>
    </row>
    <row r="452">
      <c r="J452" s="6"/>
      <c r="K452" s="6"/>
      <c r="L452" s="6"/>
      <c r="M452" s="6"/>
      <c r="N452" s="6"/>
    </row>
    <row r="453">
      <c r="J453" s="6"/>
      <c r="K453" s="6"/>
      <c r="L453" s="6"/>
      <c r="M453" s="6"/>
      <c r="N453" s="6"/>
    </row>
    <row r="454">
      <c r="J454" s="6"/>
      <c r="K454" s="6"/>
      <c r="L454" s="6"/>
      <c r="M454" s="6"/>
      <c r="N454" s="6"/>
    </row>
    <row r="455">
      <c r="J455" s="6"/>
      <c r="K455" s="6"/>
      <c r="L455" s="6"/>
      <c r="M455" s="6"/>
      <c r="N455" s="6"/>
    </row>
    <row r="456">
      <c r="J456" s="6"/>
      <c r="K456" s="6"/>
      <c r="L456" s="6"/>
      <c r="M456" s="6"/>
      <c r="N456" s="6"/>
    </row>
    <row r="457">
      <c r="J457" s="6"/>
      <c r="K457" s="6"/>
      <c r="L457" s="6"/>
      <c r="M457" s="6"/>
      <c r="N457" s="6"/>
    </row>
    <row r="458">
      <c r="J458" s="6"/>
      <c r="K458" s="6"/>
      <c r="L458" s="6"/>
      <c r="M458" s="6"/>
      <c r="N458" s="6"/>
    </row>
    <row r="459">
      <c r="J459" s="6"/>
      <c r="K459" s="6"/>
      <c r="L459" s="6"/>
      <c r="M459" s="6"/>
      <c r="N459" s="6"/>
    </row>
    <row r="460">
      <c r="J460" s="6"/>
      <c r="K460" s="6"/>
      <c r="L460" s="6"/>
      <c r="M460" s="6"/>
      <c r="N460" s="6"/>
    </row>
    <row r="461">
      <c r="J461" s="6"/>
      <c r="K461" s="6"/>
      <c r="L461" s="6"/>
      <c r="M461" s="6"/>
      <c r="N461" s="6"/>
    </row>
    <row r="462">
      <c r="J462" s="6"/>
      <c r="K462" s="6"/>
      <c r="L462" s="6"/>
      <c r="M462" s="6"/>
      <c r="N462" s="6"/>
    </row>
    <row r="463">
      <c r="J463" s="6"/>
      <c r="K463" s="6"/>
      <c r="L463" s="6"/>
      <c r="M463" s="6"/>
      <c r="N463" s="6"/>
    </row>
    <row r="464">
      <c r="J464" s="6"/>
      <c r="K464" s="6"/>
      <c r="L464" s="6"/>
      <c r="M464" s="6"/>
      <c r="N464" s="6"/>
    </row>
    <row r="465">
      <c r="J465" s="6"/>
      <c r="K465" s="6"/>
      <c r="L465" s="6"/>
      <c r="M465" s="6"/>
      <c r="N465" s="6"/>
    </row>
    <row r="466">
      <c r="J466" s="6"/>
      <c r="K466" s="6"/>
      <c r="L466" s="6"/>
      <c r="M466" s="6"/>
      <c r="N466" s="6"/>
    </row>
    <row r="467">
      <c r="J467" s="6"/>
      <c r="K467" s="6"/>
      <c r="L467" s="6"/>
      <c r="M467" s="6"/>
      <c r="N467" s="6"/>
    </row>
    <row r="468">
      <c r="J468" s="6"/>
      <c r="K468" s="6"/>
      <c r="L468" s="6"/>
      <c r="M468" s="6"/>
      <c r="N468" s="6"/>
    </row>
    <row r="469">
      <c r="J469" s="6"/>
      <c r="K469" s="6"/>
      <c r="L469" s="6"/>
      <c r="M469" s="6"/>
      <c r="N469" s="6"/>
    </row>
    <row r="470">
      <c r="J470" s="6"/>
      <c r="K470" s="6"/>
      <c r="L470" s="6"/>
      <c r="M470" s="6"/>
      <c r="N470" s="6"/>
    </row>
    <row r="471">
      <c r="J471" s="6"/>
      <c r="K471" s="6"/>
      <c r="L471" s="6"/>
      <c r="M471" s="6"/>
      <c r="N471" s="6"/>
    </row>
    <row r="472">
      <c r="J472" s="6"/>
      <c r="K472" s="6"/>
      <c r="L472" s="6"/>
      <c r="M472" s="6"/>
      <c r="N472" s="6"/>
    </row>
    <row r="473">
      <c r="J473" s="6"/>
      <c r="K473" s="6"/>
      <c r="L473" s="6"/>
      <c r="M473" s="6"/>
      <c r="N473" s="6"/>
    </row>
    <row r="474">
      <c r="J474" s="6"/>
      <c r="K474" s="6"/>
      <c r="L474" s="6"/>
      <c r="M474" s="6"/>
      <c r="N474" s="6"/>
    </row>
    <row r="475">
      <c r="J475" s="6"/>
      <c r="K475" s="6"/>
      <c r="L475" s="6"/>
      <c r="M475" s="6"/>
      <c r="N475" s="6"/>
    </row>
    <row r="476">
      <c r="J476" s="6"/>
      <c r="K476" s="6"/>
      <c r="L476" s="6"/>
      <c r="M476" s="6"/>
      <c r="N476" s="6"/>
    </row>
    <row r="477">
      <c r="J477" s="6"/>
      <c r="K477" s="6"/>
      <c r="L477" s="6"/>
      <c r="M477" s="6"/>
      <c r="N477" s="6"/>
    </row>
    <row r="478">
      <c r="J478" s="6"/>
      <c r="K478" s="6"/>
      <c r="L478" s="6"/>
      <c r="M478" s="6"/>
      <c r="N478" s="6"/>
    </row>
    <row r="479">
      <c r="J479" s="6"/>
      <c r="K479" s="6"/>
      <c r="L479" s="6"/>
      <c r="M479" s="6"/>
      <c r="N479" s="6"/>
    </row>
    <row r="480">
      <c r="J480" s="6"/>
      <c r="K480" s="6"/>
      <c r="L480" s="6"/>
      <c r="M480" s="6"/>
      <c r="N480" s="6"/>
    </row>
    <row r="481">
      <c r="J481" s="6"/>
      <c r="K481" s="6"/>
      <c r="L481" s="6"/>
      <c r="M481" s="6"/>
      <c r="N481" s="6"/>
    </row>
    <row r="482">
      <c r="J482" s="6"/>
      <c r="K482" s="6"/>
      <c r="L482" s="6"/>
      <c r="M482" s="6"/>
      <c r="N482" s="6"/>
    </row>
    <row r="483">
      <c r="J483" s="6"/>
      <c r="K483" s="6"/>
      <c r="L483" s="6"/>
      <c r="M483" s="6"/>
      <c r="N483" s="6"/>
    </row>
    <row r="484">
      <c r="J484" s="6"/>
      <c r="K484" s="6"/>
      <c r="L484" s="6"/>
      <c r="M484" s="6"/>
      <c r="N484" s="6"/>
    </row>
    <row r="485">
      <c r="J485" s="6"/>
      <c r="K485" s="6"/>
      <c r="L485" s="6"/>
      <c r="M485" s="6"/>
      <c r="N485" s="6"/>
    </row>
    <row r="486">
      <c r="J486" s="6"/>
      <c r="K486" s="6"/>
      <c r="L486" s="6"/>
      <c r="M486" s="6"/>
      <c r="N486" s="6"/>
    </row>
    <row r="487">
      <c r="J487" s="6"/>
      <c r="K487" s="6"/>
      <c r="L487" s="6"/>
      <c r="M487" s="6"/>
      <c r="N487" s="6"/>
    </row>
    <row r="488">
      <c r="J488" s="6"/>
      <c r="K488" s="6"/>
      <c r="L488" s="6"/>
      <c r="M488" s="6"/>
      <c r="N488" s="6"/>
    </row>
    <row r="489">
      <c r="J489" s="6"/>
      <c r="K489" s="6"/>
      <c r="L489" s="6"/>
      <c r="M489" s="6"/>
      <c r="N489" s="6"/>
    </row>
    <row r="490">
      <c r="J490" s="6"/>
      <c r="K490" s="6"/>
      <c r="L490" s="6"/>
      <c r="M490" s="6"/>
      <c r="N490" s="6"/>
    </row>
    <row r="491">
      <c r="J491" s="6"/>
      <c r="K491" s="6"/>
      <c r="L491" s="6"/>
      <c r="M491" s="6"/>
      <c r="N491" s="6"/>
    </row>
    <row r="492">
      <c r="J492" s="6"/>
      <c r="K492" s="6"/>
      <c r="L492" s="6"/>
      <c r="M492" s="6"/>
      <c r="N492" s="6"/>
    </row>
    <row r="493">
      <c r="J493" s="6"/>
      <c r="K493" s="6"/>
      <c r="L493" s="6"/>
      <c r="M493" s="6"/>
      <c r="N493" s="6"/>
    </row>
    <row r="494">
      <c r="J494" s="6"/>
      <c r="K494" s="6"/>
      <c r="L494" s="6"/>
      <c r="M494" s="6"/>
      <c r="N494" s="6"/>
    </row>
    <row r="495">
      <c r="J495" s="6"/>
      <c r="K495" s="6"/>
      <c r="L495" s="6"/>
      <c r="M495" s="6"/>
      <c r="N495" s="6"/>
    </row>
    <row r="496">
      <c r="J496" s="6"/>
      <c r="K496" s="6"/>
      <c r="L496" s="6"/>
      <c r="M496" s="6"/>
      <c r="N496" s="6"/>
    </row>
    <row r="497">
      <c r="J497" s="6"/>
      <c r="K497" s="6"/>
      <c r="L497" s="6"/>
      <c r="M497" s="6"/>
      <c r="N497" s="6"/>
    </row>
    <row r="498">
      <c r="J498" s="6"/>
      <c r="K498" s="6"/>
      <c r="L498" s="6"/>
      <c r="M498" s="6"/>
      <c r="N498" s="6"/>
    </row>
    <row r="499">
      <c r="J499" s="6"/>
      <c r="K499" s="6"/>
      <c r="L499" s="6"/>
      <c r="M499" s="6"/>
      <c r="N499" s="6"/>
    </row>
    <row r="500">
      <c r="J500" s="6"/>
      <c r="K500" s="6"/>
      <c r="L500" s="6"/>
      <c r="M500" s="6"/>
      <c r="N500" s="6"/>
    </row>
    <row r="501">
      <c r="J501" s="6"/>
      <c r="K501" s="6"/>
      <c r="L501" s="6"/>
      <c r="M501" s="6"/>
      <c r="N501" s="6"/>
    </row>
    <row r="502">
      <c r="J502" s="6"/>
      <c r="K502" s="6"/>
      <c r="L502" s="6"/>
      <c r="M502" s="6"/>
      <c r="N502" s="6"/>
    </row>
    <row r="503">
      <c r="J503" s="6"/>
      <c r="K503" s="6"/>
      <c r="L503" s="6"/>
      <c r="M503" s="6"/>
      <c r="N503" s="6"/>
    </row>
    <row r="504">
      <c r="J504" s="6"/>
      <c r="K504" s="6"/>
      <c r="L504" s="6"/>
      <c r="M504" s="6"/>
      <c r="N504" s="6"/>
    </row>
    <row r="505">
      <c r="J505" s="6"/>
      <c r="K505" s="6"/>
      <c r="L505" s="6"/>
      <c r="M505" s="6"/>
      <c r="N505" s="6"/>
    </row>
    <row r="506">
      <c r="J506" s="6"/>
      <c r="K506" s="6"/>
      <c r="L506" s="6"/>
      <c r="M506" s="6"/>
      <c r="N506" s="6"/>
    </row>
    <row r="507">
      <c r="J507" s="6"/>
      <c r="K507" s="6"/>
      <c r="L507" s="6"/>
      <c r="M507" s="6"/>
      <c r="N507" s="6"/>
    </row>
    <row r="508">
      <c r="J508" s="6"/>
      <c r="K508" s="6"/>
      <c r="L508" s="6"/>
      <c r="M508" s="6"/>
      <c r="N508" s="6"/>
    </row>
    <row r="509">
      <c r="J509" s="6"/>
      <c r="K509" s="6"/>
      <c r="L509" s="6"/>
      <c r="M509" s="6"/>
      <c r="N509" s="6"/>
    </row>
    <row r="510">
      <c r="J510" s="6"/>
      <c r="K510" s="6"/>
      <c r="L510" s="6"/>
      <c r="M510" s="6"/>
      <c r="N510" s="6"/>
    </row>
    <row r="511">
      <c r="J511" s="6"/>
      <c r="K511" s="6"/>
      <c r="L511" s="6"/>
      <c r="M511" s="6"/>
      <c r="N511" s="6"/>
    </row>
    <row r="512">
      <c r="J512" s="6"/>
      <c r="K512" s="6"/>
      <c r="L512" s="6"/>
      <c r="M512" s="6"/>
      <c r="N512" s="6"/>
    </row>
    <row r="513">
      <c r="J513" s="6"/>
      <c r="K513" s="6"/>
      <c r="L513" s="6"/>
      <c r="M513" s="6"/>
      <c r="N513" s="6"/>
    </row>
    <row r="514">
      <c r="J514" s="6"/>
      <c r="K514" s="6"/>
      <c r="L514" s="6"/>
      <c r="M514" s="6"/>
      <c r="N514" s="6"/>
    </row>
    <row r="515">
      <c r="J515" s="6"/>
      <c r="K515" s="6"/>
      <c r="L515" s="6"/>
      <c r="M515" s="6"/>
      <c r="N515" s="6"/>
    </row>
    <row r="516">
      <c r="J516" s="6"/>
      <c r="K516" s="6"/>
      <c r="L516" s="6"/>
      <c r="M516" s="6"/>
      <c r="N516" s="6"/>
    </row>
    <row r="517">
      <c r="J517" s="6"/>
      <c r="K517" s="6"/>
      <c r="L517" s="6"/>
      <c r="M517" s="6"/>
      <c r="N517" s="6"/>
    </row>
    <row r="518">
      <c r="J518" s="6"/>
      <c r="K518" s="6"/>
      <c r="L518" s="6"/>
      <c r="M518" s="6"/>
      <c r="N518" s="6"/>
    </row>
    <row r="519">
      <c r="J519" s="6"/>
      <c r="K519" s="6"/>
      <c r="L519" s="6"/>
      <c r="M519" s="6"/>
      <c r="N519" s="6"/>
    </row>
    <row r="520">
      <c r="J520" s="6"/>
      <c r="K520" s="6"/>
      <c r="L520" s="6"/>
      <c r="M520" s="6"/>
      <c r="N520" s="6"/>
    </row>
    <row r="521">
      <c r="J521" s="6"/>
      <c r="K521" s="6"/>
      <c r="L521" s="6"/>
      <c r="M521" s="6"/>
      <c r="N521" s="6"/>
    </row>
    <row r="522">
      <c r="J522" s="6"/>
      <c r="K522" s="6"/>
      <c r="L522" s="6"/>
      <c r="M522" s="6"/>
      <c r="N522" s="6"/>
    </row>
    <row r="523">
      <c r="J523" s="6"/>
      <c r="K523" s="6"/>
      <c r="L523" s="6"/>
      <c r="M523" s="6"/>
      <c r="N523" s="6"/>
    </row>
    <row r="524">
      <c r="J524" s="6"/>
      <c r="K524" s="6"/>
      <c r="L524" s="6"/>
      <c r="M524" s="6"/>
      <c r="N524" s="6"/>
    </row>
    <row r="525">
      <c r="J525" s="6"/>
      <c r="K525" s="6"/>
      <c r="L525" s="6"/>
      <c r="M525" s="6"/>
      <c r="N525" s="6"/>
    </row>
    <row r="526">
      <c r="J526" s="6"/>
      <c r="K526" s="6"/>
      <c r="L526" s="6"/>
      <c r="M526" s="6"/>
      <c r="N526" s="6"/>
    </row>
    <row r="527">
      <c r="J527" s="6"/>
      <c r="K527" s="6"/>
      <c r="L527" s="6"/>
      <c r="M527" s="6"/>
      <c r="N527" s="6"/>
    </row>
    <row r="528">
      <c r="J528" s="6"/>
      <c r="K528" s="6"/>
      <c r="L528" s="6"/>
      <c r="M528" s="6"/>
      <c r="N528" s="6"/>
    </row>
    <row r="529">
      <c r="J529" s="6"/>
      <c r="K529" s="6"/>
      <c r="L529" s="6"/>
      <c r="M529" s="6"/>
      <c r="N529" s="6"/>
    </row>
    <row r="530">
      <c r="J530" s="6"/>
      <c r="K530" s="6"/>
      <c r="L530" s="6"/>
      <c r="M530" s="6"/>
      <c r="N530" s="6"/>
    </row>
    <row r="531">
      <c r="J531" s="6"/>
      <c r="K531" s="6"/>
      <c r="L531" s="6"/>
      <c r="M531" s="6"/>
      <c r="N531" s="6"/>
    </row>
    <row r="532">
      <c r="J532" s="6"/>
      <c r="K532" s="6"/>
      <c r="L532" s="6"/>
      <c r="M532" s="6"/>
      <c r="N532" s="6"/>
    </row>
    <row r="533">
      <c r="J533" s="6"/>
      <c r="K533" s="6"/>
      <c r="L533" s="6"/>
      <c r="M533" s="6"/>
      <c r="N533" s="6"/>
    </row>
    <row r="534">
      <c r="J534" s="6"/>
      <c r="K534" s="6"/>
      <c r="L534" s="6"/>
      <c r="M534" s="6"/>
      <c r="N534" s="6"/>
    </row>
    <row r="535">
      <c r="J535" s="6"/>
      <c r="K535" s="6"/>
      <c r="L535" s="6"/>
      <c r="M535" s="6"/>
      <c r="N535" s="6"/>
    </row>
    <row r="536">
      <c r="J536" s="6"/>
      <c r="K536" s="6"/>
      <c r="L536" s="6"/>
      <c r="M536" s="6"/>
      <c r="N536" s="6"/>
    </row>
    <row r="537">
      <c r="J537" s="6"/>
      <c r="K537" s="6"/>
      <c r="L537" s="6"/>
      <c r="M537" s="6"/>
      <c r="N537" s="6"/>
    </row>
    <row r="538">
      <c r="J538" s="6"/>
      <c r="K538" s="6"/>
      <c r="L538" s="6"/>
      <c r="M538" s="6"/>
      <c r="N538" s="6"/>
    </row>
    <row r="539">
      <c r="J539" s="6"/>
      <c r="K539" s="6"/>
      <c r="L539" s="6"/>
      <c r="M539" s="6"/>
      <c r="N539" s="6"/>
    </row>
    <row r="540">
      <c r="J540" s="6"/>
      <c r="K540" s="6"/>
      <c r="L540" s="6"/>
      <c r="M540" s="6"/>
      <c r="N540" s="6"/>
    </row>
    <row r="541">
      <c r="J541" s="6"/>
      <c r="K541" s="6"/>
      <c r="L541" s="6"/>
      <c r="M541" s="6"/>
      <c r="N541" s="6"/>
    </row>
    <row r="542">
      <c r="J542" s="6"/>
      <c r="K542" s="6"/>
      <c r="L542" s="6"/>
      <c r="M542" s="6"/>
      <c r="N542" s="6"/>
    </row>
    <row r="543">
      <c r="J543" s="6"/>
      <c r="K543" s="6"/>
      <c r="L543" s="6"/>
      <c r="M543" s="6"/>
      <c r="N543" s="6"/>
    </row>
    <row r="544">
      <c r="J544" s="6"/>
      <c r="K544" s="6"/>
      <c r="L544" s="6"/>
      <c r="M544" s="6"/>
      <c r="N544" s="6"/>
    </row>
    <row r="545">
      <c r="J545" s="6"/>
      <c r="K545" s="6"/>
      <c r="L545" s="6"/>
      <c r="M545" s="6"/>
      <c r="N545" s="6"/>
    </row>
    <row r="546">
      <c r="J546" s="6"/>
      <c r="K546" s="6"/>
      <c r="L546" s="6"/>
      <c r="M546" s="6"/>
      <c r="N546" s="6"/>
    </row>
    <row r="547">
      <c r="J547" s="6"/>
      <c r="K547" s="6"/>
      <c r="L547" s="6"/>
      <c r="M547" s="6"/>
      <c r="N547" s="6"/>
    </row>
    <row r="548">
      <c r="J548" s="6"/>
      <c r="K548" s="6"/>
      <c r="L548" s="6"/>
      <c r="M548" s="6"/>
      <c r="N548" s="6"/>
    </row>
    <row r="549">
      <c r="J549" s="6"/>
      <c r="K549" s="6"/>
      <c r="L549" s="6"/>
      <c r="M549" s="6"/>
      <c r="N549" s="6"/>
    </row>
    <row r="550">
      <c r="J550" s="6"/>
      <c r="K550" s="6"/>
      <c r="L550" s="6"/>
      <c r="M550" s="6"/>
      <c r="N550" s="6"/>
    </row>
    <row r="551">
      <c r="J551" s="6"/>
      <c r="K551" s="6"/>
      <c r="L551" s="6"/>
      <c r="M551" s="6"/>
      <c r="N551" s="6"/>
    </row>
    <row r="552">
      <c r="J552" s="6"/>
      <c r="K552" s="6"/>
      <c r="L552" s="6"/>
      <c r="M552" s="6"/>
      <c r="N552" s="6"/>
    </row>
    <row r="553">
      <c r="J553" s="6"/>
      <c r="K553" s="6"/>
      <c r="L553" s="6"/>
      <c r="M553" s="6"/>
      <c r="N553" s="6"/>
    </row>
    <row r="554">
      <c r="J554" s="6"/>
      <c r="K554" s="6"/>
      <c r="L554" s="6"/>
      <c r="M554" s="6"/>
      <c r="N554" s="6"/>
    </row>
    <row r="555">
      <c r="J555" s="6"/>
      <c r="K555" s="6"/>
      <c r="L555" s="6"/>
      <c r="M555" s="6"/>
      <c r="N555" s="6"/>
    </row>
    <row r="556">
      <c r="J556" s="6"/>
      <c r="K556" s="6"/>
      <c r="L556" s="6"/>
      <c r="M556" s="6"/>
      <c r="N556" s="6"/>
    </row>
    <row r="557">
      <c r="J557" s="6"/>
      <c r="K557" s="6"/>
      <c r="L557" s="6"/>
      <c r="M557" s="6"/>
      <c r="N557" s="6"/>
    </row>
    <row r="558">
      <c r="J558" s="6"/>
      <c r="K558" s="6"/>
      <c r="L558" s="6"/>
      <c r="M558" s="6"/>
      <c r="N558" s="6"/>
    </row>
    <row r="559">
      <c r="J559" s="6"/>
      <c r="K559" s="6"/>
      <c r="L559" s="6"/>
      <c r="M559" s="6"/>
      <c r="N559" s="6"/>
    </row>
    <row r="560">
      <c r="J560" s="6"/>
      <c r="K560" s="6"/>
      <c r="L560" s="6"/>
      <c r="M560" s="6"/>
      <c r="N560" s="6"/>
    </row>
    <row r="561">
      <c r="J561" s="6"/>
      <c r="K561" s="6"/>
      <c r="L561" s="6"/>
      <c r="M561" s="6"/>
      <c r="N561" s="6"/>
    </row>
    <row r="562">
      <c r="J562" s="6"/>
      <c r="K562" s="6"/>
      <c r="L562" s="6"/>
      <c r="M562" s="6"/>
      <c r="N562" s="6"/>
    </row>
    <row r="563">
      <c r="J563" s="6"/>
      <c r="K563" s="6"/>
      <c r="L563" s="6"/>
      <c r="M563" s="6"/>
      <c r="N563" s="6"/>
    </row>
    <row r="564">
      <c r="J564" s="6"/>
      <c r="K564" s="6"/>
      <c r="L564" s="6"/>
      <c r="M564" s="6"/>
      <c r="N564" s="6"/>
    </row>
    <row r="565">
      <c r="J565" s="6"/>
      <c r="K565" s="6"/>
      <c r="L565" s="6"/>
      <c r="M565" s="6"/>
      <c r="N565" s="6"/>
    </row>
    <row r="566">
      <c r="J566" s="6"/>
      <c r="K566" s="6"/>
      <c r="L566" s="6"/>
      <c r="M566" s="6"/>
      <c r="N566" s="6"/>
    </row>
    <row r="567">
      <c r="J567" s="6"/>
      <c r="K567" s="6"/>
      <c r="L567" s="6"/>
      <c r="M567" s="6"/>
      <c r="N567" s="6"/>
    </row>
    <row r="568">
      <c r="J568" s="6"/>
      <c r="K568" s="6"/>
      <c r="L568" s="6"/>
      <c r="M568" s="6"/>
      <c r="N568" s="6"/>
    </row>
    <row r="569">
      <c r="J569" s="6"/>
      <c r="K569" s="6"/>
      <c r="L569" s="6"/>
      <c r="M569" s="6"/>
      <c r="N569" s="6"/>
    </row>
    <row r="570">
      <c r="J570" s="6"/>
      <c r="K570" s="6"/>
      <c r="L570" s="6"/>
      <c r="M570" s="6"/>
      <c r="N570" s="6"/>
    </row>
    <row r="571">
      <c r="J571" s="6"/>
      <c r="K571" s="6"/>
      <c r="L571" s="6"/>
      <c r="M571" s="6"/>
      <c r="N571" s="6"/>
    </row>
    <row r="572">
      <c r="J572" s="6"/>
      <c r="K572" s="6"/>
      <c r="L572" s="6"/>
      <c r="M572" s="6"/>
      <c r="N572" s="6"/>
    </row>
    <row r="573">
      <c r="J573" s="6"/>
      <c r="K573" s="6"/>
      <c r="L573" s="6"/>
      <c r="M573" s="6"/>
      <c r="N573" s="6"/>
    </row>
    <row r="574">
      <c r="J574" s="6"/>
      <c r="K574" s="6"/>
      <c r="L574" s="6"/>
      <c r="M574" s="6"/>
      <c r="N574" s="6"/>
    </row>
    <row r="575">
      <c r="J575" s="6"/>
      <c r="K575" s="6"/>
      <c r="L575" s="6"/>
      <c r="M575" s="6"/>
      <c r="N575" s="6"/>
    </row>
    <row r="576">
      <c r="J576" s="6"/>
      <c r="K576" s="6"/>
      <c r="L576" s="6"/>
      <c r="M576" s="6"/>
      <c r="N576" s="6"/>
    </row>
    <row r="577">
      <c r="J577" s="6"/>
      <c r="K577" s="6"/>
      <c r="L577" s="6"/>
      <c r="M577" s="6"/>
      <c r="N577" s="6"/>
    </row>
    <row r="578">
      <c r="J578" s="6"/>
      <c r="K578" s="6"/>
      <c r="L578" s="6"/>
      <c r="M578" s="6"/>
      <c r="N578" s="6"/>
    </row>
    <row r="579">
      <c r="J579" s="6"/>
      <c r="K579" s="6"/>
      <c r="L579" s="6"/>
      <c r="M579" s="6"/>
      <c r="N579" s="6"/>
    </row>
    <row r="580">
      <c r="J580" s="6"/>
      <c r="K580" s="6"/>
      <c r="L580" s="6"/>
      <c r="M580" s="6"/>
      <c r="N580" s="6"/>
    </row>
    <row r="581">
      <c r="J581" s="6"/>
      <c r="K581" s="6"/>
      <c r="L581" s="6"/>
      <c r="M581" s="6"/>
      <c r="N581" s="6"/>
    </row>
    <row r="582">
      <c r="J582" s="6"/>
      <c r="K582" s="6"/>
      <c r="L582" s="6"/>
      <c r="M582" s="6"/>
      <c r="N582" s="6"/>
    </row>
    <row r="583">
      <c r="J583" s="6"/>
      <c r="K583" s="6"/>
      <c r="L583" s="6"/>
      <c r="M583" s="6"/>
      <c r="N583" s="6"/>
    </row>
    <row r="584">
      <c r="J584" s="6"/>
      <c r="K584" s="6"/>
      <c r="L584" s="6"/>
      <c r="M584" s="6"/>
      <c r="N584" s="6"/>
    </row>
    <row r="585">
      <c r="J585" s="6"/>
      <c r="K585" s="6"/>
      <c r="L585" s="6"/>
      <c r="M585" s="6"/>
      <c r="N585" s="6"/>
    </row>
    <row r="586">
      <c r="J586" s="6"/>
      <c r="K586" s="6"/>
      <c r="L586" s="6"/>
      <c r="M586" s="6"/>
      <c r="N586" s="6"/>
    </row>
    <row r="587">
      <c r="J587" s="6"/>
      <c r="K587" s="6"/>
      <c r="L587" s="6"/>
      <c r="M587" s="6"/>
      <c r="N587" s="6"/>
    </row>
    <row r="588">
      <c r="J588" s="6"/>
      <c r="K588" s="6"/>
      <c r="L588" s="6"/>
      <c r="M588" s="6"/>
      <c r="N588" s="6"/>
    </row>
    <row r="589">
      <c r="J589" s="6"/>
      <c r="K589" s="6"/>
      <c r="L589" s="6"/>
      <c r="M589" s="6"/>
      <c r="N589" s="6"/>
    </row>
    <row r="590">
      <c r="J590" s="6"/>
      <c r="K590" s="6"/>
      <c r="L590" s="6"/>
      <c r="M590" s="6"/>
      <c r="N590" s="6"/>
    </row>
    <row r="591">
      <c r="J591" s="6"/>
      <c r="K591" s="6"/>
      <c r="L591" s="6"/>
      <c r="M591" s="6"/>
      <c r="N591" s="6"/>
    </row>
    <row r="592">
      <c r="J592" s="6"/>
      <c r="K592" s="6"/>
      <c r="L592" s="6"/>
      <c r="M592" s="6"/>
      <c r="N592" s="6"/>
    </row>
    <row r="593">
      <c r="J593" s="6"/>
      <c r="K593" s="6"/>
      <c r="L593" s="6"/>
      <c r="M593" s="6"/>
      <c r="N593" s="6"/>
    </row>
    <row r="594">
      <c r="J594" s="6"/>
      <c r="K594" s="6"/>
      <c r="L594" s="6"/>
      <c r="M594" s="6"/>
      <c r="N594" s="6"/>
    </row>
    <row r="595">
      <c r="J595" s="6"/>
      <c r="K595" s="6"/>
      <c r="L595" s="6"/>
      <c r="M595" s="6"/>
      <c r="N595" s="6"/>
    </row>
    <row r="596">
      <c r="J596" s="6"/>
      <c r="K596" s="6"/>
      <c r="L596" s="6"/>
      <c r="M596" s="6"/>
      <c r="N596" s="6"/>
    </row>
    <row r="597">
      <c r="J597" s="6"/>
      <c r="K597" s="6"/>
      <c r="L597" s="6"/>
      <c r="M597" s="6"/>
      <c r="N597" s="6"/>
    </row>
    <row r="598">
      <c r="J598" s="6"/>
      <c r="K598" s="6"/>
      <c r="L598" s="6"/>
      <c r="M598" s="6"/>
      <c r="N598" s="6"/>
    </row>
    <row r="599">
      <c r="J599" s="6"/>
      <c r="K599" s="6"/>
      <c r="L599" s="6"/>
      <c r="M599" s="6"/>
      <c r="N599" s="6"/>
    </row>
    <row r="600">
      <c r="J600" s="6"/>
      <c r="K600" s="6"/>
      <c r="L600" s="6"/>
      <c r="M600" s="6"/>
      <c r="N600" s="6"/>
    </row>
    <row r="601">
      <c r="J601" s="6"/>
      <c r="K601" s="6"/>
      <c r="L601" s="6"/>
      <c r="M601" s="6"/>
      <c r="N601" s="6"/>
    </row>
    <row r="602">
      <c r="J602" s="6"/>
      <c r="K602" s="6"/>
      <c r="L602" s="6"/>
      <c r="M602" s="6"/>
      <c r="N602" s="6"/>
    </row>
    <row r="603">
      <c r="J603" s="6"/>
      <c r="K603" s="6"/>
      <c r="L603" s="6"/>
      <c r="M603" s="6"/>
      <c r="N603" s="6"/>
    </row>
    <row r="604">
      <c r="J604" s="6"/>
      <c r="K604" s="6"/>
      <c r="L604" s="6"/>
      <c r="M604" s="6"/>
      <c r="N604" s="6"/>
    </row>
    <row r="605">
      <c r="J605" s="6"/>
      <c r="K605" s="6"/>
      <c r="L605" s="6"/>
      <c r="M605" s="6"/>
      <c r="N605" s="6"/>
    </row>
    <row r="606">
      <c r="J606" s="6"/>
      <c r="K606" s="6"/>
      <c r="L606" s="6"/>
      <c r="M606" s="6"/>
      <c r="N606" s="6"/>
    </row>
    <row r="607">
      <c r="J607" s="6"/>
      <c r="K607" s="6"/>
      <c r="L607" s="6"/>
      <c r="M607" s="6"/>
      <c r="N607" s="6"/>
    </row>
    <row r="608">
      <c r="J608" s="6"/>
      <c r="K608" s="6"/>
      <c r="L608" s="6"/>
      <c r="M608" s="6"/>
      <c r="N608" s="6"/>
    </row>
    <row r="609">
      <c r="J609" s="6"/>
      <c r="K609" s="6"/>
      <c r="L609" s="6"/>
      <c r="M609" s="6"/>
      <c r="N609" s="6"/>
    </row>
    <row r="610">
      <c r="J610" s="6"/>
      <c r="K610" s="6"/>
      <c r="L610" s="6"/>
      <c r="M610" s="6"/>
      <c r="N610" s="6"/>
    </row>
    <row r="611">
      <c r="J611" s="6"/>
      <c r="K611" s="6"/>
      <c r="L611" s="6"/>
      <c r="M611" s="6"/>
      <c r="N611" s="6"/>
    </row>
    <row r="612">
      <c r="J612" s="6"/>
      <c r="K612" s="6"/>
      <c r="L612" s="6"/>
      <c r="M612" s="6"/>
      <c r="N612" s="6"/>
    </row>
    <row r="613">
      <c r="J613" s="6"/>
      <c r="K613" s="6"/>
      <c r="L613" s="6"/>
      <c r="M613" s="6"/>
      <c r="N613" s="6"/>
    </row>
    <row r="614">
      <c r="J614" s="6"/>
      <c r="K614" s="6"/>
      <c r="L614" s="6"/>
      <c r="M614" s="6"/>
      <c r="N614" s="6"/>
    </row>
    <row r="615">
      <c r="J615" s="6"/>
      <c r="K615" s="6"/>
      <c r="L615" s="6"/>
      <c r="M615" s="6"/>
      <c r="N615" s="6"/>
    </row>
    <row r="616">
      <c r="J616" s="6"/>
      <c r="K616" s="6"/>
      <c r="L616" s="6"/>
      <c r="M616" s="6"/>
      <c r="N616" s="6"/>
    </row>
    <row r="617">
      <c r="J617" s="6"/>
      <c r="K617" s="6"/>
      <c r="L617" s="6"/>
      <c r="M617" s="6"/>
      <c r="N617" s="6"/>
    </row>
    <row r="618">
      <c r="J618" s="6"/>
      <c r="K618" s="6"/>
      <c r="L618" s="6"/>
      <c r="M618" s="6"/>
      <c r="N618" s="6"/>
    </row>
    <row r="619">
      <c r="J619" s="6"/>
      <c r="K619" s="6"/>
      <c r="L619" s="6"/>
      <c r="M619" s="6"/>
      <c r="N619" s="6"/>
    </row>
    <row r="620">
      <c r="J620" s="6"/>
      <c r="K620" s="6"/>
      <c r="L620" s="6"/>
      <c r="M620" s="6"/>
      <c r="N620" s="6"/>
    </row>
    <row r="621">
      <c r="J621" s="6"/>
      <c r="K621" s="6"/>
      <c r="L621" s="6"/>
      <c r="M621" s="6"/>
      <c r="N621" s="6"/>
    </row>
    <row r="622">
      <c r="J622" s="6"/>
      <c r="K622" s="6"/>
      <c r="L622" s="6"/>
      <c r="M622" s="6"/>
      <c r="N622" s="6"/>
    </row>
    <row r="623">
      <c r="J623" s="6"/>
      <c r="K623" s="6"/>
      <c r="L623" s="6"/>
      <c r="M623" s="6"/>
      <c r="N623" s="6"/>
    </row>
    <row r="624">
      <c r="J624" s="6"/>
      <c r="K624" s="6"/>
      <c r="L624" s="6"/>
      <c r="M624" s="6"/>
      <c r="N624" s="6"/>
    </row>
    <row r="625">
      <c r="J625" s="6"/>
      <c r="K625" s="6"/>
      <c r="L625" s="6"/>
      <c r="M625" s="6"/>
      <c r="N625" s="6"/>
    </row>
    <row r="626">
      <c r="J626" s="6"/>
      <c r="K626" s="6"/>
      <c r="L626" s="6"/>
      <c r="M626" s="6"/>
      <c r="N626" s="6"/>
    </row>
    <row r="627">
      <c r="J627" s="6"/>
      <c r="K627" s="6"/>
      <c r="L627" s="6"/>
      <c r="M627" s="6"/>
      <c r="N627" s="6"/>
    </row>
    <row r="628">
      <c r="J628" s="6"/>
      <c r="K628" s="6"/>
      <c r="L628" s="6"/>
      <c r="M628" s="6"/>
      <c r="N628" s="6"/>
    </row>
    <row r="629">
      <c r="J629" s="6"/>
      <c r="K629" s="6"/>
      <c r="L629" s="6"/>
      <c r="M629" s="6"/>
      <c r="N629" s="6"/>
    </row>
    <row r="630">
      <c r="J630" s="6"/>
      <c r="K630" s="6"/>
      <c r="L630" s="6"/>
      <c r="M630" s="6"/>
      <c r="N630" s="6"/>
    </row>
    <row r="631">
      <c r="J631" s="6"/>
      <c r="K631" s="6"/>
      <c r="L631" s="6"/>
      <c r="M631" s="6"/>
      <c r="N631" s="6"/>
    </row>
    <row r="632">
      <c r="J632" s="6"/>
      <c r="K632" s="6"/>
      <c r="L632" s="6"/>
      <c r="M632" s="6"/>
      <c r="N632" s="6"/>
    </row>
    <row r="633">
      <c r="J633" s="6"/>
      <c r="K633" s="6"/>
      <c r="L633" s="6"/>
      <c r="M633" s="6"/>
      <c r="N633" s="6"/>
    </row>
    <row r="634">
      <c r="J634" s="6"/>
      <c r="K634" s="6"/>
      <c r="L634" s="6"/>
      <c r="M634" s="6"/>
      <c r="N634" s="6"/>
    </row>
    <row r="635">
      <c r="J635" s="6"/>
      <c r="K635" s="6"/>
      <c r="L635" s="6"/>
      <c r="M635" s="6"/>
      <c r="N635" s="6"/>
    </row>
    <row r="636">
      <c r="J636" s="6"/>
      <c r="K636" s="6"/>
      <c r="L636" s="6"/>
      <c r="M636" s="6"/>
      <c r="N636" s="6"/>
    </row>
    <row r="637">
      <c r="J637" s="6"/>
      <c r="K637" s="6"/>
      <c r="L637" s="6"/>
      <c r="M637" s="6"/>
      <c r="N637" s="6"/>
    </row>
    <row r="638">
      <c r="J638" s="6"/>
      <c r="K638" s="6"/>
      <c r="L638" s="6"/>
      <c r="M638" s="6"/>
      <c r="N638" s="6"/>
    </row>
    <row r="639">
      <c r="J639" s="6"/>
      <c r="K639" s="6"/>
      <c r="L639" s="6"/>
      <c r="M639" s="6"/>
      <c r="N639" s="6"/>
    </row>
    <row r="640">
      <c r="J640" s="6"/>
      <c r="K640" s="6"/>
      <c r="L640" s="6"/>
      <c r="M640" s="6"/>
      <c r="N640" s="6"/>
    </row>
    <row r="641">
      <c r="J641" s="6"/>
      <c r="K641" s="6"/>
      <c r="L641" s="6"/>
      <c r="M641" s="6"/>
      <c r="N641" s="6"/>
    </row>
    <row r="642">
      <c r="J642" s="6"/>
      <c r="K642" s="6"/>
      <c r="L642" s="6"/>
      <c r="M642" s="6"/>
      <c r="N642" s="6"/>
    </row>
    <row r="643">
      <c r="J643" s="6"/>
      <c r="K643" s="6"/>
      <c r="L643" s="6"/>
      <c r="M643" s="6"/>
      <c r="N643" s="6"/>
    </row>
    <row r="644">
      <c r="J644" s="6"/>
      <c r="K644" s="6"/>
      <c r="L644" s="6"/>
      <c r="M644" s="6"/>
      <c r="N644" s="6"/>
    </row>
    <row r="645">
      <c r="J645" s="6"/>
      <c r="K645" s="6"/>
      <c r="L645" s="6"/>
      <c r="M645" s="6"/>
      <c r="N645" s="6"/>
    </row>
    <row r="646">
      <c r="J646" s="6"/>
      <c r="K646" s="6"/>
      <c r="L646" s="6"/>
      <c r="M646" s="6"/>
      <c r="N646" s="6"/>
    </row>
    <row r="647">
      <c r="J647" s="6"/>
      <c r="K647" s="6"/>
      <c r="L647" s="6"/>
      <c r="M647" s="6"/>
      <c r="N647" s="6"/>
    </row>
    <row r="648">
      <c r="J648" s="6"/>
      <c r="K648" s="6"/>
      <c r="L648" s="6"/>
      <c r="M648" s="6"/>
      <c r="N648" s="6"/>
    </row>
    <row r="649">
      <c r="J649" s="6"/>
      <c r="K649" s="6"/>
      <c r="L649" s="6"/>
      <c r="M649" s="6"/>
      <c r="N649" s="6"/>
    </row>
    <row r="650">
      <c r="J650" s="6"/>
      <c r="K650" s="6"/>
      <c r="L650" s="6"/>
      <c r="M650" s="6"/>
      <c r="N650" s="6"/>
    </row>
    <row r="651">
      <c r="J651" s="6"/>
      <c r="K651" s="6"/>
      <c r="L651" s="6"/>
      <c r="M651" s="6"/>
      <c r="N651" s="6"/>
    </row>
    <row r="652">
      <c r="J652" s="6"/>
      <c r="K652" s="6"/>
      <c r="L652" s="6"/>
      <c r="M652" s="6"/>
      <c r="N652" s="6"/>
    </row>
    <row r="653">
      <c r="J653" s="6"/>
      <c r="K653" s="6"/>
      <c r="L653" s="6"/>
      <c r="M653" s="6"/>
      <c r="N653" s="6"/>
    </row>
    <row r="654">
      <c r="J654" s="6"/>
      <c r="K654" s="6"/>
      <c r="L654" s="6"/>
      <c r="M654" s="6"/>
      <c r="N654" s="6"/>
    </row>
    <row r="655">
      <c r="J655" s="6"/>
      <c r="K655" s="6"/>
      <c r="L655" s="6"/>
      <c r="M655" s="6"/>
      <c r="N655" s="6"/>
    </row>
    <row r="656">
      <c r="J656" s="6"/>
      <c r="K656" s="6"/>
      <c r="L656" s="6"/>
      <c r="M656" s="6"/>
      <c r="N656" s="6"/>
    </row>
    <row r="657">
      <c r="J657" s="6"/>
      <c r="K657" s="6"/>
      <c r="L657" s="6"/>
      <c r="M657" s="6"/>
      <c r="N657" s="6"/>
    </row>
    <row r="658">
      <c r="J658" s="6"/>
      <c r="K658" s="6"/>
      <c r="L658" s="6"/>
      <c r="M658" s="6"/>
      <c r="N658" s="6"/>
    </row>
    <row r="659">
      <c r="J659" s="6"/>
      <c r="K659" s="6"/>
      <c r="L659" s="6"/>
      <c r="M659" s="6"/>
      <c r="N659" s="6"/>
    </row>
    <row r="660">
      <c r="J660" s="6"/>
      <c r="K660" s="6"/>
      <c r="L660" s="6"/>
      <c r="M660" s="6"/>
      <c r="N660" s="6"/>
    </row>
    <row r="661">
      <c r="J661" s="6"/>
      <c r="K661" s="6"/>
      <c r="L661" s="6"/>
      <c r="M661" s="6"/>
      <c r="N661" s="6"/>
    </row>
    <row r="662">
      <c r="J662" s="6"/>
      <c r="K662" s="6"/>
      <c r="L662" s="6"/>
      <c r="M662" s="6"/>
      <c r="N662" s="6"/>
    </row>
    <row r="663">
      <c r="J663" s="6"/>
      <c r="K663" s="6"/>
      <c r="L663" s="6"/>
      <c r="M663" s="6"/>
      <c r="N663" s="6"/>
    </row>
    <row r="664">
      <c r="J664" s="6"/>
      <c r="K664" s="6"/>
      <c r="L664" s="6"/>
      <c r="M664" s="6"/>
      <c r="N664" s="6"/>
    </row>
    <row r="665">
      <c r="J665" s="6"/>
      <c r="K665" s="6"/>
      <c r="L665" s="6"/>
      <c r="M665" s="6"/>
      <c r="N665" s="6"/>
    </row>
    <row r="666">
      <c r="J666" s="6"/>
      <c r="K666" s="6"/>
      <c r="L666" s="6"/>
      <c r="M666" s="6"/>
      <c r="N666" s="6"/>
    </row>
    <row r="667">
      <c r="J667" s="6"/>
      <c r="K667" s="6"/>
      <c r="L667" s="6"/>
      <c r="M667" s="6"/>
      <c r="N667" s="6"/>
    </row>
    <row r="668">
      <c r="J668" s="6"/>
      <c r="K668" s="6"/>
      <c r="L668" s="6"/>
      <c r="M668" s="6"/>
      <c r="N668" s="6"/>
    </row>
    <row r="669">
      <c r="J669" s="6"/>
      <c r="K669" s="6"/>
      <c r="L669" s="6"/>
      <c r="M669" s="6"/>
      <c r="N669" s="6"/>
    </row>
    <row r="670">
      <c r="J670" s="6"/>
      <c r="K670" s="6"/>
      <c r="L670" s="6"/>
      <c r="M670" s="6"/>
      <c r="N670" s="6"/>
    </row>
    <row r="671">
      <c r="J671" s="6"/>
      <c r="K671" s="6"/>
      <c r="L671" s="6"/>
      <c r="M671" s="6"/>
      <c r="N671" s="6"/>
    </row>
    <row r="672">
      <c r="J672" s="6"/>
      <c r="K672" s="6"/>
      <c r="L672" s="6"/>
      <c r="M672" s="6"/>
      <c r="N672" s="6"/>
    </row>
    <row r="673">
      <c r="J673" s="6"/>
      <c r="K673" s="6"/>
      <c r="L673" s="6"/>
      <c r="M673" s="6"/>
      <c r="N673" s="6"/>
    </row>
    <row r="674">
      <c r="J674" s="6"/>
      <c r="K674" s="6"/>
      <c r="L674" s="6"/>
      <c r="M674" s="6"/>
      <c r="N674" s="6"/>
    </row>
    <row r="675">
      <c r="J675" s="6"/>
      <c r="K675" s="6"/>
      <c r="L675" s="6"/>
      <c r="M675" s="6"/>
      <c r="N675" s="6"/>
    </row>
    <row r="676">
      <c r="J676" s="6"/>
      <c r="K676" s="6"/>
      <c r="L676" s="6"/>
      <c r="M676" s="6"/>
      <c r="N676" s="6"/>
    </row>
    <row r="677">
      <c r="J677" s="6"/>
      <c r="K677" s="6"/>
      <c r="L677" s="6"/>
      <c r="M677" s="6"/>
      <c r="N677" s="6"/>
    </row>
    <row r="678">
      <c r="J678" s="6"/>
      <c r="K678" s="6"/>
      <c r="L678" s="6"/>
      <c r="M678" s="6"/>
      <c r="N678" s="6"/>
    </row>
    <row r="679">
      <c r="J679" s="6"/>
      <c r="K679" s="6"/>
      <c r="L679" s="6"/>
      <c r="M679" s="6"/>
      <c r="N679" s="6"/>
    </row>
    <row r="680">
      <c r="J680" s="6"/>
      <c r="K680" s="6"/>
      <c r="L680" s="6"/>
      <c r="M680" s="6"/>
      <c r="N680" s="6"/>
    </row>
    <row r="681">
      <c r="J681" s="6"/>
      <c r="K681" s="6"/>
      <c r="L681" s="6"/>
      <c r="M681" s="6"/>
      <c r="N681" s="6"/>
    </row>
    <row r="682">
      <c r="J682" s="6"/>
      <c r="K682" s="6"/>
      <c r="L682" s="6"/>
      <c r="M682" s="6"/>
      <c r="N682" s="6"/>
    </row>
    <row r="683">
      <c r="J683" s="6"/>
      <c r="K683" s="6"/>
      <c r="L683" s="6"/>
      <c r="M683" s="6"/>
      <c r="N683" s="6"/>
    </row>
    <row r="684">
      <c r="J684" s="6"/>
      <c r="K684" s="6"/>
      <c r="L684" s="6"/>
      <c r="M684" s="6"/>
      <c r="N684" s="6"/>
    </row>
    <row r="685">
      <c r="J685" s="6"/>
      <c r="K685" s="6"/>
      <c r="L685" s="6"/>
      <c r="M685" s="6"/>
      <c r="N685" s="6"/>
    </row>
    <row r="686">
      <c r="J686" s="6"/>
      <c r="K686" s="6"/>
      <c r="L686" s="6"/>
      <c r="M686" s="6"/>
      <c r="N686" s="6"/>
    </row>
    <row r="687">
      <c r="J687" s="6"/>
      <c r="K687" s="6"/>
      <c r="L687" s="6"/>
      <c r="M687" s="6"/>
      <c r="N687" s="6"/>
    </row>
    <row r="688">
      <c r="J688" s="6"/>
      <c r="K688" s="6"/>
      <c r="L688" s="6"/>
      <c r="M688" s="6"/>
      <c r="N688" s="6"/>
    </row>
    <row r="689">
      <c r="J689" s="6"/>
      <c r="K689" s="6"/>
      <c r="L689" s="6"/>
      <c r="M689" s="6"/>
      <c r="N689" s="6"/>
    </row>
    <row r="690">
      <c r="J690" s="6"/>
      <c r="K690" s="6"/>
      <c r="L690" s="6"/>
      <c r="M690" s="6"/>
      <c r="N690" s="6"/>
    </row>
    <row r="691">
      <c r="J691" s="6"/>
      <c r="K691" s="6"/>
      <c r="L691" s="6"/>
      <c r="M691" s="6"/>
      <c r="N691" s="6"/>
    </row>
    <row r="692">
      <c r="J692" s="6"/>
      <c r="K692" s="6"/>
      <c r="L692" s="6"/>
      <c r="M692" s="6"/>
      <c r="N692" s="6"/>
    </row>
    <row r="693">
      <c r="J693" s="6"/>
      <c r="K693" s="6"/>
      <c r="L693" s="6"/>
      <c r="M693" s="6"/>
      <c r="N693" s="6"/>
    </row>
    <row r="694">
      <c r="J694" s="6"/>
      <c r="K694" s="6"/>
      <c r="L694" s="6"/>
      <c r="M694" s="6"/>
      <c r="N694" s="6"/>
    </row>
    <row r="695">
      <c r="J695" s="6"/>
      <c r="K695" s="6"/>
      <c r="L695" s="6"/>
      <c r="M695" s="6"/>
      <c r="N695" s="6"/>
    </row>
    <row r="696">
      <c r="J696" s="6"/>
      <c r="K696" s="6"/>
      <c r="L696" s="6"/>
      <c r="M696" s="6"/>
      <c r="N696" s="6"/>
    </row>
    <row r="697">
      <c r="J697" s="6"/>
      <c r="K697" s="6"/>
      <c r="L697" s="6"/>
      <c r="M697" s="6"/>
      <c r="N697" s="6"/>
    </row>
    <row r="698">
      <c r="J698" s="6"/>
      <c r="K698" s="6"/>
      <c r="L698" s="6"/>
      <c r="M698" s="6"/>
      <c r="N698" s="6"/>
    </row>
    <row r="699">
      <c r="J699" s="6"/>
      <c r="K699" s="6"/>
      <c r="L699" s="6"/>
      <c r="M699" s="6"/>
      <c r="N699" s="6"/>
    </row>
    <row r="700">
      <c r="J700" s="6"/>
      <c r="K700" s="6"/>
      <c r="L700" s="6"/>
      <c r="M700" s="6"/>
      <c r="N700" s="6"/>
    </row>
    <row r="701">
      <c r="J701" s="6"/>
      <c r="K701" s="6"/>
      <c r="L701" s="6"/>
      <c r="M701" s="6"/>
      <c r="N701" s="6"/>
    </row>
    <row r="702">
      <c r="J702" s="6"/>
      <c r="K702" s="6"/>
      <c r="L702" s="6"/>
      <c r="M702" s="6"/>
      <c r="N702" s="6"/>
    </row>
    <row r="703">
      <c r="J703" s="6"/>
      <c r="K703" s="6"/>
      <c r="L703" s="6"/>
      <c r="M703" s="6"/>
      <c r="N703" s="6"/>
    </row>
    <row r="704">
      <c r="J704" s="6"/>
      <c r="K704" s="6"/>
      <c r="L704" s="6"/>
      <c r="M704" s="6"/>
      <c r="N704" s="6"/>
    </row>
    <row r="705">
      <c r="J705" s="6"/>
      <c r="K705" s="6"/>
      <c r="L705" s="6"/>
      <c r="M705" s="6"/>
      <c r="N705" s="6"/>
    </row>
    <row r="706">
      <c r="J706" s="6"/>
      <c r="K706" s="6"/>
      <c r="L706" s="6"/>
      <c r="M706" s="6"/>
      <c r="N706" s="6"/>
    </row>
    <row r="707">
      <c r="J707" s="6"/>
      <c r="K707" s="6"/>
      <c r="L707" s="6"/>
      <c r="M707" s="6"/>
      <c r="N707" s="6"/>
    </row>
    <row r="708">
      <c r="J708" s="6"/>
      <c r="K708" s="6"/>
      <c r="L708" s="6"/>
      <c r="M708" s="6"/>
      <c r="N708" s="6"/>
    </row>
    <row r="709">
      <c r="J709" s="6"/>
      <c r="K709" s="6"/>
      <c r="L709" s="6"/>
      <c r="M709" s="6"/>
      <c r="N709" s="6"/>
    </row>
    <row r="710">
      <c r="J710" s="6"/>
      <c r="K710" s="6"/>
      <c r="L710" s="6"/>
      <c r="M710" s="6"/>
      <c r="N710" s="6"/>
    </row>
    <row r="711">
      <c r="J711" s="6"/>
      <c r="K711" s="6"/>
      <c r="L711" s="6"/>
      <c r="M711" s="6"/>
      <c r="N711" s="6"/>
    </row>
    <row r="712">
      <c r="J712" s="6"/>
      <c r="K712" s="6"/>
      <c r="L712" s="6"/>
      <c r="M712" s="6"/>
      <c r="N712" s="6"/>
    </row>
    <row r="713">
      <c r="J713" s="6"/>
      <c r="K713" s="6"/>
      <c r="L713" s="6"/>
      <c r="M713" s="6"/>
      <c r="N713" s="6"/>
    </row>
    <row r="714">
      <c r="J714" s="6"/>
      <c r="K714" s="6"/>
      <c r="L714" s="6"/>
      <c r="M714" s="6"/>
      <c r="N714" s="6"/>
    </row>
    <row r="715">
      <c r="J715" s="6"/>
      <c r="K715" s="6"/>
      <c r="L715" s="6"/>
      <c r="M715" s="6"/>
      <c r="N715" s="6"/>
    </row>
    <row r="716">
      <c r="J716" s="6"/>
      <c r="K716" s="6"/>
      <c r="L716" s="6"/>
      <c r="M716" s="6"/>
      <c r="N716" s="6"/>
    </row>
    <row r="717">
      <c r="J717" s="6"/>
      <c r="K717" s="6"/>
      <c r="L717" s="6"/>
      <c r="M717" s="6"/>
      <c r="N717" s="6"/>
    </row>
    <row r="718">
      <c r="J718" s="6"/>
      <c r="K718" s="6"/>
      <c r="L718" s="6"/>
      <c r="M718" s="6"/>
      <c r="N718" s="6"/>
    </row>
    <row r="719">
      <c r="J719" s="6"/>
      <c r="K719" s="6"/>
      <c r="L719" s="6"/>
      <c r="M719" s="6"/>
      <c r="N719" s="6"/>
    </row>
    <row r="720">
      <c r="J720" s="6"/>
      <c r="K720" s="6"/>
      <c r="L720" s="6"/>
      <c r="M720" s="6"/>
      <c r="N720" s="6"/>
    </row>
    <row r="721">
      <c r="J721" s="6"/>
      <c r="K721" s="6"/>
      <c r="L721" s="6"/>
      <c r="M721" s="6"/>
      <c r="N721" s="6"/>
    </row>
    <row r="722">
      <c r="J722" s="6"/>
      <c r="K722" s="6"/>
      <c r="L722" s="6"/>
      <c r="M722" s="6"/>
      <c r="N722" s="6"/>
    </row>
    <row r="723">
      <c r="J723" s="6"/>
      <c r="K723" s="6"/>
      <c r="L723" s="6"/>
      <c r="M723" s="6"/>
      <c r="N723" s="6"/>
    </row>
    <row r="724">
      <c r="J724" s="6"/>
      <c r="K724" s="6"/>
      <c r="L724" s="6"/>
      <c r="M724" s="6"/>
      <c r="N724" s="6"/>
    </row>
    <row r="725">
      <c r="J725" s="6"/>
      <c r="K725" s="6"/>
      <c r="L725" s="6"/>
      <c r="M725" s="6"/>
      <c r="N725" s="6"/>
    </row>
    <row r="726">
      <c r="J726" s="6"/>
      <c r="K726" s="6"/>
      <c r="L726" s="6"/>
      <c r="M726" s="6"/>
      <c r="N726" s="6"/>
    </row>
    <row r="727">
      <c r="J727" s="6"/>
      <c r="K727" s="6"/>
      <c r="L727" s="6"/>
      <c r="M727" s="6"/>
      <c r="N727" s="6"/>
    </row>
    <row r="728">
      <c r="J728" s="6"/>
      <c r="K728" s="6"/>
      <c r="L728" s="6"/>
      <c r="M728" s="6"/>
      <c r="N728" s="6"/>
    </row>
    <row r="729">
      <c r="J729" s="6"/>
      <c r="K729" s="6"/>
      <c r="L729" s="6"/>
      <c r="M729" s="6"/>
      <c r="N729" s="6"/>
    </row>
    <row r="730">
      <c r="J730" s="6"/>
      <c r="K730" s="6"/>
      <c r="L730" s="6"/>
      <c r="M730" s="6"/>
      <c r="N730" s="6"/>
    </row>
    <row r="731">
      <c r="J731" s="6"/>
      <c r="K731" s="6"/>
      <c r="L731" s="6"/>
      <c r="M731" s="6"/>
      <c r="N731" s="6"/>
    </row>
    <row r="732">
      <c r="J732" s="6"/>
      <c r="K732" s="6"/>
      <c r="L732" s="6"/>
      <c r="M732" s="6"/>
      <c r="N732" s="6"/>
    </row>
    <row r="733">
      <c r="J733" s="6"/>
      <c r="K733" s="6"/>
      <c r="L733" s="6"/>
      <c r="M733" s="6"/>
      <c r="N733" s="6"/>
    </row>
    <row r="734">
      <c r="J734" s="6"/>
      <c r="K734" s="6"/>
      <c r="L734" s="6"/>
      <c r="M734" s="6"/>
      <c r="N734" s="6"/>
    </row>
    <row r="735">
      <c r="J735" s="6"/>
      <c r="K735" s="6"/>
      <c r="L735" s="6"/>
      <c r="M735" s="6"/>
      <c r="N735" s="6"/>
    </row>
    <row r="736">
      <c r="J736" s="6"/>
      <c r="K736" s="6"/>
      <c r="L736" s="6"/>
      <c r="M736" s="6"/>
      <c r="N736" s="6"/>
    </row>
    <row r="737">
      <c r="J737" s="6"/>
      <c r="K737" s="6"/>
      <c r="L737" s="6"/>
      <c r="M737" s="6"/>
      <c r="N737" s="6"/>
    </row>
    <row r="738">
      <c r="J738" s="6"/>
      <c r="K738" s="6"/>
      <c r="L738" s="6"/>
      <c r="M738" s="6"/>
      <c r="N738" s="6"/>
    </row>
    <row r="739">
      <c r="J739" s="6"/>
      <c r="K739" s="6"/>
      <c r="L739" s="6"/>
      <c r="M739" s="6"/>
      <c r="N739" s="6"/>
    </row>
    <row r="740">
      <c r="J740" s="6"/>
      <c r="K740" s="6"/>
      <c r="L740" s="6"/>
      <c r="M740" s="6"/>
      <c r="N740" s="6"/>
    </row>
    <row r="741">
      <c r="J741" s="6"/>
      <c r="K741" s="6"/>
      <c r="L741" s="6"/>
      <c r="M741" s="6"/>
      <c r="N741" s="6"/>
    </row>
    <row r="742">
      <c r="J742" s="6"/>
      <c r="K742" s="6"/>
      <c r="L742" s="6"/>
      <c r="M742" s="6"/>
      <c r="N742" s="6"/>
    </row>
    <row r="743">
      <c r="J743" s="6"/>
      <c r="K743" s="6"/>
      <c r="L743" s="6"/>
      <c r="M743" s="6"/>
      <c r="N743" s="6"/>
    </row>
    <row r="744">
      <c r="J744" s="6"/>
      <c r="K744" s="6"/>
      <c r="L744" s="6"/>
      <c r="M744" s="6"/>
      <c r="N744" s="6"/>
    </row>
    <row r="745">
      <c r="J745" s="6"/>
      <c r="K745" s="6"/>
      <c r="L745" s="6"/>
      <c r="M745" s="6"/>
      <c r="N745" s="6"/>
    </row>
    <row r="746">
      <c r="J746" s="6"/>
      <c r="K746" s="6"/>
      <c r="L746" s="6"/>
      <c r="M746" s="6"/>
      <c r="N746" s="6"/>
    </row>
    <row r="747">
      <c r="J747" s="6"/>
      <c r="K747" s="6"/>
      <c r="L747" s="6"/>
      <c r="M747" s="6"/>
      <c r="N747" s="6"/>
    </row>
    <row r="748">
      <c r="J748" s="6"/>
      <c r="K748" s="6"/>
      <c r="L748" s="6"/>
      <c r="M748" s="6"/>
      <c r="N748" s="6"/>
    </row>
    <row r="749">
      <c r="J749" s="6"/>
      <c r="K749" s="6"/>
      <c r="L749" s="6"/>
      <c r="M749" s="6"/>
      <c r="N749" s="6"/>
    </row>
    <row r="750">
      <c r="J750" s="6"/>
      <c r="K750" s="6"/>
      <c r="L750" s="6"/>
      <c r="M750" s="6"/>
      <c r="N750" s="6"/>
    </row>
    <row r="751">
      <c r="J751" s="6"/>
      <c r="K751" s="6"/>
      <c r="L751" s="6"/>
      <c r="M751" s="6"/>
      <c r="N751" s="6"/>
    </row>
    <row r="752">
      <c r="J752" s="6"/>
      <c r="K752" s="6"/>
      <c r="L752" s="6"/>
      <c r="M752" s="6"/>
      <c r="N752" s="6"/>
    </row>
    <row r="753">
      <c r="J753" s="6"/>
      <c r="K753" s="6"/>
      <c r="L753" s="6"/>
      <c r="M753" s="6"/>
      <c r="N753" s="6"/>
    </row>
    <row r="754">
      <c r="J754" s="6"/>
      <c r="K754" s="6"/>
      <c r="L754" s="6"/>
      <c r="M754" s="6"/>
      <c r="N754" s="6"/>
    </row>
    <row r="755">
      <c r="J755" s="6"/>
      <c r="K755" s="6"/>
      <c r="L755" s="6"/>
      <c r="M755" s="6"/>
      <c r="N755" s="6"/>
    </row>
    <row r="756">
      <c r="J756" s="6"/>
      <c r="K756" s="6"/>
      <c r="L756" s="6"/>
      <c r="M756" s="6"/>
      <c r="N756" s="6"/>
    </row>
    <row r="757">
      <c r="J757" s="6"/>
      <c r="K757" s="6"/>
      <c r="L757" s="6"/>
      <c r="M757" s="6"/>
      <c r="N757" s="6"/>
    </row>
    <row r="758">
      <c r="J758" s="6"/>
      <c r="K758" s="6"/>
      <c r="L758" s="6"/>
      <c r="M758" s="6"/>
      <c r="N758" s="6"/>
    </row>
    <row r="759">
      <c r="J759" s="6"/>
      <c r="K759" s="6"/>
      <c r="L759" s="6"/>
      <c r="M759" s="6"/>
      <c r="N759" s="6"/>
    </row>
    <row r="760">
      <c r="J760" s="6"/>
      <c r="K760" s="6"/>
      <c r="L760" s="6"/>
      <c r="M760" s="6"/>
      <c r="N760" s="6"/>
    </row>
    <row r="761">
      <c r="J761" s="6"/>
      <c r="K761" s="6"/>
      <c r="L761" s="6"/>
      <c r="M761" s="6"/>
      <c r="N761" s="6"/>
    </row>
    <row r="762">
      <c r="J762" s="6"/>
      <c r="K762" s="6"/>
      <c r="L762" s="6"/>
      <c r="M762" s="6"/>
      <c r="N762" s="6"/>
    </row>
    <row r="763">
      <c r="J763" s="6"/>
      <c r="K763" s="6"/>
      <c r="L763" s="6"/>
      <c r="M763" s="6"/>
      <c r="N763" s="6"/>
    </row>
    <row r="764">
      <c r="J764" s="6"/>
      <c r="K764" s="6"/>
      <c r="L764" s="6"/>
      <c r="M764" s="6"/>
      <c r="N764" s="6"/>
    </row>
    <row r="765">
      <c r="J765" s="6"/>
      <c r="K765" s="6"/>
      <c r="L765" s="6"/>
      <c r="M765" s="6"/>
      <c r="N765" s="6"/>
    </row>
    <row r="766">
      <c r="J766" s="6"/>
      <c r="K766" s="6"/>
      <c r="L766" s="6"/>
      <c r="M766" s="6"/>
      <c r="N766" s="6"/>
    </row>
    <row r="767">
      <c r="J767" s="6"/>
      <c r="K767" s="6"/>
      <c r="L767" s="6"/>
      <c r="M767" s="6"/>
      <c r="N767" s="6"/>
    </row>
    <row r="768">
      <c r="J768" s="6"/>
      <c r="K768" s="6"/>
      <c r="L768" s="6"/>
      <c r="M768" s="6"/>
      <c r="N768" s="6"/>
    </row>
    <row r="769">
      <c r="J769" s="6"/>
      <c r="K769" s="6"/>
      <c r="L769" s="6"/>
      <c r="M769" s="6"/>
      <c r="N769" s="6"/>
    </row>
    <row r="770">
      <c r="J770" s="6"/>
      <c r="K770" s="6"/>
      <c r="L770" s="6"/>
      <c r="M770" s="6"/>
      <c r="N770" s="6"/>
    </row>
    <row r="771">
      <c r="J771" s="6"/>
      <c r="K771" s="6"/>
      <c r="L771" s="6"/>
      <c r="M771" s="6"/>
      <c r="N771" s="6"/>
    </row>
    <row r="772">
      <c r="J772" s="6"/>
      <c r="K772" s="6"/>
      <c r="L772" s="6"/>
      <c r="M772" s="6"/>
      <c r="N772" s="6"/>
    </row>
    <row r="773">
      <c r="J773" s="6"/>
      <c r="K773" s="6"/>
      <c r="L773" s="6"/>
      <c r="M773" s="6"/>
      <c r="N773" s="6"/>
    </row>
    <row r="774">
      <c r="J774" s="6"/>
      <c r="K774" s="6"/>
      <c r="L774" s="6"/>
      <c r="M774" s="6"/>
      <c r="N774" s="6"/>
    </row>
    <row r="775">
      <c r="J775" s="6"/>
      <c r="K775" s="6"/>
      <c r="L775" s="6"/>
      <c r="M775" s="6"/>
      <c r="N775" s="6"/>
    </row>
    <row r="776">
      <c r="J776" s="6"/>
      <c r="K776" s="6"/>
      <c r="L776" s="6"/>
      <c r="M776" s="6"/>
      <c r="N776" s="6"/>
    </row>
    <row r="777">
      <c r="J777" s="6"/>
      <c r="K777" s="6"/>
      <c r="L777" s="6"/>
      <c r="M777" s="6"/>
      <c r="N777" s="6"/>
    </row>
    <row r="778">
      <c r="J778" s="6"/>
      <c r="K778" s="6"/>
      <c r="L778" s="6"/>
      <c r="M778" s="6"/>
      <c r="N778" s="6"/>
    </row>
    <row r="779">
      <c r="J779" s="6"/>
      <c r="K779" s="6"/>
      <c r="L779" s="6"/>
      <c r="M779" s="6"/>
      <c r="N779" s="6"/>
    </row>
    <row r="780">
      <c r="J780" s="6"/>
      <c r="K780" s="6"/>
      <c r="L780" s="6"/>
      <c r="M780" s="6"/>
      <c r="N780" s="6"/>
    </row>
    <row r="781">
      <c r="J781" s="6"/>
      <c r="K781" s="6"/>
      <c r="L781" s="6"/>
      <c r="M781" s="6"/>
      <c r="N781" s="6"/>
    </row>
    <row r="782">
      <c r="J782" s="6"/>
      <c r="K782" s="6"/>
      <c r="L782" s="6"/>
      <c r="M782" s="6"/>
      <c r="N782" s="6"/>
    </row>
    <row r="783">
      <c r="J783" s="6"/>
      <c r="K783" s="6"/>
      <c r="L783" s="6"/>
      <c r="M783" s="6"/>
      <c r="N783" s="6"/>
    </row>
    <row r="784">
      <c r="J784" s="6"/>
      <c r="K784" s="6"/>
      <c r="L784" s="6"/>
      <c r="M784" s="6"/>
      <c r="N784" s="6"/>
    </row>
    <row r="785">
      <c r="J785" s="6"/>
      <c r="K785" s="6"/>
      <c r="L785" s="6"/>
      <c r="M785" s="6"/>
      <c r="N785" s="6"/>
    </row>
    <row r="786">
      <c r="J786" s="6"/>
      <c r="K786" s="6"/>
      <c r="L786" s="6"/>
      <c r="M786" s="6"/>
      <c r="N786" s="6"/>
    </row>
    <row r="787">
      <c r="J787" s="6"/>
      <c r="K787" s="6"/>
      <c r="L787" s="6"/>
      <c r="M787" s="6"/>
      <c r="N787" s="6"/>
    </row>
    <row r="788">
      <c r="J788" s="6"/>
      <c r="K788" s="6"/>
      <c r="L788" s="6"/>
      <c r="M788" s="6"/>
      <c r="N788" s="6"/>
    </row>
    <row r="789">
      <c r="J789" s="6"/>
      <c r="K789" s="6"/>
      <c r="L789" s="6"/>
      <c r="M789" s="6"/>
      <c r="N789" s="6"/>
    </row>
    <row r="790">
      <c r="J790" s="6"/>
      <c r="K790" s="6"/>
      <c r="L790" s="6"/>
      <c r="M790" s="6"/>
      <c r="N790" s="6"/>
    </row>
    <row r="791">
      <c r="J791" s="6"/>
      <c r="K791" s="6"/>
      <c r="L791" s="6"/>
      <c r="M791" s="6"/>
      <c r="N791" s="6"/>
    </row>
    <row r="792">
      <c r="J792" s="6"/>
      <c r="K792" s="6"/>
      <c r="L792" s="6"/>
      <c r="M792" s="6"/>
      <c r="N792" s="6"/>
    </row>
    <row r="793">
      <c r="J793" s="6"/>
      <c r="K793" s="6"/>
      <c r="L793" s="6"/>
      <c r="M793" s="6"/>
      <c r="N793" s="6"/>
    </row>
    <row r="794">
      <c r="J794" s="6"/>
      <c r="K794" s="6"/>
      <c r="L794" s="6"/>
      <c r="M794" s="6"/>
      <c r="N794" s="6"/>
    </row>
    <row r="795">
      <c r="J795" s="6"/>
      <c r="K795" s="6"/>
      <c r="L795" s="6"/>
      <c r="M795" s="6"/>
      <c r="N795" s="6"/>
    </row>
    <row r="796">
      <c r="J796" s="6"/>
      <c r="K796" s="6"/>
      <c r="L796" s="6"/>
      <c r="M796" s="6"/>
      <c r="N796" s="6"/>
    </row>
    <row r="797">
      <c r="J797" s="6"/>
      <c r="K797" s="6"/>
      <c r="L797" s="6"/>
      <c r="M797" s="6"/>
      <c r="N797" s="6"/>
    </row>
    <row r="798">
      <c r="J798" s="6"/>
      <c r="K798" s="6"/>
      <c r="L798" s="6"/>
      <c r="M798" s="6"/>
      <c r="N798" s="6"/>
    </row>
    <row r="799">
      <c r="J799" s="6"/>
      <c r="K799" s="6"/>
      <c r="L799" s="6"/>
      <c r="M799" s="6"/>
      <c r="N799" s="6"/>
    </row>
    <row r="800">
      <c r="J800" s="6"/>
      <c r="K800" s="6"/>
      <c r="L800" s="6"/>
      <c r="M800" s="6"/>
      <c r="N800" s="6"/>
    </row>
    <row r="801">
      <c r="J801" s="6"/>
      <c r="K801" s="6"/>
      <c r="L801" s="6"/>
      <c r="M801" s="6"/>
      <c r="N801" s="6"/>
    </row>
    <row r="802">
      <c r="J802" s="6"/>
      <c r="K802" s="6"/>
      <c r="L802" s="6"/>
      <c r="M802" s="6"/>
      <c r="N802" s="6"/>
    </row>
    <row r="803">
      <c r="J803" s="6"/>
      <c r="K803" s="6"/>
      <c r="L803" s="6"/>
      <c r="M803" s="6"/>
      <c r="N803" s="6"/>
    </row>
    <row r="804">
      <c r="J804" s="6"/>
      <c r="K804" s="6"/>
      <c r="L804" s="6"/>
      <c r="M804" s="6"/>
      <c r="N804" s="6"/>
    </row>
    <row r="805">
      <c r="J805" s="6"/>
      <c r="K805" s="6"/>
      <c r="L805" s="6"/>
      <c r="M805" s="6"/>
      <c r="N805" s="6"/>
    </row>
    <row r="806">
      <c r="J806" s="6"/>
      <c r="K806" s="6"/>
      <c r="L806" s="6"/>
      <c r="M806" s="6"/>
      <c r="N806" s="6"/>
    </row>
    <row r="807">
      <c r="J807" s="6"/>
      <c r="K807" s="6"/>
      <c r="L807" s="6"/>
      <c r="M807" s="6"/>
      <c r="N807" s="6"/>
    </row>
    <row r="808">
      <c r="J808" s="6"/>
      <c r="K808" s="6"/>
      <c r="L808" s="6"/>
      <c r="M808" s="6"/>
      <c r="N808" s="6"/>
    </row>
    <row r="809">
      <c r="J809" s="6"/>
      <c r="K809" s="6"/>
      <c r="L809" s="6"/>
      <c r="M809" s="6"/>
      <c r="N809" s="6"/>
    </row>
    <row r="810">
      <c r="J810" s="6"/>
      <c r="K810" s="6"/>
      <c r="L810" s="6"/>
      <c r="M810" s="6"/>
      <c r="N810" s="6"/>
    </row>
    <row r="811">
      <c r="J811" s="6"/>
      <c r="K811" s="6"/>
      <c r="L811" s="6"/>
      <c r="M811" s="6"/>
      <c r="N811" s="6"/>
    </row>
    <row r="812">
      <c r="J812" s="6"/>
      <c r="K812" s="6"/>
      <c r="L812" s="6"/>
      <c r="M812" s="6"/>
      <c r="N812" s="6"/>
    </row>
    <row r="813">
      <c r="J813" s="6"/>
      <c r="K813" s="6"/>
      <c r="L813" s="6"/>
      <c r="M813" s="6"/>
      <c r="N813" s="6"/>
    </row>
    <row r="814">
      <c r="J814" s="6"/>
      <c r="K814" s="6"/>
      <c r="L814" s="6"/>
      <c r="M814" s="6"/>
      <c r="N814" s="6"/>
    </row>
    <row r="815">
      <c r="J815" s="6"/>
      <c r="K815" s="6"/>
      <c r="L815" s="6"/>
      <c r="M815" s="6"/>
      <c r="N815" s="6"/>
    </row>
    <row r="816">
      <c r="J816" s="6"/>
      <c r="K816" s="6"/>
      <c r="L816" s="6"/>
      <c r="M816" s="6"/>
      <c r="N816" s="6"/>
    </row>
    <row r="817">
      <c r="J817" s="6"/>
      <c r="K817" s="6"/>
      <c r="L817" s="6"/>
      <c r="M817" s="6"/>
      <c r="N817" s="6"/>
    </row>
    <row r="818">
      <c r="J818" s="6"/>
      <c r="K818" s="6"/>
      <c r="L818" s="6"/>
      <c r="M818" s="6"/>
      <c r="N818" s="6"/>
    </row>
    <row r="819">
      <c r="J819" s="6"/>
      <c r="K819" s="6"/>
      <c r="L819" s="6"/>
      <c r="M819" s="6"/>
      <c r="N819" s="6"/>
    </row>
    <row r="820">
      <c r="J820" s="6"/>
      <c r="K820" s="6"/>
      <c r="L820" s="6"/>
      <c r="M820" s="6"/>
      <c r="N820" s="6"/>
    </row>
    <row r="821">
      <c r="J821" s="6"/>
      <c r="K821" s="6"/>
      <c r="L821" s="6"/>
      <c r="M821" s="6"/>
      <c r="N821" s="6"/>
    </row>
    <row r="822">
      <c r="J822" s="6"/>
      <c r="K822" s="6"/>
      <c r="L822" s="6"/>
      <c r="M822" s="6"/>
      <c r="N822" s="6"/>
    </row>
    <row r="823">
      <c r="J823" s="6"/>
      <c r="K823" s="6"/>
      <c r="L823" s="6"/>
      <c r="M823" s="6"/>
      <c r="N823" s="6"/>
    </row>
    <row r="824">
      <c r="J824" s="6"/>
      <c r="K824" s="6"/>
      <c r="L824" s="6"/>
      <c r="M824" s="6"/>
      <c r="N824" s="6"/>
    </row>
    <row r="825">
      <c r="J825" s="6"/>
      <c r="K825" s="6"/>
      <c r="L825" s="6"/>
      <c r="M825" s="6"/>
      <c r="N825" s="6"/>
    </row>
    <row r="826">
      <c r="J826" s="6"/>
      <c r="K826" s="6"/>
      <c r="L826" s="6"/>
      <c r="M826" s="6"/>
      <c r="N826" s="6"/>
    </row>
    <row r="827">
      <c r="J827" s="6"/>
      <c r="K827" s="6"/>
      <c r="L827" s="6"/>
      <c r="M827" s="6"/>
      <c r="N827" s="6"/>
    </row>
    <row r="828">
      <c r="J828" s="6"/>
      <c r="K828" s="6"/>
      <c r="L828" s="6"/>
      <c r="M828" s="6"/>
      <c r="N828" s="6"/>
    </row>
    <row r="829">
      <c r="J829" s="6"/>
      <c r="K829" s="6"/>
      <c r="L829" s="6"/>
      <c r="M829" s="6"/>
      <c r="N829" s="6"/>
    </row>
    <row r="830">
      <c r="J830" s="6"/>
      <c r="K830" s="6"/>
      <c r="L830" s="6"/>
      <c r="M830" s="6"/>
      <c r="N830" s="6"/>
    </row>
    <row r="831">
      <c r="J831" s="6"/>
      <c r="K831" s="6"/>
      <c r="L831" s="6"/>
      <c r="M831" s="6"/>
      <c r="N831" s="6"/>
    </row>
    <row r="832">
      <c r="J832" s="6"/>
      <c r="K832" s="6"/>
      <c r="L832" s="6"/>
      <c r="M832" s="6"/>
      <c r="N832" s="6"/>
    </row>
    <row r="833">
      <c r="J833" s="6"/>
      <c r="K833" s="6"/>
      <c r="L833" s="6"/>
      <c r="M833" s="6"/>
      <c r="N833" s="6"/>
    </row>
    <row r="834">
      <c r="J834" s="6"/>
      <c r="K834" s="6"/>
      <c r="L834" s="6"/>
      <c r="M834" s="6"/>
      <c r="N834" s="6"/>
    </row>
    <row r="835">
      <c r="J835" s="6"/>
      <c r="K835" s="6"/>
      <c r="L835" s="6"/>
      <c r="M835" s="6"/>
      <c r="N835" s="6"/>
    </row>
    <row r="836">
      <c r="J836" s="6"/>
      <c r="K836" s="6"/>
      <c r="L836" s="6"/>
      <c r="M836" s="6"/>
      <c r="N836" s="6"/>
    </row>
    <row r="837">
      <c r="J837" s="6"/>
      <c r="K837" s="6"/>
      <c r="L837" s="6"/>
      <c r="M837" s="6"/>
      <c r="N837" s="6"/>
    </row>
    <row r="838">
      <c r="J838" s="6"/>
      <c r="K838" s="6"/>
      <c r="L838" s="6"/>
      <c r="M838" s="6"/>
      <c r="N838" s="6"/>
    </row>
    <row r="839">
      <c r="J839" s="6"/>
      <c r="K839" s="6"/>
      <c r="L839" s="6"/>
      <c r="M839" s="6"/>
      <c r="N839" s="6"/>
    </row>
    <row r="840">
      <c r="J840" s="6"/>
      <c r="K840" s="6"/>
      <c r="L840" s="6"/>
      <c r="M840" s="6"/>
      <c r="N840" s="6"/>
    </row>
    <row r="841">
      <c r="J841" s="6"/>
      <c r="K841" s="6"/>
      <c r="L841" s="6"/>
      <c r="M841" s="6"/>
      <c r="N841" s="6"/>
    </row>
    <row r="842">
      <c r="J842" s="6"/>
      <c r="K842" s="6"/>
      <c r="L842" s="6"/>
      <c r="M842" s="6"/>
      <c r="N842" s="6"/>
    </row>
    <row r="843">
      <c r="J843" s="6"/>
      <c r="K843" s="6"/>
      <c r="L843" s="6"/>
      <c r="M843" s="6"/>
      <c r="N843" s="6"/>
    </row>
    <row r="844">
      <c r="J844" s="6"/>
      <c r="K844" s="6"/>
      <c r="L844" s="6"/>
      <c r="M844" s="6"/>
      <c r="N844" s="6"/>
    </row>
    <row r="845">
      <c r="J845" s="6"/>
      <c r="K845" s="6"/>
      <c r="L845" s="6"/>
      <c r="M845" s="6"/>
      <c r="N845" s="6"/>
    </row>
    <row r="846">
      <c r="J846" s="6"/>
      <c r="K846" s="6"/>
      <c r="L846" s="6"/>
      <c r="M846" s="6"/>
      <c r="N846" s="6"/>
    </row>
    <row r="847">
      <c r="J847" s="6"/>
      <c r="K847" s="6"/>
      <c r="L847" s="6"/>
      <c r="M847" s="6"/>
      <c r="N847" s="6"/>
    </row>
    <row r="848">
      <c r="J848" s="6"/>
      <c r="K848" s="6"/>
      <c r="L848" s="6"/>
      <c r="M848" s="6"/>
      <c r="N848" s="6"/>
    </row>
    <row r="849">
      <c r="J849" s="6"/>
      <c r="K849" s="6"/>
      <c r="L849" s="6"/>
      <c r="M849" s="6"/>
      <c r="N849" s="6"/>
    </row>
    <row r="850">
      <c r="J850" s="6"/>
      <c r="K850" s="6"/>
      <c r="L850" s="6"/>
      <c r="M850" s="6"/>
      <c r="N850" s="6"/>
    </row>
    <row r="851">
      <c r="J851" s="6"/>
      <c r="K851" s="6"/>
      <c r="L851" s="6"/>
      <c r="M851" s="6"/>
      <c r="N851" s="6"/>
    </row>
    <row r="852">
      <c r="J852" s="6"/>
      <c r="K852" s="6"/>
      <c r="L852" s="6"/>
      <c r="M852" s="6"/>
      <c r="N852" s="6"/>
    </row>
    <row r="853">
      <c r="J853" s="6"/>
      <c r="K853" s="6"/>
      <c r="L853" s="6"/>
      <c r="M853" s="6"/>
      <c r="N853" s="6"/>
    </row>
    <row r="854">
      <c r="J854" s="6"/>
      <c r="K854" s="6"/>
      <c r="L854" s="6"/>
      <c r="M854" s="6"/>
      <c r="N854" s="6"/>
    </row>
    <row r="855">
      <c r="J855" s="6"/>
      <c r="K855" s="6"/>
      <c r="L855" s="6"/>
      <c r="M855" s="6"/>
      <c r="N855" s="6"/>
    </row>
    <row r="856">
      <c r="J856" s="6"/>
      <c r="K856" s="6"/>
      <c r="L856" s="6"/>
      <c r="M856" s="6"/>
      <c r="N856" s="6"/>
    </row>
    <row r="857">
      <c r="J857" s="6"/>
      <c r="K857" s="6"/>
      <c r="L857" s="6"/>
      <c r="M857" s="6"/>
      <c r="N857" s="6"/>
    </row>
    <row r="858">
      <c r="J858" s="6"/>
      <c r="K858" s="6"/>
      <c r="L858" s="6"/>
      <c r="M858" s="6"/>
      <c r="N858" s="6"/>
    </row>
    <row r="859">
      <c r="J859" s="6"/>
      <c r="K859" s="6"/>
      <c r="L859" s="6"/>
      <c r="M859" s="6"/>
      <c r="N859" s="6"/>
    </row>
    <row r="860">
      <c r="J860" s="6"/>
      <c r="K860" s="6"/>
      <c r="L860" s="6"/>
      <c r="M860" s="6"/>
      <c r="N860" s="6"/>
    </row>
    <row r="861">
      <c r="J861" s="6"/>
      <c r="K861" s="6"/>
      <c r="L861" s="6"/>
      <c r="M861" s="6"/>
      <c r="N861" s="6"/>
    </row>
    <row r="862">
      <c r="J862" s="6"/>
      <c r="K862" s="6"/>
      <c r="L862" s="6"/>
      <c r="M862" s="6"/>
      <c r="N862" s="6"/>
    </row>
    <row r="863">
      <c r="J863" s="6"/>
      <c r="K863" s="6"/>
      <c r="L863" s="6"/>
      <c r="M863" s="6"/>
      <c r="N863" s="6"/>
    </row>
    <row r="864">
      <c r="J864" s="6"/>
      <c r="K864" s="6"/>
      <c r="L864" s="6"/>
      <c r="M864" s="6"/>
      <c r="N864" s="6"/>
    </row>
    <row r="865">
      <c r="J865" s="6"/>
      <c r="K865" s="6"/>
      <c r="L865" s="6"/>
      <c r="M865" s="6"/>
      <c r="N865" s="6"/>
    </row>
    <row r="866">
      <c r="J866" s="6"/>
      <c r="K866" s="6"/>
      <c r="L866" s="6"/>
      <c r="M866" s="6"/>
      <c r="N866" s="6"/>
    </row>
    <row r="867">
      <c r="J867" s="6"/>
      <c r="K867" s="6"/>
      <c r="L867" s="6"/>
      <c r="M867" s="6"/>
      <c r="N867" s="6"/>
    </row>
    <row r="868">
      <c r="J868" s="6"/>
      <c r="K868" s="6"/>
      <c r="L868" s="6"/>
      <c r="M868" s="6"/>
      <c r="N868" s="6"/>
    </row>
    <row r="869">
      <c r="J869" s="6"/>
      <c r="K869" s="6"/>
      <c r="L869" s="6"/>
      <c r="M869" s="6"/>
      <c r="N869" s="6"/>
    </row>
    <row r="870">
      <c r="J870" s="6"/>
      <c r="K870" s="6"/>
      <c r="L870" s="6"/>
      <c r="M870" s="6"/>
      <c r="N870" s="6"/>
    </row>
    <row r="871">
      <c r="J871" s="6"/>
      <c r="K871" s="6"/>
      <c r="L871" s="6"/>
      <c r="M871" s="6"/>
      <c r="N871" s="6"/>
    </row>
    <row r="872">
      <c r="J872" s="6"/>
      <c r="K872" s="6"/>
      <c r="L872" s="6"/>
      <c r="M872" s="6"/>
      <c r="N872" s="6"/>
    </row>
    <row r="873">
      <c r="J873" s="6"/>
      <c r="K873" s="6"/>
      <c r="L873" s="6"/>
      <c r="M873" s="6"/>
      <c r="N873" s="6"/>
    </row>
    <row r="874">
      <c r="J874" s="6"/>
      <c r="K874" s="6"/>
      <c r="L874" s="6"/>
      <c r="M874" s="6"/>
      <c r="N874" s="6"/>
    </row>
    <row r="875">
      <c r="J875" s="6"/>
      <c r="K875" s="6"/>
      <c r="L875" s="6"/>
      <c r="M875" s="6"/>
      <c r="N875" s="6"/>
    </row>
    <row r="876">
      <c r="J876" s="6"/>
      <c r="K876" s="6"/>
      <c r="L876" s="6"/>
      <c r="M876" s="6"/>
      <c r="N876" s="6"/>
    </row>
    <row r="877">
      <c r="J877" s="6"/>
      <c r="K877" s="6"/>
      <c r="L877" s="6"/>
      <c r="M877" s="6"/>
      <c r="N877" s="6"/>
    </row>
    <row r="878">
      <c r="J878" s="6"/>
      <c r="K878" s="6"/>
      <c r="L878" s="6"/>
      <c r="M878" s="6"/>
      <c r="N878" s="6"/>
    </row>
    <row r="879">
      <c r="J879" s="6"/>
      <c r="K879" s="6"/>
      <c r="L879" s="6"/>
      <c r="M879" s="6"/>
      <c r="N879" s="6"/>
    </row>
    <row r="880">
      <c r="J880" s="6"/>
      <c r="K880" s="6"/>
      <c r="L880" s="6"/>
      <c r="M880" s="6"/>
      <c r="N880" s="6"/>
    </row>
    <row r="881">
      <c r="J881" s="6"/>
      <c r="K881" s="6"/>
      <c r="L881" s="6"/>
      <c r="M881" s="6"/>
      <c r="N881" s="6"/>
    </row>
    <row r="882">
      <c r="J882" s="6"/>
      <c r="K882" s="6"/>
      <c r="L882" s="6"/>
      <c r="M882" s="6"/>
      <c r="N882" s="6"/>
    </row>
    <row r="883">
      <c r="J883" s="6"/>
      <c r="K883" s="6"/>
      <c r="L883" s="6"/>
      <c r="M883" s="6"/>
      <c r="N883" s="6"/>
    </row>
    <row r="884">
      <c r="J884" s="6"/>
      <c r="K884" s="6"/>
      <c r="L884" s="6"/>
      <c r="M884" s="6"/>
      <c r="N884" s="6"/>
    </row>
    <row r="885">
      <c r="J885" s="6"/>
      <c r="K885" s="6"/>
      <c r="L885" s="6"/>
      <c r="M885" s="6"/>
      <c r="N885" s="6"/>
    </row>
    <row r="886">
      <c r="J886" s="6"/>
      <c r="K886" s="6"/>
      <c r="L886" s="6"/>
      <c r="M886" s="6"/>
      <c r="N886" s="6"/>
    </row>
    <row r="887">
      <c r="J887" s="6"/>
      <c r="K887" s="6"/>
      <c r="L887" s="6"/>
      <c r="M887" s="6"/>
      <c r="N887" s="6"/>
    </row>
    <row r="888">
      <c r="J888" s="6"/>
      <c r="K888" s="6"/>
      <c r="L888" s="6"/>
      <c r="M888" s="6"/>
      <c r="N888" s="6"/>
    </row>
    <row r="889">
      <c r="J889" s="6"/>
      <c r="K889" s="6"/>
      <c r="L889" s="6"/>
      <c r="M889" s="6"/>
      <c r="N889" s="6"/>
    </row>
    <row r="890">
      <c r="J890" s="6"/>
      <c r="K890" s="6"/>
      <c r="L890" s="6"/>
      <c r="M890" s="6"/>
      <c r="N890" s="6"/>
    </row>
    <row r="891">
      <c r="J891" s="6"/>
      <c r="K891" s="6"/>
      <c r="L891" s="6"/>
      <c r="M891" s="6"/>
      <c r="N891" s="6"/>
    </row>
    <row r="892">
      <c r="J892" s="6"/>
      <c r="K892" s="6"/>
      <c r="L892" s="6"/>
      <c r="M892" s="6"/>
      <c r="N892" s="6"/>
    </row>
    <row r="893">
      <c r="J893" s="6"/>
      <c r="K893" s="6"/>
      <c r="L893" s="6"/>
      <c r="M893" s="6"/>
      <c r="N893" s="6"/>
    </row>
    <row r="894">
      <c r="J894" s="6"/>
      <c r="K894" s="6"/>
      <c r="L894" s="6"/>
      <c r="M894" s="6"/>
      <c r="N894" s="6"/>
    </row>
    <row r="895">
      <c r="J895" s="6"/>
      <c r="K895" s="6"/>
      <c r="L895" s="6"/>
      <c r="M895" s="6"/>
      <c r="N895" s="6"/>
    </row>
    <row r="896">
      <c r="J896" s="6"/>
      <c r="K896" s="6"/>
      <c r="L896" s="6"/>
      <c r="M896" s="6"/>
      <c r="N896" s="6"/>
    </row>
    <row r="897">
      <c r="J897" s="6"/>
      <c r="K897" s="6"/>
      <c r="L897" s="6"/>
      <c r="M897" s="6"/>
      <c r="N897" s="6"/>
    </row>
    <row r="898">
      <c r="J898" s="6"/>
      <c r="K898" s="6"/>
      <c r="L898" s="6"/>
      <c r="M898" s="6"/>
      <c r="N898" s="6"/>
    </row>
    <row r="899">
      <c r="J899" s="6"/>
      <c r="K899" s="6"/>
      <c r="L899" s="6"/>
      <c r="M899" s="6"/>
      <c r="N899" s="6"/>
    </row>
    <row r="900">
      <c r="J900" s="6"/>
      <c r="K900" s="6"/>
      <c r="L900" s="6"/>
      <c r="M900" s="6"/>
      <c r="N900" s="6"/>
    </row>
    <row r="901">
      <c r="J901" s="6"/>
      <c r="K901" s="6"/>
      <c r="L901" s="6"/>
      <c r="M901" s="6"/>
      <c r="N901" s="6"/>
    </row>
    <row r="902">
      <c r="J902" s="6"/>
      <c r="K902" s="6"/>
      <c r="L902" s="6"/>
      <c r="M902" s="6"/>
      <c r="N902" s="6"/>
    </row>
    <row r="903">
      <c r="J903" s="6"/>
      <c r="K903" s="6"/>
      <c r="L903" s="6"/>
      <c r="M903" s="6"/>
      <c r="N903" s="6"/>
    </row>
    <row r="904">
      <c r="J904" s="6"/>
      <c r="K904" s="6"/>
      <c r="L904" s="6"/>
      <c r="M904" s="6"/>
      <c r="N904" s="6"/>
    </row>
    <row r="905">
      <c r="J905" s="6"/>
      <c r="K905" s="6"/>
      <c r="L905" s="6"/>
      <c r="M905" s="6"/>
      <c r="N905" s="6"/>
    </row>
    <row r="906">
      <c r="J906" s="6"/>
      <c r="K906" s="6"/>
      <c r="L906" s="6"/>
      <c r="M906" s="6"/>
      <c r="N906" s="6"/>
    </row>
    <row r="907">
      <c r="J907" s="6"/>
      <c r="K907" s="6"/>
      <c r="L907" s="6"/>
      <c r="M907" s="6"/>
      <c r="N907" s="6"/>
    </row>
    <row r="908">
      <c r="J908" s="6"/>
      <c r="K908" s="6"/>
      <c r="L908" s="6"/>
      <c r="M908" s="6"/>
      <c r="N908" s="6"/>
    </row>
    <row r="909">
      <c r="J909" s="6"/>
      <c r="K909" s="6"/>
      <c r="L909" s="6"/>
      <c r="M909" s="6"/>
      <c r="N909" s="6"/>
    </row>
    <row r="910">
      <c r="J910" s="6"/>
      <c r="K910" s="6"/>
      <c r="L910" s="6"/>
      <c r="M910" s="6"/>
      <c r="N910" s="6"/>
    </row>
    <row r="911">
      <c r="J911" s="6"/>
      <c r="K911" s="6"/>
      <c r="L911" s="6"/>
      <c r="M911" s="6"/>
      <c r="N911" s="6"/>
    </row>
    <row r="912">
      <c r="J912" s="6"/>
      <c r="K912" s="6"/>
      <c r="L912" s="6"/>
      <c r="M912" s="6"/>
      <c r="N912" s="6"/>
    </row>
    <row r="913">
      <c r="J913" s="6"/>
      <c r="K913" s="6"/>
      <c r="L913" s="6"/>
      <c r="M913" s="6"/>
      <c r="N913" s="6"/>
    </row>
    <row r="914">
      <c r="J914" s="6"/>
      <c r="K914" s="6"/>
      <c r="L914" s="6"/>
      <c r="M914" s="6"/>
      <c r="N914" s="6"/>
    </row>
    <row r="915">
      <c r="J915" s="6"/>
      <c r="K915" s="6"/>
      <c r="L915" s="6"/>
      <c r="M915" s="6"/>
      <c r="N915" s="6"/>
    </row>
    <row r="916">
      <c r="J916" s="6"/>
      <c r="K916" s="6"/>
      <c r="L916" s="6"/>
      <c r="M916" s="6"/>
      <c r="N916" s="6"/>
    </row>
    <row r="917">
      <c r="J917" s="6"/>
      <c r="K917" s="6"/>
      <c r="L917" s="6"/>
      <c r="M917" s="6"/>
      <c r="N917" s="6"/>
    </row>
    <row r="918">
      <c r="J918" s="6"/>
      <c r="K918" s="6"/>
      <c r="L918" s="6"/>
      <c r="M918" s="6"/>
      <c r="N918" s="6"/>
    </row>
    <row r="919">
      <c r="J919" s="6"/>
      <c r="K919" s="6"/>
      <c r="L919" s="6"/>
      <c r="M919" s="6"/>
      <c r="N919" s="6"/>
    </row>
    <row r="920">
      <c r="J920" s="6"/>
      <c r="K920" s="6"/>
      <c r="L920" s="6"/>
      <c r="M920" s="6"/>
      <c r="N920" s="6"/>
    </row>
    <row r="921">
      <c r="J921" s="6"/>
      <c r="K921" s="6"/>
      <c r="L921" s="6"/>
      <c r="M921" s="6"/>
      <c r="N921" s="6"/>
    </row>
    <row r="922">
      <c r="J922" s="6"/>
      <c r="K922" s="6"/>
      <c r="L922" s="6"/>
      <c r="M922" s="6"/>
      <c r="N922" s="6"/>
    </row>
    <row r="923">
      <c r="J923" s="6"/>
      <c r="K923" s="6"/>
      <c r="L923" s="6"/>
      <c r="M923" s="6"/>
      <c r="N923" s="6"/>
    </row>
    <row r="924">
      <c r="J924" s="6"/>
      <c r="K924" s="6"/>
      <c r="L924" s="6"/>
      <c r="M924" s="6"/>
      <c r="N924" s="6"/>
    </row>
    <row r="925">
      <c r="J925" s="6"/>
      <c r="K925" s="6"/>
      <c r="L925" s="6"/>
      <c r="M925" s="6"/>
      <c r="N925" s="6"/>
    </row>
    <row r="926">
      <c r="J926" s="6"/>
      <c r="K926" s="6"/>
      <c r="L926" s="6"/>
      <c r="M926" s="6"/>
      <c r="N926" s="6"/>
    </row>
    <row r="927">
      <c r="J927" s="6"/>
      <c r="K927" s="6"/>
      <c r="L927" s="6"/>
      <c r="M927" s="6"/>
      <c r="N927" s="6"/>
    </row>
    <row r="928">
      <c r="J928" s="6"/>
      <c r="K928" s="6"/>
      <c r="L928" s="6"/>
      <c r="M928" s="6"/>
      <c r="N928" s="6"/>
    </row>
    <row r="929">
      <c r="J929" s="6"/>
      <c r="K929" s="6"/>
      <c r="L929" s="6"/>
      <c r="M929" s="6"/>
      <c r="N929" s="6"/>
    </row>
    <row r="930">
      <c r="J930" s="6"/>
      <c r="K930" s="6"/>
      <c r="L930" s="6"/>
      <c r="M930" s="6"/>
      <c r="N930" s="6"/>
    </row>
    <row r="931">
      <c r="J931" s="6"/>
      <c r="K931" s="6"/>
      <c r="L931" s="6"/>
      <c r="M931" s="6"/>
      <c r="N931" s="6"/>
    </row>
    <row r="932">
      <c r="J932" s="6"/>
      <c r="K932" s="6"/>
      <c r="L932" s="6"/>
      <c r="M932" s="6"/>
      <c r="N932" s="6"/>
    </row>
    <row r="933">
      <c r="J933" s="6"/>
      <c r="K933" s="6"/>
      <c r="L933" s="6"/>
      <c r="M933" s="6"/>
      <c r="N933" s="6"/>
    </row>
    <row r="934">
      <c r="J934" s="6"/>
      <c r="K934" s="6"/>
      <c r="L934" s="6"/>
      <c r="M934" s="6"/>
      <c r="N934" s="6"/>
    </row>
    <row r="935">
      <c r="J935" s="6"/>
      <c r="K935" s="6"/>
      <c r="L935" s="6"/>
      <c r="M935" s="6"/>
      <c r="N935" s="6"/>
    </row>
    <row r="936">
      <c r="J936" s="6"/>
      <c r="K936" s="6"/>
      <c r="L936" s="6"/>
      <c r="M936" s="6"/>
      <c r="N936" s="6"/>
    </row>
    <row r="937">
      <c r="J937" s="6"/>
      <c r="K937" s="6"/>
      <c r="L937" s="6"/>
      <c r="M937" s="6"/>
      <c r="N937" s="6"/>
    </row>
    <row r="938">
      <c r="J938" s="6"/>
      <c r="K938" s="6"/>
      <c r="L938" s="6"/>
      <c r="M938" s="6"/>
      <c r="N938" s="6"/>
    </row>
    <row r="939">
      <c r="J939" s="6"/>
      <c r="K939" s="6"/>
      <c r="L939" s="6"/>
      <c r="M939" s="6"/>
      <c r="N939" s="6"/>
    </row>
    <row r="940">
      <c r="J940" s="6"/>
      <c r="K940" s="6"/>
      <c r="L940" s="6"/>
      <c r="M940" s="6"/>
      <c r="N940" s="6"/>
    </row>
    <row r="941">
      <c r="J941" s="6"/>
      <c r="K941" s="6"/>
      <c r="L941" s="6"/>
      <c r="M941" s="6"/>
      <c r="N941" s="6"/>
    </row>
    <row r="942">
      <c r="J942" s="6"/>
      <c r="K942" s="6"/>
      <c r="L942" s="6"/>
      <c r="M942" s="6"/>
      <c r="N942" s="6"/>
    </row>
    <row r="943">
      <c r="J943" s="6"/>
      <c r="K943" s="6"/>
      <c r="L943" s="6"/>
      <c r="M943" s="6"/>
      <c r="N943" s="6"/>
    </row>
    <row r="944">
      <c r="J944" s="6"/>
      <c r="K944" s="6"/>
      <c r="L944" s="6"/>
      <c r="M944" s="6"/>
      <c r="N944" s="6"/>
    </row>
    <row r="945">
      <c r="J945" s="6"/>
      <c r="K945" s="6"/>
      <c r="L945" s="6"/>
      <c r="M945" s="6"/>
      <c r="N945" s="6"/>
    </row>
    <row r="946">
      <c r="J946" s="6"/>
      <c r="K946" s="6"/>
      <c r="L946" s="6"/>
      <c r="M946" s="6"/>
      <c r="N946" s="6"/>
    </row>
    <row r="947">
      <c r="J947" s="6"/>
      <c r="K947" s="6"/>
      <c r="L947" s="6"/>
      <c r="M947" s="6"/>
      <c r="N947" s="6"/>
    </row>
    <row r="948">
      <c r="J948" s="6"/>
      <c r="K948" s="6"/>
      <c r="L948" s="6"/>
      <c r="M948" s="6"/>
      <c r="N948" s="6"/>
    </row>
    <row r="949">
      <c r="J949" s="6"/>
      <c r="K949" s="6"/>
      <c r="L949" s="6"/>
      <c r="M949" s="6"/>
      <c r="N949" s="6"/>
    </row>
    <row r="950">
      <c r="J950" s="6"/>
      <c r="K950" s="6"/>
      <c r="L950" s="6"/>
      <c r="M950" s="6"/>
      <c r="N950" s="6"/>
    </row>
    <row r="951">
      <c r="J951" s="6"/>
      <c r="K951" s="6"/>
      <c r="L951" s="6"/>
      <c r="M951" s="6"/>
      <c r="N951" s="6"/>
    </row>
    <row r="952">
      <c r="J952" s="6"/>
      <c r="K952" s="6"/>
      <c r="L952" s="6"/>
      <c r="M952" s="6"/>
      <c r="N952" s="6"/>
    </row>
    <row r="953">
      <c r="J953" s="6"/>
      <c r="K953" s="6"/>
      <c r="L953" s="6"/>
      <c r="M953" s="6"/>
      <c r="N953" s="6"/>
    </row>
    <row r="954">
      <c r="J954" s="6"/>
      <c r="K954" s="6"/>
      <c r="L954" s="6"/>
      <c r="M954" s="6"/>
      <c r="N954" s="6"/>
    </row>
    <row r="955">
      <c r="J955" s="6"/>
      <c r="K955" s="6"/>
      <c r="L955" s="6"/>
      <c r="M955" s="6"/>
      <c r="N955" s="6"/>
    </row>
    <row r="956">
      <c r="J956" s="6"/>
      <c r="K956" s="6"/>
      <c r="L956" s="6"/>
      <c r="M956" s="6"/>
      <c r="N956" s="6"/>
    </row>
    <row r="957">
      <c r="J957" s="6"/>
      <c r="K957" s="6"/>
      <c r="L957" s="6"/>
      <c r="M957" s="6"/>
      <c r="N957" s="6"/>
    </row>
    <row r="958">
      <c r="J958" s="6"/>
      <c r="K958" s="6"/>
      <c r="L958" s="6"/>
      <c r="M958" s="6"/>
      <c r="N958" s="6"/>
    </row>
    <row r="959">
      <c r="J959" s="6"/>
      <c r="K959" s="6"/>
      <c r="L959" s="6"/>
      <c r="M959" s="6"/>
      <c r="N959" s="6"/>
    </row>
    <row r="960">
      <c r="J960" s="6"/>
      <c r="K960" s="6"/>
      <c r="L960" s="6"/>
      <c r="M960" s="6"/>
      <c r="N960" s="6"/>
    </row>
    <row r="961">
      <c r="J961" s="6"/>
      <c r="K961" s="6"/>
      <c r="L961" s="6"/>
      <c r="M961" s="6"/>
      <c r="N961" s="6"/>
    </row>
    <row r="962">
      <c r="J962" s="6"/>
      <c r="K962" s="6"/>
      <c r="L962" s="6"/>
      <c r="M962" s="6"/>
      <c r="N962" s="6"/>
    </row>
    <row r="963">
      <c r="J963" s="6"/>
      <c r="K963" s="6"/>
      <c r="L963" s="6"/>
      <c r="M963" s="6"/>
      <c r="N963" s="6"/>
    </row>
    <row r="964">
      <c r="J964" s="6"/>
      <c r="K964" s="6"/>
      <c r="L964" s="6"/>
      <c r="M964" s="6"/>
      <c r="N964" s="6"/>
    </row>
    <row r="965">
      <c r="J965" s="6"/>
      <c r="K965" s="6"/>
      <c r="L965" s="6"/>
      <c r="M965" s="6"/>
      <c r="N965" s="6"/>
    </row>
    <row r="966">
      <c r="J966" s="6"/>
      <c r="K966" s="6"/>
      <c r="L966" s="6"/>
      <c r="M966" s="6"/>
      <c r="N966" s="6"/>
    </row>
    <row r="967">
      <c r="J967" s="6"/>
      <c r="K967" s="6"/>
      <c r="L967" s="6"/>
      <c r="M967" s="6"/>
      <c r="N967" s="6"/>
    </row>
    <row r="968">
      <c r="J968" s="6"/>
      <c r="K968" s="6"/>
      <c r="L968" s="6"/>
      <c r="M968" s="6"/>
      <c r="N968" s="6"/>
    </row>
    <row r="969">
      <c r="J969" s="6"/>
      <c r="K969" s="6"/>
      <c r="L969" s="6"/>
      <c r="M969" s="6"/>
      <c r="N969" s="6"/>
    </row>
    <row r="970">
      <c r="J970" s="6"/>
      <c r="K970" s="6"/>
      <c r="L970" s="6"/>
      <c r="M970" s="6"/>
      <c r="N970" s="6"/>
    </row>
    <row r="971">
      <c r="J971" s="6"/>
      <c r="K971" s="6"/>
      <c r="L971" s="6"/>
      <c r="M971" s="6"/>
      <c r="N971" s="6"/>
    </row>
    <row r="972">
      <c r="J972" s="6"/>
      <c r="K972" s="6"/>
      <c r="L972" s="6"/>
      <c r="M972" s="6"/>
      <c r="N972" s="6"/>
    </row>
    <row r="973">
      <c r="J973" s="6"/>
      <c r="K973" s="6"/>
      <c r="L973" s="6"/>
      <c r="M973" s="6"/>
      <c r="N973" s="6"/>
    </row>
    <row r="974">
      <c r="J974" s="6"/>
      <c r="K974" s="6"/>
      <c r="L974" s="6"/>
      <c r="M974" s="6"/>
      <c r="N974" s="6"/>
    </row>
    <row r="975">
      <c r="J975" s="6"/>
      <c r="K975" s="6"/>
      <c r="L975" s="6"/>
      <c r="M975" s="6"/>
      <c r="N975" s="6"/>
    </row>
    <row r="976">
      <c r="J976" s="6"/>
      <c r="K976" s="6"/>
      <c r="L976" s="6"/>
      <c r="M976" s="6"/>
      <c r="N976" s="6"/>
    </row>
    <row r="977">
      <c r="J977" s="6"/>
      <c r="K977" s="6"/>
      <c r="L977" s="6"/>
      <c r="M977" s="6"/>
      <c r="N977" s="6"/>
    </row>
    <row r="978">
      <c r="J978" s="6"/>
      <c r="K978" s="6"/>
      <c r="L978" s="6"/>
      <c r="M978" s="6"/>
      <c r="N978" s="6"/>
    </row>
    <row r="979">
      <c r="J979" s="6"/>
      <c r="K979" s="6"/>
      <c r="L979" s="6"/>
      <c r="M979" s="6"/>
      <c r="N979" s="6"/>
    </row>
    <row r="980">
      <c r="J980" s="6"/>
      <c r="K980" s="6"/>
      <c r="L980" s="6"/>
      <c r="M980" s="6"/>
      <c r="N980" s="6"/>
    </row>
    <row r="981">
      <c r="J981" s="6"/>
      <c r="K981" s="6"/>
      <c r="L981" s="6"/>
      <c r="M981" s="6"/>
      <c r="N981" s="6"/>
    </row>
    <row r="982">
      <c r="J982" s="6"/>
      <c r="K982" s="6"/>
      <c r="L982" s="6"/>
      <c r="M982" s="6"/>
      <c r="N982" s="6"/>
    </row>
    <row r="983">
      <c r="J983" s="6"/>
      <c r="K983" s="6"/>
      <c r="L983" s="6"/>
      <c r="M983" s="6"/>
      <c r="N983" s="6"/>
    </row>
    <row r="984">
      <c r="J984" s="6"/>
      <c r="K984" s="6"/>
      <c r="L984" s="6"/>
      <c r="M984" s="6"/>
      <c r="N984" s="6"/>
    </row>
    <row r="985">
      <c r="J985" s="6"/>
      <c r="K985" s="6"/>
      <c r="L985" s="6"/>
      <c r="M985" s="6"/>
      <c r="N985" s="6"/>
    </row>
    <row r="986">
      <c r="J986" s="6"/>
      <c r="K986" s="6"/>
      <c r="L986" s="6"/>
      <c r="M986" s="6"/>
      <c r="N986" s="6"/>
    </row>
    <row r="987">
      <c r="J987" s="6"/>
      <c r="K987" s="6"/>
      <c r="L987" s="6"/>
      <c r="M987" s="6"/>
      <c r="N987" s="6"/>
    </row>
    <row r="988">
      <c r="J988" s="6"/>
      <c r="K988" s="6"/>
      <c r="L988" s="6"/>
      <c r="M988" s="6"/>
      <c r="N988" s="6"/>
    </row>
    <row r="989">
      <c r="J989" s="6"/>
      <c r="K989" s="6"/>
      <c r="L989" s="6"/>
      <c r="M989" s="6"/>
      <c r="N989" s="6"/>
    </row>
    <row r="990">
      <c r="J990" s="6"/>
      <c r="K990" s="6"/>
      <c r="L990" s="6"/>
      <c r="M990" s="6"/>
      <c r="N990" s="6"/>
    </row>
    <row r="991">
      <c r="J991" s="6"/>
      <c r="K991" s="6"/>
      <c r="L991" s="6"/>
      <c r="M991" s="6"/>
      <c r="N991" s="6"/>
    </row>
    <row r="992">
      <c r="J992" s="6"/>
      <c r="K992" s="6"/>
      <c r="L992" s="6"/>
      <c r="M992" s="6"/>
      <c r="N992" s="6"/>
    </row>
    <row r="993">
      <c r="J993" s="6"/>
      <c r="K993" s="6"/>
      <c r="L993" s="6"/>
      <c r="M993" s="6"/>
      <c r="N993" s="6"/>
    </row>
    <row r="994">
      <c r="J994" s="6"/>
      <c r="K994" s="6"/>
      <c r="L994" s="6"/>
      <c r="M994" s="6"/>
      <c r="N994" s="6"/>
    </row>
    <row r="995">
      <c r="J995" s="6"/>
      <c r="K995" s="6"/>
      <c r="L995" s="6"/>
      <c r="M995" s="6"/>
      <c r="N995" s="6"/>
    </row>
    <row r="996">
      <c r="J996" s="6"/>
      <c r="K996" s="6"/>
      <c r="L996" s="6"/>
      <c r="M996" s="6"/>
      <c r="N996" s="6"/>
    </row>
    <row r="997">
      <c r="J997" s="6"/>
      <c r="K997" s="6"/>
      <c r="L997" s="6"/>
      <c r="M997" s="6"/>
      <c r="N997" s="6"/>
    </row>
    <row r="998">
      <c r="J998" s="6"/>
      <c r="K998" s="6"/>
      <c r="L998" s="6"/>
      <c r="M998" s="6"/>
      <c r="N998" s="6"/>
    </row>
    <row r="999">
      <c r="J999" s="6"/>
      <c r="K999" s="6"/>
      <c r="L999" s="6"/>
      <c r="M999" s="6"/>
      <c r="N999" s="6"/>
    </row>
    <row r="1000">
      <c r="J1000" s="6"/>
      <c r="K1000" s="6"/>
      <c r="L1000" s="6"/>
      <c r="M1000" s="6"/>
      <c r="N1000" s="6"/>
    </row>
    <row r="1001">
      <c r="J1001" s="6"/>
      <c r="K1001" s="6"/>
      <c r="L1001" s="6"/>
      <c r="M1001" s="6"/>
      <c r="N1001" s="6"/>
    </row>
    <row r="1002">
      <c r="J1002" s="6"/>
      <c r="K1002" s="6"/>
      <c r="L1002" s="6"/>
      <c r="M1002" s="6"/>
      <c r="N1002" s="6"/>
    </row>
    <row r="1003">
      <c r="J1003" s="6"/>
      <c r="K1003" s="6"/>
      <c r="L1003" s="6"/>
      <c r="M1003" s="6"/>
      <c r="N1003" s="6"/>
    </row>
    <row r="1004">
      <c r="J1004" s="6"/>
      <c r="K1004" s="6"/>
      <c r="L1004" s="6"/>
      <c r="M1004" s="6"/>
      <c r="N1004" s="6"/>
    </row>
    <row r="1005">
      <c r="J1005" s="6"/>
      <c r="K1005" s="6"/>
      <c r="L1005" s="6"/>
      <c r="M1005" s="6"/>
      <c r="N1005" s="6"/>
    </row>
    <row r="1006">
      <c r="J1006" s="6"/>
      <c r="K1006" s="6"/>
      <c r="L1006" s="6"/>
      <c r="M1006" s="6"/>
      <c r="N1006" s="6"/>
    </row>
    <row r="1007">
      <c r="J1007" s="6"/>
      <c r="K1007" s="6"/>
      <c r="L1007" s="6"/>
      <c r="M1007" s="6"/>
      <c r="N1007" s="6"/>
    </row>
    <row r="1008">
      <c r="J1008" s="6"/>
      <c r="K1008" s="6"/>
      <c r="L1008" s="6"/>
      <c r="M1008" s="6"/>
      <c r="N1008" s="6"/>
    </row>
    <row r="1009">
      <c r="J1009" s="6"/>
      <c r="K1009" s="6"/>
      <c r="L1009" s="6"/>
      <c r="M1009" s="6"/>
      <c r="N1009" s="6"/>
    </row>
    <row r="1010">
      <c r="J1010" s="6"/>
      <c r="K1010" s="6"/>
      <c r="L1010" s="6"/>
      <c r="M1010" s="6"/>
      <c r="N1010" s="6"/>
    </row>
    <row r="1011">
      <c r="J1011" s="6"/>
      <c r="K1011" s="6"/>
      <c r="L1011" s="6"/>
      <c r="M1011" s="6"/>
      <c r="N1011" s="6"/>
    </row>
    <row r="1012">
      <c r="J1012" s="6"/>
      <c r="K1012" s="6"/>
      <c r="L1012" s="6"/>
      <c r="M1012" s="6"/>
      <c r="N1012" s="6"/>
    </row>
    <row r="1013">
      <c r="J1013" s="6"/>
      <c r="K1013" s="6"/>
      <c r="L1013" s="6"/>
      <c r="M1013" s="6"/>
      <c r="N1013" s="6"/>
    </row>
    <row r="1014">
      <c r="J1014" s="6"/>
      <c r="K1014" s="6"/>
      <c r="L1014" s="6"/>
      <c r="M1014" s="6"/>
      <c r="N1014" s="6"/>
    </row>
    <row r="1015">
      <c r="J1015" s="6"/>
      <c r="K1015" s="6"/>
      <c r="L1015" s="6"/>
      <c r="M1015" s="6"/>
      <c r="N1015" s="6"/>
    </row>
    <row r="1016">
      <c r="J1016" s="6"/>
      <c r="K1016" s="6"/>
      <c r="L1016" s="6"/>
      <c r="M1016" s="6"/>
      <c r="N1016" s="6"/>
    </row>
    <row r="1017">
      <c r="J1017" s="6"/>
      <c r="K1017" s="6"/>
      <c r="L1017" s="6"/>
      <c r="M1017" s="6"/>
      <c r="N1017" s="6"/>
    </row>
    <row r="1018">
      <c r="J1018" s="6"/>
      <c r="K1018" s="6"/>
      <c r="L1018" s="6"/>
      <c r="M1018" s="6"/>
      <c r="N1018" s="6"/>
    </row>
    <row r="1019">
      <c r="J1019" s="6"/>
      <c r="K1019" s="6"/>
      <c r="L1019" s="6"/>
      <c r="M1019" s="6"/>
      <c r="N1019" s="6"/>
    </row>
    <row r="1020">
      <c r="J1020" s="6"/>
      <c r="K1020" s="6"/>
      <c r="L1020" s="6"/>
      <c r="M1020" s="6"/>
      <c r="N1020" s="6"/>
    </row>
    <row r="1021">
      <c r="J1021" s="6"/>
      <c r="K1021" s="6"/>
      <c r="L1021" s="6"/>
      <c r="M1021" s="6"/>
      <c r="N1021" s="6"/>
    </row>
    <row r="1022">
      <c r="J1022" s="6"/>
      <c r="K1022" s="6"/>
      <c r="L1022" s="6"/>
      <c r="M1022" s="6"/>
      <c r="N1022" s="6"/>
    </row>
    <row r="1023">
      <c r="J1023" s="6"/>
      <c r="K1023" s="6"/>
      <c r="L1023" s="6"/>
      <c r="M1023" s="6"/>
      <c r="N1023" s="6"/>
    </row>
    <row r="1024">
      <c r="J1024" s="6"/>
      <c r="K1024" s="6"/>
      <c r="L1024" s="6"/>
      <c r="M1024" s="6"/>
      <c r="N1024" s="6"/>
    </row>
    <row r="1025">
      <c r="J1025" s="6"/>
      <c r="K1025" s="6"/>
      <c r="L1025" s="6"/>
      <c r="M1025" s="6"/>
      <c r="N1025" s="6"/>
    </row>
    <row r="1026">
      <c r="J1026" s="6"/>
      <c r="K1026" s="6"/>
      <c r="L1026" s="6"/>
      <c r="M1026" s="6"/>
      <c r="N1026" s="6"/>
    </row>
    <row r="1027">
      <c r="J1027" s="6"/>
      <c r="K1027" s="6"/>
      <c r="L1027" s="6"/>
      <c r="M1027" s="6"/>
      <c r="N1027" s="6"/>
    </row>
    <row r="1028">
      <c r="J1028" s="6"/>
      <c r="K1028" s="6"/>
      <c r="L1028" s="6"/>
      <c r="M1028" s="6"/>
      <c r="N1028" s="6"/>
    </row>
    <row r="1029">
      <c r="J1029" s="6"/>
      <c r="K1029" s="6"/>
      <c r="L1029" s="6"/>
      <c r="M1029" s="6"/>
      <c r="N1029" s="6"/>
    </row>
    <row r="1030">
      <c r="J1030" s="6"/>
      <c r="K1030" s="6"/>
      <c r="L1030" s="6"/>
      <c r="M1030" s="6"/>
      <c r="N1030" s="6"/>
    </row>
    <row r="1031">
      <c r="J1031" s="6"/>
      <c r="K1031" s="6"/>
      <c r="L1031" s="6"/>
      <c r="M1031" s="6"/>
      <c r="N1031" s="6"/>
    </row>
    <row r="1032">
      <c r="J1032" s="6"/>
      <c r="K1032" s="6"/>
      <c r="L1032" s="6"/>
      <c r="M1032" s="6"/>
      <c r="N1032" s="6"/>
    </row>
    <row r="1033">
      <c r="J1033" s="6"/>
      <c r="K1033" s="6"/>
      <c r="L1033" s="6"/>
      <c r="M1033" s="6"/>
      <c r="N1033" s="6"/>
    </row>
    <row r="1034">
      <c r="J1034" s="6"/>
      <c r="K1034" s="6"/>
      <c r="L1034" s="6"/>
      <c r="M1034" s="6"/>
      <c r="N1034" s="6"/>
    </row>
    <row r="1035">
      <c r="J1035" s="6"/>
      <c r="K1035" s="6"/>
      <c r="L1035" s="6"/>
      <c r="M1035" s="6"/>
      <c r="N1035" s="6"/>
    </row>
    <row r="1036">
      <c r="J1036" s="6"/>
      <c r="K1036" s="6"/>
      <c r="L1036" s="6"/>
      <c r="M1036" s="6"/>
      <c r="N1036" s="6"/>
    </row>
    <row r="1037">
      <c r="J1037" s="6"/>
      <c r="K1037" s="6"/>
      <c r="L1037" s="6"/>
      <c r="M1037" s="6"/>
      <c r="N1037" s="6"/>
    </row>
    <row r="1038">
      <c r="J1038" s="6"/>
      <c r="K1038" s="6"/>
      <c r="L1038" s="6"/>
      <c r="M1038" s="6"/>
      <c r="N1038" s="6"/>
    </row>
    <row r="1039">
      <c r="J1039" s="6"/>
      <c r="K1039" s="6"/>
      <c r="L1039" s="6"/>
      <c r="M1039" s="6"/>
      <c r="N1039" s="6"/>
    </row>
    <row r="1040">
      <c r="J1040" s="6"/>
      <c r="K1040" s="6"/>
      <c r="L1040" s="6"/>
      <c r="M1040" s="6"/>
      <c r="N1040" s="6"/>
    </row>
    <row r="1041">
      <c r="J1041" s="6"/>
      <c r="K1041" s="6"/>
      <c r="L1041" s="6"/>
      <c r="M1041" s="6"/>
      <c r="N1041" s="6"/>
    </row>
    <row r="1042">
      <c r="J1042" s="6"/>
      <c r="K1042" s="6"/>
      <c r="L1042" s="6"/>
      <c r="M1042" s="6"/>
      <c r="N1042" s="6"/>
    </row>
    <row r="1043">
      <c r="J1043" s="6"/>
      <c r="K1043" s="6"/>
      <c r="L1043" s="6"/>
      <c r="M1043" s="6"/>
      <c r="N1043" s="6"/>
    </row>
    <row r="1044">
      <c r="J1044" s="6"/>
      <c r="K1044" s="6"/>
      <c r="L1044" s="6"/>
      <c r="M1044" s="6"/>
      <c r="N1044" s="6"/>
    </row>
    <row r="1045">
      <c r="J1045" s="6"/>
      <c r="K1045" s="6"/>
      <c r="L1045" s="6"/>
      <c r="M1045" s="6"/>
      <c r="N1045" s="6"/>
    </row>
    <row r="1046">
      <c r="J1046" s="6"/>
      <c r="K1046" s="6"/>
      <c r="L1046" s="6"/>
      <c r="M1046" s="6"/>
      <c r="N1046" s="6"/>
    </row>
    <row r="1047">
      <c r="J1047" s="6"/>
      <c r="K1047" s="6"/>
      <c r="L1047" s="6"/>
      <c r="M1047" s="6"/>
      <c r="N1047" s="6"/>
    </row>
    <row r="1048">
      <c r="J1048" s="6"/>
      <c r="K1048" s="6"/>
      <c r="L1048" s="6"/>
      <c r="M1048" s="6"/>
      <c r="N1048" s="6"/>
    </row>
    <row r="1049">
      <c r="J1049" s="6"/>
      <c r="K1049" s="6"/>
      <c r="L1049" s="6"/>
      <c r="M1049" s="6"/>
      <c r="N1049" s="6"/>
    </row>
    <row r="1050">
      <c r="J1050" s="6"/>
      <c r="K1050" s="6"/>
      <c r="L1050" s="6"/>
      <c r="M1050" s="6"/>
      <c r="N1050" s="6"/>
    </row>
    <row r="1051">
      <c r="J1051" s="6"/>
      <c r="K1051" s="6"/>
      <c r="L1051" s="6"/>
      <c r="M1051" s="6"/>
      <c r="N1051" s="6"/>
    </row>
    <row r="1052">
      <c r="J1052" s="6"/>
      <c r="K1052" s="6"/>
      <c r="L1052" s="6"/>
      <c r="M1052" s="6"/>
      <c r="N1052" s="6"/>
    </row>
    <row r="1053">
      <c r="J1053" s="6"/>
      <c r="K1053" s="6"/>
      <c r="L1053" s="6"/>
      <c r="M1053" s="6"/>
      <c r="N1053" s="6"/>
    </row>
    <row r="1054">
      <c r="J1054" s="6"/>
      <c r="K1054" s="6"/>
      <c r="L1054" s="6"/>
      <c r="M1054" s="6"/>
      <c r="N1054" s="6"/>
    </row>
    <row r="1055">
      <c r="J1055" s="6"/>
      <c r="K1055" s="6"/>
      <c r="L1055" s="6"/>
      <c r="M1055" s="6"/>
      <c r="N1055" s="6"/>
    </row>
    <row r="1056">
      <c r="J1056" s="6"/>
      <c r="K1056" s="6"/>
      <c r="L1056" s="6"/>
      <c r="M1056" s="6"/>
      <c r="N1056" s="6"/>
    </row>
    <row r="1057">
      <c r="J1057" s="6"/>
      <c r="K1057" s="6"/>
      <c r="L1057" s="6"/>
      <c r="M1057" s="6"/>
      <c r="N1057" s="6"/>
    </row>
    <row r="1058">
      <c r="J1058" s="6"/>
      <c r="K1058" s="6"/>
      <c r="L1058" s="6"/>
      <c r="M1058" s="6"/>
      <c r="N1058" s="6"/>
    </row>
    <row r="1059">
      <c r="J1059" s="6"/>
      <c r="K1059" s="6"/>
      <c r="L1059" s="6"/>
      <c r="M1059" s="6"/>
      <c r="N1059" s="6"/>
    </row>
    <row r="1060">
      <c r="J1060" s="6"/>
      <c r="K1060" s="6"/>
      <c r="L1060" s="6"/>
      <c r="M1060" s="6"/>
      <c r="N1060" s="6"/>
    </row>
    <row r="1061">
      <c r="J1061" s="6"/>
      <c r="K1061" s="6"/>
      <c r="L1061" s="6"/>
      <c r="M1061" s="6"/>
      <c r="N1061" s="6"/>
    </row>
    <row r="1062">
      <c r="J1062" s="6"/>
      <c r="K1062" s="6"/>
      <c r="L1062" s="6"/>
      <c r="M1062" s="6"/>
      <c r="N1062" s="6"/>
    </row>
    <row r="1063">
      <c r="J1063" s="6"/>
      <c r="K1063" s="6"/>
      <c r="L1063" s="6"/>
      <c r="M1063" s="6"/>
      <c r="N1063" s="6"/>
    </row>
    <row r="1064">
      <c r="J1064" s="6"/>
      <c r="K1064" s="6"/>
      <c r="L1064" s="6"/>
      <c r="M1064" s="6"/>
      <c r="N1064" s="6"/>
    </row>
    <row r="1065">
      <c r="J1065" s="6"/>
      <c r="K1065" s="6"/>
      <c r="L1065" s="6"/>
      <c r="M1065" s="6"/>
      <c r="N1065" s="6"/>
    </row>
    <row r="1066">
      <c r="J1066" s="6"/>
      <c r="K1066" s="6"/>
      <c r="L1066" s="6"/>
      <c r="M1066" s="6"/>
      <c r="N1066" s="6"/>
    </row>
    <row r="1067">
      <c r="J1067" s="6"/>
      <c r="K1067" s="6"/>
      <c r="L1067" s="6"/>
      <c r="M1067" s="6"/>
      <c r="N1067" s="6"/>
    </row>
    <row r="1068">
      <c r="J1068" s="6"/>
      <c r="K1068" s="6"/>
      <c r="L1068" s="6"/>
      <c r="M1068" s="6"/>
      <c r="N1068" s="6"/>
    </row>
    <row r="1069">
      <c r="J1069" s="6"/>
      <c r="K1069" s="6"/>
      <c r="L1069" s="6"/>
      <c r="M1069" s="6"/>
      <c r="N1069" s="6"/>
    </row>
    <row r="1070">
      <c r="J1070" s="6"/>
      <c r="K1070" s="6"/>
      <c r="L1070" s="6"/>
      <c r="M1070" s="6"/>
      <c r="N1070" s="6"/>
    </row>
    <row r="1071">
      <c r="J1071" s="6"/>
      <c r="K1071" s="6"/>
      <c r="L1071" s="6"/>
      <c r="M1071" s="6"/>
      <c r="N1071" s="6"/>
    </row>
    <row r="1072">
      <c r="J1072" s="6"/>
      <c r="K1072" s="6"/>
      <c r="L1072" s="6"/>
      <c r="M1072" s="6"/>
      <c r="N1072" s="6"/>
    </row>
    <row r="1073">
      <c r="J1073" s="6"/>
      <c r="K1073" s="6"/>
      <c r="L1073" s="6"/>
      <c r="M1073" s="6"/>
      <c r="N1073" s="6"/>
    </row>
    <row r="1074">
      <c r="J1074" s="6"/>
      <c r="K1074" s="6"/>
      <c r="L1074" s="6"/>
      <c r="M1074" s="6"/>
      <c r="N1074" s="6"/>
    </row>
    <row r="1075">
      <c r="J1075" s="6"/>
      <c r="K1075" s="6"/>
      <c r="L1075" s="6"/>
      <c r="M1075" s="6"/>
      <c r="N1075" s="6"/>
    </row>
    <row r="1076">
      <c r="J1076" s="6"/>
      <c r="K1076" s="6"/>
      <c r="L1076" s="6"/>
      <c r="M1076" s="6"/>
      <c r="N1076" s="6"/>
    </row>
    <row r="1077">
      <c r="J1077" s="6"/>
      <c r="K1077" s="6"/>
      <c r="L1077" s="6"/>
      <c r="M1077" s="6"/>
      <c r="N1077" s="6"/>
    </row>
    <row r="1078">
      <c r="J1078" s="6"/>
      <c r="K1078" s="6"/>
      <c r="L1078" s="6"/>
      <c r="M1078" s="6"/>
      <c r="N1078" s="6"/>
    </row>
    <row r="1079">
      <c r="J1079" s="6"/>
      <c r="K1079" s="6"/>
      <c r="L1079" s="6"/>
      <c r="M1079" s="6"/>
      <c r="N1079" s="6"/>
    </row>
    <row r="1080">
      <c r="J1080" s="6"/>
      <c r="K1080" s="6"/>
      <c r="L1080" s="6"/>
      <c r="M1080" s="6"/>
      <c r="N1080" s="6"/>
    </row>
    <row r="1081">
      <c r="J1081" s="6"/>
      <c r="K1081" s="6"/>
      <c r="L1081" s="6"/>
      <c r="M1081" s="6"/>
      <c r="N1081" s="6"/>
    </row>
    <row r="1082">
      <c r="J1082" s="6"/>
      <c r="K1082" s="6"/>
      <c r="L1082" s="6"/>
      <c r="M1082" s="6"/>
      <c r="N1082" s="6"/>
    </row>
    <row r="1083">
      <c r="J1083" s="6"/>
      <c r="K1083" s="6"/>
      <c r="L1083" s="6"/>
      <c r="M1083" s="6"/>
      <c r="N1083" s="6"/>
    </row>
    <row r="1084">
      <c r="J1084" s="6"/>
      <c r="K1084" s="6"/>
      <c r="L1084" s="6"/>
      <c r="M1084" s="6"/>
      <c r="N1084" s="6"/>
    </row>
    <row r="1085">
      <c r="J1085" s="6"/>
      <c r="K1085" s="6"/>
      <c r="L1085" s="6"/>
      <c r="M1085" s="6"/>
      <c r="N1085" s="6"/>
    </row>
    <row r="1086">
      <c r="J1086" s="6"/>
      <c r="K1086" s="6"/>
      <c r="L1086" s="6"/>
      <c r="M1086" s="6"/>
      <c r="N1086" s="6"/>
    </row>
    <row r="1087">
      <c r="J1087" s="6"/>
      <c r="K1087" s="6"/>
      <c r="L1087" s="6"/>
      <c r="M1087" s="6"/>
      <c r="N1087" s="6"/>
    </row>
    <row r="1088">
      <c r="J1088" s="6"/>
      <c r="K1088" s="6"/>
      <c r="L1088" s="6"/>
      <c r="M1088" s="6"/>
      <c r="N1088" s="6"/>
    </row>
    <row r="1089">
      <c r="J1089" s="6"/>
      <c r="K1089" s="6"/>
      <c r="L1089" s="6"/>
      <c r="M1089" s="6"/>
      <c r="N1089" s="6"/>
    </row>
    <row r="1090">
      <c r="J1090" s="6"/>
      <c r="K1090" s="6"/>
      <c r="L1090" s="6"/>
      <c r="M1090" s="6"/>
      <c r="N1090" s="6"/>
    </row>
    <row r="1091">
      <c r="J1091" s="6"/>
      <c r="K1091" s="6"/>
      <c r="L1091" s="6"/>
      <c r="M1091" s="6"/>
      <c r="N1091" s="6"/>
    </row>
    <row r="1092">
      <c r="J1092" s="6"/>
      <c r="K1092" s="6"/>
      <c r="L1092" s="6"/>
      <c r="M1092" s="6"/>
      <c r="N1092" s="6"/>
    </row>
    <row r="1093">
      <c r="J1093" s="6"/>
      <c r="K1093" s="6"/>
      <c r="L1093" s="6"/>
      <c r="M1093" s="6"/>
      <c r="N1093" s="6"/>
    </row>
    <row r="1094">
      <c r="J1094" s="6"/>
      <c r="K1094" s="6"/>
      <c r="L1094" s="6"/>
      <c r="M1094" s="6"/>
      <c r="N1094" s="6"/>
    </row>
    <row r="1095">
      <c r="J1095" s="6"/>
      <c r="K1095" s="6"/>
      <c r="L1095" s="6"/>
      <c r="M1095" s="6"/>
      <c r="N1095" s="6"/>
    </row>
    <row r="1096">
      <c r="J1096" s="6"/>
      <c r="K1096" s="6"/>
      <c r="L1096" s="6"/>
      <c r="M1096" s="6"/>
      <c r="N1096" s="6"/>
    </row>
    <row r="1097">
      <c r="J1097" s="6"/>
      <c r="K1097" s="6"/>
      <c r="L1097" s="6"/>
      <c r="M1097" s="6"/>
      <c r="N1097" s="6"/>
    </row>
    <row r="1098">
      <c r="J1098" s="6"/>
      <c r="K1098" s="6"/>
      <c r="L1098" s="6"/>
      <c r="M1098" s="6"/>
      <c r="N1098" s="6"/>
    </row>
    <row r="1099">
      <c r="J1099" s="6"/>
      <c r="K1099" s="6"/>
      <c r="L1099" s="6"/>
      <c r="M1099" s="6"/>
      <c r="N1099" s="6"/>
    </row>
    <row r="1100">
      <c r="J1100" s="6"/>
      <c r="K1100" s="6"/>
      <c r="L1100" s="6"/>
      <c r="M1100" s="6"/>
      <c r="N1100" s="6"/>
    </row>
    <row r="1101">
      <c r="J1101" s="6"/>
      <c r="K1101" s="6"/>
      <c r="L1101" s="6"/>
      <c r="M1101" s="6"/>
      <c r="N1101" s="6"/>
    </row>
    <row r="1102">
      <c r="J1102" s="6"/>
      <c r="K1102" s="6"/>
      <c r="L1102" s="6"/>
      <c r="M1102" s="6"/>
      <c r="N1102" s="6"/>
    </row>
    <row r="1103">
      <c r="J1103" s="6"/>
      <c r="K1103" s="6"/>
      <c r="L1103" s="6"/>
      <c r="M1103" s="6"/>
      <c r="N1103" s="6"/>
    </row>
    <row r="1104">
      <c r="J1104" s="6"/>
      <c r="K1104" s="6"/>
      <c r="L1104" s="6"/>
      <c r="M1104" s="6"/>
      <c r="N1104" s="6"/>
    </row>
    <row r="1105">
      <c r="J1105" s="6"/>
      <c r="K1105" s="6"/>
      <c r="L1105" s="6"/>
      <c r="M1105" s="6"/>
      <c r="N1105" s="6"/>
    </row>
    <row r="1106">
      <c r="J1106" s="6"/>
      <c r="K1106" s="6"/>
      <c r="L1106" s="6"/>
      <c r="M1106" s="6"/>
      <c r="N1106" s="6"/>
    </row>
    <row r="1107">
      <c r="J1107" s="6"/>
      <c r="K1107" s="6"/>
      <c r="L1107" s="6"/>
      <c r="M1107" s="6"/>
      <c r="N1107" s="6"/>
    </row>
    <row r="1108">
      <c r="J1108" s="6"/>
      <c r="K1108" s="6"/>
      <c r="L1108" s="6"/>
      <c r="M1108" s="6"/>
      <c r="N1108" s="6"/>
    </row>
    <row r="1109">
      <c r="J1109" s="6"/>
      <c r="K1109" s="6"/>
      <c r="L1109" s="6"/>
      <c r="M1109" s="6"/>
      <c r="N1109" s="6"/>
    </row>
    <row r="1110">
      <c r="J1110" s="6"/>
      <c r="K1110" s="6"/>
      <c r="L1110" s="6"/>
      <c r="M1110" s="6"/>
      <c r="N1110" s="6"/>
    </row>
    <row r="1111">
      <c r="J1111" s="6"/>
      <c r="K1111" s="6"/>
      <c r="L1111" s="6"/>
      <c r="M1111" s="6"/>
      <c r="N1111" s="6"/>
    </row>
    <row r="1112">
      <c r="J1112" s="6"/>
      <c r="K1112" s="6"/>
      <c r="L1112" s="6"/>
      <c r="M1112" s="6"/>
      <c r="N1112" s="6"/>
    </row>
    <row r="1113">
      <c r="J1113" s="6"/>
      <c r="K1113" s="6"/>
      <c r="L1113" s="6"/>
      <c r="M1113" s="6"/>
      <c r="N1113" s="6"/>
    </row>
    <row r="1114">
      <c r="J1114" s="6"/>
      <c r="K1114" s="6"/>
      <c r="L1114" s="6"/>
      <c r="M1114" s="6"/>
      <c r="N1114" s="6"/>
    </row>
    <row r="1115">
      <c r="J1115" s="6"/>
      <c r="K1115" s="6"/>
      <c r="L1115" s="6"/>
      <c r="M1115" s="6"/>
      <c r="N1115" s="6"/>
    </row>
    <row r="1116">
      <c r="J1116" s="6"/>
      <c r="K1116" s="6"/>
      <c r="L1116" s="6"/>
      <c r="M1116" s="6"/>
      <c r="N1116" s="6"/>
    </row>
    <row r="1117">
      <c r="J1117" s="6"/>
      <c r="K1117" s="6"/>
      <c r="L1117" s="6"/>
      <c r="M1117" s="6"/>
      <c r="N1117" s="6"/>
    </row>
    <row r="1118">
      <c r="J1118" s="6"/>
      <c r="K1118" s="6"/>
      <c r="L1118" s="6"/>
      <c r="M1118" s="6"/>
      <c r="N1118" s="6"/>
    </row>
    <row r="1119">
      <c r="J1119" s="6"/>
      <c r="K1119" s="6"/>
      <c r="L1119" s="6"/>
      <c r="M1119" s="6"/>
      <c r="N1119" s="6"/>
    </row>
    <row r="1120">
      <c r="J1120" s="6"/>
      <c r="K1120" s="6"/>
      <c r="L1120" s="6"/>
      <c r="M1120" s="6"/>
      <c r="N1120" s="6"/>
    </row>
    <row r="1121">
      <c r="J1121" s="6"/>
      <c r="K1121" s="6"/>
      <c r="L1121" s="6"/>
      <c r="M1121" s="6"/>
      <c r="N1121" s="6"/>
    </row>
    <row r="1122">
      <c r="J1122" s="6"/>
      <c r="K1122" s="6"/>
      <c r="L1122" s="6"/>
      <c r="M1122" s="6"/>
      <c r="N1122" s="6"/>
    </row>
    <row r="1123">
      <c r="J1123" s="6"/>
      <c r="K1123" s="6"/>
      <c r="L1123" s="6"/>
      <c r="M1123" s="6"/>
      <c r="N1123" s="6"/>
    </row>
    <row r="1124">
      <c r="J1124" s="6"/>
      <c r="K1124" s="6"/>
      <c r="L1124" s="6"/>
      <c r="M1124" s="6"/>
      <c r="N1124" s="6"/>
    </row>
    <row r="1125">
      <c r="J1125" s="6"/>
      <c r="K1125" s="6"/>
      <c r="L1125" s="6"/>
      <c r="M1125" s="6"/>
      <c r="N1125" s="6"/>
    </row>
    <row r="1126">
      <c r="J1126" s="6"/>
      <c r="K1126" s="6"/>
      <c r="L1126" s="6"/>
      <c r="M1126" s="6"/>
      <c r="N1126" s="6"/>
    </row>
    <row r="1127">
      <c r="J1127" s="6"/>
      <c r="K1127" s="6"/>
      <c r="L1127" s="6"/>
      <c r="M1127" s="6"/>
      <c r="N1127" s="6"/>
    </row>
    <row r="1128">
      <c r="J1128" s="6"/>
      <c r="K1128" s="6"/>
      <c r="L1128" s="6"/>
      <c r="M1128" s="6"/>
      <c r="N1128" s="6"/>
    </row>
    <row r="1129">
      <c r="J1129" s="6"/>
      <c r="K1129" s="6"/>
      <c r="L1129" s="6"/>
      <c r="M1129" s="6"/>
      <c r="N1129" s="6"/>
    </row>
    <row r="1130">
      <c r="J1130" s="6"/>
      <c r="K1130" s="6"/>
      <c r="L1130" s="6"/>
      <c r="M1130" s="6"/>
      <c r="N1130" s="6"/>
    </row>
    <row r="1131">
      <c r="J1131" s="6"/>
      <c r="K1131" s="6"/>
      <c r="L1131" s="6"/>
      <c r="M1131" s="6"/>
      <c r="N1131" s="6"/>
    </row>
    <row r="1132">
      <c r="J1132" s="6"/>
      <c r="K1132" s="6"/>
      <c r="L1132" s="6"/>
      <c r="M1132" s="6"/>
      <c r="N1132" s="6"/>
    </row>
    <row r="1133">
      <c r="J1133" s="6"/>
      <c r="K1133" s="6"/>
      <c r="L1133" s="6"/>
      <c r="M1133" s="6"/>
      <c r="N1133" s="6"/>
    </row>
    <row r="1134">
      <c r="J1134" s="6"/>
      <c r="K1134" s="6"/>
      <c r="L1134" s="6"/>
      <c r="M1134" s="6"/>
      <c r="N1134" s="6"/>
    </row>
    <row r="1135">
      <c r="J1135" s="6"/>
      <c r="K1135" s="6"/>
      <c r="L1135" s="6"/>
      <c r="M1135" s="6"/>
      <c r="N1135" s="6"/>
    </row>
    <row r="1136">
      <c r="J1136" s="6"/>
      <c r="K1136" s="6"/>
      <c r="L1136" s="6"/>
      <c r="M1136" s="6"/>
      <c r="N1136" s="6"/>
    </row>
    <row r="1137">
      <c r="J1137" s="6"/>
      <c r="K1137" s="6"/>
      <c r="L1137" s="6"/>
      <c r="M1137" s="6"/>
      <c r="N1137" s="6"/>
    </row>
    <row r="1138">
      <c r="J1138" s="6"/>
      <c r="K1138" s="6"/>
      <c r="L1138" s="6"/>
      <c r="M1138" s="6"/>
      <c r="N1138" s="6"/>
    </row>
    <row r="1139">
      <c r="J1139" s="6"/>
      <c r="K1139" s="6"/>
      <c r="L1139" s="6"/>
      <c r="M1139" s="6"/>
      <c r="N1139" s="6"/>
    </row>
    <row r="1140">
      <c r="J1140" s="6"/>
      <c r="K1140" s="6"/>
      <c r="L1140" s="6"/>
      <c r="M1140" s="6"/>
      <c r="N1140" s="6"/>
    </row>
    <row r="1141">
      <c r="J1141" s="6"/>
      <c r="K1141" s="6"/>
      <c r="L1141" s="6"/>
      <c r="M1141" s="6"/>
      <c r="N1141" s="6"/>
    </row>
    <row r="1142">
      <c r="J1142" s="6"/>
      <c r="K1142" s="6"/>
      <c r="L1142" s="6"/>
      <c r="M1142" s="6"/>
      <c r="N1142" s="6"/>
    </row>
    <row r="1143">
      <c r="J1143" s="6"/>
      <c r="K1143" s="6"/>
      <c r="L1143" s="6"/>
      <c r="M1143" s="6"/>
      <c r="N1143" s="6"/>
    </row>
    <row r="1144">
      <c r="J1144" s="6"/>
      <c r="K1144" s="6"/>
      <c r="L1144" s="6"/>
      <c r="M1144" s="6"/>
      <c r="N1144" s="6"/>
    </row>
    <row r="1145">
      <c r="J1145" s="6"/>
      <c r="K1145" s="6"/>
      <c r="L1145" s="6"/>
      <c r="M1145" s="6"/>
      <c r="N1145" s="6"/>
    </row>
    <row r="1146">
      <c r="J1146" s="6"/>
      <c r="K1146" s="6"/>
      <c r="L1146" s="6"/>
      <c r="M1146" s="6"/>
      <c r="N1146" s="6"/>
    </row>
    <row r="1147">
      <c r="J1147" s="6"/>
      <c r="K1147" s="6"/>
      <c r="L1147" s="6"/>
      <c r="M1147" s="6"/>
      <c r="N1147" s="6"/>
    </row>
    <row r="1148">
      <c r="J1148" s="6"/>
      <c r="K1148" s="6"/>
      <c r="L1148" s="6"/>
      <c r="M1148" s="6"/>
      <c r="N1148" s="6"/>
    </row>
    <row r="1149">
      <c r="J1149" s="6"/>
      <c r="K1149" s="6"/>
      <c r="L1149" s="6"/>
      <c r="M1149" s="6"/>
      <c r="N1149" s="6"/>
    </row>
    <row r="1150">
      <c r="J1150" s="6"/>
      <c r="K1150" s="6"/>
      <c r="L1150" s="6"/>
      <c r="M1150" s="6"/>
      <c r="N1150" s="6"/>
    </row>
    <row r="1151">
      <c r="J1151" s="6"/>
      <c r="K1151" s="6"/>
      <c r="L1151" s="6"/>
      <c r="M1151" s="6"/>
      <c r="N1151" s="6"/>
    </row>
    <row r="1152">
      <c r="J1152" s="6"/>
      <c r="K1152" s="6"/>
      <c r="L1152" s="6"/>
      <c r="M1152" s="6"/>
      <c r="N1152" s="6"/>
    </row>
    <row r="1153">
      <c r="J1153" s="6"/>
      <c r="K1153" s="6"/>
      <c r="L1153" s="6"/>
      <c r="M1153" s="6"/>
      <c r="N1153" s="6"/>
    </row>
    <row r="1154">
      <c r="J1154" s="6"/>
      <c r="K1154" s="6"/>
      <c r="L1154" s="6"/>
      <c r="M1154" s="6"/>
      <c r="N1154" s="6"/>
    </row>
    <row r="1155">
      <c r="J1155" s="6"/>
      <c r="K1155" s="6"/>
      <c r="L1155" s="6"/>
      <c r="M1155" s="6"/>
      <c r="N1155" s="6"/>
    </row>
    <row r="1156">
      <c r="J1156" s="6"/>
      <c r="K1156" s="6"/>
      <c r="L1156" s="6"/>
      <c r="M1156" s="6"/>
      <c r="N1156" s="6"/>
    </row>
    <row r="1157">
      <c r="J1157" s="6"/>
      <c r="K1157" s="6"/>
      <c r="L1157" s="6"/>
      <c r="M1157" s="6"/>
      <c r="N1157" s="6"/>
    </row>
    <row r="1158">
      <c r="J1158" s="6"/>
      <c r="K1158" s="6"/>
      <c r="L1158" s="6"/>
      <c r="M1158" s="6"/>
      <c r="N1158" s="6"/>
    </row>
    <row r="1159">
      <c r="J1159" s="6"/>
      <c r="K1159" s="6"/>
      <c r="L1159" s="6"/>
      <c r="M1159" s="6"/>
      <c r="N1159" s="6"/>
    </row>
    <row r="1160">
      <c r="J1160" s="6"/>
      <c r="K1160" s="6"/>
      <c r="L1160" s="6"/>
      <c r="M1160" s="6"/>
      <c r="N1160" s="6"/>
    </row>
    <row r="1161">
      <c r="J1161" s="6"/>
      <c r="K1161" s="6"/>
      <c r="L1161" s="6"/>
      <c r="M1161" s="6"/>
      <c r="N1161" s="6"/>
    </row>
    <row r="1162">
      <c r="J1162" s="6"/>
      <c r="K1162" s="6"/>
      <c r="L1162" s="6"/>
      <c r="M1162" s="6"/>
      <c r="N1162" s="6"/>
    </row>
    <row r="1163">
      <c r="J1163" s="6"/>
      <c r="K1163" s="6"/>
      <c r="L1163" s="6"/>
      <c r="M1163" s="6"/>
      <c r="N1163" s="6"/>
    </row>
    <row r="1164">
      <c r="J1164" s="6"/>
      <c r="K1164" s="6"/>
      <c r="L1164" s="6"/>
      <c r="M1164" s="6"/>
      <c r="N1164" s="6"/>
    </row>
    <row r="1165">
      <c r="J1165" s="6"/>
      <c r="K1165" s="6"/>
      <c r="L1165" s="6"/>
      <c r="M1165" s="6"/>
      <c r="N1165" s="6"/>
    </row>
    <row r="1166">
      <c r="J1166" s="6"/>
      <c r="K1166" s="6"/>
      <c r="L1166" s="6"/>
      <c r="M1166" s="6"/>
      <c r="N1166" s="6"/>
    </row>
    <row r="1167">
      <c r="J1167" s="6"/>
      <c r="K1167" s="6"/>
      <c r="L1167" s="6"/>
      <c r="M1167" s="6"/>
      <c r="N1167" s="6"/>
    </row>
    <row r="1168">
      <c r="J1168" s="6"/>
      <c r="K1168" s="6"/>
      <c r="L1168" s="6"/>
      <c r="M1168" s="6"/>
      <c r="N1168" s="6"/>
    </row>
    <row r="1169">
      <c r="J1169" s="6"/>
      <c r="K1169" s="6"/>
      <c r="L1169" s="6"/>
      <c r="M1169" s="6"/>
      <c r="N1169" s="6"/>
    </row>
    <row r="1170">
      <c r="J1170" s="6"/>
      <c r="K1170" s="6"/>
      <c r="L1170" s="6"/>
      <c r="M1170" s="6"/>
      <c r="N1170" s="6"/>
    </row>
    <row r="1171">
      <c r="J1171" s="6"/>
      <c r="K1171" s="6"/>
      <c r="L1171" s="6"/>
      <c r="M1171" s="6"/>
      <c r="N1171" s="6"/>
    </row>
    <row r="1172">
      <c r="J1172" s="6"/>
      <c r="K1172" s="6"/>
      <c r="L1172" s="6"/>
      <c r="M1172" s="6"/>
      <c r="N1172" s="6"/>
    </row>
    <row r="1173">
      <c r="J1173" s="6"/>
      <c r="K1173" s="6"/>
      <c r="L1173" s="6"/>
      <c r="M1173" s="6"/>
      <c r="N1173" s="6"/>
    </row>
    <row r="1174">
      <c r="J1174" s="6"/>
      <c r="K1174" s="6"/>
      <c r="L1174" s="6"/>
      <c r="M1174" s="6"/>
      <c r="N1174" s="6"/>
    </row>
    <row r="1175">
      <c r="J1175" s="6"/>
      <c r="K1175" s="6"/>
      <c r="L1175" s="6"/>
      <c r="M1175" s="6"/>
      <c r="N1175" s="6"/>
    </row>
    <row r="1176">
      <c r="J1176" s="6"/>
      <c r="K1176" s="6"/>
      <c r="L1176" s="6"/>
      <c r="M1176" s="6"/>
      <c r="N1176" s="6"/>
    </row>
    <row r="1177">
      <c r="J1177" s="6"/>
      <c r="K1177" s="6"/>
      <c r="L1177" s="6"/>
      <c r="M1177" s="6"/>
      <c r="N1177" s="6"/>
    </row>
    <row r="1178">
      <c r="J1178" s="6"/>
      <c r="K1178" s="6"/>
      <c r="L1178" s="6"/>
      <c r="M1178" s="6"/>
      <c r="N1178" s="6"/>
    </row>
    <row r="1179">
      <c r="J1179" s="6"/>
      <c r="K1179" s="6"/>
      <c r="L1179" s="6"/>
      <c r="M1179" s="6"/>
      <c r="N1179" s="6"/>
    </row>
    <row r="1180">
      <c r="J1180" s="6"/>
      <c r="K1180" s="6"/>
      <c r="L1180" s="6"/>
      <c r="M1180" s="6"/>
      <c r="N1180" s="6"/>
    </row>
    <row r="1181">
      <c r="J1181" s="6"/>
      <c r="K1181" s="6"/>
      <c r="L1181" s="6"/>
      <c r="M1181" s="6"/>
      <c r="N1181" s="6"/>
    </row>
    <row r="1182">
      <c r="J1182" s="6"/>
      <c r="K1182" s="6"/>
      <c r="L1182" s="6"/>
      <c r="M1182" s="6"/>
      <c r="N1182" s="6"/>
    </row>
    <row r="1183">
      <c r="J1183" s="6"/>
      <c r="K1183" s="6"/>
      <c r="L1183" s="6"/>
      <c r="M1183" s="6"/>
      <c r="N1183" s="6"/>
    </row>
    <row r="1184">
      <c r="J1184" s="6"/>
      <c r="K1184" s="6"/>
      <c r="L1184" s="6"/>
      <c r="M1184" s="6"/>
      <c r="N1184" s="6"/>
    </row>
    <row r="1185">
      <c r="J1185" s="6"/>
      <c r="K1185" s="6"/>
      <c r="L1185" s="6"/>
      <c r="M1185" s="6"/>
      <c r="N1185" s="6"/>
    </row>
    <row r="1186">
      <c r="J1186" s="6"/>
      <c r="K1186" s="6"/>
      <c r="L1186" s="6"/>
      <c r="M1186" s="6"/>
      <c r="N1186" s="6"/>
    </row>
    <row r="1187">
      <c r="J1187" s="6"/>
      <c r="K1187" s="6"/>
      <c r="L1187" s="6"/>
      <c r="M1187" s="6"/>
      <c r="N1187" s="6"/>
    </row>
    <row r="1188">
      <c r="J1188" s="6"/>
      <c r="K1188" s="6"/>
      <c r="L1188" s="6"/>
      <c r="M1188" s="6"/>
      <c r="N1188" s="6"/>
    </row>
    <row r="1189">
      <c r="J1189" s="6"/>
      <c r="K1189" s="6"/>
      <c r="L1189" s="6"/>
      <c r="M1189" s="6"/>
      <c r="N1189" s="6"/>
    </row>
    <row r="1190">
      <c r="J1190" s="6"/>
      <c r="K1190" s="6"/>
      <c r="L1190" s="6"/>
      <c r="M1190" s="6"/>
      <c r="N1190" s="6"/>
    </row>
    <row r="1191">
      <c r="J1191" s="6"/>
      <c r="K1191" s="6"/>
      <c r="L1191" s="6"/>
      <c r="M1191" s="6"/>
      <c r="N1191" s="6"/>
    </row>
    <row r="1192">
      <c r="J1192" s="6"/>
      <c r="K1192" s="6"/>
      <c r="L1192" s="6"/>
      <c r="M1192" s="6"/>
      <c r="N1192" s="6"/>
    </row>
    <row r="1193">
      <c r="J1193" s="6"/>
      <c r="K1193" s="6"/>
      <c r="L1193" s="6"/>
      <c r="M1193" s="6"/>
      <c r="N1193" s="6"/>
    </row>
    <row r="1194">
      <c r="J1194" s="6"/>
      <c r="K1194" s="6"/>
      <c r="L1194" s="6"/>
      <c r="M1194" s="6"/>
      <c r="N1194" s="6"/>
    </row>
    <row r="1195">
      <c r="J1195" s="6"/>
      <c r="K1195" s="6"/>
      <c r="L1195" s="6"/>
      <c r="M1195" s="6"/>
      <c r="N1195" s="6"/>
    </row>
    <row r="1196">
      <c r="J1196" s="6"/>
      <c r="K1196" s="6"/>
      <c r="L1196" s="6"/>
      <c r="M1196" s="6"/>
      <c r="N1196" s="6"/>
    </row>
    <row r="1197">
      <c r="J1197" s="6"/>
      <c r="K1197" s="6"/>
      <c r="L1197" s="6"/>
      <c r="M1197" s="6"/>
      <c r="N1197" s="6"/>
    </row>
    <row r="1198">
      <c r="J1198" s="6"/>
      <c r="K1198" s="6"/>
      <c r="L1198" s="6"/>
      <c r="M1198" s="6"/>
      <c r="N1198" s="6"/>
    </row>
    <row r="1199">
      <c r="J1199" s="6"/>
      <c r="K1199" s="6"/>
      <c r="L1199" s="6"/>
      <c r="M1199" s="6"/>
      <c r="N1199" s="6"/>
    </row>
    <row r="1200">
      <c r="J1200" s="6"/>
      <c r="K1200" s="6"/>
      <c r="L1200" s="6"/>
      <c r="M1200" s="6"/>
      <c r="N1200" s="6"/>
    </row>
    <row r="1201">
      <c r="J1201" s="6"/>
      <c r="K1201" s="6"/>
      <c r="L1201" s="6"/>
      <c r="M1201" s="6"/>
      <c r="N1201" s="6"/>
    </row>
    <row r="1202">
      <c r="J1202" s="6"/>
      <c r="K1202" s="6"/>
      <c r="L1202" s="6"/>
      <c r="M1202" s="6"/>
      <c r="N1202" s="6"/>
    </row>
    <row r="1203">
      <c r="J1203" s="6"/>
      <c r="K1203" s="6"/>
      <c r="L1203" s="6"/>
      <c r="M1203" s="6"/>
      <c r="N1203" s="6"/>
    </row>
    <row r="1204">
      <c r="J1204" s="6"/>
      <c r="K1204" s="6"/>
      <c r="L1204" s="6"/>
      <c r="M1204" s="6"/>
      <c r="N1204" s="6"/>
    </row>
    <row r="1205">
      <c r="J1205" s="6"/>
      <c r="K1205" s="6"/>
      <c r="L1205" s="6"/>
      <c r="M1205" s="6"/>
      <c r="N1205" s="6"/>
    </row>
    <row r="1206">
      <c r="J1206" s="6"/>
      <c r="K1206" s="6"/>
      <c r="L1206" s="6"/>
      <c r="M1206" s="6"/>
      <c r="N1206" s="6"/>
    </row>
    <row r="1207">
      <c r="J1207" s="6"/>
      <c r="K1207" s="6"/>
      <c r="L1207" s="6"/>
      <c r="M1207" s="6"/>
      <c r="N1207" s="6"/>
    </row>
    <row r="1208">
      <c r="J1208" s="6"/>
      <c r="K1208" s="6"/>
      <c r="L1208" s="6"/>
      <c r="M1208" s="6"/>
      <c r="N1208" s="6"/>
    </row>
    <row r="1209">
      <c r="J1209" s="6"/>
      <c r="K1209" s="6"/>
      <c r="L1209" s="6"/>
      <c r="M1209" s="6"/>
      <c r="N1209" s="6"/>
    </row>
    <row r="1210">
      <c r="J1210" s="6"/>
      <c r="K1210" s="6"/>
      <c r="L1210" s="6"/>
      <c r="M1210" s="6"/>
      <c r="N1210" s="6"/>
    </row>
    <row r="1211">
      <c r="J1211" s="6"/>
      <c r="K1211" s="6"/>
      <c r="L1211" s="6"/>
      <c r="M1211" s="6"/>
      <c r="N1211" s="6"/>
    </row>
    <row r="1212">
      <c r="J1212" s="6"/>
      <c r="K1212" s="6"/>
      <c r="L1212" s="6"/>
      <c r="M1212" s="6"/>
      <c r="N1212" s="6"/>
    </row>
    <row r="1213">
      <c r="J1213" s="6"/>
      <c r="K1213" s="6"/>
      <c r="L1213" s="6"/>
      <c r="M1213" s="6"/>
      <c r="N1213" s="6"/>
    </row>
    <row r="1214">
      <c r="J1214" s="6"/>
      <c r="K1214" s="6"/>
      <c r="L1214" s="6"/>
      <c r="M1214" s="6"/>
      <c r="N1214" s="6"/>
    </row>
    <row r="1215">
      <c r="J1215" s="6"/>
      <c r="K1215" s="6"/>
      <c r="L1215" s="6"/>
      <c r="M1215" s="6"/>
      <c r="N1215" s="6"/>
    </row>
    <row r="1216">
      <c r="J1216" s="6"/>
      <c r="K1216" s="6"/>
      <c r="L1216" s="6"/>
      <c r="M1216" s="6"/>
      <c r="N1216" s="6"/>
    </row>
    <row r="1217">
      <c r="J1217" s="6"/>
      <c r="K1217" s="6"/>
      <c r="L1217" s="6"/>
      <c r="M1217" s="6"/>
      <c r="N1217" s="6"/>
    </row>
    <row r="1218">
      <c r="J1218" s="6"/>
      <c r="K1218" s="6"/>
      <c r="L1218" s="6"/>
      <c r="M1218" s="6"/>
      <c r="N1218" s="6"/>
    </row>
    <row r="1219">
      <c r="J1219" s="6"/>
      <c r="K1219" s="6"/>
      <c r="L1219" s="6"/>
      <c r="M1219" s="6"/>
      <c r="N1219" s="6"/>
    </row>
    <row r="1220">
      <c r="J1220" s="6"/>
      <c r="K1220" s="6"/>
      <c r="L1220" s="6"/>
      <c r="M1220" s="6"/>
      <c r="N1220" s="6"/>
    </row>
    <row r="1221">
      <c r="J1221" s="6"/>
      <c r="K1221" s="6"/>
      <c r="L1221" s="6"/>
      <c r="M1221" s="6"/>
      <c r="N1221" s="6"/>
    </row>
    <row r="1222">
      <c r="J1222" s="6"/>
      <c r="K1222" s="6"/>
      <c r="L1222" s="6"/>
      <c r="M1222" s="6"/>
      <c r="N1222" s="6"/>
    </row>
    <row r="1223">
      <c r="J1223" s="6"/>
      <c r="K1223" s="6"/>
      <c r="L1223" s="6"/>
      <c r="M1223" s="6"/>
      <c r="N1223" s="6"/>
    </row>
    <row r="1224">
      <c r="J1224" s="6"/>
      <c r="K1224" s="6"/>
      <c r="L1224" s="6"/>
      <c r="M1224" s="6"/>
      <c r="N1224" s="6"/>
    </row>
    <row r="1225">
      <c r="J1225" s="6"/>
      <c r="K1225" s="6"/>
      <c r="L1225" s="6"/>
      <c r="M1225" s="6"/>
      <c r="N1225" s="6"/>
    </row>
    <row r="1226">
      <c r="J1226" s="6"/>
      <c r="K1226" s="6"/>
      <c r="L1226" s="6"/>
      <c r="M1226" s="6"/>
      <c r="N1226" s="6"/>
    </row>
    <row r="1227">
      <c r="J1227" s="6"/>
      <c r="K1227" s="6"/>
      <c r="L1227" s="6"/>
      <c r="M1227" s="6"/>
      <c r="N1227" s="6"/>
    </row>
    <row r="1228">
      <c r="J1228" s="6"/>
      <c r="K1228" s="6"/>
      <c r="L1228" s="6"/>
      <c r="M1228" s="6"/>
      <c r="N1228" s="6"/>
    </row>
    <row r="1229">
      <c r="J1229" s="6"/>
      <c r="K1229" s="6"/>
      <c r="L1229" s="6"/>
      <c r="M1229" s="6"/>
      <c r="N1229" s="6"/>
    </row>
    <row r="1230">
      <c r="J1230" s="6"/>
      <c r="K1230" s="6"/>
      <c r="L1230" s="6"/>
      <c r="M1230" s="6"/>
      <c r="N1230" s="6"/>
    </row>
    <row r="1231">
      <c r="J1231" s="6"/>
      <c r="K1231" s="6"/>
      <c r="L1231" s="6"/>
      <c r="M1231" s="6"/>
      <c r="N1231" s="6"/>
    </row>
    <row r="1232">
      <c r="J1232" s="6"/>
      <c r="K1232" s="6"/>
      <c r="L1232" s="6"/>
      <c r="M1232" s="6"/>
      <c r="N1232" s="6"/>
    </row>
    <row r="1233">
      <c r="J1233" s="6"/>
      <c r="K1233" s="6"/>
      <c r="L1233" s="6"/>
      <c r="M1233" s="6"/>
      <c r="N1233" s="6"/>
    </row>
    <row r="1234">
      <c r="J1234" s="6"/>
      <c r="K1234" s="6"/>
      <c r="L1234" s="6"/>
      <c r="M1234" s="6"/>
      <c r="N1234" s="6"/>
    </row>
    <row r="1235">
      <c r="J1235" s="6"/>
      <c r="K1235" s="6"/>
      <c r="L1235" s="6"/>
      <c r="M1235" s="6"/>
      <c r="N1235" s="6"/>
    </row>
    <row r="1236">
      <c r="J1236" s="6"/>
      <c r="K1236" s="6"/>
      <c r="L1236" s="6"/>
      <c r="M1236" s="6"/>
      <c r="N1236" s="6"/>
    </row>
    <row r="1237">
      <c r="J1237" s="6"/>
      <c r="K1237" s="6"/>
      <c r="L1237" s="6"/>
      <c r="M1237" s="6"/>
      <c r="N1237" s="6"/>
    </row>
    <row r="1238">
      <c r="J1238" s="6"/>
      <c r="K1238" s="6"/>
      <c r="L1238" s="6"/>
      <c r="M1238" s="6"/>
      <c r="N1238" s="6"/>
    </row>
    <row r="1239">
      <c r="J1239" s="6"/>
      <c r="K1239" s="6"/>
      <c r="L1239" s="6"/>
      <c r="M1239" s="6"/>
      <c r="N1239" s="6"/>
    </row>
    <row r="1240">
      <c r="J1240" s="6"/>
      <c r="K1240" s="6"/>
      <c r="L1240" s="6"/>
      <c r="M1240" s="6"/>
      <c r="N1240" s="6"/>
    </row>
    <row r="1241">
      <c r="J1241" s="6"/>
      <c r="K1241" s="6"/>
      <c r="L1241" s="6"/>
      <c r="M1241" s="6"/>
      <c r="N1241" s="6"/>
    </row>
    <row r="1242">
      <c r="J1242" s="6"/>
      <c r="K1242" s="6"/>
      <c r="L1242" s="6"/>
      <c r="M1242" s="6"/>
      <c r="N1242" s="6"/>
    </row>
    <row r="1243">
      <c r="J1243" s="6"/>
      <c r="K1243" s="6"/>
      <c r="L1243" s="6"/>
      <c r="M1243" s="6"/>
      <c r="N1243" s="6"/>
    </row>
    <row r="1244">
      <c r="J1244" s="6"/>
      <c r="K1244" s="6"/>
      <c r="L1244" s="6"/>
      <c r="M1244" s="6"/>
      <c r="N1244" s="6"/>
    </row>
    <row r="1245">
      <c r="J1245" s="6"/>
      <c r="K1245" s="6"/>
      <c r="L1245" s="6"/>
      <c r="M1245" s="6"/>
      <c r="N1245" s="6"/>
    </row>
    <row r="1246">
      <c r="J1246" s="6"/>
      <c r="K1246" s="6"/>
      <c r="L1246" s="6"/>
      <c r="M1246" s="6"/>
      <c r="N1246" s="6"/>
    </row>
    <row r="1247">
      <c r="J1247" s="6"/>
      <c r="K1247" s="6"/>
      <c r="L1247" s="6"/>
      <c r="M1247" s="6"/>
      <c r="N1247" s="6"/>
    </row>
    <row r="1248">
      <c r="J1248" s="6"/>
      <c r="K1248" s="6"/>
      <c r="L1248" s="6"/>
      <c r="M1248" s="6"/>
      <c r="N1248" s="6"/>
    </row>
    <row r="1249">
      <c r="J1249" s="6"/>
      <c r="K1249" s="6"/>
      <c r="L1249" s="6"/>
      <c r="M1249" s="6"/>
      <c r="N1249" s="6"/>
    </row>
    <row r="1250">
      <c r="J1250" s="6"/>
      <c r="K1250" s="6"/>
      <c r="L1250" s="6"/>
      <c r="M1250" s="6"/>
      <c r="N1250" s="6"/>
    </row>
    <row r="1251">
      <c r="J1251" s="6"/>
      <c r="K1251" s="6"/>
      <c r="L1251" s="6"/>
      <c r="M1251" s="6"/>
      <c r="N1251" s="6"/>
    </row>
    <row r="1252">
      <c r="J1252" s="6"/>
      <c r="K1252" s="6"/>
      <c r="L1252" s="6"/>
      <c r="M1252" s="6"/>
      <c r="N1252" s="6"/>
    </row>
    <row r="1253">
      <c r="J1253" s="6"/>
      <c r="K1253" s="6"/>
      <c r="L1253" s="6"/>
      <c r="M1253" s="6"/>
      <c r="N1253" s="6"/>
    </row>
    <row r="1254">
      <c r="J1254" s="6"/>
      <c r="K1254" s="6"/>
      <c r="L1254" s="6"/>
      <c r="M1254" s="6"/>
      <c r="N1254" s="6"/>
    </row>
    <row r="1255">
      <c r="J1255" s="6"/>
      <c r="K1255" s="6"/>
      <c r="L1255" s="6"/>
      <c r="M1255" s="6"/>
      <c r="N1255" s="6"/>
    </row>
    <row r="1256">
      <c r="J1256" s="6"/>
      <c r="K1256" s="6"/>
      <c r="L1256" s="6"/>
      <c r="M1256" s="6"/>
      <c r="N1256" s="6"/>
    </row>
    <row r="1257">
      <c r="J1257" s="6"/>
      <c r="K1257" s="6"/>
      <c r="L1257" s="6"/>
      <c r="M1257" s="6"/>
      <c r="N1257" s="6"/>
    </row>
    <row r="1258">
      <c r="J1258" s="6"/>
      <c r="K1258" s="6"/>
      <c r="L1258" s="6"/>
      <c r="M1258" s="6"/>
      <c r="N1258" s="6"/>
    </row>
    <row r="1259">
      <c r="J1259" s="6"/>
      <c r="K1259" s="6"/>
      <c r="L1259" s="6"/>
      <c r="M1259" s="6"/>
      <c r="N1259" s="6"/>
    </row>
    <row r="1260">
      <c r="J1260" s="6"/>
      <c r="K1260" s="6"/>
      <c r="L1260" s="6"/>
      <c r="M1260" s="6"/>
      <c r="N1260" s="6"/>
    </row>
    <row r="1261">
      <c r="J1261" s="6"/>
      <c r="K1261" s="6"/>
      <c r="L1261" s="6"/>
      <c r="M1261" s="6"/>
      <c r="N1261" s="6"/>
    </row>
    <row r="1262">
      <c r="J1262" s="6"/>
      <c r="K1262" s="6"/>
      <c r="L1262" s="6"/>
      <c r="M1262" s="6"/>
      <c r="N1262" s="6"/>
    </row>
    <row r="1263">
      <c r="J1263" s="6"/>
      <c r="K1263" s="6"/>
      <c r="L1263" s="6"/>
      <c r="M1263" s="6"/>
      <c r="N1263" s="6"/>
    </row>
    <row r="1264">
      <c r="J1264" s="6"/>
      <c r="K1264" s="6"/>
      <c r="L1264" s="6"/>
      <c r="M1264" s="6"/>
      <c r="N1264" s="6"/>
    </row>
    <row r="1265">
      <c r="J1265" s="6"/>
      <c r="K1265" s="6"/>
      <c r="L1265" s="6"/>
      <c r="M1265" s="6"/>
      <c r="N1265" s="6"/>
    </row>
    <row r="1266">
      <c r="J1266" s="6"/>
      <c r="K1266" s="6"/>
      <c r="L1266" s="6"/>
      <c r="M1266" s="6"/>
      <c r="N1266" s="6"/>
    </row>
    <row r="1267">
      <c r="J1267" s="6"/>
      <c r="K1267" s="6"/>
      <c r="L1267" s="6"/>
      <c r="M1267" s="6"/>
      <c r="N1267" s="6"/>
    </row>
    <row r="1268">
      <c r="J1268" s="6"/>
      <c r="K1268" s="6"/>
      <c r="L1268" s="6"/>
      <c r="M1268" s="6"/>
      <c r="N1268" s="6"/>
    </row>
    <row r="1269">
      <c r="J1269" s="6"/>
      <c r="K1269" s="6"/>
      <c r="L1269" s="6"/>
      <c r="M1269" s="6"/>
      <c r="N1269" s="6"/>
    </row>
    <row r="1270">
      <c r="J1270" s="6"/>
      <c r="K1270" s="6"/>
      <c r="L1270" s="6"/>
      <c r="M1270" s="6"/>
      <c r="N1270" s="6"/>
    </row>
    <row r="1271">
      <c r="J1271" s="6"/>
      <c r="K1271" s="6"/>
      <c r="L1271" s="6"/>
      <c r="M1271" s="6"/>
      <c r="N1271" s="6"/>
    </row>
    <row r="1272">
      <c r="J1272" s="6"/>
      <c r="K1272" s="6"/>
      <c r="L1272" s="6"/>
      <c r="M1272" s="6"/>
      <c r="N1272" s="6"/>
    </row>
    <row r="1273">
      <c r="J1273" s="6"/>
      <c r="K1273" s="6"/>
      <c r="L1273" s="6"/>
      <c r="M1273" s="6"/>
      <c r="N1273" s="6"/>
    </row>
    <row r="1274">
      <c r="J1274" s="6"/>
      <c r="K1274" s="6"/>
      <c r="L1274" s="6"/>
      <c r="M1274" s="6"/>
      <c r="N1274" s="6"/>
    </row>
    <row r="1275">
      <c r="J1275" s="6"/>
      <c r="K1275" s="6"/>
      <c r="L1275" s="6"/>
      <c r="M1275" s="6"/>
      <c r="N1275" s="6"/>
    </row>
    <row r="1276">
      <c r="J1276" s="6"/>
      <c r="K1276" s="6"/>
      <c r="L1276" s="6"/>
      <c r="M1276" s="6"/>
      <c r="N1276" s="6"/>
    </row>
    <row r="1277">
      <c r="J1277" s="6"/>
      <c r="K1277" s="6"/>
      <c r="L1277" s="6"/>
      <c r="M1277" s="6"/>
      <c r="N1277" s="6"/>
    </row>
    <row r="1278">
      <c r="J1278" s="6"/>
      <c r="K1278" s="6"/>
      <c r="L1278" s="6"/>
      <c r="M1278" s="6"/>
      <c r="N1278" s="6"/>
    </row>
    <row r="1279">
      <c r="J1279" s="6"/>
      <c r="K1279" s="6"/>
      <c r="L1279" s="6"/>
      <c r="M1279" s="6"/>
      <c r="N1279" s="6"/>
    </row>
    <row r="1280">
      <c r="J1280" s="6"/>
      <c r="K1280" s="6"/>
      <c r="L1280" s="6"/>
      <c r="M1280" s="6"/>
      <c r="N1280" s="6"/>
    </row>
    <row r="1281">
      <c r="J1281" s="6"/>
      <c r="K1281" s="6"/>
      <c r="L1281" s="6"/>
      <c r="M1281" s="6"/>
      <c r="N1281" s="6"/>
    </row>
    <row r="1282">
      <c r="J1282" s="6"/>
      <c r="K1282" s="6"/>
      <c r="L1282" s="6"/>
      <c r="M1282" s="6"/>
      <c r="N1282" s="6"/>
    </row>
    <row r="1283">
      <c r="J1283" s="6"/>
      <c r="K1283" s="6"/>
      <c r="L1283" s="6"/>
      <c r="M1283" s="6"/>
      <c r="N1283" s="6"/>
    </row>
    <row r="1284">
      <c r="J1284" s="6"/>
      <c r="K1284" s="6"/>
      <c r="L1284" s="6"/>
      <c r="M1284" s="6"/>
      <c r="N1284" s="6"/>
    </row>
    <row r="1285">
      <c r="J1285" s="6"/>
      <c r="K1285" s="6"/>
      <c r="L1285" s="6"/>
      <c r="M1285" s="6"/>
      <c r="N1285" s="6"/>
    </row>
    <row r="1286">
      <c r="J1286" s="6"/>
      <c r="K1286" s="6"/>
      <c r="L1286" s="6"/>
      <c r="M1286" s="6"/>
      <c r="N1286" s="6"/>
    </row>
    <row r="1287">
      <c r="J1287" s="6"/>
      <c r="K1287" s="6"/>
      <c r="L1287" s="6"/>
      <c r="M1287" s="6"/>
      <c r="N1287" s="6"/>
    </row>
    <row r="1288">
      <c r="J1288" s="6"/>
      <c r="K1288" s="6"/>
      <c r="L1288" s="6"/>
      <c r="M1288" s="6"/>
      <c r="N1288" s="6"/>
    </row>
    <row r="1289">
      <c r="J1289" s="6"/>
      <c r="K1289" s="6"/>
      <c r="L1289" s="6"/>
      <c r="M1289" s="6"/>
      <c r="N1289" s="6"/>
    </row>
    <row r="1290">
      <c r="J1290" s="6"/>
      <c r="K1290" s="6"/>
      <c r="L1290" s="6"/>
      <c r="M1290" s="6"/>
      <c r="N1290" s="6"/>
    </row>
    <row r="1291">
      <c r="J1291" s="6"/>
      <c r="K1291" s="6"/>
      <c r="L1291" s="6"/>
      <c r="M1291" s="6"/>
      <c r="N1291" s="6"/>
    </row>
    <row r="1292">
      <c r="J1292" s="6"/>
      <c r="K1292" s="6"/>
      <c r="L1292" s="6"/>
      <c r="M1292" s="6"/>
      <c r="N1292" s="6"/>
    </row>
    <row r="1293">
      <c r="J1293" s="6"/>
      <c r="K1293" s="6"/>
      <c r="L1293" s="6"/>
      <c r="M1293" s="6"/>
      <c r="N1293" s="6"/>
    </row>
    <row r="1294">
      <c r="J1294" s="6"/>
      <c r="K1294" s="6"/>
      <c r="L1294" s="6"/>
      <c r="M1294" s="6"/>
      <c r="N1294" s="6"/>
    </row>
    <row r="1295">
      <c r="J1295" s="6"/>
      <c r="K1295" s="6"/>
      <c r="L1295" s="6"/>
      <c r="M1295" s="6"/>
      <c r="N1295" s="6"/>
    </row>
    <row r="1296">
      <c r="J1296" s="6"/>
      <c r="K1296" s="6"/>
      <c r="L1296" s="6"/>
      <c r="M1296" s="6"/>
      <c r="N1296" s="6"/>
    </row>
    <row r="1297">
      <c r="J1297" s="6"/>
      <c r="K1297" s="6"/>
      <c r="L1297" s="6"/>
      <c r="M1297" s="6"/>
      <c r="N1297" s="6"/>
    </row>
    <row r="1298">
      <c r="J1298" s="6"/>
      <c r="K1298" s="6"/>
      <c r="L1298" s="6"/>
      <c r="M1298" s="6"/>
      <c r="N1298" s="6"/>
    </row>
    <row r="1299">
      <c r="J1299" s="6"/>
      <c r="K1299" s="6"/>
      <c r="L1299" s="6"/>
      <c r="M1299" s="6"/>
      <c r="N1299" s="6"/>
    </row>
    <row r="1300">
      <c r="J1300" s="6"/>
      <c r="K1300" s="6"/>
      <c r="L1300" s="6"/>
      <c r="M1300" s="6"/>
      <c r="N1300" s="6"/>
    </row>
    <row r="1301">
      <c r="J1301" s="6"/>
      <c r="K1301" s="6"/>
      <c r="L1301" s="6"/>
      <c r="M1301" s="6"/>
      <c r="N1301" s="6"/>
    </row>
    <row r="1302">
      <c r="J1302" s="6"/>
      <c r="K1302" s="6"/>
      <c r="L1302" s="6"/>
      <c r="M1302" s="6"/>
      <c r="N1302" s="6"/>
    </row>
    <row r="1303">
      <c r="J1303" s="6"/>
      <c r="K1303" s="6"/>
      <c r="L1303" s="6"/>
      <c r="M1303" s="6"/>
      <c r="N1303" s="6"/>
    </row>
    <row r="1304">
      <c r="J1304" s="6"/>
      <c r="K1304" s="6"/>
      <c r="L1304" s="6"/>
      <c r="M1304" s="6"/>
      <c r="N1304" s="6"/>
    </row>
    <row r="1305">
      <c r="J1305" s="6"/>
      <c r="K1305" s="6"/>
      <c r="L1305" s="6"/>
      <c r="M1305" s="6"/>
      <c r="N1305" s="6"/>
    </row>
    <row r="1306">
      <c r="J1306" s="6"/>
      <c r="K1306" s="6"/>
      <c r="L1306" s="6"/>
      <c r="M1306" s="6"/>
      <c r="N1306" s="6"/>
    </row>
    <row r="1307">
      <c r="J1307" s="6"/>
      <c r="K1307" s="6"/>
      <c r="L1307" s="6"/>
      <c r="M1307" s="6"/>
      <c r="N1307" s="6"/>
    </row>
    <row r="1308">
      <c r="J1308" s="6"/>
      <c r="K1308" s="6"/>
      <c r="L1308" s="6"/>
      <c r="M1308" s="6"/>
      <c r="N1308" s="6"/>
    </row>
    <row r="1309">
      <c r="J1309" s="6"/>
      <c r="K1309" s="6"/>
      <c r="L1309" s="6"/>
      <c r="M1309" s="6"/>
      <c r="N1309" s="6"/>
    </row>
    <row r="1310">
      <c r="J1310" s="6"/>
      <c r="K1310" s="6"/>
      <c r="L1310" s="6"/>
      <c r="M1310" s="6"/>
      <c r="N1310" s="6"/>
    </row>
    <row r="1311">
      <c r="J1311" s="6"/>
      <c r="K1311" s="6"/>
      <c r="L1311" s="6"/>
      <c r="M1311" s="6"/>
      <c r="N1311" s="6"/>
    </row>
    <row r="1312">
      <c r="J1312" s="6"/>
      <c r="K1312" s="6"/>
      <c r="L1312" s="6"/>
      <c r="M1312" s="6"/>
      <c r="N1312" s="6"/>
    </row>
    <row r="1313">
      <c r="J1313" s="6"/>
      <c r="K1313" s="6"/>
      <c r="L1313" s="6"/>
      <c r="M1313" s="6"/>
      <c r="N1313" s="6"/>
    </row>
    <row r="1314">
      <c r="J1314" s="6"/>
      <c r="K1314" s="6"/>
      <c r="L1314" s="6"/>
      <c r="M1314" s="6"/>
      <c r="N1314" s="6"/>
    </row>
    <row r="1315">
      <c r="J1315" s="6"/>
      <c r="K1315" s="6"/>
      <c r="L1315" s="6"/>
      <c r="M1315" s="6"/>
      <c r="N1315" s="6"/>
    </row>
    <row r="1316">
      <c r="J1316" s="6"/>
      <c r="K1316" s="6"/>
      <c r="L1316" s="6"/>
      <c r="M1316" s="6"/>
      <c r="N1316" s="6"/>
    </row>
    <row r="1317">
      <c r="J1317" s="6"/>
      <c r="K1317" s="6"/>
      <c r="L1317" s="6"/>
      <c r="M1317" s="6"/>
      <c r="N1317" s="6"/>
    </row>
    <row r="1318">
      <c r="J1318" s="6"/>
      <c r="K1318" s="6"/>
      <c r="L1318" s="6"/>
      <c r="M1318" s="6"/>
      <c r="N1318" s="6"/>
    </row>
    <row r="1319">
      <c r="J1319" s="6"/>
      <c r="K1319" s="6"/>
      <c r="L1319" s="6"/>
      <c r="M1319" s="6"/>
      <c r="N1319" s="6"/>
    </row>
    <row r="1320">
      <c r="J1320" s="6"/>
      <c r="K1320" s="6"/>
      <c r="L1320" s="6"/>
      <c r="M1320" s="6"/>
      <c r="N1320" s="6"/>
    </row>
    <row r="1321">
      <c r="J1321" s="6"/>
      <c r="K1321" s="6"/>
      <c r="L1321" s="6"/>
      <c r="M1321" s="6"/>
      <c r="N1321" s="6"/>
    </row>
    <row r="1322">
      <c r="J1322" s="6"/>
      <c r="K1322" s="6"/>
      <c r="L1322" s="6"/>
      <c r="M1322" s="6"/>
      <c r="N1322" s="6"/>
    </row>
    <row r="1323">
      <c r="J1323" s="6"/>
      <c r="K1323" s="6"/>
      <c r="L1323" s="6"/>
      <c r="M1323" s="6"/>
      <c r="N1323" s="6"/>
    </row>
    <row r="1324">
      <c r="J1324" s="6"/>
      <c r="K1324" s="6"/>
      <c r="L1324" s="6"/>
      <c r="M1324" s="6"/>
      <c r="N1324" s="6"/>
    </row>
    <row r="1325">
      <c r="J1325" s="6"/>
      <c r="K1325" s="6"/>
      <c r="L1325" s="6"/>
      <c r="M1325" s="6"/>
      <c r="N1325" s="6"/>
    </row>
    <row r="1326">
      <c r="J1326" s="6"/>
      <c r="K1326" s="6"/>
      <c r="L1326" s="6"/>
      <c r="M1326" s="6"/>
      <c r="N1326" s="6"/>
    </row>
    <row r="1327">
      <c r="J1327" s="6"/>
      <c r="K1327" s="6"/>
      <c r="L1327" s="6"/>
      <c r="M1327" s="6"/>
      <c r="N1327" s="6"/>
    </row>
    <row r="1328">
      <c r="J1328" s="6"/>
      <c r="K1328" s="6"/>
      <c r="L1328" s="6"/>
      <c r="M1328" s="6"/>
      <c r="N1328" s="6"/>
    </row>
    <row r="1329">
      <c r="J1329" s="6"/>
      <c r="K1329" s="6"/>
      <c r="L1329" s="6"/>
      <c r="M1329" s="6"/>
      <c r="N1329" s="6"/>
    </row>
    <row r="1330">
      <c r="J1330" s="6"/>
      <c r="K1330" s="6"/>
      <c r="L1330" s="6"/>
      <c r="M1330" s="6"/>
      <c r="N1330" s="6"/>
    </row>
    <row r="1331">
      <c r="J1331" s="6"/>
      <c r="K1331" s="6"/>
      <c r="L1331" s="6"/>
      <c r="M1331" s="6"/>
      <c r="N1331" s="6"/>
    </row>
    <row r="1332">
      <c r="J1332" s="6"/>
      <c r="K1332" s="6"/>
      <c r="L1332" s="6"/>
      <c r="M1332" s="6"/>
      <c r="N1332" s="6"/>
    </row>
    <row r="1333">
      <c r="J1333" s="6"/>
      <c r="K1333" s="6"/>
      <c r="L1333" s="6"/>
      <c r="M1333" s="6"/>
      <c r="N1333" s="6"/>
    </row>
    <row r="1334">
      <c r="J1334" s="6"/>
      <c r="K1334" s="6"/>
      <c r="L1334" s="6"/>
      <c r="M1334" s="6"/>
      <c r="N1334" s="6"/>
    </row>
    <row r="1335">
      <c r="J1335" s="6"/>
      <c r="K1335" s="6"/>
      <c r="L1335" s="6"/>
      <c r="M1335" s="6"/>
      <c r="N1335" s="6"/>
    </row>
    <row r="1336">
      <c r="J1336" s="6"/>
      <c r="K1336" s="6"/>
      <c r="L1336" s="6"/>
      <c r="M1336" s="6"/>
      <c r="N1336" s="6"/>
    </row>
    <row r="1337">
      <c r="J1337" s="6"/>
      <c r="K1337" s="6"/>
      <c r="L1337" s="6"/>
      <c r="M1337" s="6"/>
      <c r="N1337" s="6"/>
    </row>
    <row r="1338">
      <c r="J1338" s="6"/>
      <c r="K1338" s="6"/>
      <c r="L1338" s="6"/>
      <c r="M1338" s="6"/>
      <c r="N1338" s="6"/>
    </row>
    <row r="1339">
      <c r="J1339" s="6"/>
      <c r="K1339" s="6"/>
      <c r="L1339" s="6"/>
      <c r="M1339" s="6"/>
      <c r="N1339" s="6"/>
    </row>
    <row r="1340">
      <c r="J1340" s="6"/>
      <c r="K1340" s="6"/>
      <c r="L1340" s="6"/>
      <c r="M1340" s="6"/>
      <c r="N1340" s="6"/>
    </row>
    <row r="1341">
      <c r="J1341" s="6"/>
      <c r="K1341" s="6"/>
      <c r="L1341" s="6"/>
      <c r="M1341" s="6"/>
      <c r="N1341" s="6"/>
    </row>
    <row r="1342">
      <c r="J1342" s="6"/>
      <c r="K1342" s="6"/>
      <c r="L1342" s="6"/>
      <c r="M1342" s="6"/>
      <c r="N1342" s="6"/>
    </row>
    <row r="1343">
      <c r="J1343" s="6"/>
      <c r="K1343" s="6"/>
      <c r="L1343" s="6"/>
      <c r="M1343" s="6"/>
      <c r="N1343" s="6"/>
    </row>
    <row r="1344">
      <c r="J1344" s="6"/>
      <c r="K1344" s="6"/>
      <c r="L1344" s="6"/>
      <c r="M1344" s="6"/>
      <c r="N1344" s="6"/>
    </row>
    <row r="1345">
      <c r="J1345" s="6"/>
      <c r="K1345" s="6"/>
      <c r="L1345" s="6"/>
      <c r="M1345" s="6"/>
      <c r="N1345" s="6"/>
    </row>
    <row r="1346">
      <c r="J1346" s="6"/>
      <c r="K1346" s="6"/>
      <c r="L1346" s="6"/>
      <c r="M1346" s="6"/>
      <c r="N1346" s="6"/>
    </row>
    <row r="1347">
      <c r="J1347" s="6"/>
      <c r="K1347" s="6"/>
      <c r="L1347" s="6"/>
      <c r="M1347" s="6"/>
      <c r="N1347" s="6"/>
    </row>
    <row r="1348">
      <c r="J1348" s="6"/>
      <c r="K1348" s="6"/>
      <c r="L1348" s="6"/>
      <c r="M1348" s="6"/>
      <c r="N1348" s="6"/>
    </row>
    <row r="1349">
      <c r="J1349" s="6"/>
      <c r="K1349" s="6"/>
      <c r="L1349" s="6"/>
      <c r="M1349" s="6"/>
      <c r="N1349" s="6"/>
    </row>
    <row r="1350">
      <c r="J1350" s="6"/>
      <c r="K1350" s="6"/>
      <c r="L1350" s="6"/>
      <c r="M1350" s="6"/>
      <c r="N1350" s="6"/>
    </row>
    <row r="1351">
      <c r="J1351" s="6"/>
      <c r="K1351" s="6"/>
      <c r="L1351" s="6"/>
      <c r="M1351" s="6"/>
      <c r="N1351" s="6"/>
    </row>
    <row r="1352">
      <c r="J1352" s="6"/>
      <c r="K1352" s="6"/>
      <c r="L1352" s="6"/>
      <c r="M1352" s="6"/>
      <c r="N1352" s="6"/>
    </row>
    <row r="1353">
      <c r="J1353" s="6"/>
      <c r="K1353" s="6"/>
      <c r="L1353" s="6"/>
      <c r="M1353" s="6"/>
      <c r="N1353" s="6"/>
    </row>
    <row r="1354">
      <c r="J1354" s="6"/>
      <c r="K1354" s="6"/>
      <c r="L1354" s="6"/>
      <c r="M1354" s="6"/>
      <c r="N1354" s="6"/>
    </row>
    <row r="1355">
      <c r="J1355" s="6"/>
      <c r="K1355" s="6"/>
      <c r="L1355" s="6"/>
      <c r="M1355" s="6"/>
      <c r="N1355" s="6"/>
    </row>
    <row r="1356">
      <c r="J1356" s="6"/>
      <c r="K1356" s="6"/>
      <c r="L1356" s="6"/>
      <c r="M1356" s="6"/>
      <c r="N1356" s="6"/>
    </row>
    <row r="1357">
      <c r="J1357" s="6"/>
      <c r="K1357" s="6"/>
      <c r="L1357" s="6"/>
      <c r="M1357" s="6"/>
      <c r="N1357" s="6"/>
    </row>
    <row r="1358">
      <c r="J1358" s="6"/>
      <c r="K1358" s="6"/>
      <c r="L1358" s="6"/>
      <c r="M1358" s="6"/>
      <c r="N1358" s="6"/>
    </row>
    <row r="1359">
      <c r="J1359" s="6"/>
      <c r="K1359" s="6"/>
      <c r="L1359" s="6"/>
      <c r="M1359" s="6"/>
      <c r="N1359" s="6"/>
    </row>
    <row r="1360">
      <c r="J1360" s="6"/>
      <c r="K1360" s="6"/>
      <c r="L1360" s="6"/>
      <c r="M1360" s="6"/>
      <c r="N1360" s="6"/>
    </row>
    <row r="1361">
      <c r="J1361" s="6"/>
      <c r="K1361" s="6"/>
      <c r="L1361" s="6"/>
      <c r="M1361" s="6"/>
      <c r="N1361" s="6"/>
    </row>
    <row r="1362">
      <c r="J1362" s="6"/>
      <c r="K1362" s="6"/>
      <c r="L1362" s="6"/>
      <c r="M1362" s="6"/>
      <c r="N1362" s="6"/>
    </row>
    <row r="1363">
      <c r="J1363" s="6"/>
      <c r="K1363" s="6"/>
      <c r="L1363" s="6"/>
      <c r="M1363" s="6"/>
      <c r="N1363" s="6"/>
    </row>
    <row r="1364">
      <c r="J1364" s="6"/>
      <c r="K1364" s="6"/>
      <c r="L1364" s="6"/>
      <c r="M1364" s="6"/>
      <c r="N1364" s="6"/>
    </row>
    <row r="1365">
      <c r="J1365" s="6"/>
      <c r="K1365" s="6"/>
      <c r="L1365" s="6"/>
      <c r="M1365" s="6"/>
      <c r="N1365" s="6"/>
    </row>
    <row r="1366">
      <c r="J1366" s="6"/>
      <c r="K1366" s="6"/>
      <c r="L1366" s="6"/>
      <c r="M1366" s="6"/>
      <c r="N1366" s="6"/>
    </row>
    <row r="1367">
      <c r="J1367" s="6"/>
      <c r="K1367" s="6"/>
      <c r="L1367" s="6"/>
      <c r="M1367" s="6"/>
      <c r="N1367" s="6"/>
    </row>
    <row r="1368">
      <c r="J1368" s="6"/>
      <c r="K1368" s="6"/>
      <c r="L1368" s="6"/>
      <c r="M1368" s="6"/>
      <c r="N1368" s="6"/>
    </row>
    <row r="1369">
      <c r="J1369" s="6"/>
      <c r="K1369" s="6"/>
      <c r="L1369" s="6"/>
      <c r="M1369" s="6"/>
      <c r="N1369" s="6"/>
    </row>
    <row r="1370">
      <c r="J1370" s="6"/>
      <c r="K1370" s="6"/>
      <c r="L1370" s="6"/>
      <c r="M1370" s="6"/>
      <c r="N1370" s="6"/>
    </row>
    <row r="1371">
      <c r="J1371" s="6"/>
      <c r="K1371" s="6"/>
      <c r="L1371" s="6"/>
      <c r="M1371" s="6"/>
      <c r="N1371" s="6"/>
    </row>
    <row r="1372">
      <c r="J1372" s="6"/>
      <c r="K1372" s="6"/>
      <c r="L1372" s="6"/>
      <c r="M1372" s="6"/>
      <c r="N1372" s="6"/>
    </row>
    <row r="1373">
      <c r="J1373" s="6"/>
      <c r="K1373" s="6"/>
      <c r="L1373" s="6"/>
      <c r="M1373" s="6"/>
      <c r="N1373" s="6"/>
    </row>
    <row r="1374">
      <c r="J1374" s="6"/>
      <c r="K1374" s="6"/>
      <c r="L1374" s="6"/>
      <c r="M1374" s="6"/>
      <c r="N1374" s="6"/>
    </row>
    <row r="1375">
      <c r="J1375" s="6"/>
      <c r="K1375" s="6"/>
      <c r="L1375" s="6"/>
      <c r="M1375" s="6"/>
      <c r="N1375" s="6"/>
    </row>
    <row r="1376">
      <c r="J1376" s="6"/>
      <c r="K1376" s="6"/>
      <c r="L1376" s="6"/>
      <c r="M1376" s="6"/>
      <c r="N1376" s="6"/>
    </row>
    <row r="1377">
      <c r="J1377" s="6"/>
      <c r="K1377" s="6"/>
      <c r="L1377" s="6"/>
      <c r="M1377" s="6"/>
      <c r="N1377" s="6"/>
    </row>
    <row r="1378">
      <c r="J1378" s="6"/>
      <c r="K1378" s="6"/>
      <c r="L1378" s="6"/>
      <c r="M1378" s="6"/>
      <c r="N1378" s="6"/>
    </row>
    <row r="1379">
      <c r="J1379" s="6"/>
      <c r="K1379" s="6"/>
      <c r="L1379" s="6"/>
      <c r="M1379" s="6"/>
      <c r="N1379" s="6"/>
    </row>
    <row r="1380">
      <c r="J1380" s="6"/>
      <c r="K1380" s="6"/>
      <c r="L1380" s="6"/>
      <c r="M1380" s="6"/>
      <c r="N1380" s="6"/>
    </row>
    <row r="1381">
      <c r="J1381" s="6"/>
      <c r="K1381" s="6"/>
      <c r="L1381" s="6"/>
      <c r="M1381" s="6"/>
      <c r="N1381" s="6"/>
    </row>
    <row r="1382">
      <c r="J1382" s="6"/>
      <c r="K1382" s="6"/>
      <c r="L1382" s="6"/>
      <c r="M1382" s="6"/>
      <c r="N1382" s="6"/>
    </row>
    <row r="1383">
      <c r="J1383" s="6"/>
      <c r="K1383" s="6"/>
      <c r="L1383" s="6"/>
      <c r="M1383" s="6"/>
      <c r="N1383" s="6"/>
    </row>
    <row r="1384">
      <c r="J1384" s="6"/>
      <c r="K1384" s="6"/>
      <c r="L1384" s="6"/>
      <c r="M1384" s="6"/>
      <c r="N1384" s="6"/>
    </row>
    <row r="1385">
      <c r="J1385" s="6"/>
      <c r="K1385" s="6"/>
      <c r="L1385" s="6"/>
      <c r="M1385" s="6"/>
      <c r="N1385" s="6"/>
    </row>
    <row r="1386">
      <c r="J1386" s="6"/>
      <c r="K1386" s="6"/>
      <c r="L1386" s="6"/>
      <c r="M1386" s="6"/>
      <c r="N1386" s="6"/>
    </row>
    <row r="1387">
      <c r="J1387" s="6"/>
      <c r="K1387" s="6"/>
      <c r="L1387" s="6"/>
      <c r="M1387" s="6"/>
      <c r="N1387" s="6"/>
    </row>
    <row r="1388">
      <c r="J1388" s="6"/>
      <c r="K1388" s="6"/>
      <c r="L1388" s="6"/>
      <c r="M1388" s="6"/>
      <c r="N1388" s="6"/>
    </row>
    <row r="1389">
      <c r="J1389" s="6"/>
      <c r="K1389" s="6"/>
      <c r="L1389" s="6"/>
      <c r="M1389" s="6"/>
      <c r="N1389" s="6"/>
    </row>
    <row r="1390">
      <c r="J1390" s="6"/>
      <c r="K1390" s="6"/>
      <c r="L1390" s="6"/>
      <c r="M1390" s="6"/>
      <c r="N1390" s="6"/>
    </row>
    <row r="1391">
      <c r="J1391" s="6"/>
      <c r="K1391" s="6"/>
      <c r="L1391" s="6"/>
      <c r="M1391" s="6"/>
      <c r="N1391" s="6"/>
    </row>
    <row r="1392">
      <c r="J1392" s="6"/>
      <c r="K1392" s="6"/>
      <c r="L1392" s="6"/>
      <c r="M1392" s="6"/>
      <c r="N1392" s="6"/>
    </row>
    <row r="1393">
      <c r="J1393" s="6"/>
      <c r="K1393" s="6"/>
      <c r="L1393" s="6"/>
      <c r="M1393" s="6"/>
      <c r="N1393" s="6"/>
    </row>
    <row r="1394">
      <c r="J1394" s="6"/>
      <c r="K1394" s="6"/>
      <c r="L1394" s="6"/>
      <c r="M1394" s="6"/>
      <c r="N1394" s="6"/>
    </row>
    <row r="1395">
      <c r="J1395" s="6"/>
      <c r="K1395" s="6"/>
      <c r="L1395" s="6"/>
      <c r="M1395" s="6"/>
      <c r="N1395" s="6"/>
    </row>
    <row r="1396">
      <c r="J1396" s="6"/>
      <c r="K1396" s="6"/>
      <c r="L1396" s="6"/>
      <c r="M1396" s="6"/>
      <c r="N1396" s="6"/>
    </row>
    <row r="1397">
      <c r="J1397" s="6"/>
      <c r="K1397" s="6"/>
      <c r="L1397" s="6"/>
      <c r="M1397" s="6"/>
      <c r="N1397" s="6"/>
    </row>
    <row r="1398">
      <c r="J1398" s="6"/>
      <c r="K1398" s="6"/>
      <c r="L1398" s="6"/>
      <c r="M1398" s="6"/>
      <c r="N1398" s="6"/>
    </row>
    <row r="1399">
      <c r="J1399" s="6"/>
      <c r="K1399" s="6"/>
      <c r="L1399" s="6"/>
      <c r="M1399" s="6"/>
      <c r="N1399" s="6"/>
    </row>
    <row r="1400">
      <c r="J1400" s="6"/>
      <c r="K1400" s="6"/>
      <c r="L1400" s="6"/>
      <c r="M1400" s="6"/>
      <c r="N1400" s="6"/>
    </row>
    <row r="1401">
      <c r="J1401" s="6"/>
      <c r="K1401" s="6"/>
      <c r="L1401" s="6"/>
      <c r="M1401" s="6"/>
      <c r="N1401" s="6"/>
    </row>
    <row r="1402">
      <c r="J1402" s="6"/>
      <c r="K1402" s="6"/>
      <c r="L1402" s="6"/>
      <c r="M1402" s="6"/>
      <c r="N1402" s="6"/>
    </row>
    <row r="1403">
      <c r="J1403" s="6"/>
      <c r="K1403" s="6"/>
      <c r="L1403" s="6"/>
      <c r="M1403" s="6"/>
      <c r="N1403" s="6"/>
    </row>
    <row r="1404">
      <c r="J1404" s="6"/>
      <c r="K1404" s="6"/>
      <c r="L1404" s="6"/>
      <c r="M1404" s="6"/>
      <c r="N1404" s="6"/>
    </row>
    <row r="1405">
      <c r="J1405" s="6"/>
      <c r="K1405" s="6"/>
      <c r="L1405" s="6"/>
      <c r="M1405" s="6"/>
      <c r="N1405" s="6"/>
    </row>
    <row r="1406">
      <c r="J1406" s="6"/>
      <c r="K1406" s="6"/>
      <c r="L1406" s="6"/>
      <c r="M1406" s="6"/>
      <c r="N1406" s="6"/>
    </row>
    <row r="1407">
      <c r="J1407" s="6"/>
      <c r="K1407" s="6"/>
      <c r="L1407" s="6"/>
      <c r="M1407" s="6"/>
      <c r="N1407" s="6"/>
    </row>
    <row r="1408">
      <c r="J1408" s="6"/>
      <c r="K1408" s="6"/>
      <c r="L1408" s="6"/>
      <c r="M1408" s="6"/>
      <c r="N1408" s="6"/>
    </row>
    <row r="1409">
      <c r="J1409" s="6"/>
      <c r="K1409" s="6"/>
      <c r="L1409" s="6"/>
      <c r="M1409" s="6"/>
      <c r="N1409" s="6"/>
    </row>
    <row r="1410">
      <c r="J1410" s="6"/>
      <c r="K1410" s="6"/>
      <c r="L1410" s="6"/>
      <c r="M1410" s="6"/>
      <c r="N1410" s="6"/>
    </row>
    <row r="1411">
      <c r="J1411" s="6"/>
      <c r="K1411" s="6"/>
      <c r="L1411" s="6"/>
      <c r="M1411" s="6"/>
      <c r="N1411" s="6"/>
    </row>
    <row r="1412">
      <c r="J1412" s="6"/>
      <c r="K1412" s="6"/>
      <c r="L1412" s="6"/>
      <c r="M1412" s="6"/>
      <c r="N1412" s="6"/>
    </row>
    <row r="1413">
      <c r="J1413" s="6"/>
      <c r="K1413" s="6"/>
      <c r="L1413" s="6"/>
      <c r="M1413" s="6"/>
      <c r="N1413" s="6"/>
    </row>
    <row r="1414">
      <c r="J1414" s="6"/>
      <c r="K1414" s="6"/>
      <c r="L1414" s="6"/>
      <c r="M1414" s="6"/>
      <c r="N1414" s="6"/>
    </row>
    <row r="1415">
      <c r="J1415" s="6"/>
      <c r="K1415" s="6"/>
      <c r="L1415" s="6"/>
      <c r="M1415" s="6"/>
      <c r="N1415" s="6"/>
    </row>
    <row r="1416">
      <c r="J1416" s="6"/>
      <c r="K1416" s="6"/>
      <c r="L1416" s="6"/>
      <c r="M1416" s="6"/>
      <c r="N1416" s="6"/>
    </row>
    <row r="1417">
      <c r="J1417" s="6"/>
      <c r="K1417" s="6"/>
      <c r="L1417" s="6"/>
      <c r="M1417" s="6"/>
      <c r="N1417" s="6"/>
    </row>
    <row r="1418">
      <c r="J1418" s="6"/>
      <c r="K1418" s="6"/>
      <c r="L1418" s="6"/>
      <c r="M1418" s="6"/>
      <c r="N1418" s="6"/>
    </row>
    <row r="1419">
      <c r="J1419" s="6"/>
      <c r="K1419" s="6"/>
      <c r="L1419" s="6"/>
      <c r="M1419" s="6"/>
      <c r="N1419" s="6"/>
    </row>
    <row r="1420">
      <c r="J1420" s="6"/>
      <c r="K1420" s="6"/>
      <c r="L1420" s="6"/>
      <c r="M1420" s="6"/>
      <c r="N1420" s="6"/>
    </row>
    <row r="1421">
      <c r="J1421" s="6"/>
      <c r="K1421" s="6"/>
      <c r="L1421" s="6"/>
      <c r="M1421" s="6"/>
      <c r="N1421" s="6"/>
    </row>
    <row r="1422">
      <c r="J1422" s="6"/>
      <c r="K1422" s="6"/>
      <c r="L1422" s="6"/>
      <c r="M1422" s="6"/>
      <c r="N1422" s="6"/>
    </row>
    <row r="1423">
      <c r="J1423" s="6"/>
      <c r="K1423" s="6"/>
      <c r="L1423" s="6"/>
      <c r="M1423" s="6"/>
      <c r="N1423" s="6"/>
    </row>
    <row r="1424">
      <c r="J1424" s="6"/>
      <c r="K1424" s="6"/>
      <c r="L1424" s="6"/>
      <c r="M1424" s="6"/>
      <c r="N1424" s="6"/>
    </row>
    <row r="1425">
      <c r="J1425" s="6"/>
      <c r="K1425" s="6"/>
      <c r="L1425" s="6"/>
      <c r="M1425" s="6"/>
      <c r="N1425" s="6"/>
    </row>
    <row r="1426">
      <c r="J1426" s="6"/>
      <c r="K1426" s="6"/>
      <c r="L1426" s="6"/>
      <c r="M1426" s="6"/>
      <c r="N1426" s="6"/>
    </row>
    <row r="1427">
      <c r="J1427" s="6"/>
      <c r="K1427" s="6"/>
      <c r="L1427" s="6"/>
      <c r="M1427" s="6"/>
      <c r="N1427" s="6"/>
    </row>
    <row r="1428">
      <c r="J1428" s="6"/>
      <c r="K1428" s="6"/>
      <c r="L1428" s="6"/>
      <c r="M1428" s="6"/>
      <c r="N1428" s="6"/>
    </row>
    <row r="1429">
      <c r="J1429" s="6"/>
      <c r="K1429" s="6"/>
      <c r="L1429" s="6"/>
      <c r="M1429" s="6"/>
      <c r="N1429" s="6"/>
    </row>
    <row r="1430">
      <c r="J1430" s="6"/>
      <c r="K1430" s="6"/>
      <c r="L1430" s="6"/>
      <c r="M1430" s="6"/>
      <c r="N1430" s="6"/>
    </row>
    <row r="1431">
      <c r="J1431" s="6"/>
      <c r="K1431" s="6"/>
      <c r="L1431" s="6"/>
      <c r="M1431" s="6"/>
      <c r="N1431" s="6"/>
    </row>
    <row r="1432">
      <c r="J1432" s="6"/>
      <c r="K1432" s="6"/>
      <c r="L1432" s="6"/>
      <c r="M1432" s="6"/>
      <c r="N1432" s="6"/>
    </row>
    <row r="1433">
      <c r="J1433" s="6"/>
      <c r="K1433" s="6"/>
      <c r="L1433" s="6"/>
      <c r="M1433" s="6"/>
      <c r="N1433" s="6"/>
    </row>
    <row r="1434">
      <c r="J1434" s="6"/>
      <c r="K1434" s="6"/>
      <c r="L1434" s="6"/>
      <c r="M1434" s="6"/>
      <c r="N1434" s="6"/>
    </row>
    <row r="1435">
      <c r="J1435" s="6"/>
      <c r="K1435" s="6"/>
      <c r="L1435" s="6"/>
      <c r="M1435" s="6"/>
      <c r="N1435" s="6"/>
    </row>
    <row r="1436">
      <c r="J1436" s="6"/>
      <c r="K1436" s="6"/>
      <c r="L1436" s="6"/>
      <c r="M1436" s="6"/>
      <c r="N1436" s="6"/>
    </row>
    <row r="1437">
      <c r="J1437" s="6"/>
      <c r="K1437" s="6"/>
      <c r="L1437" s="6"/>
      <c r="M1437" s="6"/>
      <c r="N1437" s="6"/>
    </row>
    <row r="1438">
      <c r="J1438" s="6"/>
      <c r="K1438" s="6"/>
      <c r="L1438" s="6"/>
      <c r="M1438" s="6"/>
      <c r="N1438" s="6"/>
    </row>
    <row r="1439">
      <c r="J1439" s="6"/>
      <c r="K1439" s="6"/>
      <c r="L1439" s="6"/>
      <c r="M1439" s="6"/>
      <c r="N1439" s="6"/>
    </row>
    <row r="1440">
      <c r="J1440" s="6"/>
      <c r="K1440" s="6"/>
      <c r="L1440" s="6"/>
      <c r="M1440" s="6"/>
      <c r="N1440" s="6"/>
    </row>
    <row r="1441">
      <c r="J1441" s="6"/>
      <c r="K1441" s="6"/>
      <c r="L1441" s="6"/>
      <c r="M1441" s="6"/>
      <c r="N1441" s="6"/>
    </row>
    <row r="1442">
      <c r="J1442" s="6"/>
      <c r="K1442" s="6"/>
      <c r="L1442" s="6"/>
      <c r="M1442" s="6"/>
      <c r="N1442" s="6"/>
    </row>
    <row r="1443">
      <c r="J1443" s="6"/>
      <c r="K1443" s="6"/>
      <c r="L1443" s="6"/>
      <c r="M1443" s="6"/>
      <c r="N1443" s="6"/>
    </row>
    <row r="1444">
      <c r="J1444" s="6"/>
      <c r="K1444" s="6"/>
      <c r="L1444" s="6"/>
      <c r="M1444" s="6"/>
      <c r="N1444" s="6"/>
    </row>
    <row r="1445">
      <c r="J1445" s="6"/>
      <c r="K1445" s="6"/>
      <c r="L1445" s="6"/>
      <c r="M1445" s="6"/>
      <c r="N1445" s="6"/>
    </row>
    <row r="1446">
      <c r="J1446" s="6"/>
      <c r="K1446" s="6"/>
      <c r="L1446" s="6"/>
      <c r="M1446" s="6"/>
      <c r="N1446" s="6"/>
    </row>
    <row r="1447">
      <c r="J1447" s="6"/>
      <c r="K1447" s="6"/>
      <c r="L1447" s="6"/>
      <c r="M1447" s="6"/>
      <c r="N1447" s="6"/>
    </row>
    <row r="1448">
      <c r="J1448" s="6"/>
      <c r="K1448" s="6"/>
      <c r="L1448" s="6"/>
      <c r="M1448" s="6"/>
      <c r="N1448" s="6"/>
    </row>
    <row r="1449">
      <c r="J1449" s="6"/>
      <c r="K1449" s="6"/>
      <c r="L1449" s="6"/>
      <c r="M1449" s="6"/>
      <c r="N1449" s="6"/>
    </row>
    <row r="1450">
      <c r="J1450" s="6"/>
      <c r="K1450" s="6"/>
      <c r="L1450" s="6"/>
      <c r="M1450" s="6"/>
      <c r="N1450" s="6"/>
    </row>
    <row r="1451">
      <c r="J1451" s="6"/>
      <c r="K1451" s="6"/>
      <c r="L1451" s="6"/>
      <c r="M1451" s="6"/>
      <c r="N1451" s="6"/>
    </row>
    <row r="1452">
      <c r="J1452" s="6"/>
      <c r="K1452" s="6"/>
      <c r="L1452" s="6"/>
      <c r="M1452" s="6"/>
      <c r="N1452" s="6"/>
    </row>
    <row r="1453">
      <c r="J1453" s="6"/>
      <c r="K1453" s="6"/>
      <c r="L1453" s="6"/>
      <c r="M1453" s="6"/>
      <c r="N1453" s="6"/>
    </row>
    <row r="1454">
      <c r="J1454" s="6"/>
      <c r="K1454" s="6"/>
      <c r="L1454" s="6"/>
      <c r="M1454" s="6"/>
      <c r="N1454" s="6"/>
    </row>
    <row r="1455">
      <c r="J1455" s="6"/>
      <c r="K1455" s="6"/>
      <c r="L1455" s="6"/>
      <c r="M1455" s="6"/>
      <c r="N1455" s="6"/>
    </row>
    <row r="1456">
      <c r="J1456" s="6"/>
      <c r="K1456" s="6"/>
      <c r="L1456" s="6"/>
      <c r="M1456" s="6"/>
      <c r="N1456" s="6"/>
    </row>
    <row r="1457">
      <c r="J1457" s="6"/>
      <c r="K1457" s="6"/>
      <c r="L1457" s="6"/>
      <c r="M1457" s="6"/>
      <c r="N1457" s="6"/>
    </row>
    <row r="1458">
      <c r="J1458" s="6"/>
      <c r="K1458" s="6"/>
      <c r="L1458" s="6"/>
      <c r="M1458" s="6"/>
      <c r="N1458" s="6"/>
    </row>
    <row r="1459">
      <c r="J1459" s="6"/>
      <c r="K1459" s="6"/>
      <c r="L1459" s="6"/>
      <c r="M1459" s="6"/>
      <c r="N1459" s="6"/>
    </row>
    <row r="1460">
      <c r="J1460" s="6"/>
      <c r="K1460" s="6"/>
      <c r="L1460" s="6"/>
      <c r="M1460" s="6"/>
      <c r="N1460" s="6"/>
    </row>
    <row r="1461">
      <c r="J1461" s="6"/>
      <c r="K1461" s="6"/>
      <c r="L1461" s="6"/>
      <c r="M1461" s="6"/>
      <c r="N1461" s="6"/>
    </row>
    <row r="1462">
      <c r="J1462" s="6"/>
      <c r="K1462" s="6"/>
      <c r="L1462" s="6"/>
      <c r="M1462" s="6"/>
      <c r="N1462" s="6"/>
    </row>
    <row r="1463">
      <c r="J1463" s="6"/>
      <c r="K1463" s="6"/>
      <c r="L1463" s="6"/>
      <c r="M1463" s="6"/>
      <c r="N1463" s="6"/>
    </row>
    <row r="1464">
      <c r="J1464" s="6"/>
      <c r="K1464" s="6"/>
      <c r="L1464" s="6"/>
      <c r="M1464" s="6"/>
      <c r="N1464" s="6"/>
    </row>
    <row r="1465">
      <c r="J1465" s="6"/>
      <c r="K1465" s="6"/>
      <c r="L1465" s="6"/>
      <c r="M1465" s="6"/>
      <c r="N1465" s="6"/>
    </row>
    <row r="1466">
      <c r="J1466" s="6"/>
      <c r="K1466" s="6"/>
      <c r="L1466" s="6"/>
      <c r="M1466" s="6"/>
      <c r="N1466" s="6"/>
    </row>
    <row r="1467">
      <c r="J1467" s="6"/>
      <c r="K1467" s="6"/>
      <c r="L1467" s="6"/>
      <c r="M1467" s="6"/>
      <c r="N1467" s="6"/>
    </row>
    <row r="1468">
      <c r="J1468" s="6"/>
      <c r="K1468" s="6"/>
      <c r="L1468" s="6"/>
      <c r="M1468" s="6"/>
      <c r="N1468" s="6"/>
    </row>
    <row r="1469">
      <c r="J1469" s="6"/>
      <c r="K1469" s="6"/>
      <c r="L1469" s="6"/>
      <c r="M1469" s="6"/>
      <c r="N1469" s="6"/>
    </row>
    <row r="1470">
      <c r="J1470" s="6"/>
      <c r="K1470" s="6"/>
      <c r="L1470" s="6"/>
      <c r="M1470" s="6"/>
      <c r="N1470" s="6"/>
    </row>
    <row r="1471">
      <c r="J1471" s="6"/>
      <c r="K1471" s="6"/>
      <c r="L1471" s="6"/>
      <c r="M1471" s="6"/>
      <c r="N1471" s="6"/>
    </row>
    <row r="1472">
      <c r="J1472" s="6"/>
      <c r="K1472" s="6"/>
      <c r="L1472" s="6"/>
      <c r="M1472" s="6"/>
      <c r="N1472" s="6"/>
    </row>
    <row r="1473">
      <c r="J1473" s="6"/>
      <c r="K1473" s="6"/>
      <c r="L1473" s="6"/>
      <c r="M1473" s="6"/>
      <c r="N1473" s="6"/>
    </row>
    <row r="1474">
      <c r="J1474" s="6"/>
      <c r="K1474" s="6"/>
      <c r="L1474" s="6"/>
      <c r="M1474" s="6"/>
      <c r="N1474" s="6"/>
    </row>
    <row r="1475">
      <c r="J1475" s="6"/>
      <c r="K1475" s="6"/>
      <c r="L1475" s="6"/>
      <c r="M1475" s="6"/>
      <c r="N1475" s="6"/>
    </row>
    <row r="1476">
      <c r="J1476" s="6"/>
      <c r="K1476" s="6"/>
      <c r="L1476" s="6"/>
      <c r="M1476" s="6"/>
      <c r="N1476" s="6"/>
    </row>
    <row r="1477">
      <c r="J1477" s="6"/>
      <c r="K1477" s="6"/>
      <c r="L1477" s="6"/>
      <c r="M1477" s="6"/>
      <c r="N1477" s="6"/>
    </row>
    <row r="1478">
      <c r="J1478" s="6"/>
      <c r="K1478" s="6"/>
      <c r="L1478" s="6"/>
      <c r="M1478" s="6"/>
      <c r="N1478" s="6"/>
    </row>
    <row r="1479">
      <c r="J1479" s="6"/>
      <c r="K1479" s="6"/>
      <c r="L1479" s="6"/>
      <c r="M1479" s="6"/>
      <c r="N1479" s="6"/>
    </row>
    <row r="1480">
      <c r="J1480" s="6"/>
      <c r="K1480" s="6"/>
      <c r="L1480" s="6"/>
      <c r="M1480" s="6"/>
      <c r="N1480" s="6"/>
    </row>
    <row r="1481">
      <c r="J1481" s="6"/>
      <c r="K1481" s="6"/>
      <c r="L1481" s="6"/>
      <c r="M1481" s="6"/>
      <c r="N1481" s="6"/>
    </row>
    <row r="1482">
      <c r="J1482" s="6"/>
      <c r="K1482" s="6"/>
      <c r="L1482" s="6"/>
      <c r="M1482" s="6"/>
      <c r="N1482" s="6"/>
    </row>
    <row r="1483">
      <c r="J1483" s="6"/>
      <c r="K1483" s="6"/>
      <c r="L1483" s="6"/>
      <c r="M1483" s="6"/>
      <c r="N1483" s="6"/>
    </row>
    <row r="1484">
      <c r="J1484" s="6"/>
      <c r="K1484" s="6"/>
      <c r="L1484" s="6"/>
      <c r="M1484" s="6"/>
      <c r="N1484" s="6"/>
    </row>
    <row r="1485">
      <c r="J1485" s="6"/>
      <c r="K1485" s="6"/>
      <c r="L1485" s="6"/>
      <c r="M1485" s="6"/>
      <c r="N1485" s="6"/>
    </row>
    <row r="1486">
      <c r="J1486" s="6"/>
      <c r="K1486" s="6"/>
      <c r="L1486" s="6"/>
      <c r="M1486" s="6"/>
      <c r="N1486" s="6"/>
    </row>
    <row r="1487">
      <c r="J1487" s="6"/>
      <c r="K1487" s="6"/>
      <c r="L1487" s="6"/>
      <c r="M1487" s="6"/>
      <c r="N1487" s="6"/>
    </row>
    <row r="1488">
      <c r="J1488" s="6"/>
      <c r="K1488" s="6"/>
      <c r="L1488" s="6"/>
      <c r="M1488" s="6"/>
      <c r="N1488" s="6"/>
    </row>
    <row r="1489">
      <c r="J1489" s="6"/>
      <c r="K1489" s="6"/>
      <c r="L1489" s="6"/>
      <c r="M1489" s="6"/>
      <c r="N1489" s="6"/>
    </row>
    <row r="1490">
      <c r="J1490" s="6"/>
      <c r="K1490" s="6"/>
      <c r="L1490" s="6"/>
      <c r="M1490" s="6"/>
      <c r="N1490" s="6"/>
    </row>
    <row r="1491">
      <c r="J1491" s="6"/>
      <c r="K1491" s="6"/>
      <c r="L1491" s="6"/>
      <c r="M1491" s="6"/>
      <c r="N1491" s="6"/>
    </row>
    <row r="1492">
      <c r="J1492" s="6"/>
      <c r="K1492" s="6"/>
      <c r="L1492" s="6"/>
      <c r="M1492" s="6"/>
      <c r="N1492" s="6"/>
    </row>
    <row r="1493">
      <c r="J1493" s="6"/>
      <c r="K1493" s="6"/>
      <c r="L1493" s="6"/>
      <c r="M1493" s="6"/>
      <c r="N1493" s="6"/>
    </row>
    <row r="1494">
      <c r="J1494" s="6"/>
      <c r="K1494" s="6"/>
      <c r="L1494" s="6"/>
      <c r="M1494" s="6"/>
      <c r="N1494" s="6"/>
    </row>
    <row r="1495">
      <c r="J1495" s="6"/>
      <c r="K1495" s="6"/>
      <c r="L1495" s="6"/>
      <c r="M1495" s="6"/>
      <c r="N1495" s="6"/>
    </row>
    <row r="1496">
      <c r="J1496" s="6"/>
      <c r="K1496" s="6"/>
      <c r="L1496" s="6"/>
      <c r="M1496" s="6"/>
      <c r="N1496" s="6"/>
    </row>
    <row r="1497">
      <c r="J1497" s="6"/>
      <c r="K1497" s="6"/>
      <c r="L1497" s="6"/>
      <c r="M1497" s="6"/>
      <c r="N1497" s="6"/>
    </row>
    <row r="1498">
      <c r="J1498" s="6"/>
      <c r="K1498" s="6"/>
      <c r="L1498" s="6"/>
      <c r="M1498" s="6"/>
      <c r="N1498" s="6"/>
    </row>
    <row r="1499">
      <c r="J1499" s="6"/>
      <c r="K1499" s="6"/>
      <c r="L1499" s="6"/>
      <c r="M1499" s="6"/>
      <c r="N1499" s="6"/>
    </row>
    <row r="1500">
      <c r="J1500" s="6"/>
      <c r="K1500" s="6"/>
      <c r="L1500" s="6"/>
      <c r="M1500" s="6"/>
      <c r="N1500" s="6"/>
    </row>
    <row r="1501">
      <c r="J1501" s="6"/>
      <c r="K1501" s="6"/>
      <c r="L1501" s="6"/>
      <c r="M1501" s="6"/>
      <c r="N1501" s="6"/>
    </row>
    <row r="1502">
      <c r="J1502" s="6"/>
      <c r="K1502" s="6"/>
      <c r="L1502" s="6"/>
      <c r="M1502" s="6"/>
      <c r="N1502" s="6"/>
    </row>
    <row r="1503">
      <c r="J1503" s="6"/>
      <c r="K1503" s="6"/>
      <c r="L1503" s="6"/>
      <c r="M1503" s="6"/>
      <c r="N1503" s="6"/>
    </row>
    <row r="1504">
      <c r="J1504" s="6"/>
      <c r="K1504" s="6"/>
      <c r="L1504" s="6"/>
      <c r="M1504" s="6"/>
      <c r="N1504" s="6"/>
    </row>
    <row r="1505">
      <c r="J1505" s="6"/>
      <c r="K1505" s="6"/>
      <c r="L1505" s="6"/>
      <c r="M1505" s="6"/>
      <c r="N1505" s="6"/>
    </row>
    <row r="1506">
      <c r="J1506" s="6"/>
      <c r="K1506" s="6"/>
      <c r="L1506" s="6"/>
      <c r="M1506" s="6"/>
      <c r="N1506" s="6"/>
    </row>
    <row r="1507">
      <c r="J1507" s="6"/>
      <c r="K1507" s="6"/>
      <c r="L1507" s="6"/>
      <c r="M1507" s="6"/>
      <c r="N1507" s="6"/>
    </row>
    <row r="1508">
      <c r="J1508" s="6"/>
      <c r="K1508" s="6"/>
      <c r="L1508" s="6"/>
      <c r="M1508" s="6"/>
      <c r="N1508" s="6"/>
    </row>
    <row r="1509">
      <c r="J1509" s="6"/>
      <c r="K1509" s="6"/>
      <c r="L1509" s="6"/>
      <c r="M1509" s="6"/>
      <c r="N1509" s="6"/>
    </row>
    <row r="1510">
      <c r="J1510" s="6"/>
      <c r="K1510" s="6"/>
      <c r="L1510" s="6"/>
      <c r="M1510" s="6"/>
      <c r="N1510" s="6"/>
    </row>
    <row r="1511">
      <c r="J1511" s="6"/>
      <c r="K1511" s="6"/>
      <c r="L1511" s="6"/>
      <c r="M1511" s="6"/>
      <c r="N1511" s="6"/>
    </row>
    <row r="1512">
      <c r="J1512" s="6"/>
      <c r="K1512" s="6"/>
      <c r="L1512" s="6"/>
      <c r="M1512" s="6"/>
      <c r="N1512" s="6"/>
    </row>
    <row r="1513">
      <c r="J1513" s="6"/>
      <c r="K1513" s="6"/>
      <c r="L1513" s="6"/>
      <c r="M1513" s="6"/>
      <c r="N1513" s="6"/>
    </row>
    <row r="1514">
      <c r="J1514" s="6"/>
      <c r="K1514" s="6"/>
      <c r="L1514" s="6"/>
      <c r="M1514" s="6"/>
      <c r="N1514" s="6"/>
    </row>
    <row r="1515">
      <c r="J1515" s="6"/>
      <c r="K1515" s="6"/>
      <c r="L1515" s="6"/>
      <c r="M1515" s="6"/>
      <c r="N1515" s="6"/>
    </row>
    <row r="1516">
      <c r="J1516" s="6"/>
      <c r="K1516" s="6"/>
      <c r="L1516" s="6"/>
      <c r="M1516" s="6"/>
      <c r="N1516" s="6"/>
    </row>
    <row r="1517">
      <c r="J1517" s="6"/>
      <c r="K1517" s="6"/>
      <c r="L1517" s="6"/>
      <c r="M1517" s="6"/>
      <c r="N1517" s="6"/>
    </row>
    <row r="1518">
      <c r="J1518" s="6"/>
      <c r="K1518" s="6"/>
      <c r="L1518" s="6"/>
      <c r="M1518" s="6"/>
      <c r="N1518" s="6"/>
    </row>
    <row r="1519">
      <c r="J1519" s="6"/>
      <c r="K1519" s="6"/>
      <c r="L1519" s="6"/>
      <c r="M1519" s="6"/>
      <c r="N1519" s="6"/>
    </row>
    <row r="1520">
      <c r="J1520" s="6"/>
      <c r="K1520" s="6"/>
      <c r="L1520" s="6"/>
      <c r="M1520" s="6"/>
      <c r="N1520" s="6"/>
    </row>
    <row r="1521">
      <c r="J1521" s="6"/>
      <c r="K1521" s="6"/>
      <c r="L1521" s="6"/>
      <c r="M1521" s="6"/>
      <c r="N1521" s="6"/>
    </row>
    <row r="1522">
      <c r="J1522" s="6"/>
      <c r="K1522" s="6"/>
      <c r="L1522" s="6"/>
      <c r="M1522" s="6"/>
      <c r="N1522" s="6"/>
    </row>
    <row r="1523">
      <c r="J1523" s="6"/>
      <c r="K1523" s="6"/>
      <c r="L1523" s="6"/>
      <c r="M1523" s="6"/>
      <c r="N1523" s="6"/>
    </row>
    <row r="1524">
      <c r="J1524" s="6"/>
      <c r="K1524" s="6"/>
      <c r="L1524" s="6"/>
      <c r="M1524" s="6"/>
      <c r="N1524" s="6"/>
    </row>
    <row r="1525">
      <c r="J1525" s="6"/>
      <c r="K1525" s="6"/>
      <c r="L1525" s="6"/>
      <c r="M1525" s="6"/>
      <c r="N1525" s="6"/>
    </row>
    <row r="1526">
      <c r="J1526" s="6"/>
      <c r="K1526" s="6"/>
      <c r="L1526" s="6"/>
      <c r="M1526" s="6"/>
      <c r="N1526" s="6"/>
    </row>
    <row r="1527">
      <c r="J1527" s="6"/>
      <c r="K1527" s="6"/>
      <c r="L1527" s="6"/>
      <c r="M1527" s="6"/>
      <c r="N1527" s="6"/>
    </row>
    <row r="1528">
      <c r="J1528" s="6"/>
      <c r="K1528" s="6"/>
      <c r="L1528" s="6"/>
      <c r="M1528" s="6"/>
      <c r="N1528" s="6"/>
    </row>
    <row r="1529">
      <c r="J1529" s="6"/>
      <c r="K1529" s="6"/>
      <c r="L1529" s="6"/>
      <c r="M1529" s="6"/>
      <c r="N1529" s="6"/>
    </row>
    <row r="1530">
      <c r="J1530" s="6"/>
      <c r="K1530" s="6"/>
      <c r="L1530" s="6"/>
      <c r="M1530" s="6"/>
      <c r="N1530" s="6"/>
    </row>
    <row r="1531">
      <c r="J1531" s="6"/>
      <c r="K1531" s="6"/>
      <c r="L1531" s="6"/>
      <c r="M1531" s="6"/>
      <c r="N1531" s="6"/>
    </row>
    <row r="1532">
      <c r="J1532" s="6"/>
      <c r="K1532" s="6"/>
      <c r="L1532" s="6"/>
      <c r="M1532" s="6"/>
      <c r="N1532" s="6"/>
    </row>
    <row r="1533">
      <c r="J1533" s="6"/>
      <c r="K1533" s="6"/>
      <c r="L1533" s="6"/>
      <c r="M1533" s="6"/>
      <c r="N1533" s="6"/>
    </row>
    <row r="1534">
      <c r="J1534" s="6"/>
      <c r="K1534" s="6"/>
      <c r="L1534" s="6"/>
      <c r="M1534" s="6"/>
      <c r="N1534" s="6"/>
    </row>
    <row r="1535">
      <c r="J1535" s="6"/>
      <c r="K1535" s="6"/>
      <c r="L1535" s="6"/>
      <c r="M1535" s="6"/>
      <c r="N1535" s="6"/>
    </row>
    <row r="1536">
      <c r="J1536" s="6"/>
      <c r="K1536" s="6"/>
      <c r="L1536" s="6"/>
      <c r="M1536" s="6"/>
      <c r="N1536" s="6"/>
    </row>
    <row r="1537">
      <c r="J1537" s="6"/>
      <c r="K1537" s="6"/>
      <c r="L1537" s="6"/>
      <c r="M1537" s="6"/>
      <c r="N1537" s="6"/>
    </row>
    <row r="1538">
      <c r="J1538" s="6"/>
      <c r="K1538" s="6"/>
      <c r="L1538" s="6"/>
      <c r="M1538" s="6"/>
      <c r="N1538" s="6"/>
    </row>
    <row r="1539">
      <c r="J1539" s="6"/>
      <c r="K1539" s="6"/>
      <c r="L1539" s="6"/>
      <c r="M1539" s="6"/>
      <c r="N1539" s="6"/>
    </row>
    <row r="1540">
      <c r="J1540" s="6"/>
      <c r="K1540" s="6"/>
      <c r="L1540" s="6"/>
      <c r="M1540" s="6"/>
      <c r="N1540" s="6"/>
    </row>
    <row r="1541">
      <c r="J1541" s="6"/>
      <c r="K1541" s="6"/>
      <c r="L1541" s="6"/>
      <c r="M1541" s="6"/>
      <c r="N1541" s="6"/>
    </row>
    <row r="1542">
      <c r="J1542" s="6"/>
      <c r="K1542" s="6"/>
      <c r="L1542" s="6"/>
      <c r="M1542" s="6"/>
      <c r="N1542" s="6"/>
    </row>
    <row r="1543">
      <c r="J1543" s="6"/>
      <c r="K1543" s="6"/>
      <c r="L1543" s="6"/>
      <c r="M1543" s="6"/>
      <c r="N1543" s="6"/>
    </row>
    <row r="1544">
      <c r="J1544" s="6"/>
      <c r="K1544" s="6"/>
      <c r="L1544" s="6"/>
      <c r="M1544" s="6"/>
      <c r="N1544" s="6"/>
    </row>
    <row r="1545">
      <c r="J1545" s="6"/>
      <c r="K1545" s="6"/>
      <c r="L1545" s="6"/>
      <c r="M1545" s="6"/>
      <c r="N1545" s="6"/>
    </row>
    <row r="1546">
      <c r="J1546" s="6"/>
      <c r="K1546" s="6"/>
      <c r="L1546" s="6"/>
      <c r="M1546" s="6"/>
      <c r="N1546" s="6"/>
    </row>
    <row r="1547">
      <c r="J1547" s="6"/>
      <c r="K1547" s="6"/>
      <c r="L1547" s="6"/>
      <c r="M1547" s="6"/>
      <c r="N1547" s="6"/>
    </row>
    <row r="1548">
      <c r="J1548" s="6"/>
      <c r="K1548" s="6"/>
      <c r="L1548" s="6"/>
      <c r="M1548" s="6"/>
      <c r="N1548" s="6"/>
    </row>
    <row r="1549">
      <c r="J1549" s="6"/>
      <c r="K1549" s="6"/>
      <c r="L1549" s="6"/>
      <c r="M1549" s="6"/>
      <c r="N1549" s="6"/>
    </row>
    <row r="1550">
      <c r="J1550" s="6"/>
      <c r="K1550" s="6"/>
      <c r="L1550" s="6"/>
      <c r="M1550" s="6"/>
      <c r="N1550" s="6"/>
    </row>
    <row r="1551">
      <c r="J1551" s="6"/>
      <c r="K1551" s="6"/>
      <c r="L1551" s="6"/>
      <c r="M1551" s="6"/>
      <c r="N1551" s="6"/>
    </row>
    <row r="1552">
      <c r="J1552" s="6"/>
      <c r="K1552" s="6"/>
      <c r="L1552" s="6"/>
      <c r="M1552" s="6"/>
      <c r="N1552" s="6"/>
    </row>
    <row r="1553">
      <c r="J1553" s="6"/>
      <c r="K1553" s="6"/>
      <c r="L1553" s="6"/>
      <c r="M1553" s="6"/>
      <c r="N1553" s="6"/>
    </row>
    <row r="1554">
      <c r="J1554" s="6"/>
      <c r="K1554" s="6"/>
      <c r="L1554" s="6"/>
      <c r="M1554" s="6"/>
      <c r="N1554" s="6"/>
    </row>
    <row r="1555">
      <c r="J1555" s="6"/>
      <c r="K1555" s="6"/>
      <c r="L1555" s="6"/>
      <c r="M1555" s="6"/>
      <c r="N1555" s="6"/>
    </row>
    <row r="1556">
      <c r="J1556" s="6"/>
      <c r="K1556" s="6"/>
      <c r="L1556" s="6"/>
      <c r="M1556" s="6"/>
      <c r="N1556" s="6"/>
    </row>
    <row r="1557">
      <c r="J1557" s="6"/>
      <c r="K1557" s="6"/>
      <c r="L1557" s="6"/>
      <c r="M1557" s="6"/>
      <c r="N1557" s="6"/>
    </row>
    <row r="1558">
      <c r="J1558" s="6"/>
      <c r="K1558" s="6"/>
      <c r="L1558" s="6"/>
      <c r="M1558" s="6"/>
      <c r="N1558" s="6"/>
    </row>
    <row r="1559">
      <c r="J1559" s="6"/>
      <c r="K1559" s="6"/>
      <c r="L1559" s="6"/>
      <c r="M1559" s="6"/>
      <c r="N1559" s="6"/>
    </row>
    <row r="1560">
      <c r="J1560" s="6"/>
      <c r="K1560" s="6"/>
      <c r="L1560" s="6"/>
      <c r="M1560" s="6"/>
      <c r="N1560" s="6"/>
    </row>
    <row r="1561">
      <c r="J1561" s="6"/>
      <c r="K1561" s="6"/>
      <c r="L1561" s="6"/>
      <c r="M1561" s="6"/>
      <c r="N1561" s="6"/>
    </row>
    <row r="1562">
      <c r="J1562" s="6"/>
      <c r="K1562" s="6"/>
      <c r="L1562" s="6"/>
      <c r="M1562" s="6"/>
      <c r="N1562" s="6"/>
    </row>
    <row r="1563">
      <c r="J1563" s="6"/>
      <c r="K1563" s="6"/>
      <c r="L1563" s="6"/>
      <c r="M1563" s="6"/>
      <c r="N1563" s="6"/>
    </row>
    <row r="1564">
      <c r="J1564" s="6"/>
      <c r="K1564" s="6"/>
      <c r="L1564" s="6"/>
      <c r="M1564" s="6"/>
      <c r="N1564" s="6"/>
    </row>
    <row r="1565">
      <c r="J1565" s="6"/>
      <c r="K1565" s="6"/>
      <c r="L1565" s="6"/>
      <c r="M1565" s="6"/>
      <c r="N1565" s="6"/>
    </row>
    <row r="1566">
      <c r="J1566" s="6"/>
      <c r="K1566" s="6"/>
      <c r="L1566" s="6"/>
      <c r="M1566" s="6"/>
      <c r="N1566" s="6"/>
    </row>
    <row r="1567">
      <c r="J1567" s="6"/>
      <c r="K1567" s="6"/>
      <c r="L1567" s="6"/>
      <c r="M1567" s="6"/>
      <c r="N1567" s="6"/>
    </row>
    <row r="1568">
      <c r="J1568" s="6"/>
      <c r="K1568" s="6"/>
      <c r="L1568" s="6"/>
      <c r="M1568" s="6"/>
      <c r="N1568" s="6"/>
    </row>
    <row r="1569">
      <c r="J1569" s="6"/>
      <c r="K1569" s="6"/>
      <c r="L1569" s="6"/>
      <c r="M1569" s="6"/>
      <c r="N1569" s="6"/>
    </row>
    <row r="1570">
      <c r="J1570" s="6"/>
      <c r="K1570" s="6"/>
      <c r="L1570" s="6"/>
      <c r="M1570" s="6"/>
      <c r="N1570" s="6"/>
    </row>
    <row r="1571">
      <c r="J1571" s="6"/>
      <c r="K1571" s="6"/>
      <c r="L1571" s="6"/>
      <c r="M1571" s="6"/>
      <c r="N1571" s="6"/>
    </row>
    <row r="1572">
      <c r="J1572" s="6"/>
      <c r="K1572" s="6"/>
      <c r="L1572" s="6"/>
      <c r="M1572" s="6"/>
      <c r="N1572" s="6"/>
    </row>
    <row r="1573">
      <c r="J1573" s="6"/>
      <c r="K1573" s="6"/>
      <c r="L1573" s="6"/>
      <c r="M1573" s="6"/>
      <c r="N1573" s="6"/>
    </row>
    <row r="1574">
      <c r="J1574" s="6"/>
      <c r="K1574" s="6"/>
      <c r="L1574" s="6"/>
      <c r="M1574" s="6"/>
      <c r="N1574" s="6"/>
    </row>
    <row r="1575">
      <c r="J1575" s="6"/>
      <c r="K1575" s="6"/>
      <c r="L1575" s="6"/>
      <c r="M1575" s="6"/>
      <c r="N1575" s="6"/>
    </row>
    <row r="1576">
      <c r="J1576" s="6"/>
      <c r="K1576" s="6"/>
      <c r="L1576" s="6"/>
      <c r="M1576" s="6"/>
      <c r="N1576" s="6"/>
    </row>
    <row r="1577">
      <c r="J1577" s="6"/>
      <c r="K1577" s="6"/>
      <c r="L1577" s="6"/>
      <c r="M1577" s="6"/>
      <c r="N1577" s="6"/>
    </row>
    <row r="1578">
      <c r="J1578" s="6"/>
      <c r="K1578" s="6"/>
      <c r="L1578" s="6"/>
      <c r="M1578" s="6"/>
      <c r="N1578" s="6"/>
    </row>
    <row r="1579">
      <c r="J1579" s="6"/>
      <c r="K1579" s="6"/>
      <c r="L1579" s="6"/>
      <c r="M1579" s="6"/>
      <c r="N1579" s="6"/>
    </row>
    <row r="1580">
      <c r="J1580" s="6"/>
      <c r="K1580" s="6"/>
      <c r="L1580" s="6"/>
      <c r="M1580" s="6"/>
      <c r="N1580" s="6"/>
    </row>
    <row r="1581">
      <c r="J1581" s="6"/>
      <c r="K1581" s="6"/>
      <c r="L1581" s="6"/>
      <c r="M1581" s="6"/>
      <c r="N1581" s="6"/>
    </row>
    <row r="1582">
      <c r="J1582" s="6"/>
      <c r="K1582" s="6"/>
      <c r="L1582" s="6"/>
      <c r="M1582" s="6"/>
      <c r="N1582" s="6"/>
    </row>
    <row r="1583">
      <c r="J1583" s="6"/>
      <c r="K1583" s="6"/>
      <c r="L1583" s="6"/>
      <c r="M1583" s="6"/>
      <c r="N1583" s="6"/>
    </row>
    <row r="1584">
      <c r="J1584" s="6"/>
      <c r="K1584" s="6"/>
      <c r="L1584" s="6"/>
      <c r="M1584" s="6"/>
      <c r="N1584" s="6"/>
    </row>
    <row r="1585">
      <c r="J1585" s="6"/>
      <c r="K1585" s="6"/>
      <c r="L1585" s="6"/>
      <c r="M1585" s="6"/>
      <c r="N1585" s="6"/>
    </row>
    <row r="1586">
      <c r="J1586" s="6"/>
      <c r="K1586" s="6"/>
      <c r="L1586" s="6"/>
      <c r="M1586" s="6"/>
      <c r="N1586" s="6"/>
    </row>
    <row r="1587">
      <c r="J1587" s="6"/>
      <c r="K1587" s="6"/>
      <c r="L1587" s="6"/>
      <c r="M1587" s="6"/>
      <c r="N1587" s="6"/>
    </row>
    <row r="1588">
      <c r="J1588" s="6"/>
      <c r="K1588" s="6"/>
      <c r="L1588" s="6"/>
      <c r="M1588" s="6"/>
      <c r="N1588" s="6"/>
    </row>
    <row r="1589">
      <c r="J1589" s="6"/>
      <c r="K1589" s="6"/>
      <c r="L1589" s="6"/>
      <c r="M1589" s="6"/>
      <c r="N1589" s="6"/>
    </row>
    <row r="1590">
      <c r="J1590" s="6"/>
      <c r="K1590" s="6"/>
      <c r="L1590" s="6"/>
      <c r="M1590" s="6"/>
      <c r="N1590" s="6"/>
    </row>
    <row r="1591">
      <c r="J1591" s="6"/>
      <c r="K1591" s="6"/>
      <c r="L1591" s="6"/>
      <c r="M1591" s="6"/>
      <c r="N1591" s="6"/>
    </row>
    <row r="1592">
      <c r="J1592" s="6"/>
      <c r="K1592" s="6"/>
      <c r="L1592" s="6"/>
      <c r="M1592" s="6"/>
      <c r="N1592" s="6"/>
    </row>
    <row r="1593">
      <c r="J1593" s="6"/>
      <c r="K1593" s="6"/>
      <c r="L1593" s="6"/>
      <c r="M1593" s="6"/>
      <c r="N1593" s="6"/>
    </row>
    <row r="1594">
      <c r="J1594" s="6"/>
      <c r="K1594" s="6"/>
      <c r="L1594" s="6"/>
      <c r="M1594" s="6"/>
      <c r="N1594" s="6"/>
    </row>
    <row r="1595">
      <c r="J1595" s="6"/>
      <c r="K1595" s="6"/>
      <c r="L1595" s="6"/>
      <c r="M1595" s="6"/>
      <c r="N1595" s="6"/>
    </row>
    <row r="1596">
      <c r="J1596" s="6"/>
      <c r="K1596" s="6"/>
      <c r="L1596" s="6"/>
      <c r="M1596" s="6"/>
      <c r="N1596" s="6"/>
    </row>
    <row r="1597">
      <c r="J1597" s="6"/>
      <c r="K1597" s="6"/>
      <c r="L1597" s="6"/>
      <c r="M1597" s="6"/>
      <c r="N1597" s="6"/>
    </row>
    <row r="1598">
      <c r="J1598" s="6"/>
      <c r="K1598" s="6"/>
      <c r="L1598" s="6"/>
      <c r="M1598" s="6"/>
      <c r="N1598" s="6"/>
    </row>
    <row r="1599">
      <c r="J1599" s="6"/>
      <c r="K1599" s="6"/>
      <c r="L1599" s="6"/>
      <c r="M1599" s="6"/>
      <c r="N1599" s="6"/>
    </row>
    <row r="1600">
      <c r="J1600" s="6"/>
      <c r="K1600" s="6"/>
      <c r="L1600" s="6"/>
      <c r="M1600" s="6"/>
      <c r="N1600" s="6"/>
    </row>
    <row r="1601">
      <c r="J1601" s="6"/>
      <c r="K1601" s="6"/>
      <c r="L1601" s="6"/>
      <c r="M1601" s="6"/>
      <c r="N1601" s="6"/>
    </row>
    <row r="1602">
      <c r="J1602" s="6"/>
      <c r="K1602" s="6"/>
      <c r="L1602" s="6"/>
      <c r="M1602" s="6"/>
      <c r="N1602" s="6"/>
    </row>
    <row r="1603">
      <c r="J1603" s="6"/>
      <c r="K1603" s="6"/>
      <c r="L1603" s="6"/>
      <c r="M1603" s="6"/>
      <c r="N1603" s="6"/>
    </row>
    <row r="1604">
      <c r="J1604" s="6"/>
      <c r="K1604" s="6"/>
      <c r="L1604" s="6"/>
      <c r="M1604" s="6"/>
      <c r="N1604" s="6"/>
    </row>
    <row r="1605">
      <c r="J1605" s="6"/>
      <c r="K1605" s="6"/>
      <c r="L1605" s="6"/>
      <c r="M1605" s="6"/>
      <c r="N1605" s="6"/>
    </row>
    <row r="1606">
      <c r="J1606" s="6"/>
      <c r="K1606" s="6"/>
      <c r="L1606" s="6"/>
      <c r="M1606" s="6"/>
      <c r="N1606" s="6"/>
    </row>
    <row r="1607">
      <c r="J1607" s="6"/>
      <c r="K1607" s="6"/>
      <c r="L1607" s="6"/>
      <c r="M1607" s="6"/>
      <c r="N1607" s="6"/>
    </row>
    <row r="1608">
      <c r="J1608" s="6"/>
      <c r="K1608" s="6"/>
      <c r="L1608" s="6"/>
      <c r="M1608" s="6"/>
      <c r="N1608" s="6"/>
    </row>
    <row r="1609">
      <c r="J1609" s="6"/>
      <c r="K1609" s="6"/>
      <c r="L1609" s="6"/>
      <c r="M1609" s="6"/>
      <c r="N1609" s="6"/>
    </row>
    <row r="1610">
      <c r="J1610" s="6"/>
      <c r="K1610" s="6"/>
      <c r="L1610" s="6"/>
      <c r="M1610" s="6"/>
      <c r="N1610" s="6"/>
    </row>
    <row r="1611">
      <c r="J1611" s="6"/>
      <c r="K1611" s="6"/>
      <c r="L1611" s="6"/>
      <c r="M1611" s="6"/>
      <c r="N1611" s="6"/>
    </row>
    <row r="1612">
      <c r="J1612" s="6"/>
      <c r="K1612" s="6"/>
      <c r="L1612" s="6"/>
      <c r="M1612" s="6"/>
      <c r="N1612" s="6"/>
    </row>
    <row r="1613">
      <c r="J1613" s="6"/>
      <c r="K1613" s="6"/>
      <c r="L1613" s="6"/>
      <c r="M1613" s="6"/>
      <c r="N1613" s="6"/>
    </row>
    <row r="1614">
      <c r="J1614" s="6"/>
      <c r="K1614" s="6"/>
      <c r="L1614" s="6"/>
      <c r="M1614" s="6"/>
      <c r="N1614" s="6"/>
    </row>
    <row r="1615">
      <c r="J1615" s="6"/>
      <c r="K1615" s="6"/>
      <c r="L1615" s="6"/>
      <c r="M1615" s="6"/>
      <c r="N1615" s="6"/>
    </row>
    <row r="1616">
      <c r="J1616" s="6"/>
      <c r="K1616" s="6"/>
      <c r="L1616" s="6"/>
      <c r="M1616" s="6"/>
      <c r="N1616" s="6"/>
    </row>
    <row r="1617">
      <c r="J1617" s="6"/>
      <c r="K1617" s="6"/>
      <c r="L1617" s="6"/>
      <c r="M1617" s="6"/>
      <c r="N1617" s="6"/>
    </row>
    <row r="1618">
      <c r="J1618" s="6"/>
      <c r="K1618" s="6"/>
      <c r="L1618" s="6"/>
      <c r="M1618" s="6"/>
      <c r="N1618" s="6"/>
    </row>
    <row r="1619">
      <c r="J1619" s="6"/>
      <c r="K1619" s="6"/>
      <c r="L1619" s="6"/>
      <c r="M1619" s="6"/>
      <c r="N1619" s="6"/>
    </row>
    <row r="1620">
      <c r="J1620" s="6"/>
      <c r="K1620" s="6"/>
      <c r="L1620" s="6"/>
      <c r="M1620" s="6"/>
      <c r="N1620" s="6"/>
    </row>
    <row r="1621">
      <c r="J1621" s="6"/>
      <c r="K1621" s="6"/>
      <c r="L1621" s="6"/>
      <c r="M1621" s="6"/>
      <c r="N1621" s="6"/>
    </row>
    <row r="1622">
      <c r="J1622" s="6"/>
      <c r="K1622" s="6"/>
      <c r="L1622" s="6"/>
      <c r="M1622" s="6"/>
      <c r="N1622" s="6"/>
    </row>
    <row r="1623">
      <c r="J1623" s="6"/>
      <c r="K1623" s="6"/>
      <c r="L1623" s="6"/>
      <c r="M1623" s="6"/>
      <c r="N1623" s="6"/>
    </row>
    <row r="1624">
      <c r="J1624" s="6"/>
      <c r="K1624" s="6"/>
      <c r="L1624" s="6"/>
      <c r="M1624" s="6"/>
      <c r="N1624" s="6"/>
    </row>
    <row r="1625">
      <c r="J1625" s="6"/>
      <c r="K1625" s="6"/>
      <c r="L1625" s="6"/>
      <c r="M1625" s="6"/>
      <c r="N1625" s="6"/>
    </row>
    <row r="1626">
      <c r="J1626" s="6"/>
      <c r="K1626" s="6"/>
      <c r="L1626" s="6"/>
      <c r="M1626" s="6"/>
      <c r="N1626" s="6"/>
    </row>
    <row r="1627">
      <c r="J1627" s="6"/>
      <c r="K1627" s="6"/>
      <c r="L1627" s="6"/>
      <c r="M1627" s="6"/>
      <c r="N1627" s="6"/>
    </row>
    <row r="1628">
      <c r="J1628" s="6"/>
      <c r="K1628" s="6"/>
      <c r="L1628" s="6"/>
      <c r="M1628" s="6"/>
      <c r="N1628" s="6"/>
    </row>
    <row r="1629">
      <c r="J1629" s="6"/>
      <c r="K1629" s="6"/>
      <c r="L1629" s="6"/>
      <c r="M1629" s="6"/>
      <c r="N1629" s="6"/>
    </row>
    <row r="1630">
      <c r="J1630" s="6"/>
      <c r="K1630" s="6"/>
      <c r="L1630" s="6"/>
      <c r="M1630" s="6"/>
      <c r="N1630" s="6"/>
    </row>
    <row r="1631">
      <c r="J1631" s="6"/>
      <c r="K1631" s="6"/>
      <c r="L1631" s="6"/>
      <c r="M1631" s="6"/>
      <c r="N1631" s="6"/>
    </row>
    <row r="1632">
      <c r="J1632" s="6"/>
      <c r="K1632" s="6"/>
      <c r="L1632" s="6"/>
      <c r="M1632" s="6"/>
      <c r="N1632" s="6"/>
    </row>
    <row r="1633">
      <c r="J1633" s="6"/>
      <c r="K1633" s="6"/>
      <c r="L1633" s="6"/>
      <c r="M1633" s="6"/>
      <c r="N1633" s="6"/>
    </row>
    <row r="1634">
      <c r="J1634" s="6"/>
      <c r="K1634" s="6"/>
      <c r="L1634" s="6"/>
      <c r="M1634" s="6"/>
      <c r="N1634" s="6"/>
    </row>
    <row r="1635">
      <c r="J1635" s="6"/>
      <c r="K1635" s="6"/>
      <c r="L1635" s="6"/>
      <c r="M1635" s="6"/>
      <c r="N1635" s="6"/>
    </row>
    <row r="1636">
      <c r="J1636" s="6"/>
      <c r="K1636" s="6"/>
      <c r="L1636" s="6"/>
      <c r="M1636" s="6"/>
      <c r="N1636" s="6"/>
    </row>
    <row r="1637">
      <c r="J1637" s="6"/>
      <c r="K1637" s="6"/>
      <c r="L1637" s="6"/>
      <c r="M1637" s="6"/>
      <c r="N1637" s="6"/>
    </row>
    <row r="1638">
      <c r="J1638" s="6"/>
      <c r="K1638" s="6"/>
      <c r="L1638" s="6"/>
      <c r="M1638" s="6"/>
      <c r="N1638" s="6"/>
    </row>
    <row r="1639">
      <c r="J1639" s="6"/>
      <c r="K1639" s="6"/>
      <c r="L1639" s="6"/>
      <c r="M1639" s="6"/>
      <c r="N1639" s="6"/>
    </row>
    <row r="1640">
      <c r="J1640" s="6"/>
      <c r="K1640" s="6"/>
      <c r="L1640" s="6"/>
      <c r="M1640" s="6"/>
      <c r="N1640" s="6"/>
    </row>
    <row r="1641">
      <c r="J1641" s="6"/>
      <c r="K1641" s="6"/>
      <c r="L1641" s="6"/>
      <c r="M1641" s="6"/>
      <c r="N1641" s="6"/>
    </row>
    <row r="1642">
      <c r="J1642" s="6"/>
      <c r="K1642" s="6"/>
      <c r="L1642" s="6"/>
      <c r="M1642" s="6"/>
      <c r="N1642" s="6"/>
    </row>
    <row r="1643">
      <c r="J1643" s="6"/>
      <c r="K1643" s="6"/>
      <c r="L1643" s="6"/>
      <c r="M1643" s="6"/>
      <c r="N1643" s="6"/>
    </row>
    <row r="1644">
      <c r="J1644" s="6"/>
      <c r="K1644" s="6"/>
      <c r="L1644" s="6"/>
      <c r="M1644" s="6"/>
      <c r="N1644" s="6"/>
    </row>
    <row r="1645">
      <c r="J1645" s="6"/>
      <c r="K1645" s="6"/>
      <c r="L1645" s="6"/>
      <c r="M1645" s="6"/>
      <c r="N1645" s="6"/>
    </row>
    <row r="1646">
      <c r="J1646" s="6"/>
      <c r="K1646" s="6"/>
      <c r="L1646" s="6"/>
      <c r="M1646" s="6"/>
      <c r="N1646" s="6"/>
    </row>
    <row r="1647">
      <c r="J1647" s="6"/>
      <c r="K1647" s="6"/>
      <c r="L1647" s="6"/>
      <c r="M1647" s="6"/>
      <c r="N1647" s="6"/>
    </row>
    <row r="1648">
      <c r="J1648" s="6"/>
      <c r="K1648" s="6"/>
      <c r="L1648" s="6"/>
      <c r="M1648" s="6"/>
      <c r="N1648" s="6"/>
    </row>
    <row r="1649">
      <c r="J1649" s="6"/>
      <c r="K1649" s="6"/>
      <c r="L1649" s="6"/>
      <c r="M1649" s="6"/>
      <c r="N1649" s="6"/>
    </row>
    <row r="1650">
      <c r="J1650" s="6"/>
      <c r="K1650" s="6"/>
      <c r="L1650" s="6"/>
      <c r="M1650" s="6"/>
      <c r="N1650" s="6"/>
    </row>
    <row r="1651">
      <c r="J1651" s="6"/>
      <c r="K1651" s="6"/>
      <c r="L1651" s="6"/>
      <c r="M1651" s="6"/>
      <c r="N1651" s="6"/>
    </row>
    <row r="1652">
      <c r="J1652" s="6"/>
      <c r="K1652" s="6"/>
      <c r="L1652" s="6"/>
      <c r="M1652" s="6"/>
      <c r="N1652" s="6"/>
    </row>
    <row r="1653">
      <c r="J1653" s="6"/>
      <c r="K1653" s="6"/>
      <c r="L1653" s="6"/>
      <c r="M1653" s="6"/>
      <c r="N1653" s="6"/>
    </row>
    <row r="1654">
      <c r="J1654" s="6"/>
      <c r="K1654" s="6"/>
      <c r="L1654" s="6"/>
      <c r="M1654" s="6"/>
      <c r="N1654" s="6"/>
    </row>
    <row r="1655">
      <c r="J1655" s="6"/>
      <c r="K1655" s="6"/>
      <c r="L1655" s="6"/>
      <c r="M1655" s="6"/>
      <c r="N1655" s="6"/>
    </row>
    <row r="1656">
      <c r="J1656" s="6"/>
      <c r="K1656" s="6"/>
      <c r="L1656" s="6"/>
      <c r="M1656" s="6"/>
      <c r="N1656" s="6"/>
    </row>
    <row r="1657">
      <c r="J1657" s="6"/>
      <c r="K1657" s="6"/>
      <c r="L1657" s="6"/>
      <c r="M1657" s="6"/>
      <c r="N1657" s="6"/>
    </row>
    <row r="1658">
      <c r="J1658" s="6"/>
      <c r="K1658" s="6"/>
      <c r="L1658" s="6"/>
      <c r="M1658" s="6"/>
      <c r="N1658" s="6"/>
    </row>
    <row r="1659">
      <c r="J1659" s="6"/>
      <c r="K1659" s="6"/>
      <c r="L1659" s="6"/>
      <c r="M1659" s="6"/>
      <c r="N1659" s="6"/>
    </row>
    <row r="1660">
      <c r="J1660" s="6"/>
      <c r="K1660" s="6"/>
      <c r="L1660" s="6"/>
      <c r="M1660" s="6"/>
      <c r="N1660" s="6"/>
    </row>
    <row r="1661">
      <c r="J1661" s="6"/>
      <c r="K1661" s="6"/>
      <c r="L1661" s="6"/>
      <c r="M1661" s="6"/>
      <c r="N1661" s="6"/>
    </row>
    <row r="1662">
      <c r="J1662" s="6"/>
      <c r="K1662" s="6"/>
      <c r="L1662" s="6"/>
      <c r="M1662" s="6"/>
      <c r="N1662" s="6"/>
    </row>
    <row r="1663">
      <c r="J1663" s="6"/>
      <c r="K1663" s="6"/>
      <c r="L1663" s="6"/>
      <c r="M1663" s="6"/>
      <c r="N1663" s="6"/>
    </row>
    <row r="1664">
      <c r="J1664" s="6"/>
      <c r="K1664" s="6"/>
      <c r="L1664" s="6"/>
      <c r="M1664" s="6"/>
      <c r="N1664" s="6"/>
    </row>
    <row r="1665">
      <c r="J1665" s="6"/>
      <c r="K1665" s="6"/>
      <c r="L1665" s="6"/>
      <c r="M1665" s="6"/>
      <c r="N1665" s="6"/>
    </row>
    <row r="1666">
      <c r="J1666" s="6"/>
      <c r="K1666" s="6"/>
      <c r="L1666" s="6"/>
      <c r="M1666" s="6"/>
      <c r="N1666" s="6"/>
    </row>
    <row r="1667">
      <c r="J1667" s="6"/>
      <c r="K1667" s="6"/>
      <c r="L1667" s="6"/>
      <c r="M1667" s="6"/>
      <c r="N1667" s="6"/>
    </row>
    <row r="1668">
      <c r="J1668" s="6"/>
      <c r="K1668" s="6"/>
      <c r="L1668" s="6"/>
      <c r="M1668" s="6"/>
      <c r="N1668" s="6"/>
    </row>
    <row r="1669">
      <c r="J1669" s="6"/>
      <c r="K1669" s="6"/>
      <c r="L1669" s="6"/>
      <c r="M1669" s="6"/>
      <c r="N1669" s="6"/>
    </row>
    <row r="1670">
      <c r="J1670" s="6"/>
      <c r="K1670" s="6"/>
      <c r="L1670" s="6"/>
      <c r="M1670" s="6"/>
      <c r="N1670" s="6"/>
    </row>
    <row r="1671">
      <c r="J1671" s="6"/>
      <c r="K1671" s="6"/>
      <c r="L1671" s="6"/>
      <c r="M1671" s="6"/>
      <c r="N1671" s="6"/>
    </row>
    <row r="1672">
      <c r="J1672" s="6"/>
      <c r="K1672" s="6"/>
      <c r="L1672" s="6"/>
      <c r="M1672" s="6"/>
      <c r="N1672" s="6"/>
    </row>
    <row r="1673">
      <c r="J1673" s="6"/>
      <c r="K1673" s="6"/>
      <c r="L1673" s="6"/>
      <c r="M1673" s="6"/>
      <c r="N1673" s="6"/>
    </row>
    <row r="1674">
      <c r="J1674" s="6"/>
      <c r="K1674" s="6"/>
      <c r="L1674" s="6"/>
      <c r="M1674" s="6"/>
      <c r="N1674" s="6"/>
    </row>
    <row r="1675">
      <c r="J1675" s="6"/>
      <c r="K1675" s="6"/>
      <c r="L1675" s="6"/>
      <c r="M1675" s="6"/>
      <c r="N1675" s="6"/>
    </row>
    <row r="1676">
      <c r="J1676" s="6"/>
      <c r="K1676" s="6"/>
      <c r="L1676" s="6"/>
      <c r="M1676" s="6"/>
      <c r="N1676" s="6"/>
    </row>
    <row r="1677">
      <c r="J1677" s="6"/>
      <c r="K1677" s="6"/>
      <c r="L1677" s="6"/>
      <c r="M1677" s="6"/>
      <c r="N1677" s="6"/>
    </row>
    <row r="1678">
      <c r="J1678" s="6"/>
      <c r="K1678" s="6"/>
      <c r="L1678" s="6"/>
      <c r="M1678" s="6"/>
      <c r="N1678" s="6"/>
    </row>
    <row r="1679">
      <c r="J1679" s="6"/>
      <c r="K1679" s="6"/>
      <c r="L1679" s="6"/>
      <c r="M1679" s="6"/>
      <c r="N1679" s="6"/>
    </row>
    <row r="1680">
      <c r="J1680" s="6"/>
      <c r="K1680" s="6"/>
      <c r="L1680" s="6"/>
      <c r="M1680" s="6"/>
      <c r="N1680" s="6"/>
    </row>
    <row r="1681">
      <c r="J1681" s="6"/>
      <c r="K1681" s="6"/>
      <c r="L1681" s="6"/>
      <c r="M1681" s="6"/>
      <c r="N1681" s="6"/>
    </row>
    <row r="1682">
      <c r="J1682" s="6"/>
      <c r="K1682" s="6"/>
      <c r="L1682" s="6"/>
      <c r="M1682" s="6"/>
      <c r="N1682" s="6"/>
    </row>
    <row r="1683">
      <c r="J1683" s="6"/>
      <c r="K1683" s="6"/>
      <c r="L1683" s="6"/>
      <c r="M1683" s="6"/>
      <c r="N1683" s="6"/>
    </row>
    <row r="1684">
      <c r="J1684" s="6"/>
      <c r="K1684" s="6"/>
      <c r="L1684" s="6"/>
      <c r="M1684" s="6"/>
      <c r="N1684" s="6"/>
    </row>
    <row r="1685">
      <c r="J1685" s="6"/>
      <c r="K1685" s="6"/>
      <c r="L1685" s="6"/>
      <c r="M1685" s="6"/>
      <c r="N1685" s="6"/>
    </row>
    <row r="1686">
      <c r="J1686" s="6"/>
      <c r="K1686" s="6"/>
      <c r="L1686" s="6"/>
      <c r="M1686" s="6"/>
      <c r="N1686" s="6"/>
    </row>
    <row r="1687">
      <c r="J1687" s="6"/>
      <c r="K1687" s="6"/>
      <c r="L1687" s="6"/>
      <c r="M1687" s="6"/>
      <c r="N1687" s="6"/>
    </row>
    <row r="1688">
      <c r="J1688" s="6"/>
      <c r="K1688" s="6"/>
      <c r="L1688" s="6"/>
      <c r="M1688" s="6"/>
      <c r="N1688" s="6"/>
    </row>
    <row r="1689">
      <c r="J1689" s="6"/>
      <c r="K1689" s="6"/>
      <c r="L1689" s="6"/>
      <c r="M1689" s="6"/>
      <c r="N1689" s="6"/>
    </row>
    <row r="1690">
      <c r="J1690" s="6"/>
      <c r="K1690" s="6"/>
      <c r="L1690" s="6"/>
      <c r="M1690" s="6"/>
      <c r="N1690" s="6"/>
    </row>
    <row r="1691">
      <c r="J1691" s="6"/>
      <c r="K1691" s="6"/>
      <c r="L1691" s="6"/>
      <c r="M1691" s="6"/>
      <c r="N1691" s="6"/>
    </row>
    <row r="1692">
      <c r="J1692" s="6"/>
      <c r="K1692" s="6"/>
      <c r="L1692" s="6"/>
      <c r="M1692" s="6"/>
      <c r="N1692" s="6"/>
    </row>
    <row r="1693">
      <c r="J1693" s="6"/>
      <c r="K1693" s="6"/>
      <c r="L1693" s="6"/>
      <c r="M1693" s="6"/>
      <c r="N1693" s="6"/>
    </row>
    <row r="1694">
      <c r="J1694" s="6"/>
      <c r="K1694" s="6"/>
      <c r="L1694" s="6"/>
      <c r="M1694" s="6"/>
      <c r="N1694" s="6"/>
    </row>
    <row r="1695">
      <c r="J1695" s="6"/>
      <c r="K1695" s="6"/>
      <c r="L1695" s="6"/>
      <c r="M1695" s="6"/>
      <c r="N1695" s="6"/>
    </row>
    <row r="1696">
      <c r="J1696" s="6"/>
      <c r="K1696" s="6"/>
      <c r="L1696" s="6"/>
      <c r="M1696" s="6"/>
      <c r="N1696" s="6"/>
    </row>
    <row r="1697">
      <c r="J1697" s="6"/>
      <c r="K1697" s="6"/>
      <c r="L1697" s="6"/>
      <c r="M1697" s="6"/>
      <c r="N1697" s="6"/>
    </row>
    <row r="1698">
      <c r="J1698" s="6"/>
      <c r="K1698" s="6"/>
      <c r="L1698" s="6"/>
      <c r="M1698" s="6"/>
      <c r="N1698" s="6"/>
    </row>
    <row r="1699">
      <c r="J1699" s="6"/>
      <c r="K1699" s="6"/>
      <c r="L1699" s="6"/>
      <c r="M1699" s="6"/>
      <c r="N1699" s="6"/>
    </row>
    <row r="1700">
      <c r="J1700" s="6"/>
      <c r="K1700" s="6"/>
      <c r="L1700" s="6"/>
      <c r="M1700" s="6"/>
      <c r="N1700" s="6"/>
    </row>
    <row r="1701">
      <c r="J1701" s="6"/>
      <c r="K1701" s="6"/>
      <c r="L1701" s="6"/>
      <c r="M1701" s="6"/>
      <c r="N1701" s="6"/>
    </row>
    <row r="1702">
      <c r="J1702" s="6"/>
      <c r="K1702" s="6"/>
      <c r="L1702" s="6"/>
      <c r="M1702" s="6"/>
      <c r="N1702" s="6"/>
    </row>
    <row r="1703">
      <c r="J1703" s="6"/>
      <c r="K1703" s="6"/>
      <c r="L1703" s="6"/>
      <c r="M1703" s="6"/>
      <c r="N1703" s="6"/>
    </row>
    <row r="1704">
      <c r="J1704" s="6"/>
      <c r="K1704" s="6"/>
      <c r="L1704" s="6"/>
      <c r="M1704" s="6"/>
      <c r="N1704" s="6"/>
    </row>
    <row r="1705">
      <c r="J1705" s="6"/>
      <c r="K1705" s="6"/>
      <c r="L1705" s="6"/>
      <c r="M1705" s="6"/>
      <c r="N1705" s="6"/>
    </row>
    <row r="1706">
      <c r="J1706" s="6"/>
      <c r="K1706" s="6"/>
      <c r="L1706" s="6"/>
      <c r="M1706" s="6"/>
      <c r="N1706" s="6"/>
    </row>
    <row r="1707">
      <c r="J1707" s="6"/>
      <c r="K1707" s="6"/>
      <c r="L1707" s="6"/>
      <c r="M1707" s="6"/>
      <c r="N1707" s="6"/>
    </row>
    <row r="1708">
      <c r="J1708" s="6"/>
      <c r="K1708" s="6"/>
      <c r="L1708" s="6"/>
      <c r="M1708" s="6"/>
      <c r="N1708" s="6"/>
    </row>
    <row r="1709">
      <c r="J1709" s="6"/>
      <c r="K1709" s="6"/>
      <c r="L1709" s="6"/>
      <c r="M1709" s="6"/>
      <c r="N1709" s="6"/>
    </row>
    <row r="1710">
      <c r="J1710" s="6"/>
      <c r="K1710" s="6"/>
      <c r="L1710" s="6"/>
      <c r="M1710" s="6"/>
      <c r="N1710" s="6"/>
    </row>
    <row r="1711">
      <c r="J1711" s="6"/>
      <c r="K1711" s="6"/>
      <c r="L1711" s="6"/>
      <c r="M1711" s="6"/>
      <c r="N1711" s="6"/>
    </row>
    <row r="1712">
      <c r="J1712" s="6"/>
      <c r="K1712" s="6"/>
      <c r="L1712" s="6"/>
      <c r="M1712" s="6"/>
      <c r="N1712" s="6"/>
    </row>
    <row r="1713">
      <c r="J1713" s="6"/>
      <c r="K1713" s="6"/>
      <c r="L1713" s="6"/>
      <c r="M1713" s="6"/>
      <c r="N1713" s="6"/>
    </row>
    <row r="1714">
      <c r="J1714" s="6"/>
      <c r="K1714" s="6"/>
      <c r="L1714" s="6"/>
      <c r="M1714" s="6"/>
      <c r="N1714" s="6"/>
    </row>
    <row r="1715">
      <c r="J1715" s="6"/>
      <c r="K1715" s="6"/>
      <c r="L1715" s="6"/>
      <c r="M1715" s="6"/>
      <c r="N1715" s="6"/>
    </row>
    <row r="1716">
      <c r="J1716" s="6"/>
      <c r="K1716" s="6"/>
      <c r="L1716" s="6"/>
      <c r="M1716" s="6"/>
      <c r="N1716" s="6"/>
    </row>
    <row r="1717">
      <c r="J1717" s="6"/>
      <c r="K1717" s="6"/>
      <c r="L1717" s="6"/>
      <c r="M1717" s="6"/>
      <c r="N1717" s="6"/>
    </row>
    <row r="1718">
      <c r="J1718" s="6"/>
      <c r="K1718" s="6"/>
      <c r="L1718" s="6"/>
      <c r="M1718" s="6"/>
      <c r="N1718" s="6"/>
    </row>
    <row r="1719">
      <c r="J1719" s="6"/>
      <c r="K1719" s="6"/>
      <c r="L1719" s="6"/>
      <c r="M1719" s="6"/>
      <c r="N1719" s="6"/>
    </row>
    <row r="1720">
      <c r="J1720" s="6"/>
      <c r="K1720" s="6"/>
      <c r="L1720" s="6"/>
      <c r="M1720" s="6"/>
      <c r="N1720" s="6"/>
    </row>
    <row r="1721">
      <c r="J1721" s="6"/>
      <c r="K1721" s="6"/>
      <c r="L1721" s="6"/>
      <c r="M1721" s="6"/>
      <c r="N1721" s="6"/>
    </row>
    <row r="1722">
      <c r="J1722" s="6"/>
      <c r="K1722" s="6"/>
      <c r="L1722" s="6"/>
      <c r="M1722" s="6"/>
      <c r="N1722" s="6"/>
    </row>
    <row r="1723">
      <c r="J1723" s="6"/>
      <c r="K1723" s="6"/>
      <c r="L1723" s="6"/>
      <c r="M1723" s="6"/>
      <c r="N1723" s="6"/>
    </row>
    <row r="1724">
      <c r="J1724" s="6"/>
      <c r="K1724" s="6"/>
      <c r="L1724" s="6"/>
      <c r="M1724" s="6"/>
      <c r="N1724" s="6"/>
    </row>
    <row r="1725">
      <c r="J1725" s="6"/>
      <c r="K1725" s="6"/>
      <c r="L1725" s="6"/>
      <c r="M1725" s="6"/>
      <c r="N1725" s="6"/>
    </row>
    <row r="1726">
      <c r="J1726" s="6"/>
      <c r="K1726" s="6"/>
      <c r="L1726" s="6"/>
      <c r="M1726" s="6"/>
      <c r="N1726" s="6"/>
    </row>
    <row r="1727">
      <c r="J1727" s="6"/>
      <c r="K1727" s="6"/>
      <c r="L1727" s="6"/>
      <c r="M1727" s="6"/>
      <c r="N1727" s="6"/>
    </row>
    <row r="1728">
      <c r="J1728" s="6"/>
      <c r="K1728" s="6"/>
      <c r="L1728" s="6"/>
      <c r="M1728" s="6"/>
      <c r="N1728" s="6"/>
    </row>
    <row r="1729">
      <c r="J1729" s="6"/>
      <c r="K1729" s="6"/>
      <c r="L1729" s="6"/>
      <c r="M1729" s="6"/>
      <c r="N1729" s="6"/>
    </row>
    <row r="1730">
      <c r="J1730" s="6"/>
      <c r="K1730" s="6"/>
      <c r="L1730" s="6"/>
      <c r="M1730" s="6"/>
      <c r="N1730" s="6"/>
    </row>
    <row r="1731">
      <c r="J1731" s="6"/>
      <c r="K1731" s="6"/>
      <c r="L1731" s="6"/>
      <c r="M1731" s="6"/>
      <c r="N1731" s="6"/>
    </row>
    <row r="1732">
      <c r="J1732" s="6"/>
      <c r="K1732" s="6"/>
      <c r="L1732" s="6"/>
      <c r="M1732" s="6"/>
      <c r="N1732" s="6"/>
    </row>
    <row r="1733">
      <c r="J1733" s="6"/>
      <c r="K1733" s="6"/>
      <c r="L1733" s="6"/>
      <c r="M1733" s="6"/>
      <c r="N1733" s="6"/>
    </row>
    <row r="1734">
      <c r="J1734" s="6"/>
      <c r="K1734" s="6"/>
      <c r="L1734" s="6"/>
      <c r="M1734" s="6"/>
      <c r="N1734" s="6"/>
    </row>
    <row r="1735">
      <c r="J1735" s="6"/>
      <c r="K1735" s="6"/>
      <c r="L1735" s="6"/>
      <c r="M1735" s="6"/>
      <c r="N1735" s="6"/>
    </row>
    <row r="1736">
      <c r="J1736" s="6"/>
      <c r="K1736" s="6"/>
      <c r="L1736" s="6"/>
      <c r="M1736" s="6"/>
      <c r="N1736" s="6"/>
    </row>
    <row r="1737">
      <c r="J1737" s="6"/>
      <c r="K1737" s="6"/>
      <c r="L1737" s="6"/>
      <c r="M1737" s="6"/>
      <c r="N1737" s="6"/>
    </row>
    <row r="1738">
      <c r="J1738" s="6"/>
      <c r="K1738" s="6"/>
      <c r="L1738" s="6"/>
      <c r="M1738" s="6"/>
      <c r="N1738" s="6"/>
    </row>
    <row r="1739">
      <c r="J1739" s="6"/>
      <c r="K1739" s="6"/>
      <c r="L1739" s="6"/>
      <c r="M1739" s="6"/>
      <c r="N1739" s="6"/>
    </row>
    <row r="1740">
      <c r="J1740" s="6"/>
      <c r="K1740" s="6"/>
      <c r="L1740" s="6"/>
      <c r="M1740" s="6"/>
      <c r="N1740" s="6"/>
    </row>
    <row r="1741">
      <c r="J1741" s="6"/>
      <c r="K1741" s="6"/>
      <c r="L1741" s="6"/>
      <c r="M1741" s="6"/>
      <c r="N1741" s="6"/>
    </row>
    <row r="1742">
      <c r="J1742" s="6"/>
      <c r="K1742" s="6"/>
      <c r="L1742" s="6"/>
      <c r="M1742" s="6"/>
      <c r="N1742" s="6"/>
    </row>
    <row r="1743">
      <c r="J1743" s="6"/>
      <c r="K1743" s="6"/>
      <c r="L1743" s="6"/>
      <c r="M1743" s="6"/>
      <c r="N1743" s="6"/>
    </row>
    <row r="1744">
      <c r="J1744" s="6"/>
      <c r="K1744" s="6"/>
      <c r="L1744" s="6"/>
      <c r="M1744" s="6"/>
      <c r="N1744" s="6"/>
    </row>
    <row r="1745">
      <c r="J1745" s="6"/>
      <c r="K1745" s="6"/>
      <c r="L1745" s="6"/>
      <c r="M1745" s="6"/>
      <c r="N1745" s="6"/>
    </row>
    <row r="1746">
      <c r="J1746" s="6"/>
      <c r="K1746" s="6"/>
      <c r="L1746" s="6"/>
      <c r="M1746" s="6"/>
      <c r="N1746" s="6"/>
    </row>
    <row r="1747">
      <c r="J1747" s="6"/>
      <c r="K1747" s="6"/>
      <c r="L1747" s="6"/>
      <c r="M1747" s="6"/>
      <c r="N1747" s="6"/>
    </row>
    <row r="1748">
      <c r="J1748" s="6"/>
      <c r="K1748" s="6"/>
      <c r="L1748" s="6"/>
      <c r="M1748" s="6"/>
      <c r="N1748" s="6"/>
    </row>
    <row r="1749">
      <c r="J1749" s="6"/>
      <c r="K1749" s="6"/>
      <c r="L1749" s="6"/>
      <c r="M1749" s="6"/>
      <c r="N1749" s="6"/>
    </row>
    <row r="1750">
      <c r="J1750" s="6"/>
      <c r="K1750" s="6"/>
      <c r="L1750" s="6"/>
      <c r="M1750" s="6"/>
      <c r="N1750" s="6"/>
    </row>
    <row r="1751">
      <c r="J1751" s="6"/>
      <c r="K1751" s="6"/>
      <c r="L1751" s="6"/>
      <c r="M1751" s="6"/>
      <c r="N1751" s="6"/>
    </row>
    <row r="1752">
      <c r="J1752" s="6"/>
      <c r="K1752" s="6"/>
      <c r="L1752" s="6"/>
      <c r="M1752" s="6"/>
      <c r="N1752" s="6"/>
    </row>
    <row r="1753">
      <c r="J1753" s="6"/>
      <c r="K1753" s="6"/>
      <c r="L1753" s="6"/>
      <c r="M1753" s="6"/>
      <c r="N1753" s="6"/>
    </row>
    <row r="1754">
      <c r="J1754" s="6"/>
      <c r="K1754" s="6"/>
      <c r="L1754" s="6"/>
      <c r="M1754" s="6"/>
      <c r="N1754" s="6"/>
    </row>
    <row r="1755">
      <c r="J1755" s="6"/>
      <c r="K1755" s="6"/>
      <c r="L1755" s="6"/>
      <c r="M1755" s="6"/>
      <c r="N1755" s="6"/>
    </row>
    <row r="1756">
      <c r="J1756" s="6"/>
      <c r="K1756" s="6"/>
      <c r="L1756" s="6"/>
      <c r="M1756" s="6"/>
      <c r="N1756" s="6"/>
    </row>
    <row r="1757">
      <c r="J1757" s="6"/>
      <c r="K1757" s="6"/>
      <c r="L1757" s="6"/>
      <c r="M1757" s="6"/>
      <c r="N1757" s="6"/>
    </row>
    <row r="1758">
      <c r="J1758" s="6"/>
      <c r="K1758" s="6"/>
      <c r="L1758" s="6"/>
      <c r="M1758" s="6"/>
      <c r="N1758" s="6"/>
    </row>
    <row r="1759">
      <c r="J1759" s="6"/>
      <c r="K1759" s="6"/>
      <c r="L1759" s="6"/>
      <c r="M1759" s="6"/>
      <c r="N1759" s="6"/>
    </row>
    <row r="1760">
      <c r="J1760" s="6"/>
      <c r="K1760" s="6"/>
      <c r="L1760" s="6"/>
      <c r="M1760" s="6"/>
      <c r="N1760" s="6"/>
    </row>
    <row r="1761">
      <c r="J1761" s="6"/>
      <c r="K1761" s="6"/>
      <c r="L1761" s="6"/>
      <c r="M1761" s="6"/>
      <c r="N1761" s="6"/>
    </row>
    <row r="1762">
      <c r="J1762" s="6"/>
      <c r="K1762" s="6"/>
      <c r="L1762" s="6"/>
      <c r="M1762" s="6"/>
      <c r="N1762" s="6"/>
    </row>
    <row r="1763">
      <c r="J1763" s="6"/>
      <c r="K1763" s="6"/>
      <c r="L1763" s="6"/>
      <c r="M1763" s="6"/>
      <c r="N1763" s="6"/>
    </row>
    <row r="1764">
      <c r="J1764" s="6"/>
      <c r="K1764" s="6"/>
      <c r="L1764" s="6"/>
      <c r="M1764" s="6"/>
      <c r="N1764" s="6"/>
    </row>
    <row r="1765">
      <c r="J1765" s="6"/>
      <c r="K1765" s="6"/>
      <c r="L1765" s="6"/>
      <c r="M1765" s="6"/>
      <c r="N1765" s="6"/>
    </row>
    <row r="1766">
      <c r="J1766" s="6"/>
      <c r="K1766" s="6"/>
      <c r="L1766" s="6"/>
      <c r="M1766" s="6"/>
      <c r="N1766" s="6"/>
    </row>
    <row r="1767">
      <c r="J1767" s="6"/>
      <c r="K1767" s="6"/>
      <c r="L1767" s="6"/>
      <c r="M1767" s="6"/>
      <c r="N1767" s="6"/>
    </row>
    <row r="1768">
      <c r="J1768" s="6"/>
      <c r="K1768" s="6"/>
      <c r="L1768" s="6"/>
      <c r="M1768" s="6"/>
      <c r="N1768" s="6"/>
    </row>
    <row r="1769">
      <c r="J1769" s="6"/>
      <c r="K1769" s="6"/>
      <c r="L1769" s="6"/>
      <c r="M1769" s="6"/>
      <c r="N1769" s="6"/>
    </row>
    <row r="1770">
      <c r="J1770" s="6"/>
      <c r="K1770" s="6"/>
      <c r="L1770" s="6"/>
      <c r="M1770" s="6"/>
      <c r="N1770" s="6"/>
    </row>
    <row r="1771">
      <c r="J1771" s="6"/>
      <c r="K1771" s="6"/>
      <c r="L1771" s="6"/>
      <c r="M1771" s="6"/>
      <c r="N1771" s="6"/>
    </row>
    <row r="1772">
      <c r="J1772" s="6"/>
      <c r="K1772" s="6"/>
      <c r="L1772" s="6"/>
      <c r="M1772" s="6"/>
      <c r="N1772" s="6"/>
    </row>
    <row r="1773">
      <c r="J1773" s="6"/>
      <c r="K1773" s="6"/>
      <c r="L1773" s="6"/>
      <c r="M1773" s="6"/>
      <c r="N1773" s="6"/>
    </row>
    <row r="1774">
      <c r="J1774" s="6"/>
      <c r="K1774" s="6"/>
      <c r="L1774" s="6"/>
      <c r="M1774" s="6"/>
      <c r="N1774" s="6"/>
    </row>
    <row r="1775">
      <c r="J1775" s="6"/>
      <c r="K1775" s="6"/>
      <c r="L1775" s="6"/>
      <c r="M1775" s="6"/>
      <c r="N1775" s="6"/>
    </row>
    <row r="1776">
      <c r="J1776" s="6"/>
      <c r="K1776" s="6"/>
      <c r="L1776" s="6"/>
      <c r="M1776" s="6"/>
      <c r="N1776" s="6"/>
    </row>
    <row r="1777">
      <c r="J1777" s="6"/>
      <c r="K1777" s="6"/>
      <c r="L1777" s="6"/>
      <c r="M1777" s="6"/>
      <c r="N1777" s="6"/>
    </row>
    <row r="1778">
      <c r="J1778" s="6"/>
      <c r="K1778" s="6"/>
      <c r="L1778" s="6"/>
      <c r="M1778" s="6"/>
      <c r="N1778" s="6"/>
    </row>
    <row r="1779">
      <c r="J1779" s="6"/>
      <c r="K1779" s="6"/>
      <c r="L1779" s="6"/>
      <c r="M1779" s="6"/>
      <c r="N1779" s="6"/>
    </row>
    <row r="1780">
      <c r="J1780" s="6"/>
      <c r="K1780" s="6"/>
      <c r="L1780" s="6"/>
      <c r="M1780" s="6"/>
      <c r="N1780" s="6"/>
    </row>
    <row r="1781">
      <c r="J1781" s="6"/>
      <c r="K1781" s="6"/>
      <c r="L1781" s="6"/>
      <c r="M1781" s="6"/>
      <c r="N1781" s="6"/>
    </row>
    <row r="1782">
      <c r="J1782" s="6"/>
      <c r="K1782" s="6"/>
      <c r="L1782" s="6"/>
      <c r="M1782" s="6"/>
      <c r="N1782" s="6"/>
    </row>
    <row r="1783">
      <c r="J1783" s="6"/>
      <c r="K1783" s="6"/>
      <c r="L1783" s="6"/>
      <c r="M1783" s="6"/>
      <c r="N1783" s="6"/>
    </row>
    <row r="1784">
      <c r="J1784" s="6"/>
      <c r="K1784" s="6"/>
      <c r="L1784" s="6"/>
      <c r="M1784" s="6"/>
      <c r="N1784" s="6"/>
    </row>
    <row r="1785">
      <c r="J1785" s="6"/>
      <c r="K1785" s="6"/>
      <c r="L1785" s="6"/>
      <c r="M1785" s="6"/>
      <c r="N1785" s="6"/>
    </row>
    <row r="1786">
      <c r="J1786" s="6"/>
      <c r="K1786" s="6"/>
      <c r="L1786" s="6"/>
      <c r="M1786" s="6"/>
      <c r="N1786" s="6"/>
    </row>
    <row r="1787">
      <c r="J1787" s="6"/>
      <c r="K1787" s="6"/>
      <c r="L1787" s="6"/>
      <c r="M1787" s="6"/>
      <c r="N1787" s="6"/>
    </row>
    <row r="1788">
      <c r="J1788" s="6"/>
      <c r="K1788" s="6"/>
      <c r="L1788" s="6"/>
      <c r="M1788" s="6"/>
      <c r="N1788" s="6"/>
    </row>
    <row r="1789">
      <c r="J1789" s="6"/>
      <c r="K1789" s="6"/>
      <c r="L1789" s="6"/>
      <c r="M1789" s="6"/>
      <c r="N1789" s="6"/>
    </row>
    <row r="1790">
      <c r="J1790" s="6"/>
      <c r="K1790" s="6"/>
      <c r="L1790" s="6"/>
      <c r="M1790" s="6"/>
      <c r="N1790" s="6"/>
    </row>
    <row r="1791">
      <c r="J1791" s="6"/>
      <c r="K1791" s="6"/>
      <c r="L1791" s="6"/>
      <c r="M1791" s="6"/>
      <c r="N1791" s="6"/>
    </row>
    <row r="1792">
      <c r="J1792" s="6"/>
      <c r="K1792" s="6"/>
      <c r="L1792" s="6"/>
      <c r="M1792" s="6"/>
      <c r="N1792" s="6"/>
    </row>
    <row r="1793">
      <c r="J1793" s="6"/>
      <c r="K1793" s="6"/>
      <c r="L1793" s="6"/>
      <c r="M1793" s="6"/>
      <c r="N1793" s="6"/>
    </row>
    <row r="1794">
      <c r="J1794" s="6"/>
      <c r="K1794" s="6"/>
      <c r="L1794" s="6"/>
      <c r="M1794" s="6"/>
      <c r="N1794" s="6"/>
    </row>
    <row r="1795">
      <c r="J1795" s="6"/>
      <c r="K1795" s="6"/>
      <c r="L1795" s="6"/>
      <c r="M1795" s="6"/>
      <c r="N1795" s="6"/>
    </row>
    <row r="1796">
      <c r="J1796" s="6"/>
      <c r="K1796" s="6"/>
      <c r="L1796" s="6"/>
      <c r="M1796" s="6"/>
      <c r="N1796" s="6"/>
    </row>
    <row r="1797">
      <c r="J1797" s="6"/>
      <c r="K1797" s="6"/>
      <c r="L1797" s="6"/>
      <c r="M1797" s="6"/>
      <c r="N1797" s="6"/>
    </row>
    <row r="1798">
      <c r="J1798" s="6"/>
      <c r="K1798" s="6"/>
      <c r="L1798" s="6"/>
      <c r="M1798" s="6"/>
      <c r="N1798" s="6"/>
    </row>
    <row r="1799">
      <c r="J1799" s="6"/>
      <c r="K1799" s="6"/>
      <c r="L1799" s="6"/>
      <c r="M1799" s="6"/>
      <c r="N1799" s="6"/>
    </row>
    <row r="1800">
      <c r="J1800" s="6"/>
      <c r="K1800" s="6"/>
      <c r="L1800" s="6"/>
      <c r="M1800" s="6"/>
      <c r="N1800" s="6"/>
    </row>
    <row r="1801">
      <c r="J1801" s="6"/>
      <c r="K1801" s="6"/>
      <c r="L1801" s="6"/>
      <c r="M1801" s="6"/>
      <c r="N1801" s="6"/>
    </row>
    <row r="1802">
      <c r="J1802" s="6"/>
      <c r="K1802" s="6"/>
      <c r="L1802" s="6"/>
      <c r="M1802" s="6"/>
      <c r="N1802" s="6"/>
    </row>
    <row r="1803">
      <c r="J1803" s="6"/>
      <c r="K1803" s="6"/>
      <c r="L1803" s="6"/>
      <c r="M1803" s="6"/>
      <c r="N1803" s="6"/>
    </row>
    <row r="1804">
      <c r="J1804" s="6"/>
      <c r="K1804" s="6"/>
      <c r="L1804" s="6"/>
      <c r="M1804" s="6"/>
      <c r="N1804" s="6"/>
    </row>
    <row r="1805">
      <c r="J1805" s="6"/>
      <c r="K1805" s="6"/>
      <c r="L1805" s="6"/>
      <c r="M1805" s="6"/>
      <c r="N1805" s="6"/>
    </row>
    <row r="1806">
      <c r="J1806" s="6"/>
      <c r="K1806" s="6"/>
      <c r="L1806" s="6"/>
      <c r="M1806" s="6"/>
      <c r="N1806" s="6"/>
    </row>
    <row r="1807">
      <c r="J1807" s="6"/>
      <c r="K1807" s="6"/>
      <c r="L1807" s="6"/>
      <c r="M1807" s="6"/>
      <c r="N1807" s="6"/>
    </row>
    <row r="1808">
      <c r="J1808" s="6"/>
      <c r="K1808" s="6"/>
      <c r="L1808" s="6"/>
      <c r="M1808" s="6"/>
      <c r="N1808" s="6"/>
    </row>
    <row r="1809">
      <c r="J1809" s="6"/>
      <c r="K1809" s="6"/>
      <c r="L1809" s="6"/>
      <c r="M1809" s="6"/>
      <c r="N1809" s="6"/>
    </row>
    <row r="1810">
      <c r="J1810" s="6"/>
      <c r="K1810" s="6"/>
      <c r="L1810" s="6"/>
      <c r="M1810" s="6"/>
      <c r="N1810" s="6"/>
    </row>
    <row r="1811">
      <c r="J1811" s="6"/>
      <c r="K1811" s="6"/>
      <c r="L1811" s="6"/>
      <c r="M1811" s="6"/>
      <c r="N1811" s="6"/>
    </row>
    <row r="1812">
      <c r="J1812" s="6"/>
      <c r="K1812" s="6"/>
      <c r="L1812" s="6"/>
      <c r="M1812" s="6"/>
      <c r="N1812" s="6"/>
    </row>
    <row r="1813">
      <c r="J1813" s="6"/>
      <c r="K1813" s="6"/>
      <c r="L1813" s="6"/>
      <c r="M1813" s="6"/>
      <c r="N1813" s="6"/>
    </row>
    <row r="1814">
      <c r="J1814" s="6"/>
      <c r="K1814" s="6"/>
      <c r="L1814" s="6"/>
      <c r="M1814" s="6"/>
      <c r="N1814" s="6"/>
    </row>
    <row r="1815">
      <c r="J1815" s="6"/>
      <c r="K1815" s="6"/>
      <c r="L1815" s="6"/>
      <c r="M1815" s="6"/>
      <c r="N1815" s="6"/>
    </row>
    <row r="1816">
      <c r="J1816" s="6"/>
      <c r="K1816" s="6"/>
      <c r="L1816" s="6"/>
      <c r="M1816" s="6"/>
      <c r="N1816" s="6"/>
    </row>
    <row r="1817">
      <c r="J1817" s="6"/>
      <c r="K1817" s="6"/>
      <c r="L1817" s="6"/>
      <c r="M1817" s="6"/>
      <c r="N1817" s="6"/>
    </row>
    <row r="1818">
      <c r="J1818" s="6"/>
      <c r="K1818" s="6"/>
      <c r="L1818" s="6"/>
      <c r="M1818" s="6"/>
      <c r="N1818" s="6"/>
    </row>
    <row r="1819">
      <c r="J1819" s="6"/>
      <c r="K1819" s="6"/>
      <c r="L1819" s="6"/>
      <c r="M1819" s="6"/>
      <c r="N1819" s="6"/>
    </row>
    <row r="1820">
      <c r="J1820" s="6"/>
      <c r="K1820" s="6"/>
      <c r="L1820" s="6"/>
      <c r="M1820" s="6"/>
      <c r="N1820" s="6"/>
    </row>
    <row r="1821">
      <c r="J1821" s="6"/>
      <c r="K1821" s="6"/>
      <c r="L1821" s="6"/>
      <c r="M1821" s="6"/>
      <c r="N1821" s="6"/>
    </row>
    <row r="1822">
      <c r="J1822" s="6"/>
      <c r="K1822" s="6"/>
      <c r="L1822" s="6"/>
      <c r="M1822" s="6"/>
      <c r="N1822" s="6"/>
    </row>
    <row r="1823">
      <c r="J1823" s="6"/>
      <c r="K1823" s="6"/>
      <c r="L1823" s="6"/>
      <c r="M1823" s="6"/>
      <c r="N1823" s="6"/>
    </row>
    <row r="1824">
      <c r="J1824" s="6"/>
      <c r="K1824" s="6"/>
      <c r="L1824" s="6"/>
      <c r="M1824" s="6"/>
      <c r="N1824" s="6"/>
    </row>
    <row r="1825">
      <c r="J1825" s="6"/>
      <c r="K1825" s="6"/>
      <c r="L1825" s="6"/>
      <c r="M1825" s="6"/>
      <c r="N1825" s="6"/>
    </row>
    <row r="1826">
      <c r="J1826" s="6"/>
      <c r="K1826" s="6"/>
      <c r="L1826" s="6"/>
      <c r="M1826" s="6"/>
      <c r="N1826" s="6"/>
    </row>
    <row r="1827">
      <c r="J1827" s="6"/>
      <c r="K1827" s="6"/>
      <c r="L1827" s="6"/>
      <c r="M1827" s="6"/>
      <c r="N1827" s="6"/>
    </row>
    <row r="1828">
      <c r="J1828" s="6"/>
      <c r="K1828" s="6"/>
      <c r="L1828" s="6"/>
      <c r="M1828" s="6"/>
      <c r="N1828" s="6"/>
    </row>
    <row r="1829">
      <c r="J1829" s="6"/>
      <c r="K1829" s="6"/>
      <c r="L1829" s="6"/>
      <c r="M1829" s="6"/>
      <c r="N1829" s="6"/>
    </row>
    <row r="1830">
      <c r="J1830" s="6"/>
      <c r="K1830" s="6"/>
      <c r="L1830" s="6"/>
      <c r="M1830" s="6"/>
      <c r="N1830" s="6"/>
    </row>
    <row r="1831">
      <c r="J1831" s="6"/>
      <c r="K1831" s="6"/>
      <c r="L1831" s="6"/>
      <c r="M1831" s="6"/>
      <c r="N1831" s="6"/>
    </row>
    <row r="1832">
      <c r="J1832" s="6"/>
      <c r="K1832" s="6"/>
      <c r="L1832" s="6"/>
      <c r="M1832" s="6"/>
      <c r="N1832" s="6"/>
    </row>
    <row r="1833">
      <c r="J1833" s="6"/>
      <c r="K1833" s="6"/>
      <c r="L1833" s="6"/>
      <c r="M1833" s="6"/>
      <c r="N1833" s="6"/>
    </row>
    <row r="1834">
      <c r="J1834" s="6"/>
      <c r="K1834" s="6"/>
      <c r="L1834" s="6"/>
      <c r="M1834" s="6"/>
      <c r="N1834" s="6"/>
    </row>
    <row r="1835">
      <c r="J1835" s="6"/>
      <c r="K1835" s="6"/>
      <c r="L1835" s="6"/>
      <c r="M1835" s="6"/>
      <c r="N1835" s="6"/>
    </row>
    <row r="1836">
      <c r="J1836" s="6"/>
      <c r="K1836" s="6"/>
      <c r="L1836" s="6"/>
      <c r="M1836" s="6"/>
      <c r="N1836" s="6"/>
    </row>
    <row r="1837">
      <c r="J1837" s="6"/>
      <c r="K1837" s="6"/>
      <c r="L1837" s="6"/>
      <c r="M1837" s="6"/>
      <c r="N1837" s="6"/>
    </row>
    <row r="1838">
      <c r="J1838" s="6"/>
      <c r="K1838" s="6"/>
      <c r="L1838" s="6"/>
      <c r="M1838" s="6"/>
      <c r="N1838" s="6"/>
    </row>
    <row r="1839">
      <c r="J1839" s="6"/>
      <c r="K1839" s="6"/>
      <c r="L1839" s="6"/>
      <c r="M1839" s="6"/>
      <c r="N1839" s="6"/>
    </row>
    <row r="1840">
      <c r="J1840" s="6"/>
      <c r="K1840" s="6"/>
      <c r="L1840" s="6"/>
      <c r="M1840" s="6"/>
      <c r="N1840" s="6"/>
    </row>
    <row r="1841">
      <c r="J1841" s="6"/>
      <c r="K1841" s="6"/>
      <c r="L1841" s="6"/>
      <c r="M1841" s="6"/>
      <c r="N1841" s="6"/>
    </row>
    <row r="1842">
      <c r="J1842" s="6"/>
      <c r="K1842" s="6"/>
      <c r="L1842" s="6"/>
      <c r="M1842" s="6"/>
      <c r="N1842" s="6"/>
    </row>
    <row r="1843">
      <c r="J1843" s="6"/>
      <c r="K1843" s="6"/>
      <c r="L1843" s="6"/>
      <c r="M1843" s="6"/>
      <c r="N1843" s="6"/>
    </row>
    <row r="1844">
      <c r="J1844" s="6"/>
      <c r="K1844" s="6"/>
      <c r="L1844" s="6"/>
      <c r="M1844" s="6"/>
      <c r="N1844" s="6"/>
    </row>
    <row r="1845">
      <c r="J1845" s="6"/>
      <c r="K1845" s="6"/>
      <c r="L1845" s="6"/>
      <c r="M1845" s="6"/>
      <c r="N1845" s="6"/>
    </row>
    <row r="1846">
      <c r="J1846" s="6"/>
      <c r="K1846" s="6"/>
      <c r="L1846" s="6"/>
      <c r="M1846" s="6"/>
      <c r="N1846" s="6"/>
    </row>
    <row r="1847">
      <c r="J1847" s="6"/>
      <c r="K1847" s="6"/>
      <c r="L1847" s="6"/>
      <c r="M1847" s="6"/>
      <c r="N1847" s="6"/>
    </row>
    <row r="1848">
      <c r="J1848" s="6"/>
      <c r="K1848" s="6"/>
      <c r="L1848" s="6"/>
      <c r="M1848" s="6"/>
      <c r="N1848" s="6"/>
    </row>
    <row r="1849">
      <c r="J1849" s="6"/>
      <c r="K1849" s="6"/>
      <c r="L1849" s="6"/>
      <c r="M1849" s="6"/>
      <c r="N1849" s="6"/>
    </row>
    <row r="1850">
      <c r="J1850" s="6"/>
      <c r="K1850" s="6"/>
      <c r="L1850" s="6"/>
      <c r="M1850" s="6"/>
      <c r="N1850" s="6"/>
    </row>
    <row r="1851">
      <c r="J1851" s="6"/>
      <c r="K1851" s="6"/>
      <c r="L1851" s="6"/>
      <c r="M1851" s="6"/>
      <c r="N1851" s="6"/>
    </row>
    <row r="1852">
      <c r="J1852" s="6"/>
      <c r="K1852" s="6"/>
      <c r="L1852" s="6"/>
      <c r="M1852" s="6"/>
      <c r="N1852" s="6"/>
    </row>
    <row r="1853">
      <c r="J1853" s="6"/>
      <c r="K1853" s="6"/>
      <c r="L1853" s="6"/>
      <c r="M1853" s="6"/>
      <c r="N1853" s="6"/>
    </row>
    <row r="1854">
      <c r="J1854" s="6"/>
      <c r="K1854" s="6"/>
      <c r="L1854" s="6"/>
      <c r="M1854" s="6"/>
      <c r="N1854" s="6"/>
    </row>
    <row r="1855">
      <c r="J1855" s="6"/>
      <c r="K1855" s="6"/>
      <c r="L1855" s="6"/>
      <c r="M1855" s="6"/>
      <c r="N1855" s="6"/>
    </row>
    <row r="1856">
      <c r="J1856" s="6"/>
      <c r="K1856" s="6"/>
      <c r="L1856" s="6"/>
      <c r="M1856" s="6"/>
      <c r="N1856" s="6"/>
    </row>
    <row r="1857">
      <c r="J1857" s="6"/>
      <c r="K1857" s="6"/>
      <c r="L1857" s="6"/>
      <c r="M1857" s="6"/>
      <c r="N1857" s="6"/>
    </row>
    <row r="1858">
      <c r="J1858" s="6"/>
      <c r="K1858" s="6"/>
      <c r="L1858" s="6"/>
      <c r="M1858" s="6"/>
      <c r="N1858" s="6"/>
    </row>
    <row r="1859">
      <c r="J1859" s="6"/>
      <c r="K1859" s="6"/>
      <c r="L1859" s="6"/>
      <c r="M1859" s="6"/>
      <c r="N1859" s="6"/>
    </row>
    <row r="1860">
      <c r="J1860" s="6"/>
      <c r="K1860" s="6"/>
      <c r="L1860" s="6"/>
      <c r="M1860" s="6"/>
      <c r="N1860" s="6"/>
    </row>
    <row r="1861">
      <c r="J1861" s="6"/>
      <c r="K1861" s="6"/>
      <c r="L1861" s="6"/>
      <c r="M1861" s="6"/>
      <c r="N1861" s="6"/>
    </row>
    <row r="1862">
      <c r="J1862" s="6"/>
      <c r="K1862" s="6"/>
      <c r="L1862" s="6"/>
      <c r="M1862" s="6"/>
      <c r="N1862" s="6"/>
    </row>
    <row r="1863">
      <c r="J1863" s="6"/>
      <c r="K1863" s="6"/>
      <c r="L1863" s="6"/>
      <c r="M1863" s="6"/>
      <c r="N1863" s="6"/>
    </row>
    <row r="1864">
      <c r="J1864" s="6"/>
      <c r="K1864" s="6"/>
      <c r="L1864" s="6"/>
      <c r="M1864" s="6"/>
      <c r="N1864" s="6"/>
    </row>
    <row r="1865">
      <c r="J1865" s="6"/>
      <c r="K1865" s="6"/>
      <c r="L1865" s="6"/>
      <c r="M1865" s="6"/>
      <c r="N1865" s="6"/>
    </row>
    <row r="1866">
      <c r="J1866" s="6"/>
      <c r="K1866" s="6"/>
      <c r="L1866" s="6"/>
      <c r="M1866" s="6"/>
      <c r="N1866" s="6"/>
    </row>
    <row r="1867">
      <c r="J1867" s="6"/>
      <c r="K1867" s="6"/>
      <c r="L1867" s="6"/>
      <c r="M1867" s="6"/>
      <c r="N1867" s="6"/>
    </row>
    <row r="1868">
      <c r="J1868" s="6"/>
      <c r="K1868" s="6"/>
      <c r="L1868" s="6"/>
      <c r="M1868" s="6"/>
      <c r="N1868" s="6"/>
    </row>
    <row r="1869">
      <c r="J1869" s="6"/>
      <c r="K1869" s="6"/>
      <c r="L1869" s="6"/>
      <c r="M1869" s="6"/>
      <c r="N1869" s="6"/>
    </row>
    <row r="1870">
      <c r="J1870" s="6"/>
      <c r="K1870" s="6"/>
      <c r="L1870" s="6"/>
      <c r="M1870" s="6"/>
      <c r="N1870" s="6"/>
    </row>
    <row r="1871">
      <c r="J1871" s="6"/>
      <c r="K1871" s="6"/>
      <c r="L1871" s="6"/>
      <c r="M1871" s="6"/>
      <c r="N1871" s="6"/>
    </row>
    <row r="1872">
      <c r="J1872" s="6"/>
      <c r="K1872" s="6"/>
      <c r="L1872" s="6"/>
      <c r="M1872" s="6"/>
      <c r="N1872" s="6"/>
    </row>
    <row r="1873">
      <c r="J1873" s="6"/>
      <c r="K1873" s="6"/>
      <c r="L1873" s="6"/>
      <c r="M1873" s="6"/>
      <c r="N1873" s="6"/>
    </row>
    <row r="1874">
      <c r="J1874" s="6"/>
      <c r="K1874" s="6"/>
      <c r="L1874" s="6"/>
      <c r="M1874" s="6"/>
      <c r="N1874" s="6"/>
    </row>
    <row r="1875">
      <c r="J1875" s="6"/>
      <c r="K1875" s="6"/>
      <c r="L1875" s="6"/>
      <c r="M1875" s="6"/>
      <c r="N1875" s="6"/>
    </row>
    <row r="1876">
      <c r="J1876" s="6"/>
      <c r="K1876" s="6"/>
      <c r="L1876" s="6"/>
      <c r="M1876" s="6"/>
      <c r="N1876" s="6"/>
    </row>
    <row r="1877">
      <c r="J1877" s="6"/>
      <c r="K1877" s="6"/>
      <c r="L1877" s="6"/>
      <c r="M1877" s="6"/>
      <c r="N1877" s="6"/>
    </row>
    <row r="1878">
      <c r="J1878" s="6"/>
      <c r="K1878" s="6"/>
      <c r="L1878" s="6"/>
      <c r="M1878" s="6"/>
      <c r="N1878" s="6"/>
    </row>
    <row r="1879">
      <c r="J1879" s="6"/>
      <c r="K1879" s="6"/>
      <c r="L1879" s="6"/>
      <c r="M1879" s="6"/>
      <c r="N1879" s="6"/>
    </row>
    <row r="1880">
      <c r="J1880" s="6"/>
      <c r="K1880" s="6"/>
      <c r="L1880" s="6"/>
      <c r="M1880" s="6"/>
      <c r="N1880" s="6"/>
    </row>
    <row r="1881">
      <c r="J1881" s="6"/>
      <c r="K1881" s="6"/>
      <c r="L1881" s="6"/>
      <c r="M1881" s="6"/>
      <c r="N1881" s="6"/>
    </row>
    <row r="1882">
      <c r="J1882" s="6"/>
      <c r="K1882" s="6"/>
      <c r="L1882" s="6"/>
      <c r="M1882" s="6"/>
      <c r="N1882" s="6"/>
    </row>
    <row r="1883">
      <c r="J1883" s="6"/>
      <c r="K1883" s="6"/>
      <c r="L1883" s="6"/>
      <c r="M1883" s="6"/>
      <c r="N1883" s="6"/>
    </row>
    <row r="1884">
      <c r="J1884" s="6"/>
      <c r="K1884" s="6"/>
      <c r="L1884" s="6"/>
      <c r="M1884" s="6"/>
      <c r="N1884" s="6"/>
    </row>
    <row r="1885">
      <c r="J1885" s="6"/>
      <c r="K1885" s="6"/>
      <c r="L1885" s="6"/>
      <c r="M1885" s="6"/>
      <c r="N1885" s="6"/>
    </row>
    <row r="1886">
      <c r="J1886" s="6"/>
      <c r="K1886" s="6"/>
      <c r="L1886" s="6"/>
      <c r="M1886" s="6"/>
      <c r="N1886" s="6"/>
    </row>
    <row r="1887">
      <c r="J1887" s="6"/>
      <c r="K1887" s="6"/>
      <c r="L1887" s="6"/>
      <c r="M1887" s="6"/>
      <c r="N1887" s="6"/>
    </row>
    <row r="1888">
      <c r="J1888" s="6"/>
      <c r="K1888" s="6"/>
      <c r="L1888" s="6"/>
      <c r="M1888" s="6"/>
      <c r="N1888" s="6"/>
    </row>
    <row r="1889">
      <c r="J1889" s="6"/>
      <c r="K1889" s="6"/>
      <c r="L1889" s="6"/>
      <c r="M1889" s="6"/>
      <c r="N1889" s="6"/>
    </row>
    <row r="1890">
      <c r="J1890" s="6"/>
      <c r="K1890" s="6"/>
      <c r="L1890" s="6"/>
      <c r="M1890" s="6"/>
      <c r="N1890" s="6"/>
    </row>
    <row r="1891">
      <c r="J1891" s="6"/>
      <c r="K1891" s="6"/>
      <c r="L1891" s="6"/>
      <c r="M1891" s="6"/>
      <c r="N1891" s="6"/>
    </row>
    <row r="1892">
      <c r="J1892" s="6"/>
      <c r="K1892" s="6"/>
      <c r="L1892" s="6"/>
      <c r="M1892" s="6"/>
      <c r="N1892" s="6"/>
    </row>
    <row r="1893">
      <c r="J1893" s="6"/>
      <c r="K1893" s="6"/>
      <c r="L1893" s="6"/>
      <c r="M1893" s="6"/>
      <c r="N1893" s="6"/>
    </row>
    <row r="1894">
      <c r="J1894" s="6"/>
      <c r="K1894" s="6"/>
      <c r="L1894" s="6"/>
      <c r="M1894" s="6"/>
      <c r="N1894" s="6"/>
    </row>
    <row r="1895">
      <c r="J1895" s="6"/>
      <c r="K1895" s="6"/>
      <c r="L1895" s="6"/>
      <c r="M1895" s="6"/>
      <c r="N1895" s="6"/>
    </row>
    <row r="1896">
      <c r="J1896" s="6"/>
      <c r="K1896" s="6"/>
      <c r="L1896" s="6"/>
      <c r="M1896" s="6"/>
      <c r="N1896" s="6"/>
    </row>
    <row r="1897">
      <c r="J1897" s="6"/>
      <c r="K1897" s="6"/>
      <c r="L1897" s="6"/>
      <c r="M1897" s="6"/>
      <c r="N1897" s="6"/>
    </row>
    <row r="1898">
      <c r="J1898" s="6"/>
      <c r="K1898" s="6"/>
      <c r="L1898" s="6"/>
      <c r="M1898" s="6"/>
      <c r="N1898" s="6"/>
    </row>
    <row r="1899">
      <c r="J1899" s="6"/>
      <c r="K1899" s="6"/>
      <c r="L1899" s="6"/>
      <c r="M1899" s="6"/>
      <c r="N1899" s="6"/>
    </row>
    <row r="1900">
      <c r="J1900" s="6"/>
      <c r="K1900" s="6"/>
      <c r="L1900" s="6"/>
      <c r="M1900" s="6"/>
      <c r="N1900" s="6"/>
    </row>
    <row r="1901">
      <c r="J1901" s="6"/>
      <c r="K1901" s="6"/>
      <c r="L1901" s="6"/>
      <c r="M1901" s="6"/>
      <c r="N1901" s="6"/>
    </row>
    <row r="1902">
      <c r="J1902" s="6"/>
      <c r="K1902" s="6"/>
      <c r="L1902" s="6"/>
      <c r="M1902" s="6"/>
      <c r="N1902" s="6"/>
    </row>
    <row r="1903">
      <c r="J1903" s="6"/>
      <c r="K1903" s="6"/>
      <c r="L1903" s="6"/>
      <c r="M1903" s="6"/>
      <c r="N1903" s="6"/>
    </row>
    <row r="1904">
      <c r="J1904" s="6"/>
      <c r="K1904" s="6"/>
      <c r="L1904" s="6"/>
      <c r="M1904" s="6"/>
      <c r="N1904" s="6"/>
    </row>
    <row r="1905">
      <c r="J1905" s="6"/>
      <c r="K1905" s="6"/>
      <c r="L1905" s="6"/>
      <c r="M1905" s="6"/>
      <c r="N1905" s="6"/>
    </row>
    <row r="1906">
      <c r="J1906" s="6"/>
      <c r="K1906" s="6"/>
      <c r="L1906" s="6"/>
      <c r="M1906" s="6"/>
      <c r="N1906" s="6"/>
    </row>
    <row r="1907">
      <c r="J1907" s="6"/>
      <c r="K1907" s="6"/>
      <c r="L1907" s="6"/>
      <c r="M1907" s="6"/>
      <c r="N1907" s="6"/>
    </row>
    <row r="1908">
      <c r="J1908" s="6"/>
      <c r="K1908" s="6"/>
      <c r="L1908" s="6"/>
      <c r="M1908" s="6"/>
      <c r="N1908" s="6"/>
    </row>
    <row r="1909">
      <c r="J1909" s="6"/>
      <c r="K1909" s="6"/>
      <c r="L1909" s="6"/>
      <c r="M1909" s="6"/>
      <c r="N1909" s="6"/>
    </row>
    <row r="1910">
      <c r="J1910" s="6"/>
      <c r="K1910" s="6"/>
      <c r="L1910" s="6"/>
      <c r="M1910" s="6"/>
      <c r="N1910" s="6"/>
    </row>
    <row r="1911">
      <c r="J1911" s="6"/>
      <c r="K1911" s="6"/>
      <c r="L1911" s="6"/>
      <c r="M1911" s="6"/>
      <c r="N1911" s="6"/>
    </row>
    <row r="1912">
      <c r="J1912" s="6"/>
      <c r="K1912" s="6"/>
      <c r="L1912" s="6"/>
      <c r="M1912" s="6"/>
      <c r="N1912" s="6"/>
    </row>
    <row r="1913">
      <c r="J1913" s="6"/>
      <c r="K1913" s="6"/>
      <c r="L1913" s="6"/>
      <c r="M1913" s="6"/>
      <c r="N1913" s="6"/>
    </row>
    <row r="1914">
      <c r="J1914" s="6"/>
      <c r="K1914" s="6"/>
      <c r="L1914" s="6"/>
      <c r="M1914" s="6"/>
      <c r="N1914" s="6"/>
    </row>
    <row r="1915">
      <c r="J1915" s="6"/>
      <c r="K1915" s="6"/>
      <c r="L1915" s="6"/>
      <c r="M1915" s="6"/>
      <c r="N1915" s="6"/>
    </row>
    <row r="1916">
      <c r="J1916" s="6"/>
      <c r="K1916" s="6"/>
      <c r="L1916" s="6"/>
      <c r="M1916" s="6"/>
      <c r="N1916" s="6"/>
    </row>
    <row r="1917">
      <c r="J1917" s="6"/>
      <c r="K1917" s="6"/>
      <c r="L1917" s="6"/>
      <c r="M1917" s="6"/>
      <c r="N1917" s="6"/>
    </row>
    <row r="1918">
      <c r="J1918" s="6"/>
      <c r="K1918" s="6"/>
      <c r="L1918" s="6"/>
      <c r="M1918" s="6"/>
      <c r="N1918" s="6"/>
    </row>
    <row r="1919">
      <c r="J1919" s="6"/>
      <c r="K1919" s="6"/>
      <c r="L1919" s="6"/>
      <c r="M1919" s="6"/>
      <c r="N1919" s="6"/>
    </row>
    <row r="1920">
      <c r="J1920" s="6"/>
      <c r="K1920" s="6"/>
      <c r="L1920" s="6"/>
      <c r="M1920" s="6"/>
      <c r="N1920" s="6"/>
    </row>
    <row r="1921">
      <c r="J1921" s="6"/>
      <c r="K1921" s="6"/>
      <c r="L1921" s="6"/>
      <c r="M1921" s="6"/>
      <c r="N1921" s="6"/>
    </row>
    <row r="1922">
      <c r="J1922" s="6"/>
      <c r="K1922" s="6"/>
      <c r="L1922" s="6"/>
      <c r="M1922" s="6"/>
      <c r="N1922" s="6"/>
    </row>
    <row r="1923">
      <c r="J1923" s="6"/>
      <c r="K1923" s="6"/>
      <c r="L1923" s="6"/>
      <c r="M1923" s="6"/>
      <c r="N1923" s="6"/>
    </row>
    <row r="1924">
      <c r="J1924" s="6"/>
      <c r="K1924" s="6"/>
      <c r="L1924" s="6"/>
      <c r="M1924" s="6"/>
      <c r="N1924" s="6"/>
    </row>
    <row r="1925">
      <c r="J1925" s="6"/>
      <c r="K1925" s="6"/>
      <c r="L1925" s="6"/>
      <c r="M1925" s="6"/>
      <c r="N1925" s="6"/>
    </row>
    <row r="1926">
      <c r="J1926" s="6"/>
      <c r="K1926" s="6"/>
      <c r="L1926" s="6"/>
      <c r="M1926" s="6"/>
      <c r="N1926" s="6"/>
    </row>
    <row r="1927">
      <c r="J1927" s="6"/>
      <c r="K1927" s="6"/>
      <c r="L1927" s="6"/>
      <c r="M1927" s="6"/>
      <c r="N1927" s="6"/>
    </row>
    <row r="1928">
      <c r="J1928" s="6"/>
      <c r="K1928" s="6"/>
      <c r="L1928" s="6"/>
      <c r="M1928" s="6"/>
      <c r="N1928" s="6"/>
    </row>
    <row r="1929">
      <c r="J1929" s="6"/>
      <c r="K1929" s="6"/>
      <c r="L1929" s="6"/>
      <c r="M1929" s="6"/>
      <c r="N1929" s="6"/>
    </row>
    <row r="1930">
      <c r="J1930" s="6"/>
      <c r="K1930" s="6"/>
      <c r="L1930" s="6"/>
      <c r="M1930" s="6"/>
      <c r="N1930" s="6"/>
    </row>
    <row r="1931">
      <c r="J1931" s="6"/>
      <c r="K1931" s="6"/>
      <c r="L1931" s="6"/>
      <c r="M1931" s="6"/>
      <c r="N1931" s="6"/>
    </row>
    <row r="1932">
      <c r="J1932" s="6"/>
      <c r="K1932" s="6"/>
      <c r="L1932" s="6"/>
      <c r="M1932" s="6"/>
      <c r="N1932" s="6"/>
    </row>
    <row r="1933">
      <c r="J1933" s="6"/>
      <c r="K1933" s="6"/>
      <c r="L1933" s="6"/>
      <c r="M1933" s="6"/>
      <c r="N1933" s="6"/>
    </row>
    <row r="1934">
      <c r="J1934" s="6"/>
      <c r="K1934" s="6"/>
      <c r="L1934" s="6"/>
      <c r="M1934" s="6"/>
      <c r="N1934" s="6"/>
    </row>
    <row r="1935">
      <c r="J1935" s="6"/>
      <c r="K1935" s="6"/>
      <c r="L1935" s="6"/>
      <c r="M1935" s="6"/>
      <c r="N1935" s="6"/>
    </row>
    <row r="1936">
      <c r="J1936" s="6"/>
      <c r="K1936" s="6"/>
      <c r="L1936" s="6"/>
      <c r="M1936" s="6"/>
      <c r="N1936" s="6"/>
    </row>
    <row r="1937">
      <c r="J1937" s="6"/>
      <c r="K1937" s="6"/>
      <c r="L1937" s="6"/>
      <c r="M1937" s="6"/>
      <c r="N1937" s="6"/>
    </row>
    <row r="1938">
      <c r="J1938" s="6"/>
      <c r="K1938" s="6"/>
      <c r="L1938" s="6"/>
      <c r="M1938" s="6"/>
      <c r="N1938" s="6"/>
    </row>
    <row r="1939">
      <c r="J1939" s="6"/>
      <c r="K1939" s="6"/>
      <c r="L1939" s="6"/>
      <c r="M1939" s="6"/>
      <c r="N1939" s="6"/>
    </row>
    <row r="1940">
      <c r="J1940" s="6"/>
      <c r="K1940" s="6"/>
      <c r="L1940" s="6"/>
      <c r="M1940" s="6"/>
      <c r="N1940" s="6"/>
    </row>
    <row r="1941">
      <c r="J1941" s="6"/>
      <c r="K1941" s="6"/>
      <c r="L1941" s="6"/>
      <c r="M1941" s="6"/>
      <c r="N1941" s="6"/>
    </row>
    <row r="1942">
      <c r="J1942" s="6"/>
      <c r="K1942" s="6"/>
      <c r="L1942" s="6"/>
      <c r="M1942" s="6"/>
      <c r="N1942" s="6"/>
    </row>
    <row r="1943">
      <c r="J1943" s="6"/>
      <c r="K1943" s="6"/>
      <c r="L1943" s="6"/>
      <c r="M1943" s="6"/>
      <c r="N1943" s="6"/>
    </row>
    <row r="1944">
      <c r="J1944" s="6"/>
      <c r="K1944" s="6"/>
      <c r="L1944" s="6"/>
      <c r="M1944" s="6"/>
      <c r="N1944" s="6"/>
    </row>
    <row r="1945">
      <c r="J1945" s="6"/>
      <c r="K1945" s="6"/>
      <c r="L1945" s="6"/>
      <c r="M1945" s="6"/>
      <c r="N1945" s="6"/>
    </row>
    <row r="1946">
      <c r="J1946" s="6"/>
      <c r="K1946" s="6"/>
      <c r="L1946" s="6"/>
      <c r="M1946" s="6"/>
      <c r="N1946" s="6"/>
    </row>
    <row r="1947">
      <c r="J1947" s="6"/>
      <c r="K1947" s="6"/>
      <c r="L1947" s="6"/>
      <c r="M1947" s="6"/>
      <c r="N1947" s="6"/>
    </row>
    <row r="1948">
      <c r="J1948" s="6"/>
      <c r="K1948" s="6"/>
      <c r="L1948" s="6"/>
      <c r="M1948" s="6"/>
      <c r="N1948" s="6"/>
    </row>
    <row r="1949">
      <c r="J1949" s="6"/>
      <c r="K1949" s="6"/>
      <c r="L1949" s="6"/>
      <c r="M1949" s="6"/>
      <c r="N1949" s="6"/>
    </row>
    <row r="1950">
      <c r="J1950" s="6"/>
      <c r="K1950" s="6"/>
      <c r="L1950" s="6"/>
      <c r="M1950" s="6"/>
      <c r="N1950" s="6"/>
    </row>
    <row r="1951">
      <c r="J1951" s="6"/>
      <c r="K1951" s="6"/>
      <c r="L1951" s="6"/>
      <c r="M1951" s="6"/>
      <c r="N1951" s="6"/>
    </row>
    <row r="1952">
      <c r="J1952" s="6"/>
      <c r="K1952" s="6"/>
      <c r="L1952" s="6"/>
      <c r="M1952" s="6"/>
      <c r="N1952" s="6"/>
    </row>
    <row r="1953">
      <c r="J1953" s="6"/>
      <c r="K1953" s="6"/>
      <c r="L1953" s="6"/>
      <c r="M1953" s="6"/>
      <c r="N1953" s="6"/>
    </row>
    <row r="1954">
      <c r="J1954" s="6"/>
      <c r="K1954" s="6"/>
      <c r="L1954" s="6"/>
      <c r="M1954" s="6"/>
      <c r="N1954" s="6"/>
    </row>
    <row r="1955">
      <c r="J1955" s="6"/>
      <c r="K1955" s="6"/>
      <c r="L1955" s="6"/>
      <c r="M1955" s="6"/>
      <c r="N1955" s="6"/>
    </row>
    <row r="1956">
      <c r="J1956" s="6"/>
      <c r="K1956" s="6"/>
      <c r="L1956" s="6"/>
      <c r="M1956" s="6"/>
      <c r="N1956" s="6"/>
    </row>
    <row r="1957">
      <c r="J1957" s="6"/>
      <c r="K1957" s="6"/>
      <c r="L1957" s="6"/>
      <c r="M1957" s="6"/>
      <c r="N1957" s="6"/>
    </row>
    <row r="1958">
      <c r="J1958" s="6"/>
      <c r="K1958" s="6"/>
      <c r="L1958" s="6"/>
      <c r="M1958" s="6"/>
      <c r="N1958" s="6"/>
    </row>
    <row r="1959">
      <c r="J1959" s="6"/>
      <c r="K1959" s="6"/>
      <c r="L1959" s="6"/>
      <c r="M1959" s="6"/>
      <c r="N1959" s="6"/>
    </row>
    <row r="1960">
      <c r="J1960" s="6"/>
      <c r="K1960" s="6"/>
      <c r="L1960" s="6"/>
      <c r="M1960" s="6"/>
      <c r="N1960" s="6"/>
    </row>
    <row r="1961">
      <c r="J1961" s="6"/>
      <c r="K1961" s="6"/>
      <c r="L1961" s="6"/>
      <c r="M1961" s="6"/>
      <c r="N1961" s="6"/>
    </row>
    <row r="1962">
      <c r="J1962" s="6"/>
      <c r="K1962" s="6"/>
      <c r="L1962" s="6"/>
      <c r="M1962" s="6"/>
      <c r="N1962" s="6"/>
    </row>
    <row r="1963">
      <c r="J1963" s="6"/>
      <c r="K1963" s="6"/>
      <c r="L1963" s="6"/>
      <c r="M1963" s="6"/>
      <c r="N1963" s="6"/>
    </row>
    <row r="1964">
      <c r="J1964" s="6"/>
      <c r="K1964" s="6"/>
      <c r="L1964" s="6"/>
      <c r="M1964" s="6"/>
      <c r="N1964" s="6"/>
    </row>
    <row r="1965">
      <c r="J1965" s="6"/>
      <c r="K1965" s="6"/>
      <c r="L1965" s="6"/>
      <c r="M1965" s="6"/>
      <c r="N1965" s="6"/>
    </row>
    <row r="1966">
      <c r="J1966" s="6"/>
      <c r="K1966" s="6"/>
      <c r="L1966" s="6"/>
      <c r="M1966" s="6"/>
      <c r="N1966" s="6"/>
    </row>
    <row r="1967">
      <c r="J1967" s="6"/>
      <c r="K1967" s="6"/>
      <c r="L1967" s="6"/>
      <c r="M1967" s="6"/>
      <c r="N1967" s="6"/>
    </row>
    <row r="1968">
      <c r="J1968" s="6"/>
      <c r="K1968" s="6"/>
      <c r="L1968" s="6"/>
      <c r="M1968" s="6"/>
      <c r="N1968" s="6"/>
    </row>
    <row r="1969">
      <c r="J1969" s="6"/>
      <c r="K1969" s="6"/>
      <c r="L1969" s="6"/>
      <c r="M1969" s="6"/>
      <c r="N1969" s="6"/>
    </row>
    <row r="1970">
      <c r="J1970" s="6"/>
      <c r="K1970" s="6"/>
      <c r="L1970" s="6"/>
      <c r="M1970" s="6"/>
      <c r="N1970" s="6"/>
    </row>
    <row r="1971">
      <c r="J1971" s="6"/>
      <c r="K1971" s="6"/>
      <c r="L1971" s="6"/>
      <c r="M1971" s="6"/>
      <c r="N1971" s="6"/>
    </row>
    <row r="1972">
      <c r="J1972" s="6"/>
      <c r="K1972" s="6"/>
      <c r="L1972" s="6"/>
      <c r="M1972" s="6"/>
      <c r="N1972" s="6"/>
    </row>
    <row r="1973">
      <c r="J1973" s="6"/>
      <c r="K1973" s="6"/>
      <c r="L1973" s="6"/>
      <c r="M1973" s="6"/>
      <c r="N1973" s="6"/>
    </row>
    <row r="1974">
      <c r="J1974" s="6"/>
      <c r="K1974" s="6"/>
      <c r="L1974" s="6"/>
      <c r="M1974" s="6"/>
      <c r="N1974" s="6"/>
    </row>
    <row r="1975">
      <c r="J1975" s="6"/>
      <c r="K1975" s="6"/>
      <c r="L1975" s="6"/>
      <c r="M1975" s="6"/>
      <c r="N1975" s="6"/>
    </row>
    <row r="1976">
      <c r="J1976" s="6"/>
      <c r="K1976" s="6"/>
      <c r="L1976" s="6"/>
      <c r="M1976" s="6"/>
      <c r="N1976" s="6"/>
    </row>
    <row r="1977">
      <c r="J1977" s="6"/>
      <c r="K1977" s="6"/>
      <c r="L1977" s="6"/>
      <c r="M1977" s="6"/>
      <c r="N1977" s="6"/>
    </row>
    <row r="1978">
      <c r="J1978" s="6"/>
      <c r="K1978" s="6"/>
      <c r="L1978" s="6"/>
      <c r="M1978" s="6"/>
      <c r="N1978" s="6"/>
    </row>
    <row r="1979">
      <c r="J1979" s="6"/>
      <c r="K1979" s="6"/>
      <c r="L1979" s="6"/>
      <c r="M1979" s="6"/>
      <c r="N1979" s="6"/>
    </row>
    <row r="1980">
      <c r="J1980" s="6"/>
      <c r="K1980" s="6"/>
      <c r="L1980" s="6"/>
      <c r="M1980" s="6"/>
      <c r="N1980" s="6"/>
    </row>
    <row r="1981">
      <c r="J1981" s="6"/>
      <c r="K1981" s="6"/>
      <c r="L1981" s="6"/>
      <c r="M1981" s="6"/>
      <c r="N1981" s="6"/>
    </row>
    <row r="1982">
      <c r="J1982" s="6"/>
      <c r="K1982" s="6"/>
      <c r="L1982" s="6"/>
      <c r="M1982" s="6"/>
      <c r="N1982" s="6"/>
    </row>
    <row r="1983">
      <c r="J1983" s="6"/>
      <c r="K1983" s="6"/>
      <c r="L1983" s="6"/>
      <c r="M1983" s="6"/>
      <c r="N1983" s="6"/>
    </row>
    <row r="1984">
      <c r="J1984" s="6"/>
      <c r="K1984" s="6"/>
      <c r="L1984" s="6"/>
      <c r="M1984" s="6"/>
      <c r="N1984" s="6"/>
    </row>
    <row r="1985">
      <c r="J1985" s="6"/>
      <c r="K1985" s="6"/>
      <c r="L1985" s="6"/>
      <c r="M1985" s="6"/>
      <c r="N1985" s="6"/>
    </row>
    <row r="1986">
      <c r="J1986" s="6"/>
      <c r="K1986" s="6"/>
      <c r="L1986" s="6"/>
      <c r="M1986" s="6"/>
      <c r="N1986" s="6"/>
    </row>
    <row r="1987">
      <c r="J1987" s="6"/>
      <c r="K1987" s="6"/>
      <c r="L1987" s="6"/>
      <c r="M1987" s="6"/>
      <c r="N1987" s="6"/>
    </row>
    <row r="1988">
      <c r="J1988" s="6"/>
      <c r="K1988" s="6"/>
      <c r="L1988" s="6"/>
      <c r="M1988" s="6"/>
      <c r="N1988" s="6"/>
    </row>
    <row r="1989">
      <c r="J1989" s="6"/>
      <c r="K1989" s="6"/>
      <c r="L1989" s="6"/>
      <c r="M1989" s="6"/>
      <c r="N1989" s="6"/>
    </row>
    <row r="1990">
      <c r="J1990" s="6"/>
      <c r="K1990" s="6"/>
      <c r="L1990" s="6"/>
      <c r="M1990" s="6"/>
      <c r="N1990" s="6"/>
    </row>
    <row r="1991">
      <c r="J1991" s="6"/>
      <c r="K1991" s="6"/>
      <c r="L1991" s="6"/>
      <c r="M1991" s="6"/>
      <c r="N1991" s="6"/>
    </row>
    <row r="1992">
      <c r="J1992" s="6"/>
      <c r="K1992" s="6"/>
      <c r="L1992" s="6"/>
      <c r="M1992" s="6"/>
      <c r="N1992" s="6"/>
    </row>
    <row r="1993">
      <c r="J1993" s="6"/>
      <c r="K1993" s="6"/>
      <c r="L1993" s="6"/>
      <c r="M1993" s="6"/>
      <c r="N1993" s="6"/>
    </row>
    <row r="1994">
      <c r="J1994" s="6"/>
      <c r="K1994" s="6"/>
      <c r="L1994" s="6"/>
      <c r="M1994" s="6"/>
      <c r="N1994" s="6"/>
    </row>
    <row r="1995">
      <c r="J1995" s="6"/>
      <c r="K1995" s="6"/>
      <c r="L1995" s="6"/>
      <c r="M1995" s="6"/>
      <c r="N1995" s="6"/>
    </row>
    <row r="1996">
      <c r="J1996" s="6"/>
      <c r="K1996" s="6"/>
      <c r="L1996" s="6"/>
      <c r="M1996" s="6"/>
      <c r="N1996" s="6"/>
    </row>
    <row r="1997">
      <c r="J1997" s="6"/>
      <c r="K1997" s="6"/>
      <c r="L1997" s="6"/>
      <c r="M1997" s="6"/>
      <c r="N1997" s="6"/>
    </row>
    <row r="1998">
      <c r="J1998" s="6"/>
      <c r="K1998" s="6"/>
      <c r="L1998" s="6"/>
      <c r="M1998" s="6"/>
      <c r="N1998" s="6"/>
    </row>
    <row r="1999">
      <c r="J1999" s="6"/>
      <c r="K1999" s="6"/>
      <c r="L1999" s="6"/>
      <c r="M1999" s="6"/>
      <c r="N1999" s="6"/>
    </row>
    <row r="2000">
      <c r="J2000" s="6"/>
      <c r="K2000" s="6"/>
      <c r="L2000" s="6"/>
      <c r="M2000" s="6"/>
      <c r="N2000" s="6"/>
    </row>
    <row r="2001">
      <c r="J2001" s="6"/>
      <c r="K2001" s="6"/>
      <c r="L2001" s="6"/>
      <c r="M2001" s="6"/>
      <c r="N2001" s="6"/>
    </row>
    <row r="2002">
      <c r="J2002" s="6"/>
      <c r="K2002" s="6"/>
      <c r="L2002" s="6"/>
      <c r="M2002" s="6"/>
      <c r="N2002" s="6"/>
    </row>
    <row r="2003">
      <c r="J2003" s="6"/>
      <c r="K2003" s="6"/>
      <c r="L2003" s="6"/>
      <c r="M2003" s="6"/>
      <c r="N2003" s="6"/>
    </row>
    <row r="2004">
      <c r="J2004" s="6"/>
      <c r="K2004" s="6"/>
      <c r="L2004" s="6"/>
      <c r="M2004" s="6"/>
      <c r="N2004" s="6"/>
    </row>
    <row r="2005">
      <c r="J2005" s="6"/>
      <c r="K2005" s="6"/>
      <c r="L2005" s="6"/>
      <c r="M2005" s="6"/>
      <c r="N2005" s="6"/>
    </row>
    <row r="2006">
      <c r="J2006" s="6"/>
      <c r="K2006" s="6"/>
      <c r="L2006" s="6"/>
      <c r="M2006" s="6"/>
      <c r="N2006" s="6"/>
    </row>
    <row r="2007">
      <c r="J2007" s="6"/>
      <c r="K2007" s="6"/>
      <c r="L2007" s="6"/>
      <c r="M2007" s="6"/>
      <c r="N2007" s="6"/>
    </row>
    <row r="2008">
      <c r="J2008" s="6"/>
      <c r="K2008" s="6"/>
      <c r="L2008" s="6"/>
      <c r="M2008" s="6"/>
      <c r="N2008" s="6"/>
    </row>
    <row r="2009">
      <c r="J2009" s="6"/>
      <c r="K2009" s="6"/>
      <c r="L2009" s="6"/>
      <c r="M2009" s="6"/>
      <c r="N2009" s="6"/>
    </row>
    <row r="2010">
      <c r="J2010" s="6"/>
      <c r="K2010" s="6"/>
      <c r="L2010" s="6"/>
      <c r="M2010" s="6"/>
      <c r="N2010" s="6"/>
    </row>
    <row r="2011">
      <c r="J2011" s="6"/>
      <c r="K2011" s="6"/>
      <c r="L2011" s="6"/>
      <c r="M2011" s="6"/>
      <c r="N2011" s="6"/>
    </row>
    <row r="2012">
      <c r="J2012" s="6"/>
      <c r="K2012" s="6"/>
      <c r="L2012" s="6"/>
      <c r="M2012" s="6"/>
      <c r="N2012" s="6"/>
    </row>
    <row r="2013">
      <c r="J2013" s="6"/>
      <c r="K2013" s="6"/>
      <c r="L2013" s="6"/>
      <c r="M2013" s="6"/>
      <c r="N2013" s="6"/>
    </row>
    <row r="2014">
      <c r="J2014" s="6"/>
      <c r="K2014" s="6"/>
      <c r="L2014" s="6"/>
      <c r="M2014" s="6"/>
      <c r="N2014" s="6"/>
    </row>
    <row r="2015">
      <c r="J2015" s="6"/>
      <c r="K2015" s="6"/>
      <c r="L2015" s="6"/>
      <c r="M2015" s="6"/>
      <c r="N2015" s="6"/>
    </row>
    <row r="2016">
      <c r="J2016" s="6"/>
      <c r="K2016" s="6"/>
      <c r="L2016" s="6"/>
      <c r="M2016" s="6"/>
      <c r="N2016" s="6"/>
    </row>
    <row r="2017">
      <c r="J2017" s="6"/>
      <c r="K2017" s="6"/>
      <c r="L2017" s="6"/>
      <c r="M2017" s="6"/>
      <c r="N2017" s="6"/>
    </row>
    <row r="2018">
      <c r="J2018" s="6"/>
      <c r="K2018" s="6"/>
      <c r="L2018" s="6"/>
      <c r="M2018" s="6"/>
      <c r="N2018" s="6"/>
    </row>
    <row r="2019">
      <c r="J2019" s="6"/>
      <c r="K2019" s="6"/>
      <c r="L2019" s="6"/>
      <c r="M2019" s="6"/>
      <c r="N2019" s="6"/>
    </row>
    <row r="2020">
      <c r="J2020" s="6"/>
      <c r="K2020" s="6"/>
      <c r="L2020" s="6"/>
      <c r="M2020" s="6"/>
      <c r="N2020" s="6"/>
    </row>
    <row r="2021">
      <c r="J2021" s="6"/>
      <c r="K2021" s="6"/>
      <c r="L2021" s="6"/>
      <c r="M2021" s="6"/>
      <c r="N2021" s="6"/>
    </row>
    <row r="2022">
      <c r="J2022" s="6"/>
      <c r="K2022" s="6"/>
      <c r="L2022" s="6"/>
      <c r="M2022" s="6"/>
      <c r="N2022" s="6"/>
    </row>
    <row r="2023">
      <c r="J2023" s="6"/>
      <c r="K2023" s="6"/>
      <c r="L2023" s="6"/>
      <c r="M2023" s="6"/>
      <c r="N2023" s="6"/>
    </row>
    <row r="2024">
      <c r="J2024" s="6"/>
      <c r="K2024" s="6"/>
      <c r="L2024" s="6"/>
      <c r="M2024" s="6"/>
      <c r="N2024" s="6"/>
    </row>
    <row r="2025">
      <c r="J2025" s="6"/>
      <c r="K2025" s="6"/>
      <c r="L2025" s="6"/>
      <c r="M2025" s="6"/>
      <c r="N2025" s="6"/>
    </row>
    <row r="2026">
      <c r="J2026" s="6"/>
      <c r="K2026" s="6"/>
      <c r="L2026" s="6"/>
      <c r="M2026" s="6"/>
      <c r="N2026" s="6"/>
    </row>
    <row r="2027">
      <c r="J2027" s="6"/>
      <c r="K2027" s="6"/>
      <c r="L2027" s="6"/>
      <c r="M2027" s="6"/>
      <c r="N2027" s="6"/>
    </row>
    <row r="2028">
      <c r="J2028" s="6"/>
      <c r="K2028" s="6"/>
      <c r="L2028" s="6"/>
      <c r="M2028" s="6"/>
      <c r="N2028" s="6"/>
    </row>
    <row r="2029">
      <c r="J2029" s="6"/>
      <c r="K2029" s="6"/>
      <c r="L2029" s="6"/>
      <c r="M2029" s="6"/>
      <c r="N2029" s="6"/>
    </row>
    <row r="2030">
      <c r="J2030" s="6"/>
      <c r="K2030" s="6"/>
      <c r="L2030" s="6"/>
      <c r="M2030" s="6"/>
      <c r="N2030" s="6"/>
    </row>
    <row r="2031">
      <c r="J2031" s="6"/>
      <c r="K2031" s="6"/>
      <c r="L2031" s="6"/>
      <c r="M2031" s="6"/>
      <c r="N2031" s="6"/>
    </row>
    <row r="2032">
      <c r="J2032" s="6"/>
      <c r="K2032" s="6"/>
      <c r="L2032" s="6"/>
      <c r="M2032" s="6"/>
      <c r="N2032" s="6"/>
    </row>
    <row r="2033">
      <c r="J2033" s="6"/>
      <c r="K2033" s="6"/>
      <c r="L2033" s="6"/>
      <c r="M2033" s="6"/>
      <c r="N2033" s="6"/>
    </row>
    <row r="2034">
      <c r="J2034" s="6"/>
      <c r="K2034" s="6"/>
      <c r="L2034" s="6"/>
      <c r="M2034" s="6"/>
      <c r="N2034" s="6"/>
    </row>
    <row r="2035">
      <c r="J2035" s="6"/>
      <c r="K2035" s="6"/>
      <c r="L2035" s="6"/>
      <c r="M2035" s="6"/>
      <c r="N2035" s="6"/>
    </row>
    <row r="2036">
      <c r="J2036" s="6"/>
      <c r="K2036" s="6"/>
      <c r="L2036" s="6"/>
      <c r="M2036" s="6"/>
      <c r="N2036" s="6"/>
    </row>
    <row r="2037">
      <c r="J2037" s="6"/>
      <c r="K2037" s="6"/>
      <c r="L2037" s="6"/>
      <c r="M2037" s="6"/>
      <c r="N2037" s="6"/>
    </row>
    <row r="2038">
      <c r="J2038" s="6"/>
      <c r="K2038" s="6"/>
      <c r="L2038" s="6"/>
      <c r="M2038" s="6"/>
      <c r="N2038" s="6"/>
    </row>
    <row r="2039">
      <c r="J2039" s="6"/>
      <c r="K2039" s="6"/>
      <c r="L2039" s="6"/>
      <c r="M2039" s="6"/>
      <c r="N2039" s="6"/>
    </row>
    <row r="2040">
      <c r="J2040" s="6"/>
      <c r="K2040" s="6"/>
      <c r="L2040" s="6"/>
      <c r="M2040" s="6"/>
      <c r="N2040" s="6"/>
    </row>
    <row r="2041">
      <c r="J2041" s="6"/>
      <c r="K2041" s="6"/>
      <c r="L2041" s="6"/>
      <c r="M2041" s="6"/>
      <c r="N2041" s="6"/>
    </row>
    <row r="2042">
      <c r="J2042" s="6"/>
      <c r="K2042" s="6"/>
      <c r="L2042" s="6"/>
      <c r="M2042" s="6"/>
      <c r="N2042" s="6"/>
    </row>
    <row r="2043">
      <c r="J2043" s="6"/>
      <c r="K2043" s="6"/>
      <c r="L2043" s="6"/>
      <c r="M2043" s="6"/>
      <c r="N2043" s="6"/>
    </row>
    <row r="2044">
      <c r="J2044" s="6"/>
      <c r="K2044" s="6"/>
      <c r="L2044" s="6"/>
      <c r="M2044" s="6"/>
      <c r="N2044" s="6"/>
    </row>
    <row r="2045">
      <c r="J2045" s="6"/>
      <c r="K2045" s="6"/>
      <c r="L2045" s="6"/>
      <c r="M2045" s="6"/>
      <c r="N2045" s="6"/>
    </row>
    <row r="2046">
      <c r="J2046" s="6"/>
      <c r="K2046" s="6"/>
      <c r="L2046" s="6"/>
      <c r="M2046" s="6"/>
      <c r="N2046" s="6"/>
    </row>
    <row r="2047">
      <c r="J2047" s="6"/>
      <c r="K2047" s="6"/>
      <c r="L2047" s="6"/>
      <c r="M2047" s="6"/>
      <c r="N2047" s="6"/>
    </row>
    <row r="2048">
      <c r="J2048" s="6"/>
      <c r="K2048" s="6"/>
      <c r="L2048" s="6"/>
      <c r="M2048" s="6"/>
      <c r="N2048" s="6"/>
    </row>
    <row r="2049">
      <c r="J2049" s="6"/>
      <c r="K2049" s="6"/>
      <c r="L2049" s="6"/>
      <c r="M2049" s="6"/>
      <c r="N2049" s="6"/>
    </row>
    <row r="2050">
      <c r="J2050" s="6"/>
      <c r="K2050" s="6"/>
      <c r="L2050" s="6"/>
      <c r="M2050" s="6"/>
      <c r="N2050" s="6"/>
    </row>
    <row r="2051">
      <c r="J2051" s="6"/>
      <c r="K2051" s="6"/>
      <c r="L2051" s="6"/>
      <c r="M2051" s="6"/>
      <c r="N2051" s="6"/>
    </row>
    <row r="2052">
      <c r="J2052" s="6"/>
      <c r="K2052" s="6"/>
      <c r="L2052" s="6"/>
      <c r="M2052" s="6"/>
      <c r="N2052" s="6"/>
    </row>
    <row r="2053">
      <c r="J2053" s="6"/>
      <c r="K2053" s="6"/>
      <c r="L2053" s="6"/>
      <c r="M2053" s="6"/>
      <c r="N2053" s="6"/>
    </row>
    <row r="2054">
      <c r="J2054" s="6"/>
      <c r="K2054" s="6"/>
      <c r="L2054" s="6"/>
      <c r="M2054" s="6"/>
      <c r="N2054" s="6"/>
    </row>
    <row r="2055">
      <c r="J2055" s="6"/>
      <c r="K2055" s="6"/>
      <c r="L2055" s="6"/>
      <c r="M2055" s="6"/>
      <c r="N2055" s="6"/>
    </row>
    <row r="2056">
      <c r="J2056" s="6"/>
      <c r="K2056" s="6"/>
      <c r="L2056" s="6"/>
      <c r="M2056" s="6"/>
      <c r="N2056" s="6"/>
    </row>
    <row r="2057">
      <c r="J2057" s="6"/>
      <c r="K2057" s="6"/>
      <c r="L2057" s="6"/>
      <c r="M2057" s="6"/>
      <c r="N2057" s="6"/>
    </row>
    <row r="2058">
      <c r="J2058" s="6"/>
      <c r="K2058" s="6"/>
      <c r="L2058" s="6"/>
      <c r="M2058" s="6"/>
      <c r="N2058" s="6"/>
    </row>
    <row r="2059">
      <c r="J2059" s="6"/>
      <c r="K2059" s="6"/>
      <c r="L2059" s="6"/>
      <c r="M2059" s="6"/>
      <c r="N2059" s="6"/>
    </row>
    <row r="2060">
      <c r="J2060" s="6"/>
      <c r="K2060" s="6"/>
      <c r="L2060" s="6"/>
      <c r="M2060" s="6"/>
      <c r="N2060" s="6"/>
    </row>
    <row r="2061">
      <c r="J2061" s="6"/>
      <c r="K2061" s="6"/>
      <c r="L2061" s="6"/>
      <c r="M2061" s="6"/>
      <c r="N2061" s="6"/>
    </row>
    <row r="2062">
      <c r="J2062" s="6"/>
      <c r="K2062" s="6"/>
      <c r="L2062" s="6"/>
      <c r="M2062" s="6"/>
      <c r="N2062" s="6"/>
    </row>
    <row r="2063">
      <c r="J2063" s="6"/>
      <c r="K2063" s="6"/>
      <c r="L2063" s="6"/>
      <c r="M2063" s="6"/>
      <c r="N2063" s="6"/>
    </row>
    <row r="2064">
      <c r="J2064" s="6"/>
      <c r="K2064" s="6"/>
      <c r="L2064" s="6"/>
      <c r="M2064" s="6"/>
      <c r="N2064" s="6"/>
    </row>
    <row r="2065">
      <c r="J2065" s="6"/>
      <c r="K2065" s="6"/>
      <c r="L2065" s="6"/>
      <c r="M2065" s="6"/>
      <c r="N2065" s="6"/>
    </row>
    <row r="2066">
      <c r="J2066" s="6"/>
      <c r="K2066" s="6"/>
      <c r="L2066" s="6"/>
      <c r="M2066" s="6"/>
      <c r="N2066" s="6"/>
    </row>
    <row r="2067">
      <c r="J2067" s="6"/>
      <c r="K2067" s="6"/>
      <c r="L2067" s="6"/>
      <c r="M2067" s="6"/>
      <c r="N2067" s="6"/>
    </row>
    <row r="2068">
      <c r="J2068" s="6"/>
      <c r="K2068" s="6"/>
      <c r="L2068" s="6"/>
      <c r="M2068" s="6"/>
      <c r="N2068" s="6"/>
    </row>
    <row r="2069">
      <c r="J2069" s="6"/>
      <c r="K2069" s="6"/>
      <c r="L2069" s="6"/>
      <c r="M2069" s="6"/>
      <c r="N2069" s="6"/>
    </row>
    <row r="2070">
      <c r="J2070" s="6"/>
      <c r="K2070" s="6"/>
      <c r="L2070" s="6"/>
      <c r="M2070" s="6"/>
      <c r="N2070" s="6"/>
    </row>
    <row r="2071">
      <c r="J2071" s="6"/>
      <c r="K2071" s="6"/>
      <c r="L2071" s="6"/>
      <c r="M2071" s="6"/>
      <c r="N2071" s="6"/>
    </row>
    <row r="2072">
      <c r="J2072" s="6"/>
      <c r="K2072" s="6"/>
      <c r="L2072" s="6"/>
      <c r="M2072" s="6"/>
      <c r="N2072" s="6"/>
    </row>
    <row r="2073">
      <c r="J2073" s="6"/>
      <c r="K2073" s="6"/>
      <c r="L2073" s="6"/>
      <c r="M2073" s="6"/>
      <c r="N2073" s="6"/>
    </row>
    <row r="2074">
      <c r="J2074" s="6"/>
      <c r="K2074" s="6"/>
      <c r="L2074" s="6"/>
      <c r="M2074" s="6"/>
      <c r="N2074" s="6"/>
    </row>
    <row r="2075">
      <c r="J2075" s="6"/>
      <c r="K2075" s="6"/>
      <c r="L2075" s="6"/>
      <c r="M2075" s="6"/>
      <c r="N2075" s="6"/>
    </row>
    <row r="2076">
      <c r="J2076" s="6"/>
      <c r="K2076" s="6"/>
      <c r="L2076" s="6"/>
      <c r="M2076" s="6"/>
      <c r="N2076" s="6"/>
    </row>
    <row r="2077">
      <c r="J2077" s="6"/>
      <c r="K2077" s="6"/>
      <c r="L2077" s="6"/>
      <c r="M2077" s="6"/>
      <c r="N2077" s="6"/>
    </row>
    <row r="2078">
      <c r="J2078" s="6"/>
      <c r="K2078" s="6"/>
      <c r="L2078" s="6"/>
      <c r="M2078" s="6"/>
      <c r="N2078" s="6"/>
    </row>
    <row r="2079">
      <c r="J2079" s="6"/>
      <c r="K2079" s="6"/>
      <c r="L2079" s="6"/>
      <c r="M2079" s="6"/>
      <c r="N2079" s="6"/>
    </row>
    <row r="2080">
      <c r="J2080" s="6"/>
      <c r="K2080" s="6"/>
      <c r="L2080" s="6"/>
      <c r="M2080" s="6"/>
      <c r="N2080" s="6"/>
    </row>
    <row r="2081">
      <c r="J2081" s="6"/>
      <c r="K2081" s="6"/>
      <c r="L2081" s="6"/>
      <c r="M2081" s="6"/>
      <c r="N2081" s="6"/>
    </row>
    <row r="2082">
      <c r="J2082" s="6"/>
      <c r="K2082" s="6"/>
      <c r="L2082" s="6"/>
      <c r="M2082" s="6"/>
      <c r="N2082" s="6"/>
    </row>
    <row r="2083">
      <c r="J2083" s="6"/>
      <c r="K2083" s="6"/>
      <c r="L2083" s="6"/>
      <c r="M2083" s="6"/>
      <c r="N2083" s="6"/>
    </row>
    <row r="2084">
      <c r="J2084" s="6"/>
      <c r="K2084" s="6"/>
      <c r="L2084" s="6"/>
      <c r="M2084" s="6"/>
      <c r="N2084" s="6"/>
    </row>
    <row r="2085">
      <c r="J2085" s="6"/>
      <c r="K2085" s="6"/>
      <c r="L2085" s="6"/>
      <c r="M2085" s="6"/>
      <c r="N2085" s="6"/>
    </row>
    <row r="2086">
      <c r="J2086" s="6"/>
      <c r="K2086" s="6"/>
      <c r="L2086" s="6"/>
      <c r="M2086" s="6"/>
      <c r="N2086" s="6"/>
    </row>
    <row r="2087">
      <c r="J2087" s="6"/>
      <c r="K2087" s="6"/>
      <c r="L2087" s="6"/>
      <c r="M2087" s="6"/>
      <c r="N2087" s="6"/>
    </row>
    <row r="2088">
      <c r="J2088" s="6"/>
      <c r="K2088" s="6"/>
      <c r="L2088" s="6"/>
      <c r="M2088" s="6"/>
      <c r="N2088" s="6"/>
    </row>
    <row r="2089">
      <c r="J2089" s="6"/>
      <c r="K2089" s="6"/>
      <c r="L2089" s="6"/>
      <c r="M2089" s="6"/>
      <c r="N2089" s="6"/>
    </row>
    <row r="2090">
      <c r="J2090" s="6"/>
      <c r="K2090" s="6"/>
      <c r="L2090" s="6"/>
      <c r="M2090" s="6"/>
      <c r="N2090" s="6"/>
    </row>
    <row r="2091">
      <c r="J2091" s="6"/>
      <c r="K2091" s="6"/>
      <c r="L2091" s="6"/>
      <c r="M2091" s="6"/>
      <c r="N2091" s="6"/>
    </row>
    <row r="2092">
      <c r="J2092" s="6"/>
      <c r="K2092" s="6"/>
      <c r="L2092" s="6"/>
      <c r="M2092" s="6"/>
      <c r="N2092" s="6"/>
    </row>
    <row r="2093">
      <c r="J2093" s="6"/>
      <c r="K2093" s="6"/>
      <c r="L2093" s="6"/>
      <c r="M2093" s="6"/>
      <c r="N2093" s="6"/>
    </row>
    <row r="2094">
      <c r="J2094" s="6"/>
      <c r="K2094" s="6"/>
      <c r="L2094" s="6"/>
      <c r="M2094" s="6"/>
      <c r="N2094" s="6"/>
    </row>
    <row r="2095">
      <c r="J2095" s="6"/>
      <c r="K2095" s="6"/>
      <c r="L2095" s="6"/>
      <c r="M2095" s="6"/>
      <c r="N2095" s="6"/>
    </row>
    <row r="2096">
      <c r="J2096" s="6"/>
      <c r="K2096" s="6"/>
      <c r="L2096" s="6"/>
      <c r="M2096" s="6"/>
      <c r="N2096" s="6"/>
    </row>
    <row r="2097">
      <c r="J2097" s="6"/>
      <c r="K2097" s="6"/>
      <c r="L2097" s="6"/>
      <c r="M2097" s="6"/>
      <c r="N2097" s="6"/>
    </row>
    <row r="2098">
      <c r="J2098" s="6"/>
      <c r="K2098" s="6"/>
      <c r="L2098" s="6"/>
      <c r="M2098" s="6"/>
      <c r="N2098" s="6"/>
    </row>
    <row r="2099">
      <c r="J2099" s="6"/>
      <c r="K2099" s="6"/>
      <c r="L2099" s="6"/>
      <c r="M2099" s="6"/>
      <c r="N2099" s="6"/>
    </row>
    <row r="2100">
      <c r="J2100" s="6"/>
      <c r="K2100" s="6"/>
      <c r="L2100" s="6"/>
      <c r="M2100" s="6"/>
      <c r="N2100" s="6"/>
    </row>
    <row r="2101">
      <c r="J2101" s="6"/>
      <c r="K2101" s="6"/>
      <c r="L2101" s="6"/>
      <c r="M2101" s="6"/>
      <c r="N2101" s="6"/>
    </row>
    <row r="2102">
      <c r="J2102" s="6"/>
      <c r="K2102" s="6"/>
      <c r="L2102" s="6"/>
      <c r="M2102" s="6"/>
      <c r="N2102" s="6"/>
    </row>
    <row r="2103">
      <c r="J2103" s="6"/>
      <c r="K2103" s="6"/>
      <c r="L2103" s="6"/>
      <c r="M2103" s="6"/>
      <c r="N2103" s="6"/>
    </row>
    <row r="2104">
      <c r="J2104" s="6"/>
      <c r="K2104" s="6"/>
      <c r="L2104" s="6"/>
      <c r="M2104" s="6"/>
      <c r="N2104" s="6"/>
    </row>
    <row r="2105">
      <c r="J2105" s="6"/>
      <c r="K2105" s="6"/>
      <c r="L2105" s="6"/>
      <c r="M2105" s="6"/>
      <c r="N2105" s="6"/>
    </row>
    <row r="2106">
      <c r="J2106" s="6"/>
      <c r="K2106" s="6"/>
      <c r="L2106" s="6"/>
      <c r="M2106" s="6"/>
      <c r="N2106" s="6"/>
    </row>
    <row r="2107">
      <c r="J2107" s="6"/>
      <c r="K2107" s="6"/>
      <c r="L2107" s="6"/>
      <c r="M2107" s="6"/>
      <c r="N2107" s="6"/>
    </row>
    <row r="2108">
      <c r="J2108" s="6"/>
      <c r="K2108" s="6"/>
      <c r="L2108" s="6"/>
      <c r="M2108" s="6"/>
      <c r="N2108" s="6"/>
    </row>
    <row r="2109">
      <c r="J2109" s="6"/>
      <c r="K2109" s="6"/>
      <c r="L2109" s="6"/>
      <c r="M2109" s="6"/>
      <c r="N2109" s="6"/>
    </row>
    <row r="2110">
      <c r="J2110" s="6"/>
      <c r="K2110" s="6"/>
      <c r="L2110" s="6"/>
      <c r="M2110" s="6"/>
      <c r="N2110" s="6"/>
    </row>
    <row r="2111">
      <c r="J2111" s="6"/>
      <c r="K2111" s="6"/>
      <c r="L2111" s="6"/>
      <c r="M2111" s="6"/>
      <c r="N2111" s="6"/>
    </row>
    <row r="2112">
      <c r="J2112" s="6"/>
      <c r="K2112" s="6"/>
      <c r="L2112" s="6"/>
      <c r="M2112" s="6"/>
      <c r="N2112" s="6"/>
    </row>
    <row r="2113">
      <c r="J2113" s="6"/>
      <c r="K2113" s="6"/>
      <c r="L2113" s="6"/>
      <c r="M2113" s="6"/>
      <c r="N2113" s="6"/>
    </row>
    <row r="2114">
      <c r="J2114" s="6"/>
      <c r="K2114" s="6"/>
      <c r="L2114" s="6"/>
      <c r="M2114" s="6"/>
      <c r="N2114" s="6"/>
    </row>
    <row r="2115">
      <c r="J2115" s="6"/>
      <c r="K2115" s="6"/>
      <c r="L2115" s="6"/>
      <c r="M2115" s="6"/>
      <c r="N2115" s="6"/>
    </row>
    <row r="2116">
      <c r="J2116" s="6"/>
      <c r="K2116" s="6"/>
      <c r="L2116" s="6"/>
      <c r="M2116" s="6"/>
      <c r="N2116" s="6"/>
    </row>
    <row r="2117">
      <c r="J2117" s="6"/>
      <c r="K2117" s="6"/>
      <c r="L2117" s="6"/>
      <c r="M2117" s="6"/>
      <c r="N2117" s="6"/>
    </row>
    <row r="2118">
      <c r="J2118" s="6"/>
      <c r="K2118" s="6"/>
      <c r="L2118" s="6"/>
      <c r="M2118" s="6"/>
      <c r="N2118" s="6"/>
    </row>
    <row r="2119">
      <c r="J2119" s="6"/>
      <c r="K2119" s="6"/>
      <c r="L2119" s="6"/>
      <c r="M2119" s="6"/>
      <c r="N2119" s="6"/>
    </row>
    <row r="2120">
      <c r="J2120" s="6"/>
      <c r="K2120" s="6"/>
      <c r="L2120" s="6"/>
      <c r="M2120" s="6"/>
      <c r="N2120" s="6"/>
    </row>
    <row r="2121">
      <c r="J2121" s="6"/>
      <c r="K2121" s="6"/>
      <c r="L2121" s="6"/>
      <c r="M2121" s="6"/>
      <c r="N2121" s="6"/>
    </row>
    <row r="2122">
      <c r="J2122" s="6"/>
      <c r="K2122" s="6"/>
      <c r="L2122" s="6"/>
      <c r="M2122" s="6"/>
      <c r="N2122" s="6"/>
    </row>
    <row r="2123">
      <c r="J2123" s="6"/>
      <c r="K2123" s="6"/>
      <c r="L2123" s="6"/>
      <c r="M2123" s="6"/>
      <c r="N2123" s="6"/>
    </row>
    <row r="2124">
      <c r="J2124" s="6"/>
      <c r="K2124" s="6"/>
      <c r="L2124" s="6"/>
      <c r="M2124" s="6"/>
      <c r="N2124" s="6"/>
    </row>
    <row r="2125">
      <c r="J2125" s="6"/>
      <c r="K2125" s="6"/>
      <c r="L2125" s="6"/>
      <c r="M2125" s="6"/>
      <c r="N2125" s="6"/>
    </row>
    <row r="2126">
      <c r="J2126" s="6"/>
      <c r="K2126" s="6"/>
      <c r="L2126" s="6"/>
      <c r="M2126" s="6"/>
      <c r="N2126" s="6"/>
    </row>
    <row r="2127">
      <c r="J2127" s="6"/>
      <c r="K2127" s="6"/>
      <c r="L2127" s="6"/>
      <c r="M2127" s="6"/>
      <c r="N2127" s="6"/>
    </row>
    <row r="2128">
      <c r="J2128" s="6"/>
      <c r="K2128" s="6"/>
      <c r="L2128" s="6"/>
      <c r="M2128" s="6"/>
      <c r="N2128" s="6"/>
    </row>
    <row r="2129">
      <c r="J2129" s="6"/>
      <c r="K2129" s="6"/>
      <c r="L2129" s="6"/>
      <c r="M2129" s="6"/>
      <c r="N2129" s="6"/>
    </row>
    <row r="2130">
      <c r="J2130" s="6"/>
      <c r="K2130" s="6"/>
      <c r="L2130" s="6"/>
      <c r="M2130" s="6"/>
      <c r="N2130" s="6"/>
    </row>
    <row r="2131">
      <c r="J2131" s="6"/>
      <c r="K2131" s="6"/>
      <c r="L2131" s="6"/>
      <c r="M2131" s="6"/>
      <c r="N2131" s="6"/>
    </row>
    <row r="2132">
      <c r="J2132" s="6"/>
      <c r="K2132" s="6"/>
      <c r="L2132" s="6"/>
      <c r="M2132" s="6"/>
      <c r="N2132" s="6"/>
    </row>
    <row r="2133">
      <c r="J2133" s="6"/>
      <c r="K2133" s="6"/>
      <c r="L2133" s="6"/>
      <c r="M2133" s="6"/>
      <c r="N2133" s="6"/>
    </row>
    <row r="2134">
      <c r="J2134" s="6"/>
      <c r="K2134" s="6"/>
      <c r="L2134" s="6"/>
      <c r="M2134" s="6"/>
      <c r="N2134" s="6"/>
    </row>
    <row r="2135">
      <c r="J2135" s="6"/>
      <c r="K2135" s="6"/>
      <c r="L2135" s="6"/>
      <c r="M2135" s="6"/>
      <c r="N2135" s="6"/>
    </row>
    <row r="2136">
      <c r="J2136" s="6"/>
      <c r="K2136" s="6"/>
      <c r="L2136" s="6"/>
      <c r="M2136" s="6"/>
      <c r="N2136" s="6"/>
    </row>
    <row r="2137">
      <c r="J2137" s="6"/>
      <c r="K2137" s="6"/>
      <c r="L2137" s="6"/>
      <c r="M2137" s="6"/>
      <c r="N2137" s="6"/>
    </row>
    <row r="2138">
      <c r="J2138" s="6"/>
      <c r="K2138" s="6"/>
      <c r="L2138" s="6"/>
      <c r="M2138" s="6"/>
      <c r="N2138" s="6"/>
    </row>
    <row r="2139">
      <c r="J2139" s="6"/>
      <c r="K2139" s="6"/>
      <c r="L2139" s="6"/>
      <c r="M2139" s="6"/>
      <c r="N2139" s="6"/>
    </row>
    <row r="2140">
      <c r="J2140" s="6"/>
      <c r="K2140" s="6"/>
      <c r="L2140" s="6"/>
      <c r="M2140" s="6"/>
      <c r="N2140" s="6"/>
    </row>
    <row r="2141">
      <c r="J2141" s="6"/>
      <c r="K2141" s="6"/>
      <c r="L2141" s="6"/>
      <c r="M2141" s="6"/>
      <c r="N2141" s="6"/>
    </row>
    <row r="2142">
      <c r="J2142" s="6"/>
      <c r="K2142" s="6"/>
      <c r="L2142" s="6"/>
      <c r="M2142" s="6"/>
      <c r="N2142" s="6"/>
    </row>
    <row r="2143">
      <c r="J2143" s="6"/>
      <c r="K2143" s="6"/>
      <c r="L2143" s="6"/>
      <c r="M2143" s="6"/>
      <c r="N2143" s="6"/>
    </row>
    <row r="2144">
      <c r="J2144" s="6"/>
      <c r="K2144" s="6"/>
      <c r="L2144" s="6"/>
      <c r="M2144" s="6"/>
      <c r="N2144" s="6"/>
    </row>
    <row r="2145">
      <c r="J2145" s="6"/>
      <c r="K2145" s="6"/>
      <c r="L2145" s="6"/>
      <c r="M2145" s="6"/>
      <c r="N2145" s="6"/>
    </row>
    <row r="2146">
      <c r="J2146" s="6"/>
      <c r="K2146" s="6"/>
      <c r="L2146" s="6"/>
      <c r="M2146" s="6"/>
      <c r="N2146" s="6"/>
    </row>
    <row r="2147">
      <c r="J2147" s="6"/>
      <c r="K2147" s="6"/>
      <c r="L2147" s="6"/>
      <c r="M2147" s="6"/>
      <c r="N2147" s="6"/>
    </row>
    <row r="2148">
      <c r="J2148" s="6"/>
      <c r="K2148" s="6"/>
      <c r="L2148" s="6"/>
      <c r="M2148" s="6"/>
      <c r="N2148" s="6"/>
    </row>
    <row r="2149">
      <c r="J2149" s="6"/>
      <c r="K2149" s="6"/>
      <c r="L2149" s="6"/>
      <c r="M2149" s="6"/>
      <c r="N2149" s="6"/>
    </row>
    <row r="2150">
      <c r="J2150" s="6"/>
      <c r="K2150" s="6"/>
      <c r="L2150" s="6"/>
      <c r="M2150" s="6"/>
      <c r="N2150" s="6"/>
    </row>
    <row r="2151">
      <c r="J2151" s="6"/>
      <c r="K2151" s="6"/>
      <c r="L2151" s="6"/>
      <c r="M2151" s="6"/>
      <c r="N2151" s="6"/>
    </row>
    <row r="2152">
      <c r="J2152" s="6"/>
      <c r="K2152" s="6"/>
      <c r="L2152" s="6"/>
      <c r="M2152" s="6"/>
      <c r="N2152" s="6"/>
    </row>
    <row r="2153">
      <c r="J2153" s="6"/>
      <c r="K2153" s="6"/>
      <c r="L2153" s="6"/>
      <c r="M2153" s="6"/>
      <c r="N2153" s="6"/>
    </row>
    <row r="2154">
      <c r="J2154" s="6"/>
      <c r="K2154" s="6"/>
      <c r="L2154" s="6"/>
      <c r="M2154" s="6"/>
      <c r="N2154" s="6"/>
    </row>
    <row r="2155">
      <c r="J2155" s="6"/>
      <c r="K2155" s="6"/>
      <c r="L2155" s="6"/>
      <c r="M2155" s="6"/>
      <c r="N2155" s="6"/>
    </row>
    <row r="2156">
      <c r="J2156" s="6"/>
      <c r="K2156" s="6"/>
      <c r="L2156" s="6"/>
      <c r="M2156" s="6"/>
      <c r="N2156" s="6"/>
    </row>
    <row r="2157">
      <c r="J2157" s="6"/>
      <c r="K2157" s="6"/>
      <c r="L2157" s="6"/>
      <c r="M2157" s="6"/>
      <c r="N2157" s="6"/>
    </row>
    <row r="2158">
      <c r="J2158" s="6"/>
      <c r="K2158" s="6"/>
      <c r="L2158" s="6"/>
      <c r="M2158" s="6"/>
      <c r="N2158" s="6"/>
    </row>
    <row r="2159">
      <c r="J2159" s="6"/>
      <c r="K2159" s="6"/>
      <c r="L2159" s="6"/>
      <c r="M2159" s="6"/>
      <c r="N2159" s="6"/>
    </row>
    <row r="2160">
      <c r="J2160" s="6"/>
      <c r="K2160" s="6"/>
      <c r="L2160" s="6"/>
      <c r="M2160" s="6"/>
      <c r="N2160" s="6"/>
    </row>
    <row r="2161">
      <c r="J2161" s="6"/>
      <c r="K2161" s="6"/>
      <c r="L2161" s="6"/>
      <c r="M2161" s="6"/>
      <c r="N2161" s="6"/>
    </row>
    <row r="2162">
      <c r="J2162" s="6"/>
      <c r="K2162" s="6"/>
      <c r="L2162" s="6"/>
      <c r="M2162" s="6"/>
      <c r="N2162" s="6"/>
    </row>
    <row r="2163">
      <c r="J2163" s="6"/>
      <c r="K2163" s="6"/>
      <c r="L2163" s="6"/>
      <c r="M2163" s="6"/>
      <c r="N2163" s="6"/>
    </row>
    <row r="2164">
      <c r="J2164" s="6"/>
      <c r="K2164" s="6"/>
      <c r="L2164" s="6"/>
      <c r="M2164" s="6"/>
      <c r="N2164" s="6"/>
    </row>
    <row r="2165">
      <c r="J2165" s="6"/>
      <c r="K2165" s="6"/>
      <c r="L2165" s="6"/>
      <c r="M2165" s="6"/>
      <c r="N2165" s="6"/>
    </row>
    <row r="2166">
      <c r="J2166" s="6"/>
      <c r="K2166" s="6"/>
      <c r="L2166" s="6"/>
      <c r="M2166" s="6"/>
      <c r="N2166" s="6"/>
    </row>
    <row r="2167">
      <c r="J2167" s="6"/>
      <c r="K2167" s="6"/>
      <c r="L2167" s="6"/>
      <c r="M2167" s="6"/>
      <c r="N2167" s="6"/>
    </row>
    <row r="2168">
      <c r="J2168" s="6"/>
      <c r="K2168" s="6"/>
      <c r="L2168" s="6"/>
      <c r="M2168" s="6"/>
      <c r="N2168" s="6"/>
    </row>
    <row r="2169">
      <c r="J2169" s="6"/>
      <c r="K2169" s="6"/>
      <c r="L2169" s="6"/>
      <c r="M2169" s="6"/>
      <c r="N2169" s="6"/>
    </row>
    <row r="2170">
      <c r="J2170" s="6"/>
      <c r="K2170" s="6"/>
      <c r="L2170" s="6"/>
      <c r="M2170" s="6"/>
      <c r="N2170" s="6"/>
    </row>
    <row r="2171">
      <c r="J2171" s="6"/>
      <c r="K2171" s="6"/>
      <c r="L2171" s="6"/>
      <c r="M2171" s="6"/>
      <c r="N2171" s="6"/>
    </row>
    <row r="2172">
      <c r="J2172" s="6"/>
      <c r="K2172" s="6"/>
      <c r="L2172" s="6"/>
      <c r="M2172" s="6"/>
      <c r="N2172" s="6"/>
    </row>
    <row r="2173">
      <c r="J2173" s="6"/>
      <c r="K2173" s="6"/>
      <c r="L2173" s="6"/>
      <c r="M2173" s="6"/>
      <c r="N2173" s="6"/>
    </row>
    <row r="2174">
      <c r="J2174" s="6"/>
      <c r="K2174" s="6"/>
      <c r="L2174" s="6"/>
      <c r="M2174" s="6"/>
      <c r="N2174" s="6"/>
    </row>
    <row r="2175">
      <c r="J2175" s="6"/>
      <c r="K2175" s="6"/>
      <c r="L2175" s="6"/>
      <c r="M2175" s="6"/>
      <c r="N2175" s="6"/>
    </row>
    <row r="2176">
      <c r="J2176" s="6"/>
      <c r="K2176" s="6"/>
      <c r="L2176" s="6"/>
      <c r="M2176" s="6"/>
      <c r="N2176" s="6"/>
    </row>
    <row r="2177">
      <c r="J2177" s="6"/>
      <c r="K2177" s="6"/>
      <c r="L2177" s="6"/>
      <c r="M2177" s="6"/>
      <c r="N2177" s="6"/>
    </row>
    <row r="2178">
      <c r="J2178" s="6"/>
      <c r="K2178" s="6"/>
      <c r="L2178" s="6"/>
      <c r="M2178" s="6"/>
      <c r="N2178" s="6"/>
    </row>
    <row r="2179">
      <c r="J2179" s="6"/>
      <c r="K2179" s="6"/>
      <c r="L2179" s="6"/>
      <c r="M2179" s="6"/>
      <c r="N2179" s="6"/>
    </row>
    <row r="2180">
      <c r="J2180" s="6"/>
      <c r="K2180" s="6"/>
      <c r="L2180" s="6"/>
      <c r="M2180" s="6"/>
      <c r="N2180" s="6"/>
    </row>
    <row r="2181">
      <c r="J2181" s="6"/>
      <c r="K2181" s="6"/>
      <c r="L2181" s="6"/>
      <c r="M2181" s="6"/>
      <c r="N2181" s="6"/>
    </row>
    <row r="2182">
      <c r="J2182" s="6"/>
      <c r="K2182" s="6"/>
      <c r="L2182" s="6"/>
      <c r="M2182" s="6"/>
      <c r="N2182" s="6"/>
    </row>
    <row r="2183">
      <c r="J2183" s="6"/>
      <c r="K2183" s="6"/>
      <c r="L2183" s="6"/>
      <c r="M2183" s="6"/>
      <c r="N2183" s="6"/>
    </row>
    <row r="2184">
      <c r="J2184" s="6"/>
      <c r="K2184" s="6"/>
      <c r="L2184" s="6"/>
      <c r="M2184" s="6"/>
      <c r="N2184" s="6"/>
    </row>
    <row r="2185">
      <c r="J2185" s="6"/>
      <c r="K2185" s="6"/>
      <c r="L2185" s="6"/>
      <c r="M2185" s="6"/>
      <c r="N2185" s="6"/>
    </row>
    <row r="2186">
      <c r="J2186" s="6"/>
      <c r="K2186" s="6"/>
      <c r="L2186" s="6"/>
      <c r="M2186" s="6"/>
      <c r="N2186" s="6"/>
    </row>
    <row r="2187">
      <c r="J2187" s="6"/>
      <c r="K2187" s="6"/>
      <c r="L2187" s="6"/>
      <c r="M2187" s="6"/>
      <c r="N2187" s="6"/>
    </row>
    <row r="2188">
      <c r="J2188" s="6"/>
      <c r="K2188" s="6"/>
      <c r="L2188" s="6"/>
      <c r="M2188" s="6"/>
      <c r="N2188" s="6"/>
    </row>
    <row r="2189">
      <c r="J2189" s="6"/>
      <c r="K2189" s="6"/>
      <c r="L2189" s="6"/>
      <c r="M2189" s="6"/>
      <c r="N2189" s="6"/>
    </row>
    <row r="2190">
      <c r="J2190" s="6"/>
      <c r="K2190" s="6"/>
      <c r="L2190" s="6"/>
      <c r="M2190" s="6"/>
      <c r="N2190" s="6"/>
    </row>
    <row r="2191">
      <c r="J2191" s="6"/>
      <c r="K2191" s="6"/>
      <c r="L2191" s="6"/>
      <c r="M2191" s="6"/>
      <c r="N2191" s="6"/>
    </row>
    <row r="2192">
      <c r="J2192" s="6"/>
      <c r="K2192" s="6"/>
      <c r="L2192" s="6"/>
      <c r="M2192" s="6"/>
      <c r="N2192" s="6"/>
    </row>
    <row r="2193">
      <c r="J2193" s="6"/>
      <c r="K2193" s="6"/>
      <c r="L2193" s="6"/>
      <c r="M2193" s="6"/>
      <c r="N2193" s="6"/>
    </row>
    <row r="2194">
      <c r="J2194" s="6"/>
      <c r="K2194" s="6"/>
      <c r="L2194" s="6"/>
      <c r="M2194" s="6"/>
      <c r="N2194" s="6"/>
    </row>
    <row r="2195">
      <c r="J2195" s="6"/>
      <c r="K2195" s="6"/>
      <c r="L2195" s="6"/>
      <c r="M2195" s="6"/>
      <c r="N2195" s="6"/>
    </row>
    <row r="2196">
      <c r="J2196" s="6"/>
      <c r="K2196" s="6"/>
      <c r="L2196" s="6"/>
      <c r="M2196" s="6"/>
      <c r="N2196" s="6"/>
    </row>
    <row r="2197">
      <c r="J2197" s="6"/>
      <c r="K2197" s="6"/>
      <c r="L2197" s="6"/>
      <c r="M2197" s="6"/>
      <c r="N2197" s="6"/>
    </row>
    <row r="2198">
      <c r="J2198" s="6"/>
      <c r="K2198" s="6"/>
      <c r="L2198" s="6"/>
      <c r="M2198" s="6"/>
      <c r="N2198" s="6"/>
    </row>
    <row r="2199">
      <c r="J2199" s="6"/>
      <c r="K2199" s="6"/>
      <c r="L2199" s="6"/>
      <c r="M2199" s="6"/>
      <c r="N2199" s="6"/>
    </row>
    <row r="2200">
      <c r="J2200" s="6"/>
      <c r="K2200" s="6"/>
      <c r="L2200" s="6"/>
      <c r="M2200" s="6"/>
      <c r="N2200" s="6"/>
    </row>
    <row r="2201">
      <c r="J2201" s="6"/>
      <c r="K2201" s="6"/>
      <c r="L2201" s="6"/>
      <c r="M2201" s="6"/>
      <c r="N2201" s="6"/>
    </row>
    <row r="2202">
      <c r="J2202" s="6"/>
      <c r="K2202" s="6"/>
      <c r="L2202" s="6"/>
      <c r="M2202" s="6"/>
      <c r="N2202" s="6"/>
    </row>
    <row r="2203">
      <c r="J2203" s="6"/>
      <c r="K2203" s="6"/>
      <c r="L2203" s="6"/>
      <c r="M2203" s="6"/>
      <c r="N2203" s="6"/>
    </row>
    <row r="2204">
      <c r="J2204" s="6"/>
      <c r="K2204" s="6"/>
      <c r="L2204" s="6"/>
      <c r="M2204" s="6"/>
      <c r="N2204" s="6"/>
    </row>
    <row r="2205">
      <c r="J2205" s="6"/>
      <c r="K2205" s="6"/>
      <c r="L2205" s="6"/>
      <c r="M2205" s="6"/>
      <c r="N2205" s="6"/>
    </row>
    <row r="2206">
      <c r="J2206" s="6"/>
      <c r="K2206" s="6"/>
      <c r="L2206" s="6"/>
      <c r="M2206" s="6"/>
      <c r="N2206" s="6"/>
    </row>
    <row r="2207">
      <c r="J2207" s="6"/>
      <c r="K2207" s="6"/>
      <c r="L2207" s="6"/>
      <c r="M2207" s="6"/>
      <c r="N2207" s="6"/>
    </row>
    <row r="2208">
      <c r="J2208" s="6"/>
      <c r="K2208" s="6"/>
      <c r="L2208" s="6"/>
      <c r="M2208" s="6"/>
      <c r="N2208" s="6"/>
    </row>
    <row r="2209">
      <c r="J2209" s="6"/>
      <c r="K2209" s="6"/>
      <c r="L2209" s="6"/>
      <c r="M2209" s="6"/>
      <c r="N2209" s="6"/>
    </row>
    <row r="2210">
      <c r="J2210" s="6"/>
      <c r="K2210" s="6"/>
      <c r="L2210" s="6"/>
      <c r="M2210" s="6"/>
      <c r="N2210" s="6"/>
    </row>
    <row r="2211">
      <c r="J2211" s="6"/>
      <c r="K2211" s="6"/>
      <c r="L2211" s="6"/>
      <c r="M2211" s="6"/>
      <c r="N2211" s="6"/>
    </row>
    <row r="2212">
      <c r="J2212" s="6"/>
      <c r="K2212" s="6"/>
      <c r="L2212" s="6"/>
      <c r="M2212" s="6"/>
      <c r="N2212" s="6"/>
    </row>
    <row r="2213">
      <c r="J2213" s="6"/>
      <c r="K2213" s="6"/>
      <c r="L2213" s="6"/>
      <c r="M2213" s="6"/>
      <c r="N2213" s="6"/>
    </row>
    <row r="2214">
      <c r="J2214" s="6"/>
      <c r="K2214" s="6"/>
      <c r="L2214" s="6"/>
      <c r="M2214" s="6"/>
      <c r="N2214" s="6"/>
    </row>
    <row r="2215">
      <c r="J2215" s="6"/>
      <c r="K2215" s="6"/>
      <c r="L2215" s="6"/>
      <c r="M2215" s="6"/>
      <c r="N2215" s="6"/>
    </row>
    <row r="2216">
      <c r="J2216" s="6"/>
      <c r="K2216" s="6"/>
      <c r="L2216" s="6"/>
      <c r="M2216" s="6"/>
      <c r="N2216" s="6"/>
    </row>
    <row r="2217">
      <c r="J2217" s="6"/>
      <c r="K2217" s="6"/>
      <c r="L2217" s="6"/>
      <c r="M2217" s="6"/>
      <c r="N2217" s="6"/>
    </row>
    <row r="2218">
      <c r="J2218" s="6"/>
      <c r="K2218" s="6"/>
      <c r="L2218" s="6"/>
      <c r="M2218" s="6"/>
      <c r="N2218" s="6"/>
    </row>
    <row r="2219">
      <c r="J2219" s="6"/>
      <c r="K2219" s="6"/>
      <c r="L2219" s="6"/>
      <c r="M2219" s="6"/>
      <c r="N2219" s="6"/>
    </row>
    <row r="2220">
      <c r="J2220" s="6"/>
      <c r="K2220" s="6"/>
      <c r="L2220" s="6"/>
      <c r="M2220" s="6"/>
      <c r="N2220" s="6"/>
    </row>
    <row r="2221">
      <c r="J2221" s="6"/>
      <c r="K2221" s="6"/>
      <c r="L2221" s="6"/>
      <c r="M2221" s="6"/>
      <c r="N2221" s="6"/>
    </row>
    <row r="2222">
      <c r="J2222" s="6"/>
      <c r="K2222" s="6"/>
      <c r="L2222" s="6"/>
      <c r="M2222" s="6"/>
      <c r="N2222" s="6"/>
    </row>
    <row r="2223">
      <c r="J2223" s="6"/>
      <c r="K2223" s="6"/>
      <c r="L2223" s="6"/>
      <c r="M2223" s="6"/>
      <c r="N2223" s="6"/>
    </row>
    <row r="2224">
      <c r="J2224" s="6"/>
      <c r="K2224" s="6"/>
      <c r="L2224" s="6"/>
      <c r="M2224" s="6"/>
      <c r="N2224" s="6"/>
    </row>
    <row r="2225">
      <c r="J2225" s="6"/>
      <c r="K2225" s="6"/>
      <c r="L2225" s="6"/>
      <c r="M2225" s="6"/>
      <c r="N2225" s="6"/>
    </row>
    <row r="2226">
      <c r="J2226" s="6"/>
      <c r="K2226" s="6"/>
      <c r="L2226" s="6"/>
      <c r="M2226" s="6"/>
      <c r="N2226" s="6"/>
    </row>
    <row r="2227">
      <c r="J2227" s="6"/>
      <c r="K2227" s="6"/>
      <c r="L2227" s="6"/>
      <c r="M2227" s="6"/>
      <c r="N2227" s="6"/>
    </row>
    <row r="2228">
      <c r="J2228" s="6"/>
      <c r="K2228" s="6"/>
      <c r="L2228" s="6"/>
      <c r="M2228" s="6"/>
      <c r="N2228" s="6"/>
    </row>
    <row r="2229">
      <c r="J2229" s="6"/>
      <c r="K2229" s="6"/>
      <c r="L2229" s="6"/>
      <c r="M2229" s="6"/>
      <c r="N2229" s="6"/>
    </row>
    <row r="2230">
      <c r="J2230" s="6"/>
      <c r="K2230" s="6"/>
      <c r="L2230" s="6"/>
      <c r="M2230" s="6"/>
      <c r="N2230" s="6"/>
    </row>
    <row r="2231">
      <c r="J2231" s="6"/>
      <c r="K2231" s="6"/>
      <c r="L2231" s="6"/>
      <c r="M2231" s="6"/>
      <c r="N2231" s="6"/>
    </row>
    <row r="2232">
      <c r="J2232" s="6"/>
      <c r="K2232" s="6"/>
      <c r="L2232" s="6"/>
      <c r="M2232" s="6"/>
      <c r="N2232" s="6"/>
    </row>
    <row r="2233">
      <c r="J2233" s="6"/>
      <c r="K2233" s="6"/>
      <c r="L2233" s="6"/>
      <c r="M2233" s="6"/>
      <c r="N2233" s="6"/>
    </row>
    <row r="2234">
      <c r="J2234" s="6"/>
      <c r="K2234" s="6"/>
      <c r="L2234" s="6"/>
      <c r="M2234" s="6"/>
      <c r="N2234" s="6"/>
    </row>
    <row r="2235">
      <c r="J2235" s="6"/>
      <c r="K2235" s="6"/>
      <c r="L2235" s="6"/>
      <c r="M2235" s="6"/>
      <c r="N2235" s="6"/>
    </row>
    <row r="2236">
      <c r="J2236" s="6"/>
      <c r="K2236" s="6"/>
      <c r="L2236" s="6"/>
      <c r="M2236" s="6"/>
      <c r="N2236" s="6"/>
    </row>
    <row r="2237">
      <c r="J2237" s="6"/>
      <c r="K2237" s="6"/>
      <c r="L2237" s="6"/>
      <c r="M2237" s="6"/>
      <c r="N2237" s="6"/>
    </row>
    <row r="2238">
      <c r="J2238" s="6"/>
      <c r="K2238" s="6"/>
      <c r="L2238" s="6"/>
      <c r="M2238" s="6"/>
      <c r="N2238" s="6"/>
    </row>
    <row r="2239">
      <c r="J2239" s="6"/>
      <c r="K2239" s="6"/>
      <c r="L2239" s="6"/>
      <c r="M2239" s="6"/>
      <c r="N2239" s="6"/>
    </row>
    <row r="2240">
      <c r="J2240" s="6"/>
      <c r="K2240" s="6"/>
      <c r="L2240" s="6"/>
      <c r="M2240" s="6"/>
      <c r="N2240" s="6"/>
    </row>
    <row r="2241">
      <c r="J2241" s="6"/>
      <c r="K2241" s="6"/>
      <c r="L2241" s="6"/>
      <c r="M2241" s="6"/>
      <c r="N2241" s="6"/>
    </row>
    <row r="2242">
      <c r="J2242" s="6"/>
      <c r="K2242" s="6"/>
      <c r="L2242" s="6"/>
      <c r="M2242" s="6"/>
      <c r="N2242" s="6"/>
    </row>
    <row r="2243">
      <c r="J2243" s="6"/>
      <c r="K2243" s="6"/>
      <c r="L2243" s="6"/>
      <c r="M2243" s="6"/>
      <c r="N2243" s="6"/>
    </row>
    <row r="2244">
      <c r="J2244" s="6"/>
      <c r="K2244" s="6"/>
      <c r="L2244" s="6"/>
      <c r="M2244" s="6"/>
      <c r="N2244" s="6"/>
    </row>
    <row r="2245">
      <c r="J2245" s="6"/>
      <c r="K2245" s="6"/>
      <c r="L2245" s="6"/>
      <c r="M2245" s="6"/>
      <c r="N2245" s="6"/>
    </row>
    <row r="2246">
      <c r="J2246" s="6"/>
      <c r="K2246" s="6"/>
      <c r="L2246" s="6"/>
      <c r="M2246" s="6"/>
      <c r="N2246" s="6"/>
    </row>
    <row r="2247">
      <c r="J2247" s="6"/>
      <c r="K2247" s="6"/>
      <c r="L2247" s="6"/>
      <c r="M2247" s="6"/>
      <c r="N2247" s="6"/>
    </row>
    <row r="2248">
      <c r="J2248" s="6"/>
      <c r="K2248" s="6"/>
      <c r="L2248" s="6"/>
      <c r="M2248" s="6"/>
      <c r="N2248" s="6"/>
    </row>
    <row r="2249">
      <c r="J2249" s="6"/>
      <c r="K2249" s="6"/>
      <c r="L2249" s="6"/>
      <c r="M2249" s="6"/>
      <c r="N2249" s="6"/>
    </row>
    <row r="2250">
      <c r="J2250" s="6"/>
      <c r="K2250" s="6"/>
      <c r="L2250" s="6"/>
      <c r="M2250" s="6"/>
      <c r="N2250" s="6"/>
    </row>
    <row r="2251">
      <c r="J2251" s="6"/>
      <c r="K2251" s="6"/>
      <c r="L2251" s="6"/>
      <c r="M2251" s="6"/>
      <c r="N2251" s="6"/>
    </row>
    <row r="2252">
      <c r="J2252" s="6"/>
      <c r="K2252" s="6"/>
      <c r="L2252" s="6"/>
      <c r="M2252" s="6"/>
      <c r="N2252" s="6"/>
    </row>
    <row r="2253">
      <c r="J2253" s="6"/>
      <c r="K2253" s="6"/>
      <c r="L2253" s="6"/>
      <c r="M2253" s="6"/>
      <c r="N2253" s="6"/>
    </row>
    <row r="2254">
      <c r="J2254" s="6"/>
      <c r="K2254" s="6"/>
      <c r="L2254" s="6"/>
      <c r="M2254" s="6"/>
      <c r="N2254" s="6"/>
    </row>
    <row r="2255">
      <c r="J2255" s="6"/>
      <c r="K2255" s="6"/>
      <c r="L2255" s="6"/>
      <c r="M2255" s="6"/>
      <c r="N2255" s="6"/>
    </row>
    <row r="2256">
      <c r="J2256" s="6"/>
      <c r="K2256" s="6"/>
      <c r="L2256" s="6"/>
      <c r="M2256" s="6"/>
      <c r="N2256" s="6"/>
    </row>
    <row r="2257">
      <c r="J2257" s="6"/>
      <c r="K2257" s="6"/>
      <c r="L2257" s="6"/>
      <c r="M2257" s="6"/>
      <c r="N2257" s="6"/>
    </row>
    <row r="2258">
      <c r="J2258" s="6"/>
      <c r="K2258" s="6"/>
      <c r="L2258" s="6"/>
      <c r="M2258" s="6"/>
      <c r="N2258" s="6"/>
    </row>
    <row r="2259">
      <c r="J2259" s="6"/>
      <c r="K2259" s="6"/>
      <c r="L2259" s="6"/>
      <c r="M2259" s="6"/>
      <c r="N2259" s="6"/>
    </row>
    <row r="2260">
      <c r="J2260" s="6"/>
      <c r="K2260" s="6"/>
      <c r="L2260" s="6"/>
      <c r="M2260" s="6"/>
      <c r="N2260" s="6"/>
    </row>
    <row r="2261">
      <c r="J2261" s="6"/>
      <c r="K2261" s="6"/>
      <c r="L2261" s="6"/>
      <c r="M2261" s="6"/>
      <c r="N2261" s="6"/>
    </row>
    <row r="2262">
      <c r="J2262" s="6"/>
      <c r="K2262" s="6"/>
      <c r="L2262" s="6"/>
      <c r="M2262" s="6"/>
      <c r="N2262" s="6"/>
    </row>
    <row r="2263">
      <c r="J2263" s="6"/>
      <c r="K2263" s="6"/>
      <c r="L2263" s="6"/>
      <c r="M2263" s="6"/>
      <c r="N2263" s="6"/>
    </row>
    <row r="2264">
      <c r="J2264" s="6"/>
      <c r="K2264" s="6"/>
      <c r="L2264" s="6"/>
      <c r="M2264" s="6"/>
      <c r="N2264" s="6"/>
    </row>
    <row r="2265">
      <c r="J2265" s="6"/>
      <c r="K2265" s="6"/>
      <c r="L2265" s="6"/>
      <c r="M2265" s="6"/>
      <c r="N2265" s="6"/>
    </row>
    <row r="2266">
      <c r="J2266" s="6"/>
      <c r="K2266" s="6"/>
      <c r="L2266" s="6"/>
      <c r="M2266" s="6"/>
      <c r="N2266" s="6"/>
    </row>
    <row r="2267">
      <c r="J2267" s="6"/>
      <c r="K2267" s="6"/>
      <c r="L2267" s="6"/>
      <c r="M2267" s="6"/>
      <c r="N2267" s="6"/>
    </row>
    <row r="2268">
      <c r="J2268" s="6"/>
      <c r="K2268" s="6"/>
      <c r="L2268" s="6"/>
      <c r="M2268" s="6"/>
      <c r="N2268" s="6"/>
    </row>
    <row r="2269">
      <c r="J2269" s="6"/>
      <c r="K2269" s="6"/>
      <c r="L2269" s="6"/>
      <c r="M2269" s="6"/>
      <c r="N2269" s="6"/>
    </row>
    <row r="2270">
      <c r="J2270" s="6"/>
      <c r="K2270" s="6"/>
      <c r="L2270" s="6"/>
      <c r="M2270" s="6"/>
      <c r="N2270" s="6"/>
    </row>
    <row r="2271">
      <c r="J2271" s="6"/>
      <c r="K2271" s="6"/>
      <c r="L2271" s="6"/>
      <c r="M2271" s="6"/>
      <c r="N2271" s="6"/>
    </row>
    <row r="2272">
      <c r="J2272" s="6"/>
      <c r="K2272" s="6"/>
      <c r="L2272" s="6"/>
      <c r="M2272" s="6"/>
      <c r="N2272" s="6"/>
    </row>
    <row r="2273">
      <c r="J2273" s="6"/>
      <c r="K2273" s="6"/>
      <c r="L2273" s="6"/>
      <c r="M2273" s="6"/>
      <c r="N2273" s="6"/>
    </row>
    <row r="2274">
      <c r="J2274" s="6"/>
      <c r="K2274" s="6"/>
      <c r="L2274" s="6"/>
      <c r="M2274" s="6"/>
      <c r="N2274" s="6"/>
    </row>
    <row r="2275">
      <c r="J2275" s="6"/>
      <c r="K2275" s="6"/>
      <c r="L2275" s="6"/>
      <c r="M2275" s="6"/>
      <c r="N2275" s="6"/>
    </row>
    <row r="2276">
      <c r="J2276" s="6"/>
      <c r="K2276" s="6"/>
      <c r="L2276" s="6"/>
      <c r="M2276" s="6"/>
      <c r="N2276" s="6"/>
    </row>
    <row r="2277">
      <c r="J2277" s="6"/>
      <c r="K2277" s="6"/>
      <c r="L2277" s="6"/>
      <c r="M2277" s="6"/>
      <c r="N2277" s="6"/>
    </row>
    <row r="2278">
      <c r="J2278" s="6"/>
      <c r="K2278" s="6"/>
      <c r="L2278" s="6"/>
      <c r="M2278" s="6"/>
      <c r="N2278" s="6"/>
    </row>
    <row r="2279">
      <c r="J2279" s="6"/>
      <c r="K2279" s="6"/>
      <c r="L2279" s="6"/>
      <c r="M2279" s="6"/>
      <c r="N2279" s="6"/>
    </row>
    <row r="2280">
      <c r="J2280" s="6"/>
      <c r="K2280" s="6"/>
      <c r="L2280" s="6"/>
      <c r="M2280" s="6"/>
      <c r="N2280" s="6"/>
    </row>
    <row r="2281">
      <c r="J2281" s="6"/>
      <c r="K2281" s="6"/>
      <c r="L2281" s="6"/>
      <c r="M2281" s="6"/>
      <c r="N2281" s="6"/>
    </row>
    <row r="2282">
      <c r="J2282" s="6"/>
      <c r="K2282" s="6"/>
      <c r="L2282" s="6"/>
      <c r="M2282" s="6"/>
      <c r="N2282" s="6"/>
    </row>
    <row r="2283">
      <c r="J2283" s="6"/>
      <c r="K2283" s="6"/>
      <c r="L2283" s="6"/>
      <c r="M2283" s="6"/>
      <c r="N2283" s="6"/>
    </row>
    <row r="2284">
      <c r="J2284" s="6"/>
      <c r="K2284" s="6"/>
      <c r="L2284" s="6"/>
      <c r="M2284" s="6"/>
      <c r="N2284" s="6"/>
    </row>
    <row r="2285">
      <c r="J2285" s="6"/>
      <c r="K2285" s="6"/>
      <c r="L2285" s="6"/>
      <c r="M2285" s="6"/>
      <c r="N2285" s="6"/>
    </row>
    <row r="2286">
      <c r="J2286" s="6"/>
      <c r="K2286" s="6"/>
      <c r="L2286" s="6"/>
      <c r="M2286" s="6"/>
      <c r="N2286" s="6"/>
    </row>
    <row r="2287">
      <c r="J2287" s="6"/>
      <c r="K2287" s="6"/>
      <c r="L2287" s="6"/>
      <c r="M2287" s="6"/>
      <c r="N2287" s="6"/>
    </row>
    <row r="2288">
      <c r="J2288" s="6"/>
      <c r="K2288" s="6"/>
      <c r="L2288" s="6"/>
      <c r="M2288" s="6"/>
      <c r="N2288" s="6"/>
    </row>
    <row r="2289">
      <c r="J2289" s="6"/>
      <c r="K2289" s="6"/>
      <c r="L2289" s="6"/>
      <c r="M2289" s="6"/>
      <c r="N2289" s="6"/>
    </row>
    <row r="2290">
      <c r="J2290" s="6"/>
      <c r="K2290" s="6"/>
      <c r="L2290" s="6"/>
      <c r="M2290" s="6"/>
      <c r="N2290" s="6"/>
    </row>
    <row r="2291">
      <c r="J2291" s="6"/>
      <c r="K2291" s="6"/>
      <c r="L2291" s="6"/>
      <c r="M2291" s="6"/>
      <c r="N2291" s="6"/>
    </row>
    <row r="2292">
      <c r="J2292" s="6"/>
      <c r="K2292" s="6"/>
      <c r="L2292" s="6"/>
      <c r="M2292" s="6"/>
      <c r="N2292" s="6"/>
    </row>
    <row r="2293">
      <c r="J2293" s="6"/>
      <c r="K2293" s="6"/>
      <c r="L2293" s="6"/>
      <c r="M2293" s="6"/>
      <c r="N2293" s="6"/>
    </row>
    <row r="2294">
      <c r="J2294" s="6"/>
      <c r="K2294" s="6"/>
      <c r="L2294" s="6"/>
      <c r="M2294" s="6"/>
      <c r="N2294" s="6"/>
    </row>
    <row r="2295">
      <c r="J2295" s="6"/>
      <c r="K2295" s="6"/>
      <c r="L2295" s="6"/>
      <c r="M2295" s="6"/>
      <c r="N2295" s="6"/>
    </row>
    <row r="2296">
      <c r="J2296" s="6"/>
      <c r="K2296" s="6"/>
      <c r="L2296" s="6"/>
      <c r="M2296" s="6"/>
      <c r="N2296" s="6"/>
    </row>
    <row r="2297">
      <c r="J2297" s="6"/>
      <c r="K2297" s="6"/>
      <c r="L2297" s="6"/>
      <c r="M2297" s="6"/>
      <c r="N2297" s="6"/>
    </row>
    <row r="2298">
      <c r="J2298" s="6"/>
      <c r="K2298" s="6"/>
      <c r="L2298" s="6"/>
      <c r="M2298" s="6"/>
      <c r="N2298" s="6"/>
    </row>
    <row r="2299">
      <c r="J2299" s="6"/>
      <c r="K2299" s="6"/>
      <c r="L2299" s="6"/>
      <c r="M2299" s="6"/>
      <c r="N2299" s="6"/>
    </row>
    <row r="2300">
      <c r="J2300" s="6"/>
      <c r="K2300" s="6"/>
      <c r="L2300" s="6"/>
      <c r="M2300" s="6"/>
      <c r="N2300" s="6"/>
    </row>
    <row r="2301">
      <c r="J2301" s="6"/>
      <c r="K2301" s="6"/>
      <c r="L2301" s="6"/>
      <c r="M2301" s="6"/>
      <c r="N2301" s="6"/>
    </row>
    <row r="2302">
      <c r="J2302" s="6"/>
      <c r="K2302" s="6"/>
      <c r="L2302" s="6"/>
      <c r="M2302" s="6"/>
      <c r="N2302" s="6"/>
    </row>
    <row r="2303">
      <c r="J2303" s="6"/>
      <c r="K2303" s="6"/>
      <c r="L2303" s="6"/>
      <c r="M2303" s="6"/>
      <c r="N2303" s="6"/>
    </row>
    <row r="2304">
      <c r="J2304" s="6"/>
      <c r="K2304" s="6"/>
      <c r="L2304" s="6"/>
      <c r="M2304" s="6"/>
      <c r="N2304" s="6"/>
    </row>
    <row r="2305">
      <c r="J2305" s="6"/>
      <c r="K2305" s="6"/>
      <c r="L2305" s="6"/>
      <c r="M2305" s="6"/>
      <c r="N2305" s="6"/>
    </row>
    <row r="2306">
      <c r="J2306" s="6"/>
      <c r="K2306" s="6"/>
      <c r="L2306" s="6"/>
      <c r="M2306" s="6"/>
      <c r="N2306" s="6"/>
    </row>
    <row r="2307">
      <c r="J2307" s="6"/>
      <c r="K2307" s="6"/>
      <c r="L2307" s="6"/>
      <c r="M2307" s="6"/>
      <c r="N2307" s="6"/>
    </row>
    <row r="2308">
      <c r="J2308" s="6"/>
      <c r="K2308" s="6"/>
      <c r="L2308" s="6"/>
      <c r="M2308" s="6"/>
      <c r="N2308" s="6"/>
    </row>
    <row r="2309">
      <c r="J2309" s="6"/>
      <c r="K2309" s="6"/>
      <c r="L2309" s="6"/>
      <c r="M2309" s="6"/>
      <c r="N2309" s="6"/>
    </row>
    <row r="2310">
      <c r="J2310" s="6"/>
      <c r="K2310" s="6"/>
      <c r="L2310" s="6"/>
      <c r="M2310" s="6"/>
      <c r="N2310" s="6"/>
    </row>
    <row r="2311">
      <c r="J2311" s="6"/>
      <c r="K2311" s="6"/>
      <c r="L2311" s="6"/>
      <c r="M2311" s="6"/>
      <c r="N2311" s="6"/>
    </row>
    <row r="2312">
      <c r="J2312" s="6"/>
      <c r="K2312" s="6"/>
      <c r="L2312" s="6"/>
      <c r="M2312" s="6"/>
      <c r="N2312" s="6"/>
    </row>
    <row r="2313">
      <c r="J2313" s="6"/>
      <c r="K2313" s="6"/>
      <c r="L2313" s="6"/>
      <c r="M2313" s="6"/>
      <c r="N2313" s="6"/>
    </row>
    <row r="2314">
      <c r="J2314" s="6"/>
      <c r="K2314" s="6"/>
      <c r="L2314" s="6"/>
      <c r="M2314" s="6"/>
      <c r="N2314" s="6"/>
    </row>
    <row r="2315">
      <c r="J2315" s="6"/>
      <c r="K2315" s="6"/>
      <c r="L2315" s="6"/>
      <c r="M2315" s="6"/>
      <c r="N2315" s="6"/>
    </row>
    <row r="2316">
      <c r="J2316" s="6"/>
      <c r="K2316" s="6"/>
      <c r="L2316" s="6"/>
      <c r="M2316" s="6"/>
      <c r="N2316" s="6"/>
    </row>
    <row r="2317">
      <c r="J2317" s="6"/>
      <c r="K2317" s="6"/>
      <c r="L2317" s="6"/>
      <c r="M2317" s="6"/>
      <c r="N2317" s="6"/>
    </row>
    <row r="2318">
      <c r="J2318" s="6"/>
      <c r="K2318" s="6"/>
      <c r="L2318" s="6"/>
      <c r="M2318" s="6"/>
      <c r="N2318" s="6"/>
    </row>
    <row r="2319">
      <c r="J2319" s="6"/>
      <c r="K2319" s="6"/>
      <c r="L2319" s="6"/>
      <c r="M2319" s="6"/>
      <c r="N2319" s="6"/>
    </row>
    <row r="2320">
      <c r="J2320" s="6"/>
      <c r="K2320" s="6"/>
      <c r="L2320" s="6"/>
      <c r="M2320" s="6"/>
      <c r="N2320" s="6"/>
    </row>
    <row r="2321">
      <c r="J2321" s="6"/>
      <c r="K2321" s="6"/>
      <c r="L2321" s="6"/>
      <c r="M2321" s="6"/>
      <c r="N2321" s="6"/>
    </row>
    <row r="2322">
      <c r="J2322" s="6"/>
      <c r="K2322" s="6"/>
      <c r="L2322" s="6"/>
      <c r="M2322" s="6"/>
      <c r="N2322" s="6"/>
    </row>
    <row r="2323">
      <c r="J2323" s="6"/>
      <c r="K2323" s="6"/>
      <c r="L2323" s="6"/>
      <c r="M2323" s="6"/>
      <c r="N2323" s="6"/>
    </row>
    <row r="2324">
      <c r="J2324" s="6"/>
      <c r="K2324" s="6"/>
      <c r="L2324" s="6"/>
      <c r="M2324" s="6"/>
      <c r="N2324" s="6"/>
    </row>
    <row r="2325">
      <c r="J2325" s="6"/>
      <c r="K2325" s="6"/>
      <c r="L2325" s="6"/>
      <c r="M2325" s="6"/>
      <c r="N2325" s="6"/>
    </row>
    <row r="2326">
      <c r="J2326" s="6"/>
      <c r="K2326" s="6"/>
      <c r="L2326" s="6"/>
      <c r="M2326" s="6"/>
      <c r="N2326" s="6"/>
    </row>
    <row r="2327">
      <c r="J2327" s="6"/>
      <c r="K2327" s="6"/>
      <c r="L2327" s="6"/>
      <c r="M2327" s="6"/>
      <c r="N2327" s="6"/>
    </row>
    <row r="2328">
      <c r="J2328" s="6"/>
      <c r="K2328" s="6"/>
      <c r="L2328" s="6"/>
      <c r="M2328" s="6"/>
      <c r="N2328" s="6"/>
    </row>
    <row r="2329">
      <c r="J2329" s="6"/>
      <c r="K2329" s="6"/>
      <c r="L2329" s="6"/>
      <c r="M2329" s="6"/>
      <c r="N2329" s="6"/>
    </row>
    <row r="2330">
      <c r="J2330" s="6"/>
      <c r="K2330" s="6"/>
      <c r="L2330" s="6"/>
      <c r="M2330" s="6"/>
      <c r="N2330" s="6"/>
    </row>
    <row r="2331">
      <c r="J2331" s="6"/>
      <c r="K2331" s="6"/>
      <c r="L2331" s="6"/>
      <c r="M2331" s="6"/>
      <c r="N2331" s="6"/>
    </row>
    <row r="2332">
      <c r="J2332" s="6"/>
      <c r="K2332" s="6"/>
      <c r="L2332" s="6"/>
      <c r="M2332" s="6"/>
      <c r="N2332" s="6"/>
    </row>
    <row r="2333">
      <c r="J2333" s="6"/>
      <c r="K2333" s="6"/>
      <c r="L2333" s="6"/>
      <c r="M2333" s="6"/>
      <c r="N2333" s="6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1.38"/>
  </cols>
  <sheetData>
    <row r="1">
      <c r="H1" s="11" t="s">
        <v>22</v>
      </c>
      <c r="I1" s="12" t="s">
        <v>23</v>
      </c>
      <c r="J1" s="12" t="s">
        <v>24</v>
      </c>
      <c r="K1" s="12" t="s">
        <v>25</v>
      </c>
      <c r="L1" s="5" t="s">
        <v>26</v>
      </c>
      <c r="M1" s="5" t="s">
        <v>26</v>
      </c>
      <c r="N1" s="5" t="s">
        <v>26</v>
      </c>
      <c r="O1" s="5" t="s">
        <v>26</v>
      </c>
      <c r="P1" s="5" t="s">
        <v>26</v>
      </c>
      <c r="Q1" s="5" t="s">
        <v>26</v>
      </c>
      <c r="R1" s="5" t="s">
        <v>26</v>
      </c>
      <c r="S1" s="5" t="s">
        <v>26</v>
      </c>
      <c r="T1" s="5" t="s">
        <v>26</v>
      </c>
      <c r="U1" s="5" t="s">
        <v>26</v>
      </c>
      <c r="V1" s="5" t="s">
        <v>26</v>
      </c>
      <c r="W1" s="5" t="s">
        <v>26</v>
      </c>
      <c r="X1" s="5" t="s">
        <v>26</v>
      </c>
      <c r="Y1" s="5" t="s">
        <v>26</v>
      </c>
      <c r="Z1" s="5" t="s">
        <v>26</v>
      </c>
    </row>
    <row r="2">
      <c r="H2" s="5" t="str">
        <f t="shared" ref="H2:H923" si="1">CONCATENATE(A2,"  ",B2)</f>
        <v>  </v>
      </c>
      <c r="I2" s="13" t="str">
        <f t="array" ref="I2">IFERROR(XLOOKUP(H2,'ads statistics'!H:H,'ads statistics'!E:E),"")</f>
        <v/>
      </c>
      <c r="J2" s="5" t="str">
        <f t="array" ref="J2">IFERROR(XLOOKUP(H2,'ads statistics'!H:H,'ads statistics'!F:F),"")</f>
        <v/>
      </c>
      <c r="K2" s="5" t="str">
        <f t="array" ref="K2">IFERROR(XLOOKUP(H2,'ads statistics'!H:H,'ads statistics'!G:G),"")</f>
        <v/>
      </c>
    </row>
    <row r="3">
      <c r="H3" s="5" t="str">
        <f t="shared" si="1"/>
        <v>44409  </v>
      </c>
      <c r="I3" s="13" t="str">
        <f t="array" ref="I3">IFERROR(XLOOKUP(H3,'ads statistics'!H:H,'ads statistics'!E:E),"")</f>
        <v/>
      </c>
      <c r="J3" s="5" t="str">
        <f t="array" ref="J3">IFERROR(XLOOKUP(H3,'ads statistics'!H:H,'ads statistics'!F:F),"")</f>
        <v/>
      </c>
      <c r="K3" s="5" t="str">
        <f t="array" ref="K3">IFERROR(XLOOKUP(H3,'ads statistics'!H:H,'ads statistics'!G:G),"")</f>
        <v/>
      </c>
    </row>
    <row r="4">
      <c r="H4" s="5" t="str">
        <f t="shared" si="1"/>
        <v>44409  25175647</v>
      </c>
      <c r="I4" s="13">
        <f t="array" ref="I4">IFERROR(XLOOKUP(H4,'ads statistics'!H:H,'ads statistics'!E:E),"")</f>
        <v>134</v>
      </c>
      <c r="J4" s="5">
        <f t="array" ref="J4">IFERROR(XLOOKUP(H4,'ads statistics'!H:H,'ads statistics'!F:F),"")</f>
        <v>1298</v>
      </c>
      <c r="K4" s="5">
        <f t="array" ref="K4">IFERROR(XLOOKUP(H4,'ads statistics'!H:H,'ads statistics'!G:G),"")</f>
        <v>776</v>
      </c>
    </row>
    <row r="5">
      <c r="H5" s="5" t="str">
        <f t="shared" si="1"/>
        <v>44409  63850117</v>
      </c>
      <c r="I5" s="13">
        <f t="array" ref="I5">IFERROR(XLOOKUP(H5,'ads statistics'!H:H,'ads statistics'!E:E),"")</f>
        <v>51</v>
      </c>
      <c r="J5" s="5">
        <f t="array" ref="J5">IFERROR(XLOOKUP(H5,'ads statistics'!H:H,'ads statistics'!F:F),"")</f>
        <v>1301</v>
      </c>
      <c r="K5" s="5">
        <f t="array" ref="K5">IFERROR(XLOOKUP(H5,'ads statistics'!H:H,'ads statistics'!G:G),"")</f>
        <v>77</v>
      </c>
    </row>
    <row r="6">
      <c r="H6" s="5" t="str">
        <f t="shared" si="1"/>
        <v>44409  77471437</v>
      </c>
      <c r="I6" s="13">
        <f t="array" ref="I6">IFERROR(XLOOKUP(H6,'ads statistics'!H:H,'ads statistics'!E:E),"")</f>
        <v>41</v>
      </c>
      <c r="J6" s="5">
        <f t="array" ref="J6">IFERROR(XLOOKUP(H6,'ads statistics'!H:H,'ads statistics'!F:F),"")</f>
        <v>1562</v>
      </c>
      <c r="K6" s="5">
        <f t="array" ref="K6">IFERROR(XLOOKUP(H6,'ads statistics'!H:H,'ads statistics'!G:G),"")</f>
        <v>80</v>
      </c>
    </row>
    <row r="7">
      <c r="H7" s="5" t="str">
        <f t="shared" si="1"/>
        <v>44409  127642957</v>
      </c>
      <c r="I7" s="13">
        <f t="array" ref="I7">IFERROR(XLOOKUP(H7,'ads statistics'!H:H,'ads statistics'!E:E),"")</f>
        <v>17</v>
      </c>
      <c r="J7" s="5">
        <f t="array" ref="J7">IFERROR(XLOOKUP(H7,'ads statistics'!H:H,'ads statistics'!F:F),"")</f>
        <v>1122</v>
      </c>
      <c r="K7" s="5">
        <f t="array" ref="K7">IFERROR(XLOOKUP(H7,'ads statistics'!H:H,'ads statistics'!G:G),"")</f>
        <v>37</v>
      </c>
    </row>
    <row r="8">
      <c r="H8" s="5" t="str">
        <f t="shared" si="1"/>
        <v>44409  721921823</v>
      </c>
      <c r="I8" s="13">
        <f t="array" ref="I8">IFERROR(XLOOKUP(H8,'ads statistics'!H:H,'ads statistics'!E:E),"")</f>
        <v>133</v>
      </c>
      <c r="J8" s="5">
        <f t="array" ref="J8">IFERROR(XLOOKUP(H8,'ads statistics'!H:H,'ads statistics'!F:F),"")</f>
        <v>4315</v>
      </c>
      <c r="K8" s="5">
        <f t="array" ref="K8">IFERROR(XLOOKUP(H8,'ads statistics'!H:H,'ads statistics'!G:G),"")</f>
        <v>299</v>
      </c>
    </row>
    <row r="9">
      <c r="H9" s="5" t="str">
        <f t="shared" si="1"/>
        <v>44409  722005374</v>
      </c>
      <c r="I9" s="13">
        <f t="array" ref="I9">IFERROR(XLOOKUP(H9,'ads statistics'!H:H,'ads statistics'!E:E),"")</f>
        <v>19</v>
      </c>
      <c r="J9" s="5">
        <f t="array" ref="J9">IFERROR(XLOOKUP(H9,'ads statistics'!H:H,'ads statistics'!F:F),"")</f>
        <v>1032</v>
      </c>
      <c r="K9" s="5">
        <f t="array" ref="K9">IFERROR(XLOOKUP(H9,'ads statistics'!H:H,'ads statistics'!G:G),"")</f>
        <v>41</v>
      </c>
    </row>
    <row r="10">
      <c r="H10" s="5" t="str">
        <f t="shared" si="1"/>
        <v>44409  722005377</v>
      </c>
      <c r="I10" s="13">
        <f t="array" ref="I10">IFERROR(XLOOKUP(H10,'ads statistics'!H:H,'ads statistics'!E:E),"")</f>
        <v>30</v>
      </c>
      <c r="J10" s="5">
        <f t="array" ref="J10">IFERROR(XLOOKUP(H10,'ads statistics'!H:H,'ads statistics'!F:F),"")</f>
        <v>1749</v>
      </c>
      <c r="K10" s="5">
        <f t="array" ref="K10">IFERROR(XLOOKUP(H10,'ads statistics'!H:H,'ads statistics'!G:G),"")</f>
        <v>76</v>
      </c>
    </row>
    <row r="11">
      <c r="H11" s="5" t="str">
        <f t="shared" si="1"/>
        <v>44409  722005383</v>
      </c>
      <c r="I11" s="13">
        <f t="array" ref="I11">IFERROR(XLOOKUP(H11,'ads statistics'!H:H,'ads statistics'!E:E),"")</f>
        <v>44</v>
      </c>
      <c r="J11" s="5">
        <f t="array" ref="J11">IFERROR(XLOOKUP(H11,'ads statistics'!H:H,'ads statistics'!F:F),"")</f>
        <v>2284</v>
      </c>
      <c r="K11" s="5">
        <f t="array" ref="K11">IFERROR(XLOOKUP(H11,'ads statistics'!H:H,'ads statistics'!G:G),"")</f>
        <v>123</v>
      </c>
    </row>
    <row r="12">
      <c r="H12" s="5" t="str">
        <f t="shared" si="1"/>
        <v>44409  990389184</v>
      </c>
      <c r="I12" s="13">
        <f t="array" ref="I12">IFERROR(XLOOKUP(H12,'ads statistics'!H:H,'ads statistics'!E:E),"")</f>
        <v>20</v>
      </c>
      <c r="J12" s="5">
        <f t="array" ref="J12">IFERROR(XLOOKUP(H12,'ads statistics'!H:H,'ads statistics'!F:F),"")</f>
        <v>6166</v>
      </c>
      <c r="K12" s="5">
        <f t="array" ref="K12">IFERROR(XLOOKUP(H12,'ads statistics'!H:H,'ads statistics'!G:G),"")</f>
        <v>71</v>
      </c>
    </row>
    <row r="13">
      <c r="H13" s="5" t="str">
        <f t="shared" si="1"/>
        <v>44409  1554932079</v>
      </c>
      <c r="I13" s="13">
        <f t="array" ref="I13">IFERROR(XLOOKUP(H13,'ads statistics'!H:H,'ads statistics'!E:E),"")</f>
        <v>50</v>
      </c>
      <c r="J13" s="5">
        <f t="array" ref="J13">IFERROR(XLOOKUP(H13,'ads statistics'!H:H,'ads statistics'!F:F),"")</f>
        <v>23220</v>
      </c>
      <c r="K13" s="5">
        <f t="array" ref="K13">IFERROR(XLOOKUP(H13,'ads statistics'!H:H,'ads statistics'!G:G),"")</f>
        <v>185</v>
      </c>
    </row>
    <row r="14">
      <c r="H14" s="5" t="str">
        <f t="shared" si="1"/>
        <v>44409  1554932118</v>
      </c>
      <c r="I14" s="13">
        <f t="array" ref="I14">IFERROR(XLOOKUP(H14,'ads statistics'!H:H,'ads statistics'!E:E),"")</f>
        <v>42</v>
      </c>
      <c r="J14" s="5">
        <f t="array" ref="J14">IFERROR(XLOOKUP(H14,'ads statistics'!H:H,'ads statistics'!F:F),"")</f>
        <v>20877</v>
      </c>
      <c r="K14" s="5">
        <f t="array" ref="K14">IFERROR(XLOOKUP(H14,'ads statistics'!H:H,'ads statistics'!G:G),"")</f>
        <v>183</v>
      </c>
    </row>
    <row r="15">
      <c r="H15" s="5" t="str">
        <f t="shared" si="1"/>
        <v>44409  1554932127</v>
      </c>
      <c r="I15" s="13">
        <f t="array" ref="I15">IFERROR(XLOOKUP(H15,'ads statistics'!H:H,'ads statistics'!E:E),"")</f>
        <v>30</v>
      </c>
      <c r="J15" s="5">
        <f t="array" ref="J15">IFERROR(XLOOKUP(H15,'ads statistics'!H:H,'ads statistics'!F:F),"")</f>
        <v>10095</v>
      </c>
      <c r="K15" s="5">
        <f t="array" ref="K15">IFERROR(XLOOKUP(H15,'ads statistics'!H:H,'ads statistics'!G:G),"")</f>
        <v>100</v>
      </c>
    </row>
    <row r="16">
      <c r="H16" s="5" t="str">
        <f t="shared" si="1"/>
        <v>44409  1568687993</v>
      </c>
      <c r="I16" s="13">
        <f t="array" ref="I16">IFERROR(XLOOKUP(H16,'ads statistics'!H:H,'ads statistics'!E:E),"")</f>
        <v>218</v>
      </c>
      <c r="J16" s="5">
        <f t="array" ref="J16">IFERROR(XLOOKUP(H16,'ads statistics'!H:H,'ads statistics'!F:F),"")</f>
        <v>10854</v>
      </c>
      <c r="K16" s="5">
        <f t="array" ref="K16">IFERROR(XLOOKUP(H16,'ads statistics'!H:H,'ads statistics'!G:G),"")</f>
        <v>581</v>
      </c>
    </row>
    <row r="17">
      <c r="H17" s="5" t="str">
        <f t="shared" si="1"/>
        <v>44409  6467292947</v>
      </c>
      <c r="I17" s="13">
        <f t="array" ref="I17">IFERROR(XLOOKUP(H17,'ads statistics'!H:H,'ads statistics'!E:E),"")</f>
        <v>36</v>
      </c>
      <c r="J17" s="5">
        <f t="array" ref="J17">IFERROR(XLOOKUP(H17,'ads statistics'!H:H,'ads statistics'!F:F),"")</f>
        <v>18563</v>
      </c>
      <c r="K17" s="5">
        <f t="array" ref="K17">IFERROR(XLOOKUP(H17,'ads statistics'!H:H,'ads statistics'!G:G),"")</f>
        <v>161</v>
      </c>
    </row>
    <row r="18">
      <c r="H18" s="5" t="str">
        <f t="shared" si="1"/>
        <v>44409  6866111472</v>
      </c>
      <c r="I18" s="13">
        <f t="array" ref="I18">IFERROR(XLOOKUP(H18,'ads statistics'!H:H,'ads statistics'!E:E),"")</f>
        <v>109</v>
      </c>
      <c r="J18" s="5">
        <f t="array" ref="J18">IFERROR(XLOOKUP(H18,'ads statistics'!H:H,'ads statistics'!F:F),"")</f>
        <v>40257</v>
      </c>
      <c r="K18" s="5">
        <f t="array" ref="K18">IFERROR(XLOOKUP(H18,'ads statistics'!H:H,'ads statistics'!G:G),"")</f>
        <v>320</v>
      </c>
    </row>
    <row r="19">
      <c r="H19" s="5" t="str">
        <f t="shared" si="1"/>
        <v>44409  6872271806</v>
      </c>
      <c r="I19" s="13">
        <f t="array" ref="I19">IFERROR(XLOOKUP(H19,'ads statistics'!H:H,'ads statistics'!E:E),"")</f>
        <v>133</v>
      </c>
      <c r="J19" s="5">
        <f t="array" ref="J19">IFERROR(XLOOKUP(H19,'ads statistics'!H:H,'ads statistics'!F:F),"")</f>
        <v>46600</v>
      </c>
      <c r="K19" s="5">
        <f t="array" ref="K19">IFERROR(XLOOKUP(H19,'ads statistics'!H:H,'ads statistics'!G:G),"")</f>
        <v>435</v>
      </c>
    </row>
    <row r="20">
      <c r="H20" s="5" t="str">
        <f t="shared" si="1"/>
        <v>44409  6872355548</v>
      </c>
      <c r="I20" s="13">
        <f t="array" ref="I20">IFERROR(XLOOKUP(H20,'ads statistics'!H:H,'ads statistics'!E:E),"")</f>
        <v>57</v>
      </c>
      <c r="J20" s="5">
        <f t="array" ref="J20">IFERROR(XLOOKUP(H20,'ads statistics'!H:H,'ads statistics'!F:F),"")</f>
        <v>25891</v>
      </c>
      <c r="K20" s="5">
        <f t="array" ref="K20">IFERROR(XLOOKUP(H20,'ads statistics'!H:H,'ads statistics'!G:G),"")</f>
        <v>170</v>
      </c>
    </row>
    <row r="21">
      <c r="H21" s="5" t="str">
        <f t="shared" si="1"/>
        <v>44409  8520906157</v>
      </c>
      <c r="I21" s="13">
        <f t="array" ref="I21">IFERROR(XLOOKUP(H21,'ads statistics'!H:H,'ads statistics'!E:E),"")</f>
        <v>761</v>
      </c>
      <c r="J21" s="5">
        <f t="array" ref="J21">IFERROR(XLOOKUP(H21,'ads statistics'!H:H,'ads statistics'!F:F),"")</f>
        <v>402036</v>
      </c>
      <c r="K21" s="5">
        <f t="array" ref="K21">IFERROR(XLOOKUP(H21,'ads statistics'!H:H,'ads statistics'!G:G),"")</f>
        <v>2814</v>
      </c>
    </row>
    <row r="22">
      <c r="H22" s="5" t="str">
        <f t="shared" si="1"/>
        <v>44409  10051737015</v>
      </c>
      <c r="I22" s="13">
        <f t="array" ref="I22">IFERROR(XLOOKUP(H22,'ads statistics'!H:H,'ads statistics'!E:E),"")</f>
        <v>84</v>
      </c>
      <c r="J22" s="5">
        <f t="array" ref="J22">IFERROR(XLOOKUP(H22,'ads statistics'!H:H,'ads statistics'!F:F),"")</f>
        <v>20473</v>
      </c>
      <c r="K22" s="5">
        <f t="array" ref="K22">IFERROR(XLOOKUP(H22,'ads statistics'!H:H,'ads statistics'!G:G),"")</f>
        <v>128</v>
      </c>
    </row>
    <row r="23">
      <c r="H23" s="5" t="str">
        <f t="shared" si="1"/>
        <v>44409  11997024228</v>
      </c>
      <c r="I23" s="13">
        <f t="array" ref="I23">IFERROR(XLOOKUP(H23,'ads statistics'!H:H,'ads statistics'!E:E),"")</f>
        <v>19</v>
      </c>
      <c r="J23" s="5">
        <f t="array" ref="J23">IFERROR(XLOOKUP(H23,'ads statistics'!H:H,'ads statistics'!F:F),"")</f>
        <v>8713</v>
      </c>
      <c r="K23" s="5">
        <f t="array" ref="K23">IFERROR(XLOOKUP(H23,'ads statistics'!H:H,'ads statistics'!G:G),"")</f>
        <v>54</v>
      </c>
    </row>
    <row r="24">
      <c r="H24" s="5" t="str">
        <f t="shared" si="1"/>
        <v>44409  12770477884</v>
      </c>
      <c r="I24" s="13">
        <f t="array" ref="I24">IFERROR(XLOOKUP(H24,'ads statistics'!H:H,'ads statistics'!E:E),"")</f>
        <v>296</v>
      </c>
      <c r="J24" s="5">
        <f t="array" ref="J24">IFERROR(XLOOKUP(H24,'ads statistics'!H:H,'ads statistics'!F:F),"")</f>
        <v>149370</v>
      </c>
      <c r="K24" s="5">
        <f t="array" ref="K24">IFERROR(XLOOKUP(H24,'ads statistics'!H:H,'ads statistics'!G:G),"")</f>
        <v>868</v>
      </c>
    </row>
    <row r="25">
      <c r="H25" s="5" t="str">
        <f t="shared" si="1"/>
        <v>44409  12771329453</v>
      </c>
      <c r="I25" s="13">
        <f t="array" ref="I25">IFERROR(XLOOKUP(H25,'ads statistics'!H:H,'ads statistics'!E:E),"")</f>
        <v>100</v>
      </c>
      <c r="J25" s="5">
        <f t="array" ref="J25">IFERROR(XLOOKUP(H25,'ads statistics'!H:H,'ads statistics'!F:F),"")</f>
        <v>37461</v>
      </c>
      <c r="K25" s="5">
        <f t="array" ref="K25">IFERROR(XLOOKUP(H25,'ads statistics'!H:H,'ads statistics'!G:G),"")</f>
        <v>324</v>
      </c>
    </row>
    <row r="26">
      <c r="H26" s="5" t="str">
        <f t="shared" si="1"/>
        <v>44409  13287594842</v>
      </c>
      <c r="I26" s="13">
        <f t="array" ref="I26">IFERROR(XLOOKUP(H26,'ads statistics'!H:H,'ads statistics'!E:E),"")</f>
        <v>21</v>
      </c>
      <c r="J26" s="5">
        <f t="array" ref="J26">IFERROR(XLOOKUP(H26,'ads statistics'!H:H,'ads statistics'!F:F),"")</f>
        <v>1276</v>
      </c>
      <c r="K26" s="5">
        <f t="array" ref="K26">IFERROR(XLOOKUP(H26,'ads statistics'!H:H,'ads statistics'!G:G),"")</f>
        <v>71</v>
      </c>
    </row>
    <row r="27">
      <c r="H27" s="5" t="str">
        <f t="shared" si="1"/>
        <v>44409  13391691052</v>
      </c>
      <c r="I27" s="13">
        <f t="array" ref="I27">IFERROR(XLOOKUP(H27,'ads statistics'!H:H,'ads statistics'!E:E),"")</f>
        <v>176</v>
      </c>
      <c r="J27" s="5">
        <f t="array" ref="J27">IFERROR(XLOOKUP(H27,'ads statistics'!H:H,'ads statistics'!F:F),"")</f>
        <v>76213</v>
      </c>
      <c r="K27" s="5">
        <f t="array" ref="K27">IFERROR(XLOOKUP(H27,'ads statistics'!H:H,'ads statistics'!G:G),"")</f>
        <v>484</v>
      </c>
    </row>
    <row r="28">
      <c r="H28" s="5" t="str">
        <f t="shared" si="1"/>
        <v>44409  13568665881</v>
      </c>
      <c r="I28" s="13">
        <f t="array" ref="I28">IFERROR(XLOOKUP(H28,'ads statistics'!H:H,'ads statistics'!E:E),"")</f>
        <v>29</v>
      </c>
      <c r="J28" s="5">
        <f t="array" ref="J28">IFERROR(XLOOKUP(H28,'ads statistics'!H:H,'ads statistics'!F:F),"")</f>
        <v>413</v>
      </c>
      <c r="K28" s="5">
        <f t="array" ref="K28">IFERROR(XLOOKUP(H28,'ads statistics'!H:H,'ads statistics'!G:G),"")</f>
        <v>37</v>
      </c>
    </row>
    <row r="29">
      <c r="H29" s="5" t="str">
        <f t="shared" si="1"/>
        <v>44409  6208975682575</v>
      </c>
      <c r="I29" s="13">
        <f t="array" ref="I29">IFERROR(XLOOKUP(H29,'ads statistics'!H:H,'ads statistics'!E:E),"")</f>
        <v>127</v>
      </c>
      <c r="J29" s="5">
        <f t="array" ref="J29">IFERROR(XLOOKUP(H29,'ads statistics'!H:H,'ads statistics'!F:F),"")</f>
        <v>12418</v>
      </c>
      <c r="K29" s="5">
        <f t="array" ref="K29">IFERROR(XLOOKUP(H29,'ads statistics'!H:H,'ads statistics'!G:G),"")</f>
        <v>241</v>
      </c>
    </row>
    <row r="30">
      <c r="H30" s="5" t="str">
        <f t="shared" si="1"/>
        <v>44409  6209368149375</v>
      </c>
      <c r="I30" s="13">
        <f t="array" ref="I30">IFERROR(XLOOKUP(H30,'ads statistics'!H:H,'ads statistics'!E:E),"")</f>
        <v>148</v>
      </c>
      <c r="J30" s="5">
        <f t="array" ref="J30">IFERROR(XLOOKUP(H30,'ads statistics'!H:H,'ads statistics'!F:F),"")</f>
        <v>52015</v>
      </c>
      <c r="K30" s="5">
        <f t="array" ref="K30">IFERROR(XLOOKUP(H30,'ads statistics'!H:H,'ads statistics'!G:G),"")</f>
        <v>1033</v>
      </c>
    </row>
    <row r="31">
      <c r="H31" s="5" t="str">
        <f t="shared" si="1"/>
        <v>44409  6247788910375</v>
      </c>
      <c r="I31" s="13" t="str">
        <f t="array" ref="I31">IFERROR(XLOOKUP(H31,'ads statistics'!H:H,'ads statistics'!E:E),"")</f>
        <v/>
      </c>
      <c r="J31" s="5" t="str">
        <f t="array" ref="J31">IFERROR(XLOOKUP(H31,'ads statistics'!H:H,'ads statistics'!F:F),"")</f>
        <v/>
      </c>
      <c r="K31" s="5" t="str">
        <f t="array" ref="K31">IFERROR(XLOOKUP(H31,'ads statistics'!H:H,'ads statistics'!G:G),"")</f>
        <v/>
      </c>
    </row>
    <row r="32">
      <c r="H32" s="5" t="str">
        <f t="shared" si="1"/>
        <v>44409  6248615162175</v>
      </c>
      <c r="I32" s="13">
        <f t="array" ref="I32">IFERROR(XLOOKUP(H32,'ads statistics'!H:H,'ads statistics'!E:E),"")</f>
        <v>69</v>
      </c>
      <c r="J32" s="5">
        <f t="array" ref="J32">IFERROR(XLOOKUP(H32,'ads statistics'!H:H,'ads statistics'!F:F),"")</f>
        <v>8375</v>
      </c>
      <c r="K32" s="5">
        <f t="array" ref="K32">IFERROR(XLOOKUP(H32,'ads statistics'!H:H,'ads statistics'!G:G),"")</f>
        <v>226</v>
      </c>
    </row>
    <row r="33">
      <c r="H33" s="5" t="str">
        <f t="shared" si="1"/>
        <v>44409  6248630848375</v>
      </c>
      <c r="I33" s="13">
        <f t="array" ref="I33">IFERROR(XLOOKUP(H33,'ads statistics'!H:H,'ads statistics'!E:E),"")</f>
        <v>135</v>
      </c>
      <c r="J33" s="5">
        <f t="array" ref="J33">IFERROR(XLOOKUP(H33,'ads statistics'!H:H,'ads statistics'!F:F),"")</f>
        <v>46826</v>
      </c>
      <c r="K33" s="5">
        <f t="array" ref="K33">IFERROR(XLOOKUP(H33,'ads statistics'!H:H,'ads statistics'!G:G),"")</f>
        <v>650</v>
      </c>
    </row>
    <row r="34">
      <c r="H34" s="5" t="str">
        <f t="shared" si="1"/>
        <v>44409  (not set)</v>
      </c>
      <c r="I34" s="13" t="str">
        <f t="array" ref="I34">IFERROR(XLOOKUP(H34,'ads statistics'!H:H,'ads statistics'!E:E),"")</f>
        <v/>
      </c>
      <c r="J34" s="5" t="str">
        <f t="array" ref="J34">IFERROR(XLOOKUP(H34,'ads statistics'!H:H,'ads statistics'!F:F),"")</f>
        <v/>
      </c>
      <c r="K34" s="5" t="str">
        <f t="array" ref="K34">IFERROR(XLOOKUP(H34,'ads statistics'!H:H,'ads statistics'!G:G),"")</f>
        <v/>
      </c>
    </row>
    <row r="35">
      <c r="H35" s="5" t="str">
        <f t="shared" si="1"/>
        <v>44409  (not set)</v>
      </c>
      <c r="I35" s="13" t="str">
        <f t="array" ref="I35">IFERROR(XLOOKUP(H35,'ads statistics'!H:H,'ads statistics'!E:E),"")</f>
        <v/>
      </c>
      <c r="J35" s="5" t="str">
        <f t="array" ref="J35">IFERROR(XLOOKUP(H35,'ads statistics'!H:H,'ads statistics'!F:F),"")</f>
        <v/>
      </c>
      <c r="K35" s="5" t="str">
        <f t="array" ref="K35">IFERROR(XLOOKUP(H35,'ads statistics'!H:H,'ads statistics'!G:G),"")</f>
        <v/>
      </c>
    </row>
    <row r="36">
      <c r="H36" s="5" t="str">
        <f t="shared" si="1"/>
        <v>44409  (not set)</v>
      </c>
      <c r="I36" s="13" t="str">
        <f t="array" ref="I36">IFERROR(XLOOKUP(H36,'ads statistics'!H:H,'ads statistics'!E:E),"")</f>
        <v/>
      </c>
      <c r="J36" s="5" t="str">
        <f t="array" ref="J36">IFERROR(XLOOKUP(H36,'ads statistics'!H:H,'ads statistics'!F:F),"")</f>
        <v/>
      </c>
      <c r="K36" s="5" t="str">
        <f t="array" ref="K36">IFERROR(XLOOKUP(H36,'ads statistics'!H:H,'ads statistics'!G:G),"")</f>
        <v/>
      </c>
    </row>
    <row r="37">
      <c r="H37" s="5" t="str">
        <f t="shared" si="1"/>
        <v>44409  (not set)</v>
      </c>
      <c r="I37" s="13" t="str">
        <f t="array" ref="I37">IFERROR(XLOOKUP(H37,'ads statistics'!H:H,'ads statistics'!E:E),"")</f>
        <v/>
      </c>
      <c r="J37" s="5" t="str">
        <f t="array" ref="J37">IFERROR(XLOOKUP(H37,'ads statistics'!H:H,'ads statistics'!F:F),"")</f>
        <v/>
      </c>
      <c r="K37" s="5" t="str">
        <f t="array" ref="K37">IFERROR(XLOOKUP(H37,'ads statistics'!H:H,'ads statistics'!G:G),"")</f>
        <v/>
      </c>
    </row>
    <row r="38">
      <c r="H38" s="5" t="str">
        <f t="shared" si="1"/>
        <v>44409  210513_nl_animaux_sepx_1506_1002700</v>
      </c>
      <c r="I38" s="13" t="str">
        <f t="array" ref="I38">IFERROR(XLOOKUP(H38,'ads statistics'!H:H,'ads statistics'!E:E),"")</f>
        <v/>
      </c>
      <c r="J38" s="5" t="str">
        <f t="array" ref="J38">IFERROR(XLOOKUP(H38,'ads statistics'!H:H,'ads statistics'!F:F),"")</f>
        <v/>
      </c>
      <c r="K38" s="5" t="str">
        <f t="array" ref="K38">IFERROR(XLOOKUP(H38,'ads statistics'!H:H,'ads statistics'!G:G),"")</f>
        <v/>
      </c>
    </row>
    <row r="39">
      <c r="H39" s="5" t="str">
        <f t="shared" si="1"/>
        <v>44409  210516_nl_maman_sepx_1509_1003300</v>
      </c>
      <c r="I39" s="13" t="str">
        <f t="array" ref="I39">IFERROR(XLOOKUP(H39,'ads statistics'!H:H,'ads statistics'!E:E),"")</f>
        <v/>
      </c>
      <c r="J39" s="5" t="str">
        <f t="array" ref="J39">IFERROR(XLOOKUP(H39,'ads statistics'!H:H,'ads statistics'!F:F),"")</f>
        <v/>
      </c>
      <c r="K39" s="5" t="str">
        <f t="array" ref="K39">IFERROR(XLOOKUP(H39,'ads statistics'!H:H,'ads statistics'!G:G),"")</f>
        <v/>
      </c>
    </row>
    <row r="40">
      <c r="H40" s="5" t="str">
        <f t="shared" si="1"/>
        <v>44409  210603_nl_enfant_sepx_1537_1002700</v>
      </c>
      <c r="I40" s="13" t="str">
        <f t="array" ref="I40">IFERROR(XLOOKUP(H40,'ads statistics'!H:H,'ads statistics'!E:E),"")</f>
        <v/>
      </c>
      <c r="J40" s="5" t="str">
        <f t="array" ref="J40">IFERROR(XLOOKUP(H40,'ads statistics'!H:H,'ads statistics'!F:F),"")</f>
        <v/>
      </c>
      <c r="K40" s="5" t="str">
        <f t="array" ref="K40">IFERROR(XLOOKUP(H40,'ads statistics'!H:H,'ads statistics'!G:G),"")</f>
        <v/>
      </c>
    </row>
    <row r="41">
      <c r="H41" s="5" t="str">
        <f t="shared" si="1"/>
        <v>44409  210616_nl_lancement_happeezclub_sepx_1565_1004100</v>
      </c>
      <c r="I41" s="13" t="str">
        <f t="array" ref="I41">IFERROR(XLOOKUP(H41,'ads statistics'!H:H,'ads statistics'!E:E),"")</f>
        <v/>
      </c>
      <c r="J41" s="5" t="str">
        <f t="array" ref="J41">IFERROR(XLOOKUP(H41,'ads statistics'!H:H,'ads statistics'!F:F),"")</f>
        <v/>
      </c>
      <c r="K41" s="5" t="str">
        <f t="array" ref="K41">IFERROR(XLOOKUP(H41,'ads statistics'!H:H,'ads statistics'!G:G),"")</f>
        <v/>
      </c>
    </row>
    <row r="42">
      <c r="H42" s="5" t="str">
        <f t="shared" si="1"/>
        <v>44409  210620_nl_moustique_sepx_1572_1004900</v>
      </c>
      <c r="I42" s="13" t="str">
        <f t="array" ref="I42">IFERROR(XLOOKUP(H42,'ads statistics'!H:H,'ads statistics'!E:E),"")</f>
        <v/>
      </c>
      <c r="J42" s="5" t="str">
        <f t="array" ref="J42">IFERROR(XLOOKUP(H42,'ads statistics'!H:H,'ads statistics'!F:F),"")</f>
        <v/>
      </c>
      <c r="K42" s="5" t="str">
        <f t="array" ref="K42">IFERROR(XLOOKUP(H42,'ads statistics'!H:H,'ads statistics'!G:G),"")</f>
        <v/>
      </c>
    </row>
    <row r="43">
      <c r="H43" s="5" t="str">
        <f t="shared" si="1"/>
        <v>44409  210630_nl_soldes_bb_sepx_1603_1003000</v>
      </c>
      <c r="I43" s="13" t="str">
        <f t="array" ref="I43">IFERROR(XLOOKUP(H43,'ads statistics'!H:H,'ads statistics'!E:E),"")</f>
        <v/>
      </c>
      <c r="J43" s="5" t="str">
        <f t="array" ref="J43">IFERROR(XLOOKUP(H43,'ads statistics'!H:H,'ads statistics'!F:F),"")</f>
        <v/>
      </c>
      <c r="K43" s="5" t="str">
        <f t="array" ref="K43">IFERROR(XLOOKUP(H43,'ads statistics'!H:H,'ads statistics'!G:G),"")</f>
        <v/>
      </c>
    </row>
    <row r="44">
      <c r="H44" s="5" t="str">
        <f t="shared" si="1"/>
        <v>44409  210715_nl_BB_sepx_1646_1002800</v>
      </c>
      <c r="I44" s="13" t="str">
        <f t="array" ref="I44">IFERROR(XLOOKUP(H44,'ads statistics'!H:H,'ads statistics'!E:E),"")</f>
        <v/>
      </c>
      <c r="J44" s="5" t="str">
        <f t="array" ref="J44">IFERROR(XLOOKUP(H44,'ads statistics'!H:H,'ads statistics'!F:F),"")</f>
        <v/>
      </c>
      <c r="K44" s="5" t="str">
        <f t="array" ref="K44">IFERROR(XLOOKUP(H44,'ads statistics'!H:H,'ads statistics'!G:G),"")</f>
        <v/>
      </c>
    </row>
    <row r="45">
      <c r="H45" s="5" t="str">
        <f t="shared" si="1"/>
        <v>44409  210727_nl_djsoldes_sepx_1675_1003800</v>
      </c>
      <c r="I45" s="13" t="str">
        <f t="array" ref="I45">IFERROR(XLOOKUP(H45,'ads statistics'!H:H,'ads statistics'!E:E),"")</f>
        <v/>
      </c>
      <c r="J45" s="5" t="str">
        <f t="array" ref="J45">IFERROR(XLOOKUP(H45,'ads statistics'!H:H,'ads statistics'!F:F),"")</f>
        <v/>
      </c>
      <c r="K45" s="5" t="str">
        <f t="array" ref="K45">IFERROR(XLOOKUP(H45,'ads statistics'!H:H,'ads statistics'!G:G),"")</f>
        <v/>
      </c>
    </row>
    <row r="46">
      <c r="H46" s="5" t="str">
        <f t="shared" si="1"/>
        <v>44409  210727_nl_lastday_18H_sepx_1676_1004100</v>
      </c>
      <c r="I46" s="13" t="str">
        <f t="array" ref="I46">IFERROR(XLOOKUP(H46,'ads statistics'!H:H,'ads statistics'!E:E),"")</f>
        <v/>
      </c>
      <c r="J46" s="5" t="str">
        <f t="array" ref="J46">IFERROR(XLOOKUP(H46,'ads statistics'!H:H,'ads statistics'!F:F),"")</f>
        <v/>
      </c>
      <c r="K46" s="5" t="str">
        <f t="array" ref="K46">IFERROR(XLOOKUP(H46,'ads statistics'!H:H,'ads statistics'!G:G),"")</f>
        <v/>
      </c>
    </row>
    <row r="47">
      <c r="H47" s="5" t="str">
        <f t="shared" si="1"/>
        <v>44409  210727_nl_lastday_18H_sepx_1676_1004200</v>
      </c>
      <c r="I47" s="13" t="str">
        <f t="array" ref="I47">IFERROR(XLOOKUP(H47,'ads statistics'!H:H,'ads statistics'!E:E),"")</f>
        <v/>
      </c>
      <c r="J47" s="5" t="str">
        <f t="array" ref="J47">IFERROR(XLOOKUP(H47,'ads statistics'!H:H,'ads statistics'!F:F),"")</f>
        <v/>
      </c>
      <c r="K47" s="5" t="str">
        <f t="array" ref="K47">IFERROR(XLOOKUP(H47,'ads statistics'!H:H,'ads statistics'!G:G),"")</f>
        <v/>
      </c>
    </row>
    <row r="48">
      <c r="H48" s="5" t="str">
        <f t="shared" si="1"/>
        <v>44409  210729_nl_bb_sepx_1684_1002800</v>
      </c>
      <c r="I48" s="13" t="str">
        <f t="array" ref="I48">IFERROR(XLOOKUP(H48,'ads statistics'!H:H,'ads statistics'!E:E),"")</f>
        <v/>
      </c>
      <c r="J48" s="5" t="str">
        <f t="array" ref="J48">IFERROR(XLOOKUP(H48,'ads statistics'!H:H,'ads statistics'!F:F),"")</f>
        <v/>
      </c>
      <c r="K48" s="5" t="str">
        <f t="array" ref="K48">IFERROR(XLOOKUP(H48,'ads statistics'!H:H,'ads statistics'!G:G),"")</f>
        <v/>
      </c>
    </row>
    <row r="49">
      <c r="H49" s="5" t="str">
        <f t="shared" si="1"/>
        <v>44409  210801_nl_ete_sepx_1686_1003100</v>
      </c>
      <c r="I49" s="13" t="str">
        <f t="array" ref="I49">IFERROR(XLOOKUP(H49,'ads statistics'!H:H,'ads statistics'!E:E),"")</f>
        <v/>
      </c>
      <c r="J49" s="5" t="str">
        <f t="array" ref="J49">IFERROR(XLOOKUP(H49,'ads statistics'!H:H,'ads statistics'!F:F),"")</f>
        <v/>
      </c>
      <c r="K49" s="5" t="str">
        <f t="array" ref="K49">IFERROR(XLOOKUP(H49,'ads statistics'!H:H,'ads statistics'!G:G),"")</f>
        <v/>
      </c>
    </row>
    <row r="50">
      <c r="H50" s="5" t="str">
        <f t="shared" si="1"/>
        <v>44409  210801_nl_ete_sepx_1686_1003300</v>
      </c>
      <c r="I50" s="13" t="str">
        <f t="array" ref="I50">IFERROR(XLOOKUP(H50,'ads statistics'!H:H,'ads statistics'!E:E),"")</f>
        <v/>
      </c>
      <c r="J50" s="5" t="str">
        <f t="array" ref="J50">IFERROR(XLOOKUP(H50,'ads statistics'!H:H,'ads statistics'!F:F),"")</f>
        <v/>
      </c>
      <c r="K50" s="5" t="str">
        <f t="array" ref="K50">IFERROR(XLOOKUP(H50,'ads statistics'!H:H,'ads statistics'!G:G),"")</f>
        <v/>
      </c>
    </row>
    <row r="51">
      <c r="H51" s="5" t="str">
        <f t="shared" si="1"/>
        <v>44409  210801_nl_ete_sepx_1686_1003500</v>
      </c>
      <c r="I51" s="13" t="str">
        <f t="array" ref="I51">IFERROR(XLOOKUP(H51,'ads statistics'!H:H,'ads statistics'!E:E),"")</f>
        <v/>
      </c>
      <c r="J51" s="5" t="str">
        <f t="array" ref="J51">IFERROR(XLOOKUP(H51,'ads statistics'!H:H,'ads statistics'!F:F),"")</f>
        <v/>
      </c>
      <c r="K51" s="5" t="str">
        <f t="array" ref="K51">IFERROR(XLOOKUP(H51,'ads statistics'!H:H,'ads statistics'!G:G),"")</f>
        <v/>
      </c>
    </row>
    <row r="52">
      <c r="H52" s="5" t="str">
        <f t="shared" si="1"/>
        <v>44409  210801_nl_ete_sepx_1686_1003600</v>
      </c>
      <c r="I52" s="13" t="str">
        <f t="array" ref="I52">IFERROR(XLOOKUP(H52,'ads statistics'!H:H,'ads statistics'!E:E),"")</f>
        <v/>
      </c>
      <c r="J52" s="5" t="str">
        <f t="array" ref="J52">IFERROR(XLOOKUP(H52,'ads statistics'!H:H,'ads statistics'!F:F),"")</f>
        <v/>
      </c>
      <c r="K52" s="5" t="str">
        <f t="array" ref="K52">IFERROR(XLOOKUP(H52,'ads statistics'!H:H,'ads statistics'!G:G),"")</f>
        <v/>
      </c>
    </row>
    <row r="53">
      <c r="H53" s="5" t="str">
        <f t="shared" si="1"/>
        <v>44409  210801_nl_ete_sepx_1686_1003700</v>
      </c>
      <c r="I53" s="13" t="str">
        <f t="array" ref="I53">IFERROR(XLOOKUP(H53,'ads statistics'!H:H,'ads statistics'!E:E),"")</f>
        <v/>
      </c>
      <c r="J53" s="5" t="str">
        <f t="array" ref="J53">IFERROR(XLOOKUP(H53,'ads statistics'!H:H,'ads statistics'!F:F),"")</f>
        <v/>
      </c>
      <c r="K53" s="5" t="str">
        <f t="array" ref="K53">IFERROR(XLOOKUP(H53,'ads statistics'!H:H,'ads statistics'!G:G),"")</f>
        <v/>
      </c>
    </row>
    <row r="54">
      <c r="H54" s="5" t="str">
        <f t="shared" si="1"/>
        <v>44409  210801_nl_ete_sepx_1686_1003800</v>
      </c>
      <c r="I54" s="13" t="str">
        <f t="array" ref="I54">IFERROR(XLOOKUP(H54,'ads statistics'!H:H,'ads statistics'!E:E),"")</f>
        <v/>
      </c>
      <c r="J54" s="5" t="str">
        <f t="array" ref="J54">IFERROR(XLOOKUP(H54,'ads statistics'!H:H,'ads statistics'!F:F),"")</f>
        <v/>
      </c>
      <c r="K54" s="5" t="str">
        <f t="array" ref="K54">IFERROR(XLOOKUP(H54,'ads statistics'!H:H,'ads statistics'!G:G),"")</f>
        <v/>
      </c>
    </row>
    <row r="55">
      <c r="H55" s="5" t="str">
        <f t="shared" si="1"/>
        <v>44409  bienvenue-soldes</v>
      </c>
      <c r="I55" s="13" t="str">
        <f t="array" ref="I55">IFERROR(XLOOKUP(H55,'ads statistics'!H:H,'ads statistics'!E:E),"")</f>
        <v/>
      </c>
      <c r="J55" s="5" t="str">
        <f t="array" ref="J55">IFERROR(XLOOKUP(H55,'ads statistics'!H:H,'ads statistics'!F:F),"")</f>
        <v/>
      </c>
      <c r="K55" s="5" t="str">
        <f t="array" ref="K55">IFERROR(XLOOKUP(H55,'ads statistics'!H:H,'ads statistics'!G:G),"")</f>
        <v/>
      </c>
    </row>
    <row r="56">
      <c r="H56" s="5" t="str">
        <f t="shared" si="1"/>
        <v>44409  couches_tidoo_crm_gwz_sepx_1388_1000200</v>
      </c>
      <c r="I56" s="13" t="str">
        <f t="array" ref="I56">IFERROR(XLOOKUP(H56,'ads statistics'!H:H,'ads statistics'!E:E),"")</f>
        <v/>
      </c>
      <c r="J56" s="5" t="str">
        <f t="array" ref="J56">IFERROR(XLOOKUP(H56,'ads statistics'!H:H,'ads statistics'!F:F),"")</f>
        <v/>
      </c>
      <c r="K56" s="5" t="str">
        <f t="array" ref="K56">IFERROR(XLOOKUP(H56,'ads statistics'!H:H,'ads statistics'!G:G),"")</f>
        <v/>
      </c>
    </row>
    <row r="57">
      <c r="H57" s="5" t="str">
        <f t="shared" si="1"/>
        <v>44409  criteo_lower_funnel</v>
      </c>
      <c r="I57" s="13">
        <f t="array" ref="I57">IFERROR(XLOOKUP(H57,'ads statistics'!H:H,'ads statistics'!E:E),"")</f>
        <v>474</v>
      </c>
      <c r="J57" s="5">
        <f t="array" ref="J57">IFERROR(XLOOKUP(H57,'ads statistics'!H:H,'ads statistics'!F:F),"")</f>
        <v>275597</v>
      </c>
      <c r="K57" s="5">
        <f t="array" ref="K57">IFERROR(XLOOKUP(H57,'ads statistics'!H:H,'ads statistics'!G:G),"")</f>
        <v>879</v>
      </c>
    </row>
    <row r="58">
      <c r="H58" s="5" t="str">
        <f t="shared" si="1"/>
        <v>44409  criteo_seg_occasionnels</v>
      </c>
      <c r="I58" s="13">
        <f t="array" ref="I58">IFERROR(XLOOKUP(H58,'ads statistics'!H:H,'ads statistics'!E:E),"")</f>
        <v>23</v>
      </c>
      <c r="J58" s="5">
        <f t="array" ref="J58">IFERROR(XLOOKUP(H58,'ads statistics'!H:H,'ads statistics'!F:F),"")</f>
        <v>12978</v>
      </c>
      <c r="K58" s="5">
        <f t="array" ref="K58">IFERROR(XLOOKUP(H58,'ads statistics'!H:H,'ads statistics'!G:G),"")</f>
        <v>45</v>
      </c>
    </row>
    <row r="59">
      <c r="H59" s="5" t="str">
        <f t="shared" si="1"/>
        <v>44409  crm_relance_gwz_panier_abandonne_h4_j1-h4_sepx_69_1000200</v>
      </c>
      <c r="I59" s="13" t="str">
        <f t="array" ref="I59">IFERROR(XLOOKUP(H59,'ads statistics'!H:H,'ads statistics'!E:E),"")</f>
        <v/>
      </c>
      <c r="J59" s="5" t="str">
        <f t="array" ref="J59">IFERROR(XLOOKUP(H59,'ads statistics'!H:H,'ads statistics'!F:F),"")</f>
        <v/>
      </c>
      <c r="K59" s="5" t="str">
        <f t="array" ref="K59">IFERROR(XLOOKUP(H59,'ads statistics'!H:H,'ads statistics'!G:G),"")</f>
        <v/>
      </c>
    </row>
    <row r="60">
      <c r="H60" s="5" t="str">
        <f t="shared" si="1"/>
        <v>44409  crm_relance_gwz_panier_abandonne_h4_j1-j1_sepx_69_1001400</v>
      </c>
      <c r="I60" s="13" t="str">
        <f t="array" ref="I60">IFERROR(XLOOKUP(H60,'ads statistics'!H:H,'ads statistics'!E:E),"")</f>
        <v/>
      </c>
      <c r="J60" s="5" t="str">
        <f t="array" ref="J60">IFERROR(XLOOKUP(H60,'ads statistics'!H:H,'ads statistics'!F:F),"")</f>
        <v/>
      </c>
      <c r="K60" s="5" t="str">
        <f t="array" ref="K60">IFERROR(XLOOKUP(H60,'ads statistics'!H:H,'ads statistics'!G:G),"")</f>
        <v/>
      </c>
    </row>
    <row r="61">
      <c r="H61" s="5" t="str">
        <f t="shared" si="1"/>
        <v>44409  Diversificationalimentaire-bébé</v>
      </c>
      <c r="I61" s="13" t="str">
        <f t="array" ref="I61">IFERROR(XLOOKUP(H61,'ads statistics'!H:H,'ads statistics'!E:E),"")</f>
        <v/>
      </c>
      <c r="J61" s="5" t="str">
        <f t="array" ref="J61">IFERROR(XLOOKUP(H61,'ads statistics'!H:H,'ads statistics'!F:F),"")</f>
        <v/>
      </c>
      <c r="K61" s="5" t="str">
        <f t="array" ref="K61">IFERROR(XLOOKUP(H61,'ads statistics'!H:H,'ads statistics'!G:G),"")</f>
        <v/>
      </c>
    </row>
    <row r="62">
      <c r="H62" s="5" t="str">
        <f t="shared" si="1"/>
        <v>44409  email-filleul</v>
      </c>
      <c r="I62" s="13" t="str">
        <f t="array" ref="I62">IFERROR(XLOOKUP(H62,'ads statistics'!H:H,'ads statistics'!E:E),"")</f>
        <v/>
      </c>
      <c r="J62" s="5" t="str">
        <f t="array" ref="J62">IFERROR(XLOOKUP(H62,'ads statistics'!H:H,'ads statistics'!F:F),"")</f>
        <v/>
      </c>
      <c r="K62" s="5" t="str">
        <f t="array" ref="K62">IFERROR(XLOOKUP(H62,'ads statistics'!H:H,'ads statistics'!G:G),"")</f>
        <v/>
      </c>
    </row>
    <row r="63">
      <c r="H63" s="5" t="str">
        <f t="shared" si="1"/>
        <v>44409  fq_churn_crm-relancecode_sepx_704_1000300</v>
      </c>
      <c r="I63" s="13" t="str">
        <f t="array" ref="I63">IFERROR(XLOOKUP(H63,'ads statistics'!H:H,'ads statistics'!E:E),"")</f>
        <v/>
      </c>
      <c r="J63" s="5" t="str">
        <f t="array" ref="J63">IFERROR(XLOOKUP(H63,'ads statistics'!H:H,'ads statistics'!F:F),"")</f>
        <v/>
      </c>
      <c r="K63" s="5" t="str">
        <f t="array" ref="K63">IFERROR(XLOOKUP(H63,'ads statistics'!H:H,'ads statistics'!G:G),"")</f>
        <v/>
      </c>
    </row>
    <row r="64">
      <c r="H64" s="5" t="str">
        <f t="shared" si="1"/>
        <v>44409  FR - SHP - All Products</v>
      </c>
      <c r="I64" s="13">
        <f t="array" ref="I64">IFERROR(XLOOKUP(H64,'ads statistics'!H:H,'ads statistics'!E:E),"")</f>
        <v>57</v>
      </c>
      <c r="J64" s="5">
        <f t="array" ref="J64">IFERROR(XLOOKUP(H64,'ads statistics'!H:H,'ads statistics'!F:F),"")</f>
        <v>18015</v>
      </c>
      <c r="K64" s="5">
        <f t="array" ref="K64">IFERROR(XLOOKUP(H64,'ads statistics'!H:H,'ads statistics'!G:G),"")</f>
        <v>171</v>
      </c>
    </row>
    <row r="65">
      <c r="H65" s="5" t="str">
        <f t="shared" si="1"/>
        <v>44409  FR - TXT - BN - Marque Greenweez</v>
      </c>
      <c r="I65" s="13">
        <f t="array" ref="I65">IFERROR(XLOOKUP(H65,'ads statistics'!H:H,'ads statistics'!E:E),"")</f>
        <v>10</v>
      </c>
      <c r="J65" s="5">
        <f t="array" ref="J65">IFERROR(XLOOKUP(H65,'ads statistics'!H:H,'ads statistics'!F:F),"")</f>
        <v>190</v>
      </c>
      <c r="K65" s="5">
        <f t="array" ref="K65">IFERROR(XLOOKUP(H65,'ads statistics'!H:H,'ads statistics'!G:G),"")</f>
        <v>80</v>
      </c>
    </row>
    <row r="66">
      <c r="H66" s="5" t="str">
        <f t="shared" si="1"/>
        <v>44409  frequent_crm-cross_sell_j25_sepx_162_1000800</v>
      </c>
      <c r="I66" s="13" t="str">
        <f t="array" ref="I66">IFERROR(XLOOKUP(H66,'ads statistics'!H:H,'ads statistics'!E:E),"")</f>
        <v/>
      </c>
      <c r="J66" s="5" t="str">
        <f t="array" ref="J66">IFERROR(XLOOKUP(H66,'ads statistics'!H:H,'ads statistics'!F:F),"")</f>
        <v/>
      </c>
      <c r="K66" s="5" t="str">
        <f t="array" ref="K66">IFERROR(XLOOKUP(H66,'ads statistics'!H:H,'ads statistics'!G:G),"")</f>
        <v/>
      </c>
    </row>
    <row r="67">
      <c r="H67" s="5" t="str">
        <f t="shared" si="1"/>
        <v>44409  occasionnel_crm-cross_sell_j25_sepx_184_1000500</v>
      </c>
      <c r="I67" s="13" t="str">
        <f t="array" ref="I67">IFERROR(XLOOKUP(H67,'ads statistics'!H:H,'ads statistics'!E:E),"")</f>
        <v/>
      </c>
      <c r="J67" s="5" t="str">
        <f t="array" ref="J67">IFERROR(XLOOKUP(H67,'ads statistics'!H:H,'ads statistics'!F:F),"")</f>
        <v/>
      </c>
      <c r="K67" s="5" t="str">
        <f t="array" ref="K67">IFERROR(XLOOKUP(H67,'ads statistics'!H:H,'ads statistics'!G:G),"")</f>
        <v/>
      </c>
    </row>
    <row r="68">
      <c r="H68" s="5" t="str">
        <f t="shared" si="1"/>
        <v>44409  parent_nv_crm_tunnel_gwz_j70_sepx_1539_1000800</v>
      </c>
      <c r="I68" s="13" t="str">
        <f t="array" ref="I68">IFERROR(XLOOKUP(H68,'ads statistics'!H:H,'ads statistics'!E:E),"")</f>
        <v/>
      </c>
      <c r="J68" s="5" t="str">
        <f t="array" ref="J68">IFERROR(XLOOKUP(H68,'ads statistics'!H:H,'ads statistics'!F:F),"")</f>
        <v/>
      </c>
      <c r="K68" s="5" t="str">
        <f t="array" ref="K68">IFERROR(XLOOKUP(H68,'ads statistics'!H:H,'ads statistics'!G:G),"")</f>
        <v/>
      </c>
    </row>
    <row r="69">
      <c r="H69" s="5" t="str">
        <f t="shared" si="1"/>
        <v>44409  prechurn_crm_tunnel_gwz_j7_autre_sepx_1667_1001600</v>
      </c>
      <c r="I69" s="13" t="str">
        <f t="array" ref="I69">IFERROR(XLOOKUP(H69,'ads statistics'!H:H,'ads statistics'!E:E),"")</f>
        <v/>
      </c>
      <c r="J69" s="5" t="str">
        <f t="array" ref="J69">IFERROR(XLOOKUP(H69,'ads statistics'!H:H,'ads statistics'!F:F),"")</f>
        <v/>
      </c>
      <c r="K69" s="5" t="str">
        <f t="array" ref="K69">IFERROR(XLOOKUP(H69,'ads statistics'!H:H,'ads statistics'!G:G),"")</f>
        <v/>
      </c>
    </row>
    <row r="70">
      <c r="H70" s="5" t="str">
        <f t="shared" si="1"/>
        <v>44410  </v>
      </c>
      <c r="I70" s="13" t="str">
        <f t="array" ref="I70">IFERROR(XLOOKUP(H70,'ads statistics'!H:H,'ads statistics'!E:E),"")</f>
        <v/>
      </c>
      <c r="J70" s="5" t="str">
        <f t="array" ref="J70">IFERROR(XLOOKUP(H70,'ads statistics'!H:H,'ads statistics'!F:F),"")</f>
        <v/>
      </c>
      <c r="K70" s="5" t="str">
        <f t="array" ref="K70">IFERROR(XLOOKUP(H70,'ads statistics'!H:H,'ads statistics'!G:G),"")</f>
        <v/>
      </c>
    </row>
    <row r="71">
      <c r="H71" s="5" t="str">
        <f t="shared" si="1"/>
        <v>44410  25175647</v>
      </c>
      <c r="I71" s="13">
        <f t="array" ref="I71">IFERROR(XLOOKUP(H71,'ads statistics'!H:H,'ads statistics'!E:E),"")</f>
        <v>135</v>
      </c>
      <c r="J71" s="5">
        <f t="array" ref="J71">IFERROR(XLOOKUP(H71,'ads statistics'!H:H,'ads statistics'!F:F),"")</f>
        <v>1468</v>
      </c>
      <c r="K71" s="5">
        <f t="array" ref="K71">IFERROR(XLOOKUP(H71,'ads statistics'!H:H,'ads statistics'!G:G),"")</f>
        <v>852</v>
      </c>
    </row>
    <row r="72">
      <c r="H72" s="5" t="str">
        <f t="shared" si="1"/>
        <v>44410  77471437</v>
      </c>
      <c r="I72" s="13">
        <f t="array" ref="I72">IFERROR(XLOOKUP(H72,'ads statistics'!H:H,'ads statistics'!E:E),"")</f>
        <v>47</v>
      </c>
      <c r="J72" s="5">
        <f t="array" ref="J72">IFERROR(XLOOKUP(H72,'ads statistics'!H:H,'ads statistics'!F:F),"")</f>
        <v>2412</v>
      </c>
      <c r="K72" s="5">
        <f t="array" ref="K72">IFERROR(XLOOKUP(H72,'ads statistics'!H:H,'ads statistics'!G:G),"")</f>
        <v>111</v>
      </c>
    </row>
    <row r="73">
      <c r="H73" s="5" t="str">
        <f t="shared" si="1"/>
        <v>44410  721921823</v>
      </c>
      <c r="I73" s="13">
        <f t="array" ref="I73">IFERROR(XLOOKUP(H73,'ads statistics'!H:H,'ads statistics'!E:E),"")</f>
        <v>96</v>
      </c>
      <c r="J73" s="5">
        <f t="array" ref="J73">IFERROR(XLOOKUP(H73,'ads statistics'!H:H,'ads statistics'!F:F),"")</f>
        <v>3629</v>
      </c>
      <c r="K73" s="5">
        <f t="array" ref="K73">IFERROR(XLOOKUP(H73,'ads statistics'!H:H,'ads statistics'!G:G),"")</f>
        <v>214</v>
      </c>
    </row>
    <row r="74">
      <c r="H74" s="5" t="str">
        <f t="shared" si="1"/>
        <v>44410  722005374</v>
      </c>
      <c r="I74" s="13">
        <f t="array" ref="I74">IFERROR(XLOOKUP(H74,'ads statistics'!H:H,'ads statistics'!E:E),"")</f>
        <v>15</v>
      </c>
      <c r="J74" s="5">
        <f t="array" ref="J74">IFERROR(XLOOKUP(H74,'ads statistics'!H:H,'ads statistics'!F:F),"")</f>
        <v>1111</v>
      </c>
      <c r="K74" s="5">
        <f t="array" ref="K74">IFERROR(XLOOKUP(H74,'ads statistics'!H:H,'ads statistics'!G:G),"")</f>
        <v>43</v>
      </c>
    </row>
    <row r="75">
      <c r="H75" s="5" t="str">
        <f t="shared" si="1"/>
        <v>44410  722005377</v>
      </c>
      <c r="I75" s="13">
        <f t="array" ref="I75">IFERROR(XLOOKUP(H75,'ads statistics'!H:H,'ads statistics'!E:E),"")</f>
        <v>48</v>
      </c>
      <c r="J75" s="5">
        <f t="array" ref="J75">IFERROR(XLOOKUP(H75,'ads statistics'!H:H,'ads statistics'!F:F),"")</f>
        <v>1897</v>
      </c>
      <c r="K75" s="5">
        <f t="array" ref="K75">IFERROR(XLOOKUP(H75,'ads statistics'!H:H,'ads statistics'!G:G),"")</f>
        <v>92</v>
      </c>
    </row>
    <row r="76">
      <c r="H76" s="5" t="str">
        <f t="shared" si="1"/>
        <v>44410  722005383</v>
      </c>
      <c r="I76" s="13">
        <f t="array" ref="I76">IFERROR(XLOOKUP(H76,'ads statistics'!H:H,'ads statistics'!E:E),"")</f>
        <v>42</v>
      </c>
      <c r="J76" s="5">
        <f t="array" ref="J76">IFERROR(XLOOKUP(H76,'ads statistics'!H:H,'ads statistics'!F:F),"")</f>
        <v>1976</v>
      </c>
      <c r="K76" s="5">
        <f t="array" ref="K76">IFERROR(XLOOKUP(H76,'ads statistics'!H:H,'ads statistics'!G:G),"")</f>
        <v>110</v>
      </c>
    </row>
    <row r="77">
      <c r="H77" s="5" t="str">
        <f t="shared" si="1"/>
        <v>44410  1554932079</v>
      </c>
      <c r="I77" s="13">
        <f t="array" ref="I77">IFERROR(XLOOKUP(H77,'ads statistics'!H:H,'ads statistics'!E:E),"")</f>
        <v>54</v>
      </c>
      <c r="J77" s="5">
        <f t="array" ref="J77">IFERROR(XLOOKUP(H77,'ads statistics'!H:H,'ads statistics'!F:F),"")</f>
        <v>20884</v>
      </c>
      <c r="K77" s="5">
        <f t="array" ref="K77">IFERROR(XLOOKUP(H77,'ads statistics'!H:H,'ads statistics'!G:G),"")</f>
        <v>171</v>
      </c>
    </row>
    <row r="78">
      <c r="H78" s="5" t="str">
        <f t="shared" si="1"/>
        <v>44410  1554932109</v>
      </c>
      <c r="I78" s="13">
        <f t="array" ref="I78">IFERROR(XLOOKUP(H78,'ads statistics'!H:H,'ads statistics'!E:E),"")</f>
        <v>29</v>
      </c>
      <c r="J78" s="5">
        <f t="array" ref="J78">IFERROR(XLOOKUP(H78,'ads statistics'!H:H,'ads statistics'!F:F),"")</f>
        <v>7862</v>
      </c>
      <c r="K78" s="5">
        <f t="array" ref="K78">IFERROR(XLOOKUP(H78,'ads statistics'!H:H,'ads statistics'!G:G),"")</f>
        <v>72</v>
      </c>
    </row>
    <row r="79">
      <c r="H79" s="5" t="str">
        <f t="shared" si="1"/>
        <v>44410  1554932118</v>
      </c>
      <c r="I79" s="13">
        <f t="array" ref="I79">IFERROR(XLOOKUP(H79,'ads statistics'!H:H,'ads statistics'!E:E),"")</f>
        <v>43</v>
      </c>
      <c r="J79" s="5">
        <f t="array" ref="J79">IFERROR(XLOOKUP(H79,'ads statistics'!H:H,'ads statistics'!F:F),"")</f>
        <v>17560</v>
      </c>
      <c r="K79" s="5">
        <f t="array" ref="K79">IFERROR(XLOOKUP(H79,'ads statistics'!H:H,'ads statistics'!G:G),"")</f>
        <v>163</v>
      </c>
    </row>
    <row r="80">
      <c r="H80" s="5" t="str">
        <f t="shared" si="1"/>
        <v>44410  1554932127</v>
      </c>
      <c r="I80" s="13">
        <f t="array" ref="I80">IFERROR(XLOOKUP(H80,'ads statistics'!H:H,'ads statistics'!E:E),"")</f>
        <v>31</v>
      </c>
      <c r="J80" s="5">
        <f t="array" ref="J80">IFERROR(XLOOKUP(H80,'ads statistics'!H:H,'ads statistics'!F:F),"")</f>
        <v>11616</v>
      </c>
      <c r="K80" s="5">
        <f t="array" ref="K80">IFERROR(XLOOKUP(H80,'ads statistics'!H:H,'ads statistics'!G:G),"")</f>
        <v>108</v>
      </c>
    </row>
    <row r="81">
      <c r="H81" s="5" t="str">
        <f t="shared" si="1"/>
        <v>44410  1568687993</v>
      </c>
      <c r="I81" s="13">
        <f t="array" ref="I81">IFERROR(XLOOKUP(H81,'ads statistics'!H:H,'ads statistics'!E:E),"")</f>
        <v>183</v>
      </c>
      <c r="J81" s="5">
        <f t="array" ref="J81">IFERROR(XLOOKUP(H81,'ads statistics'!H:H,'ads statistics'!F:F),"")</f>
        <v>8819</v>
      </c>
      <c r="K81" s="5">
        <f t="array" ref="K81">IFERROR(XLOOKUP(H81,'ads statistics'!H:H,'ads statistics'!G:G),"")</f>
        <v>494</v>
      </c>
    </row>
    <row r="82">
      <c r="H82" s="5" t="str">
        <f t="shared" si="1"/>
        <v>44410  6467292947</v>
      </c>
      <c r="I82" s="13">
        <f t="array" ref="I82">IFERROR(XLOOKUP(H82,'ads statistics'!H:H,'ads statistics'!E:E),"")</f>
        <v>39</v>
      </c>
      <c r="J82" s="5">
        <f t="array" ref="J82">IFERROR(XLOOKUP(H82,'ads statistics'!H:H,'ads statistics'!F:F),"")</f>
        <v>18878</v>
      </c>
      <c r="K82" s="5">
        <f t="array" ref="K82">IFERROR(XLOOKUP(H82,'ads statistics'!H:H,'ads statistics'!G:G),"")</f>
        <v>163</v>
      </c>
    </row>
    <row r="83">
      <c r="H83" s="5" t="str">
        <f t="shared" si="1"/>
        <v>44410  6866111472</v>
      </c>
      <c r="I83" s="13">
        <f t="array" ref="I83">IFERROR(XLOOKUP(H83,'ads statistics'!H:H,'ads statistics'!E:E),"")</f>
        <v>113</v>
      </c>
      <c r="J83" s="5">
        <f t="array" ref="J83">IFERROR(XLOOKUP(H83,'ads statistics'!H:H,'ads statistics'!F:F),"")</f>
        <v>43387</v>
      </c>
      <c r="K83" s="5">
        <f t="array" ref="K83">IFERROR(XLOOKUP(H83,'ads statistics'!H:H,'ads statistics'!G:G),"")</f>
        <v>352</v>
      </c>
    </row>
    <row r="84">
      <c r="H84" s="5" t="str">
        <f t="shared" si="1"/>
        <v>44410  6872271806</v>
      </c>
      <c r="I84" s="13">
        <f t="array" ref="I84">IFERROR(XLOOKUP(H84,'ads statistics'!H:H,'ads statistics'!E:E),"")</f>
        <v>101</v>
      </c>
      <c r="J84" s="5">
        <f t="array" ref="J84">IFERROR(XLOOKUP(H84,'ads statistics'!H:H,'ads statistics'!F:F),"")</f>
        <v>34923</v>
      </c>
      <c r="K84" s="5">
        <f t="array" ref="K84">IFERROR(XLOOKUP(H84,'ads statistics'!H:H,'ads statistics'!G:G),"")</f>
        <v>325</v>
      </c>
    </row>
    <row r="85">
      <c r="H85" s="5" t="str">
        <f t="shared" si="1"/>
        <v>44410  6872355548</v>
      </c>
      <c r="I85" s="13">
        <f t="array" ref="I85">IFERROR(XLOOKUP(H85,'ads statistics'!H:H,'ads statistics'!E:E),"")</f>
        <v>68</v>
      </c>
      <c r="J85" s="5">
        <f t="array" ref="J85">IFERROR(XLOOKUP(H85,'ads statistics'!H:H,'ads statistics'!F:F),"")</f>
        <v>33755</v>
      </c>
      <c r="K85" s="5">
        <f t="array" ref="K85">IFERROR(XLOOKUP(H85,'ads statistics'!H:H,'ads statistics'!G:G),"")</f>
        <v>213</v>
      </c>
    </row>
    <row r="86">
      <c r="H86" s="5" t="str">
        <f t="shared" si="1"/>
        <v>44410  8520906157</v>
      </c>
      <c r="I86" s="13">
        <f t="array" ref="I86">IFERROR(XLOOKUP(H86,'ads statistics'!H:H,'ads statistics'!E:E),"")</f>
        <v>683</v>
      </c>
      <c r="J86" s="5">
        <f t="array" ref="J86">IFERROR(XLOOKUP(H86,'ads statistics'!H:H,'ads statistics'!F:F),"")</f>
        <v>374429</v>
      </c>
      <c r="K86" s="5">
        <f t="array" ref="K86">IFERROR(XLOOKUP(H86,'ads statistics'!H:H,'ads statistics'!G:G),"")</f>
        <v>2652</v>
      </c>
    </row>
    <row r="87">
      <c r="H87" s="5" t="str">
        <f t="shared" si="1"/>
        <v>44410  10051737015</v>
      </c>
      <c r="I87" s="13">
        <f t="array" ref="I87">IFERROR(XLOOKUP(H87,'ads statistics'!H:H,'ads statistics'!E:E),"")</f>
        <v>52</v>
      </c>
      <c r="J87" s="5">
        <f t="array" ref="J87">IFERROR(XLOOKUP(H87,'ads statistics'!H:H,'ads statistics'!F:F),"")</f>
        <v>17621</v>
      </c>
      <c r="K87" s="5">
        <f t="array" ref="K87">IFERROR(XLOOKUP(H87,'ads statistics'!H:H,'ads statistics'!G:G),"")</f>
        <v>88</v>
      </c>
    </row>
    <row r="88">
      <c r="H88" s="5" t="str">
        <f t="shared" si="1"/>
        <v>44410  12770477884</v>
      </c>
      <c r="I88" s="13">
        <f t="array" ref="I88">IFERROR(XLOOKUP(H88,'ads statistics'!H:H,'ads statistics'!E:E),"")</f>
        <v>365</v>
      </c>
      <c r="J88" s="5">
        <f t="array" ref="J88">IFERROR(XLOOKUP(H88,'ads statistics'!H:H,'ads statistics'!F:F),"")</f>
        <v>178159</v>
      </c>
      <c r="K88" s="5">
        <f t="array" ref="K88">IFERROR(XLOOKUP(H88,'ads statistics'!H:H,'ads statistics'!G:G),"")</f>
        <v>999</v>
      </c>
    </row>
    <row r="89">
      <c r="H89" s="5" t="str">
        <f t="shared" si="1"/>
        <v>44410  12771329453</v>
      </c>
      <c r="I89" s="13">
        <f t="array" ref="I89">IFERROR(XLOOKUP(H89,'ads statistics'!H:H,'ads statistics'!E:E),"")</f>
        <v>127</v>
      </c>
      <c r="J89" s="5">
        <f t="array" ref="J89">IFERROR(XLOOKUP(H89,'ads statistics'!H:H,'ads statistics'!F:F),"")</f>
        <v>45377</v>
      </c>
      <c r="K89" s="5">
        <f t="array" ref="K89">IFERROR(XLOOKUP(H89,'ads statistics'!H:H,'ads statistics'!G:G),"")</f>
        <v>538</v>
      </c>
    </row>
    <row r="90">
      <c r="H90" s="5" t="str">
        <f t="shared" si="1"/>
        <v>44410  13173444840</v>
      </c>
      <c r="I90" s="13">
        <f t="array" ref="I90">IFERROR(XLOOKUP(H90,'ads statistics'!H:H,'ads statistics'!E:E),"")</f>
        <v>12</v>
      </c>
      <c r="J90" s="5">
        <f t="array" ref="J90">IFERROR(XLOOKUP(H90,'ads statistics'!H:H,'ads statistics'!F:F),"")</f>
        <v>836</v>
      </c>
      <c r="K90" s="5">
        <f t="array" ref="K90">IFERROR(XLOOKUP(H90,'ads statistics'!H:H,'ads statistics'!G:G),"")</f>
        <v>39</v>
      </c>
    </row>
    <row r="91">
      <c r="H91" s="5" t="str">
        <f t="shared" si="1"/>
        <v>44410  13287594842</v>
      </c>
      <c r="I91" s="13">
        <f t="array" ref="I91">IFERROR(XLOOKUP(H91,'ads statistics'!H:H,'ads statistics'!E:E),"")</f>
        <v>16</v>
      </c>
      <c r="J91" s="5">
        <f t="array" ref="J91">IFERROR(XLOOKUP(H91,'ads statistics'!H:H,'ads statistics'!F:F),"")</f>
        <v>1316</v>
      </c>
      <c r="K91" s="5">
        <f t="array" ref="K91">IFERROR(XLOOKUP(H91,'ads statistics'!H:H,'ads statistics'!G:G),"")</f>
        <v>58</v>
      </c>
    </row>
    <row r="92">
      <c r="H92" s="5" t="str">
        <f t="shared" si="1"/>
        <v>44410  13391691052</v>
      </c>
      <c r="I92" s="13">
        <f t="array" ref="I92">IFERROR(XLOOKUP(H92,'ads statistics'!H:H,'ads statistics'!E:E),"")</f>
        <v>107</v>
      </c>
      <c r="J92" s="5">
        <f t="array" ref="J92">IFERROR(XLOOKUP(H92,'ads statistics'!H:H,'ads statistics'!F:F),"")</f>
        <v>61885</v>
      </c>
      <c r="K92" s="5">
        <f t="array" ref="K92">IFERROR(XLOOKUP(H92,'ads statistics'!H:H,'ads statistics'!G:G),"")</f>
        <v>329</v>
      </c>
    </row>
    <row r="93">
      <c r="H93" s="5" t="str">
        <f t="shared" si="1"/>
        <v>44410  13568665881</v>
      </c>
      <c r="I93" s="13">
        <f t="array" ref="I93">IFERROR(XLOOKUP(H93,'ads statistics'!H:H,'ads statistics'!E:E),"")</f>
        <v>31</v>
      </c>
      <c r="J93" s="5">
        <f t="array" ref="J93">IFERROR(XLOOKUP(H93,'ads statistics'!H:H,'ads statistics'!F:F),"")</f>
        <v>546</v>
      </c>
      <c r="K93" s="5">
        <f t="array" ref="K93">IFERROR(XLOOKUP(H93,'ads statistics'!H:H,'ads statistics'!G:G),"")</f>
        <v>42</v>
      </c>
    </row>
    <row r="94">
      <c r="H94" s="5" t="str">
        <f t="shared" si="1"/>
        <v>44410  13572333097</v>
      </c>
      <c r="I94" s="13">
        <f t="array" ref="I94">IFERROR(XLOOKUP(H94,'ads statistics'!H:H,'ads statistics'!E:E),"")</f>
        <v>38</v>
      </c>
      <c r="J94" s="5">
        <f t="array" ref="J94">IFERROR(XLOOKUP(H94,'ads statistics'!H:H,'ads statistics'!F:F),"")</f>
        <v>747</v>
      </c>
      <c r="K94" s="5">
        <f t="array" ref="K94">IFERROR(XLOOKUP(H94,'ads statistics'!H:H,'ads statistics'!G:G),"")</f>
        <v>29</v>
      </c>
    </row>
    <row r="95">
      <c r="H95" s="5" t="str">
        <f t="shared" si="1"/>
        <v>44410  6208975682575</v>
      </c>
      <c r="I95" s="13">
        <f t="array" ref="I95">IFERROR(XLOOKUP(H95,'ads statistics'!H:H,'ads statistics'!E:E),"")</f>
        <v>127</v>
      </c>
      <c r="J95" s="5">
        <f t="array" ref="J95">IFERROR(XLOOKUP(H95,'ads statistics'!H:H,'ads statistics'!F:F),"")</f>
        <v>13106</v>
      </c>
      <c r="K95" s="5">
        <f t="array" ref="K95">IFERROR(XLOOKUP(H95,'ads statistics'!H:H,'ads statistics'!G:G),"")</f>
        <v>231</v>
      </c>
    </row>
    <row r="96">
      <c r="H96" s="5" t="str">
        <f t="shared" si="1"/>
        <v>44410  6209368149375</v>
      </c>
      <c r="I96" s="13">
        <f t="array" ref="I96">IFERROR(XLOOKUP(H96,'ads statistics'!H:H,'ads statistics'!E:E),"")</f>
        <v>139</v>
      </c>
      <c r="J96" s="5">
        <f t="array" ref="J96">IFERROR(XLOOKUP(H96,'ads statistics'!H:H,'ads statistics'!F:F),"")</f>
        <v>48400</v>
      </c>
      <c r="K96" s="5">
        <f t="array" ref="K96">IFERROR(XLOOKUP(H96,'ads statistics'!H:H,'ads statistics'!G:G),"")</f>
        <v>868</v>
      </c>
    </row>
    <row r="97">
      <c r="H97" s="5" t="str">
        <f t="shared" si="1"/>
        <v>44410  6229388243575</v>
      </c>
      <c r="I97" s="13" t="str">
        <f t="array" ref="I97">IFERROR(XLOOKUP(H97,'ads statistics'!H:H,'ads statistics'!E:E),"")</f>
        <v/>
      </c>
      <c r="J97" s="5" t="str">
        <f t="array" ref="J97">IFERROR(XLOOKUP(H97,'ads statistics'!H:H,'ads statistics'!F:F),"")</f>
        <v/>
      </c>
      <c r="K97" s="5" t="str">
        <f t="array" ref="K97">IFERROR(XLOOKUP(H97,'ads statistics'!H:H,'ads statistics'!G:G),"")</f>
        <v/>
      </c>
    </row>
    <row r="98">
      <c r="H98" s="5" t="str">
        <f t="shared" si="1"/>
        <v>44410  (not set)</v>
      </c>
      <c r="I98" s="13" t="str">
        <f t="array" ref="I98">IFERROR(XLOOKUP(H98,'ads statistics'!H:H,'ads statistics'!E:E),"")</f>
        <v/>
      </c>
      <c r="J98" s="5" t="str">
        <f t="array" ref="J98">IFERROR(XLOOKUP(H98,'ads statistics'!H:H,'ads statistics'!F:F),"")</f>
        <v/>
      </c>
      <c r="K98" s="5" t="str">
        <f t="array" ref="K98">IFERROR(XLOOKUP(H98,'ads statistics'!H:H,'ads statistics'!G:G),"")</f>
        <v/>
      </c>
    </row>
    <row r="99">
      <c r="H99" s="5" t="str">
        <f t="shared" si="1"/>
        <v>44410  (not set)</v>
      </c>
      <c r="I99" s="13" t="str">
        <f t="array" ref="I99">IFERROR(XLOOKUP(H99,'ads statistics'!H:H,'ads statistics'!E:E),"")</f>
        <v/>
      </c>
      <c r="J99" s="5" t="str">
        <f t="array" ref="J99">IFERROR(XLOOKUP(H99,'ads statistics'!H:H,'ads statistics'!F:F),"")</f>
        <v/>
      </c>
      <c r="K99" s="5" t="str">
        <f t="array" ref="K99">IFERROR(XLOOKUP(H99,'ads statistics'!H:H,'ads statistics'!G:G),"")</f>
        <v/>
      </c>
    </row>
    <row r="100">
      <c r="H100" s="5" t="str">
        <f t="shared" si="1"/>
        <v>44410  (not set)</v>
      </c>
      <c r="I100" s="13" t="str">
        <f t="array" ref="I100">IFERROR(XLOOKUP(H100,'ads statistics'!H:H,'ads statistics'!E:E),"")</f>
        <v/>
      </c>
      <c r="J100" s="5" t="str">
        <f t="array" ref="J100">IFERROR(XLOOKUP(H100,'ads statistics'!H:H,'ads statistics'!F:F),"")</f>
        <v/>
      </c>
      <c r="K100" s="5" t="str">
        <f t="array" ref="K100">IFERROR(XLOOKUP(H100,'ads statistics'!H:H,'ads statistics'!G:G),"")</f>
        <v/>
      </c>
    </row>
    <row r="101">
      <c r="H101" s="5" t="str">
        <f t="shared" si="1"/>
        <v>44410  (not set)</v>
      </c>
      <c r="I101" s="13" t="str">
        <f t="array" ref="I101">IFERROR(XLOOKUP(H101,'ads statistics'!H:H,'ads statistics'!E:E),"")</f>
        <v/>
      </c>
      <c r="J101" s="5" t="str">
        <f t="array" ref="J101">IFERROR(XLOOKUP(H101,'ads statistics'!H:H,'ads statistics'!F:F),"")</f>
        <v/>
      </c>
      <c r="K101" s="5" t="str">
        <f t="array" ref="K101">IFERROR(XLOOKUP(H101,'ads statistics'!H:H,'ads statistics'!G:G),"")</f>
        <v/>
      </c>
    </row>
    <row r="102">
      <c r="H102" s="5" t="str">
        <f t="shared" si="1"/>
        <v>44410  (not set)</v>
      </c>
      <c r="I102" s="13" t="str">
        <f t="array" ref="I102">IFERROR(XLOOKUP(H102,'ads statistics'!H:H,'ads statistics'!E:E),"")</f>
        <v/>
      </c>
      <c r="J102" s="5" t="str">
        <f t="array" ref="J102">IFERROR(XLOOKUP(H102,'ads statistics'!H:H,'ads statistics'!F:F),"")</f>
        <v/>
      </c>
      <c r="K102" s="5" t="str">
        <f t="array" ref="K102">IFERROR(XLOOKUP(H102,'ads statistics'!H:H,'ads statistics'!G:G),"")</f>
        <v/>
      </c>
    </row>
    <row r="103">
      <c r="H103" s="5" t="str">
        <f t="shared" si="1"/>
        <v>44410  210118_nl_blue_sepx_1173_1002500</v>
      </c>
      <c r="I103" s="13" t="str">
        <f t="array" ref="I103">IFERROR(XLOOKUP(H103,'ads statistics'!H:H,'ads statistics'!E:E),"")</f>
        <v/>
      </c>
      <c r="J103" s="5" t="str">
        <f t="array" ref="J103">IFERROR(XLOOKUP(H103,'ads statistics'!H:H,'ads statistics'!F:F),"")</f>
        <v/>
      </c>
      <c r="K103" s="5" t="str">
        <f t="array" ref="K103">IFERROR(XLOOKUP(H103,'ads statistics'!H:H,'ads statistics'!G:G),"")</f>
        <v/>
      </c>
    </row>
    <row r="104">
      <c r="H104" s="5" t="str">
        <f t="shared" si="1"/>
        <v>44410  210613_nl_avoine_sepx_1557_1003600</v>
      </c>
      <c r="I104" s="13" t="str">
        <f t="array" ref="I104">IFERROR(XLOOKUP(H104,'ads statistics'!H:H,'ads statistics'!E:E),"")</f>
        <v/>
      </c>
      <c r="J104" s="5" t="str">
        <f t="array" ref="J104">IFERROR(XLOOKUP(H104,'ads statistics'!H:H,'ads statistics'!F:F),"")</f>
        <v/>
      </c>
      <c r="K104" s="5" t="str">
        <f t="array" ref="K104">IFERROR(XLOOKUP(H104,'ads statistics'!H:H,'ads statistics'!G:G),"")</f>
        <v/>
      </c>
    </row>
    <row r="105">
      <c r="H105" s="5" t="str">
        <f t="shared" si="1"/>
        <v>44410  210630_nl_happy_hour_18h_sepx_1608_1003100</v>
      </c>
      <c r="I105" s="13" t="str">
        <f t="array" ref="I105">IFERROR(XLOOKUP(H105,'ads statistics'!H:H,'ads statistics'!E:E),"")</f>
        <v/>
      </c>
      <c r="J105" s="5" t="str">
        <f t="array" ref="J105">IFERROR(XLOOKUP(H105,'ads statistics'!H:H,'ads statistics'!F:F),"")</f>
        <v/>
      </c>
      <c r="K105" s="5" t="str">
        <f t="array" ref="K105">IFERROR(XLOOKUP(H105,'ads statistics'!H:H,'ads statistics'!G:G),"")</f>
        <v/>
      </c>
    </row>
    <row r="106">
      <c r="H106" s="5" t="str">
        <f t="shared" si="1"/>
        <v>44410  210707_nl_happy_hour_12h_sepx_1628_1003700</v>
      </c>
      <c r="I106" s="13" t="str">
        <f t="array" ref="I106">IFERROR(XLOOKUP(H106,'ads statistics'!H:H,'ads statistics'!E:E),"")</f>
        <v/>
      </c>
      <c r="J106" s="5" t="str">
        <f t="array" ref="J106">IFERROR(XLOOKUP(H106,'ads statistics'!H:H,'ads statistics'!F:F),"")</f>
        <v/>
      </c>
      <c r="K106" s="5" t="str">
        <f t="array" ref="K106">IFERROR(XLOOKUP(H106,'ads statistics'!H:H,'ads statistics'!G:G),"")</f>
        <v/>
      </c>
    </row>
    <row r="107">
      <c r="H107" s="5" t="str">
        <f t="shared" si="1"/>
        <v>44410  210712_nl_coco_sepx_1640_1003700</v>
      </c>
      <c r="I107" s="13" t="str">
        <f t="array" ref="I107">IFERROR(XLOOKUP(H107,'ads statistics'!H:H,'ads statistics'!E:E),"")</f>
        <v/>
      </c>
      <c r="J107" s="5" t="str">
        <f t="array" ref="J107">IFERROR(XLOOKUP(H107,'ads statistics'!H:H,'ads statistics'!F:F),"")</f>
        <v/>
      </c>
      <c r="K107" s="5" t="str">
        <f t="array" ref="K107">IFERROR(XLOOKUP(H107,'ads statistics'!H:H,'ads statistics'!G:G),"")</f>
        <v/>
      </c>
    </row>
    <row r="108">
      <c r="H108" s="5" t="str">
        <f t="shared" si="1"/>
        <v>44410  210721_nl_hh_midi_sepx_1664_1003100</v>
      </c>
      <c r="I108" s="13" t="str">
        <f t="array" ref="I108">IFERROR(XLOOKUP(H108,'ads statistics'!H:H,'ads statistics'!E:E),"")</f>
        <v/>
      </c>
      <c r="J108" s="5" t="str">
        <f t="array" ref="J108">IFERROR(XLOOKUP(H108,'ads statistics'!H:H,'ads statistics'!F:F),"")</f>
        <v/>
      </c>
      <c r="K108" s="5" t="str">
        <f t="array" ref="K108">IFERROR(XLOOKUP(H108,'ads statistics'!H:H,'ads statistics'!G:G),"")</f>
        <v/>
      </c>
    </row>
    <row r="109">
      <c r="H109" s="5" t="str">
        <f t="shared" si="1"/>
        <v>44410  210721_push_happyhours</v>
      </c>
      <c r="I109" s="13" t="str">
        <f t="array" ref="I109">IFERROR(XLOOKUP(H109,'ads statistics'!H:H,'ads statistics'!E:E),"")</f>
        <v/>
      </c>
      <c r="J109" s="5" t="str">
        <f t="array" ref="J109">IFERROR(XLOOKUP(H109,'ads statistics'!H:H,'ads statistics'!F:F),"")</f>
        <v/>
      </c>
      <c r="K109" s="5" t="str">
        <f t="array" ref="K109">IFERROR(XLOOKUP(H109,'ads statistics'!H:H,'ads statistics'!G:G),"")</f>
        <v/>
      </c>
    </row>
    <row r="110">
      <c r="H110" s="5" t="str">
        <f t="shared" si="1"/>
        <v>44410  210722_nl_bb_sepx_1666_1002600</v>
      </c>
      <c r="I110" s="13" t="str">
        <f t="array" ref="I110">IFERROR(XLOOKUP(H110,'ads statistics'!H:H,'ads statistics'!E:E),"")</f>
        <v/>
      </c>
      <c r="J110" s="5" t="str">
        <f t="array" ref="J110">IFERROR(XLOOKUP(H110,'ads statistics'!H:H,'ads statistics'!F:F),"")</f>
        <v/>
      </c>
      <c r="K110" s="5" t="str">
        <f t="array" ref="K110">IFERROR(XLOOKUP(H110,'ads statistics'!H:H,'ads statistics'!G:G),"")</f>
        <v/>
      </c>
    </row>
    <row r="111">
      <c r="H111" s="5" t="str">
        <f t="shared" si="1"/>
        <v>44410  210727_nl_djsoldes_sepx_1675_1003200</v>
      </c>
      <c r="I111" s="13" t="str">
        <f t="array" ref="I111">IFERROR(XLOOKUP(H111,'ads statistics'!H:H,'ads statistics'!E:E),"")</f>
        <v/>
      </c>
      <c r="J111" s="5" t="str">
        <f t="array" ref="J111">IFERROR(XLOOKUP(H111,'ads statistics'!H:H,'ads statistics'!F:F),"")</f>
        <v/>
      </c>
      <c r="K111" s="5" t="str">
        <f t="array" ref="K111">IFERROR(XLOOKUP(H111,'ads statistics'!H:H,'ads statistics'!G:G),"")</f>
        <v/>
      </c>
    </row>
    <row r="112">
      <c r="H112" s="5" t="str">
        <f t="shared" si="1"/>
        <v>44410  210727_nl_lastday_18H_sepx_1676_1004100</v>
      </c>
      <c r="I112" s="13" t="str">
        <f t="array" ref="I112">IFERROR(XLOOKUP(H112,'ads statistics'!H:H,'ads statistics'!E:E),"")</f>
        <v/>
      </c>
      <c r="J112" s="5" t="str">
        <f t="array" ref="J112">IFERROR(XLOOKUP(H112,'ads statistics'!H:H,'ads statistics'!F:F),"")</f>
        <v/>
      </c>
      <c r="K112" s="5" t="str">
        <f t="array" ref="K112">IFERROR(XLOOKUP(H112,'ads statistics'!H:H,'ads statistics'!G:G),"")</f>
        <v/>
      </c>
    </row>
    <row r="113">
      <c r="H113" s="5" t="str">
        <f t="shared" si="1"/>
        <v>44410  210727_nl_lastday_18H_sepx_1676_1004200</v>
      </c>
      <c r="I113" s="13" t="str">
        <f t="array" ref="I113">IFERROR(XLOOKUP(H113,'ads statistics'!H:H,'ads statistics'!E:E),"")</f>
        <v/>
      </c>
      <c r="J113" s="5" t="str">
        <f t="array" ref="J113">IFERROR(XLOOKUP(H113,'ads statistics'!H:H,'ads statistics'!F:F),"")</f>
        <v/>
      </c>
      <c r="K113" s="5" t="str">
        <f t="array" ref="K113">IFERROR(XLOOKUP(H113,'ads statistics'!H:H,'ads statistics'!G:G),"")</f>
        <v/>
      </c>
    </row>
    <row r="114">
      <c r="H114" s="5" t="str">
        <f t="shared" si="1"/>
        <v>44410  210729_nl_maison_sepx_1682_1002900</v>
      </c>
      <c r="I114" s="13" t="str">
        <f t="array" ref="I114">IFERROR(XLOOKUP(H114,'ads statistics'!H:H,'ads statistics'!E:E),"")</f>
        <v/>
      </c>
      <c r="J114" s="5" t="str">
        <f t="array" ref="J114">IFERROR(XLOOKUP(H114,'ads statistics'!H:H,'ads statistics'!F:F),"")</f>
        <v/>
      </c>
      <c r="K114" s="5" t="str">
        <f t="array" ref="K114">IFERROR(XLOOKUP(H114,'ads statistics'!H:H,'ads statistics'!G:G),"")</f>
        <v/>
      </c>
    </row>
    <row r="115">
      <c r="H115" s="5" t="str">
        <f t="shared" si="1"/>
        <v>44410  210729_nl_maison_sepx_1683_1003300</v>
      </c>
      <c r="I115" s="13" t="str">
        <f t="array" ref="I115">IFERROR(XLOOKUP(H115,'ads statistics'!H:H,'ads statistics'!E:E),"")</f>
        <v/>
      </c>
      <c r="J115" s="5" t="str">
        <f t="array" ref="J115">IFERROR(XLOOKUP(H115,'ads statistics'!H:H,'ads statistics'!F:F),"")</f>
        <v/>
      </c>
      <c r="K115" s="5" t="str">
        <f t="array" ref="K115">IFERROR(XLOOKUP(H115,'ads statistics'!H:H,'ads statistics'!G:G),"")</f>
        <v/>
      </c>
    </row>
    <row r="116">
      <c r="H116" s="5" t="str">
        <f t="shared" si="1"/>
        <v>44410  210801_nl_ete_sepx_1686_1003400</v>
      </c>
      <c r="I116" s="13" t="str">
        <f t="array" ref="I116">IFERROR(XLOOKUP(H116,'ads statistics'!H:H,'ads statistics'!E:E),"")</f>
        <v/>
      </c>
      <c r="J116" s="5" t="str">
        <f t="array" ref="J116">IFERROR(XLOOKUP(H116,'ads statistics'!H:H,'ads statistics'!F:F),"")</f>
        <v/>
      </c>
      <c r="K116" s="5" t="str">
        <f t="array" ref="K116">IFERROR(XLOOKUP(H116,'ads statistics'!H:H,'ads statistics'!G:G),"")</f>
        <v/>
      </c>
    </row>
    <row r="117">
      <c r="H117" s="5" t="str">
        <f t="shared" si="1"/>
        <v>44410  210801_nl_ete_sepx_1686_1003500</v>
      </c>
      <c r="I117" s="13" t="str">
        <f t="array" ref="I117">IFERROR(XLOOKUP(H117,'ads statistics'!H:H,'ads statistics'!E:E),"")</f>
        <v/>
      </c>
      <c r="J117" s="5" t="str">
        <f t="array" ref="J117">IFERROR(XLOOKUP(H117,'ads statistics'!H:H,'ads statistics'!F:F),"")</f>
        <v/>
      </c>
      <c r="K117" s="5" t="str">
        <f t="array" ref="K117">IFERROR(XLOOKUP(H117,'ads statistics'!H:H,'ads statistics'!G:G),"")</f>
        <v/>
      </c>
    </row>
    <row r="118">
      <c r="H118" s="5" t="str">
        <f t="shared" si="1"/>
        <v>44410  210801_nl_ete_sepx_1686_1003700</v>
      </c>
      <c r="I118" s="13" t="str">
        <f t="array" ref="I118">IFERROR(XLOOKUP(H118,'ads statistics'!H:H,'ads statistics'!E:E),"")</f>
        <v/>
      </c>
      <c r="J118" s="5" t="str">
        <f t="array" ref="J118">IFERROR(XLOOKUP(H118,'ads statistics'!H:H,'ads statistics'!F:F),"")</f>
        <v/>
      </c>
      <c r="K118" s="5" t="str">
        <f t="array" ref="K118">IFERROR(XLOOKUP(H118,'ads statistics'!H:H,'ads statistics'!G:G),"")</f>
        <v/>
      </c>
    </row>
    <row r="119">
      <c r="H119" s="5" t="str">
        <f t="shared" si="1"/>
        <v>44410  210801_nl_ete_sepx_1686_1003800</v>
      </c>
      <c r="I119" s="13" t="str">
        <f t="array" ref="I119">IFERROR(XLOOKUP(H119,'ads statistics'!H:H,'ads statistics'!E:E),"")</f>
        <v/>
      </c>
      <c r="J119" s="5" t="str">
        <f t="array" ref="J119">IFERROR(XLOOKUP(H119,'ads statistics'!H:H,'ads statistics'!F:F),"")</f>
        <v/>
      </c>
      <c r="K119" s="5" t="str">
        <f t="array" ref="K119">IFERROR(XLOOKUP(H119,'ads statistics'!H:H,'ads statistics'!G:G),"")</f>
        <v/>
      </c>
    </row>
    <row r="120">
      <c r="H120" s="5" t="str">
        <f t="shared" si="1"/>
        <v>44410  210802_nl_menage_sepx_1687_1003100</v>
      </c>
      <c r="I120" s="13" t="str">
        <f t="array" ref="I120">IFERROR(XLOOKUP(H120,'ads statistics'!H:H,'ads statistics'!E:E),"")</f>
        <v/>
      </c>
      <c r="J120" s="5" t="str">
        <f t="array" ref="J120">IFERROR(XLOOKUP(H120,'ads statistics'!H:H,'ads statistics'!F:F),"")</f>
        <v/>
      </c>
      <c r="K120" s="5" t="str">
        <f t="array" ref="K120">IFERROR(XLOOKUP(H120,'ads statistics'!H:H,'ads statistics'!G:G),"")</f>
        <v/>
      </c>
    </row>
    <row r="121">
      <c r="H121" s="5" t="str">
        <f t="shared" si="1"/>
        <v>44410  210802_nl_menage_sepx_1687_1003300</v>
      </c>
      <c r="I121" s="13" t="str">
        <f t="array" ref="I121">IFERROR(XLOOKUP(H121,'ads statistics'!H:H,'ads statistics'!E:E),"")</f>
        <v/>
      </c>
      <c r="J121" s="5" t="str">
        <f t="array" ref="J121">IFERROR(XLOOKUP(H121,'ads statistics'!H:H,'ads statistics'!F:F),"")</f>
        <v/>
      </c>
      <c r="K121" s="5" t="str">
        <f t="array" ref="K121">IFERROR(XLOOKUP(H121,'ads statistics'!H:H,'ads statistics'!G:G),"")</f>
        <v/>
      </c>
    </row>
    <row r="122">
      <c r="H122" s="5" t="str">
        <f t="shared" si="1"/>
        <v>44410  210802_nl_menage_sepx_1687_1003400</v>
      </c>
      <c r="I122" s="13" t="str">
        <f t="array" ref="I122">IFERROR(XLOOKUP(H122,'ads statistics'!H:H,'ads statistics'!E:E),"")</f>
        <v/>
      </c>
      <c r="J122" s="5" t="str">
        <f t="array" ref="J122">IFERROR(XLOOKUP(H122,'ads statistics'!H:H,'ads statistics'!F:F),"")</f>
        <v/>
      </c>
      <c r="K122" s="5" t="str">
        <f t="array" ref="K122">IFERROR(XLOOKUP(H122,'ads statistics'!H:H,'ads statistics'!G:G),"")</f>
        <v/>
      </c>
    </row>
    <row r="123">
      <c r="H123" s="5" t="str">
        <f t="shared" si="1"/>
        <v>44410  210802_nl_menage_sepx_1688_1003000</v>
      </c>
      <c r="I123" s="13" t="str">
        <f t="array" ref="I123">IFERROR(XLOOKUP(H123,'ads statistics'!H:H,'ads statistics'!E:E),"")</f>
        <v/>
      </c>
      <c r="J123" s="5" t="str">
        <f t="array" ref="J123">IFERROR(XLOOKUP(H123,'ads statistics'!H:H,'ads statistics'!F:F),"")</f>
        <v/>
      </c>
      <c r="K123" s="5" t="str">
        <f t="array" ref="K123">IFERROR(XLOOKUP(H123,'ads statistics'!H:H,'ads statistics'!G:G),"")</f>
        <v/>
      </c>
    </row>
    <row r="124">
      <c r="H124" s="5" t="str">
        <f t="shared" si="1"/>
        <v>44410  210802_nl_menage_sepx_1688_1003100</v>
      </c>
      <c r="I124" s="13" t="str">
        <f t="array" ref="I124">IFERROR(XLOOKUP(H124,'ads statistics'!H:H,'ads statistics'!E:E),"")</f>
        <v/>
      </c>
      <c r="J124" s="5" t="str">
        <f t="array" ref="J124">IFERROR(XLOOKUP(H124,'ads statistics'!H:H,'ads statistics'!F:F),"")</f>
        <v/>
      </c>
      <c r="K124" s="5" t="str">
        <f t="array" ref="K124">IFERROR(XLOOKUP(H124,'ads statistics'!H:H,'ads statistics'!G:G),"")</f>
        <v/>
      </c>
    </row>
    <row r="125">
      <c r="H125" s="5" t="str">
        <f t="shared" si="1"/>
        <v>44410  210802_nl_menage_sepx_1688_1003200</v>
      </c>
      <c r="I125" s="13" t="str">
        <f t="array" ref="I125">IFERROR(XLOOKUP(H125,'ads statistics'!H:H,'ads statistics'!E:E),"")</f>
        <v/>
      </c>
      <c r="J125" s="5" t="str">
        <f t="array" ref="J125">IFERROR(XLOOKUP(H125,'ads statistics'!H:H,'ads statistics'!F:F),"")</f>
        <v/>
      </c>
      <c r="K125" s="5" t="str">
        <f t="array" ref="K125">IFERROR(XLOOKUP(H125,'ads statistics'!H:H,'ads statistics'!G:G),"")</f>
        <v/>
      </c>
    </row>
    <row r="126">
      <c r="H126" s="5" t="str">
        <f t="shared" si="1"/>
        <v>44410  210802_nl_menage_sepx_1688_1003500</v>
      </c>
      <c r="I126" s="13" t="str">
        <f t="array" ref="I126">IFERROR(XLOOKUP(H126,'ads statistics'!H:H,'ads statistics'!E:E),"")</f>
        <v/>
      </c>
      <c r="J126" s="5" t="str">
        <f t="array" ref="J126">IFERROR(XLOOKUP(H126,'ads statistics'!H:H,'ads statistics'!F:F),"")</f>
        <v/>
      </c>
      <c r="K126" s="5" t="str">
        <f t="array" ref="K126">IFERROR(XLOOKUP(H126,'ads statistics'!H:H,'ads statistics'!G:G),"")</f>
        <v/>
      </c>
    </row>
    <row r="127">
      <c r="H127" s="5" t="str">
        <f t="shared" si="1"/>
        <v>44410  210802_nl_menage_sepx_1688_1003600</v>
      </c>
      <c r="I127" s="13" t="str">
        <f t="array" ref="I127">IFERROR(XLOOKUP(H127,'ads statistics'!H:H,'ads statistics'!E:E),"")</f>
        <v/>
      </c>
      <c r="J127" s="5" t="str">
        <f t="array" ref="J127">IFERROR(XLOOKUP(H127,'ads statistics'!H:H,'ads statistics'!F:F),"")</f>
        <v/>
      </c>
      <c r="K127" s="5" t="str">
        <f t="array" ref="K127">IFERROR(XLOOKUP(H127,'ads statistics'!H:H,'ads statistics'!G:G),"")</f>
        <v/>
      </c>
    </row>
    <row r="128">
      <c r="H128" s="5" t="str">
        <f t="shared" si="1"/>
        <v>44410  couches_bambo_crm_gwz_sepx_1393_1000400</v>
      </c>
      <c r="I128" s="13" t="str">
        <f t="array" ref="I128">IFERROR(XLOOKUP(H128,'ads statistics'!H:H,'ads statistics'!E:E),"")</f>
        <v/>
      </c>
      <c r="J128" s="5" t="str">
        <f t="array" ref="J128">IFERROR(XLOOKUP(H128,'ads statistics'!H:H,'ads statistics'!F:F),"")</f>
        <v/>
      </c>
      <c r="K128" s="5" t="str">
        <f t="array" ref="K128">IFERROR(XLOOKUP(H128,'ads statistics'!H:H,'ads statistics'!G:G),"")</f>
        <v/>
      </c>
    </row>
    <row r="129">
      <c r="H129" s="5" t="str">
        <f t="shared" si="1"/>
        <v>44410  criteo_lower_funnel</v>
      </c>
      <c r="I129" s="13">
        <f t="array" ref="I129">IFERROR(XLOOKUP(H129,'ads statistics'!H:H,'ads statistics'!E:E),"")</f>
        <v>583</v>
      </c>
      <c r="J129" s="5">
        <f t="array" ref="J129">IFERROR(XLOOKUP(H129,'ads statistics'!H:H,'ads statistics'!F:F),"")</f>
        <v>362013</v>
      </c>
      <c r="K129" s="5">
        <f t="array" ref="K129">IFERROR(XLOOKUP(H129,'ads statistics'!H:H,'ads statistics'!G:G),"")</f>
        <v>1079</v>
      </c>
    </row>
    <row r="130">
      <c r="H130" s="5" t="str">
        <f t="shared" si="1"/>
        <v>44410  criteo_mid_funnel</v>
      </c>
      <c r="I130" s="13">
        <f t="array" ref="I130">IFERROR(XLOOKUP(H130,'ads statistics'!H:H,'ads statistics'!E:E),"")</f>
        <v>27</v>
      </c>
      <c r="J130" s="5">
        <f t="array" ref="J130">IFERROR(XLOOKUP(H130,'ads statistics'!H:H,'ads statistics'!F:F),"")</f>
        <v>39914</v>
      </c>
      <c r="K130" s="5">
        <f t="array" ref="K130">IFERROR(XLOOKUP(H130,'ads statistics'!H:H,'ads statistics'!G:G),"")</f>
        <v>58</v>
      </c>
    </row>
    <row r="131">
      <c r="H131" s="5" t="str">
        <f t="shared" si="1"/>
        <v>44410  criteo_mid_funnel_bis</v>
      </c>
      <c r="I131" s="13">
        <f t="array" ref="I131">IFERROR(XLOOKUP(H131,'ads statistics'!H:H,'ads statistics'!E:E),"")</f>
        <v>14</v>
      </c>
      <c r="J131" s="5">
        <f t="array" ref="J131">IFERROR(XLOOKUP(H131,'ads statistics'!H:H,'ads statistics'!F:F),"")</f>
        <v>4587</v>
      </c>
      <c r="K131" s="5">
        <f t="array" ref="K131">IFERROR(XLOOKUP(H131,'ads statistics'!H:H,'ads statistics'!G:G),"")</f>
        <v>14</v>
      </c>
    </row>
    <row r="132">
      <c r="H132" s="5" t="str">
        <f t="shared" si="1"/>
        <v>44410  crm_relance_gwz_panier_abandonne_h4_j1-h4_sepx_69_1000200</v>
      </c>
      <c r="I132" s="13" t="str">
        <f t="array" ref="I132">IFERROR(XLOOKUP(H132,'ads statistics'!H:H,'ads statistics'!E:E),"")</f>
        <v/>
      </c>
      <c r="J132" s="5" t="str">
        <f t="array" ref="J132">IFERROR(XLOOKUP(H132,'ads statistics'!H:H,'ads statistics'!F:F),"")</f>
        <v/>
      </c>
      <c r="K132" s="5" t="str">
        <f t="array" ref="K132">IFERROR(XLOOKUP(H132,'ads statistics'!H:H,'ads statistics'!G:G),"")</f>
        <v/>
      </c>
    </row>
    <row r="133">
      <c r="H133" s="5" t="str">
        <f t="shared" si="1"/>
        <v>44410  crm_relance_gwz_panier_abandonne_h4_j1-j1_sepx_69_1001400</v>
      </c>
      <c r="I133" s="13" t="str">
        <f t="array" ref="I133">IFERROR(XLOOKUP(H133,'ads statistics'!H:H,'ads statistics'!E:E),"")</f>
        <v/>
      </c>
      <c r="J133" s="5" t="str">
        <f t="array" ref="J133">IFERROR(XLOOKUP(H133,'ads statistics'!H:H,'ads statistics'!F:F),"")</f>
        <v/>
      </c>
      <c r="K133" s="5" t="str">
        <f t="array" ref="K133">IFERROR(XLOOKUP(H133,'ads statistics'!H:H,'ads statistics'!G:G),"")</f>
        <v/>
      </c>
    </row>
    <row r="134">
      <c r="H134" s="5" t="str">
        <f t="shared" si="1"/>
        <v>44410  Diversificationalimentaire-bébé</v>
      </c>
      <c r="I134" s="13" t="str">
        <f t="array" ref="I134">IFERROR(XLOOKUP(H134,'ads statistics'!H:H,'ads statistics'!E:E),"")</f>
        <v/>
      </c>
      <c r="J134" s="5" t="str">
        <f t="array" ref="J134">IFERROR(XLOOKUP(H134,'ads statistics'!H:H,'ads statistics'!F:F),"")</f>
        <v/>
      </c>
      <c r="K134" s="5" t="str">
        <f t="array" ref="K134">IFERROR(XLOOKUP(H134,'ads statistics'!H:H,'ads statistics'!G:G),"")</f>
        <v/>
      </c>
    </row>
    <row r="135">
      <c r="H135" s="5" t="str">
        <f t="shared" si="1"/>
        <v>44410  email-filleul</v>
      </c>
      <c r="I135" s="13" t="str">
        <f t="array" ref="I135">IFERROR(XLOOKUP(H135,'ads statistics'!H:H,'ads statistics'!E:E),"")</f>
        <v/>
      </c>
      <c r="J135" s="5" t="str">
        <f t="array" ref="J135">IFERROR(XLOOKUP(H135,'ads statistics'!H:H,'ads statistics'!F:F),"")</f>
        <v/>
      </c>
      <c r="K135" s="5" t="str">
        <f t="array" ref="K135">IFERROR(XLOOKUP(H135,'ads statistics'!H:H,'ads statistics'!G:G),"")</f>
        <v/>
      </c>
    </row>
    <row r="136">
      <c r="H136" s="5" t="str">
        <f t="shared" si="1"/>
        <v>44410  fidelite_tunnel_gwz_com5_sepx_1289_1001200</v>
      </c>
      <c r="I136" s="13" t="str">
        <f t="array" ref="I136">IFERROR(XLOOKUP(H136,'ads statistics'!H:H,'ads statistics'!E:E),"")</f>
        <v/>
      </c>
      <c r="J136" s="5" t="str">
        <f t="array" ref="J136">IFERROR(XLOOKUP(H136,'ads statistics'!H:H,'ads statistics'!F:F),"")</f>
        <v/>
      </c>
      <c r="K136" s="5" t="str">
        <f t="array" ref="K136">IFERROR(XLOOKUP(H136,'ads statistics'!H:H,'ads statistics'!G:G),"")</f>
        <v/>
      </c>
    </row>
    <row r="137">
      <c r="H137" s="5" t="str">
        <f t="shared" si="1"/>
        <v>44410  FR - SHP - All Products</v>
      </c>
      <c r="I137" s="13">
        <f t="array" ref="I137">IFERROR(XLOOKUP(H137,'ads statistics'!H:H,'ads statistics'!E:E),"")</f>
        <v>67</v>
      </c>
      <c r="J137" s="5">
        <f t="array" ref="J137">IFERROR(XLOOKUP(H137,'ads statistics'!H:H,'ads statistics'!F:F),"")</f>
        <v>20456</v>
      </c>
      <c r="K137" s="5">
        <f t="array" ref="K137">IFERROR(XLOOKUP(H137,'ads statistics'!H:H,'ads statistics'!G:G),"")</f>
        <v>196</v>
      </c>
    </row>
    <row r="138">
      <c r="H138" s="5" t="str">
        <f t="shared" si="1"/>
        <v>44410  FR - TXT - BN - Marque Greenweez</v>
      </c>
      <c r="I138" s="13">
        <f t="array" ref="I138">IFERROR(XLOOKUP(H138,'ads statistics'!H:H,'ads statistics'!E:E),"")</f>
        <v>16</v>
      </c>
      <c r="J138" s="5">
        <f t="array" ref="J138">IFERROR(XLOOKUP(H138,'ads statistics'!H:H,'ads statistics'!F:F),"")</f>
        <v>294</v>
      </c>
      <c r="K138" s="5">
        <f t="array" ref="K138">IFERROR(XLOOKUP(H138,'ads statistics'!H:H,'ads statistics'!G:G),"")</f>
        <v>108</v>
      </c>
    </row>
    <row r="139">
      <c r="H139" s="5" t="str">
        <f t="shared" si="1"/>
        <v>44410  frequent_crm-cross_sell_j25_sepx_162_1000800</v>
      </c>
      <c r="I139" s="13" t="str">
        <f t="array" ref="I139">IFERROR(XLOOKUP(H139,'ads statistics'!H:H,'ads statistics'!E:E),"")</f>
        <v/>
      </c>
      <c r="J139" s="5" t="str">
        <f t="array" ref="J139">IFERROR(XLOOKUP(H139,'ads statistics'!H:H,'ads statistics'!F:F),"")</f>
        <v/>
      </c>
      <c r="K139" s="5" t="str">
        <f t="array" ref="K139">IFERROR(XLOOKUP(H139,'ads statistics'!H:H,'ads statistics'!G:G),"")</f>
        <v/>
      </c>
    </row>
    <row r="140">
      <c r="H140" s="5" t="str">
        <f t="shared" si="1"/>
        <v>44410  frequent_crm-relance_consommable_j30_sepx_162_1000300</v>
      </c>
      <c r="I140" s="13" t="str">
        <f t="array" ref="I140">IFERROR(XLOOKUP(H140,'ads statistics'!H:H,'ads statistics'!E:E),"")</f>
        <v/>
      </c>
      <c r="J140" s="5" t="str">
        <f t="array" ref="J140">IFERROR(XLOOKUP(H140,'ads statistics'!H:H,'ads statistics'!F:F),"")</f>
        <v/>
      </c>
      <c r="K140" s="5" t="str">
        <f t="array" ref="K140">IFERROR(XLOOKUP(H140,'ads statistics'!H:H,'ads statistics'!G:G),"")</f>
        <v/>
      </c>
    </row>
    <row r="141">
      <c r="H141" s="5" t="str">
        <f t="shared" si="1"/>
        <v>44410  nvclient_na_a_crm_tunnel_gwz_j7_autre_sepx_1265_1002800</v>
      </c>
      <c r="I141" s="13" t="str">
        <f t="array" ref="I141">IFERROR(XLOOKUP(H141,'ads statistics'!H:H,'ads statistics'!E:E),"")</f>
        <v/>
      </c>
      <c r="J141" s="5" t="str">
        <f t="array" ref="J141">IFERROR(XLOOKUP(H141,'ads statistics'!H:H,'ads statistics'!F:F),"")</f>
        <v/>
      </c>
      <c r="K141" s="5" t="str">
        <f t="array" ref="K141">IFERROR(XLOOKUP(H141,'ads statistics'!H:H,'ads statistics'!G:G),"")</f>
        <v/>
      </c>
    </row>
    <row r="142">
      <c r="H142" s="5" t="str">
        <f t="shared" si="1"/>
        <v>44410  occasionnel_crm-cross_sell_j25_sepx_184_1000500</v>
      </c>
      <c r="I142" s="13" t="str">
        <f t="array" ref="I142">IFERROR(XLOOKUP(H142,'ads statistics'!H:H,'ads statistics'!E:E),"")</f>
        <v/>
      </c>
      <c r="J142" s="5" t="str">
        <f t="array" ref="J142">IFERROR(XLOOKUP(H142,'ads statistics'!H:H,'ads statistics'!F:F),"")</f>
        <v/>
      </c>
      <c r="K142" s="5" t="str">
        <f t="array" ref="K142">IFERROR(XLOOKUP(H142,'ads statistics'!H:H,'ads statistics'!G:G),"")</f>
        <v/>
      </c>
    </row>
    <row r="143">
      <c r="H143" s="5" t="str">
        <f t="shared" si="1"/>
        <v>44411  </v>
      </c>
      <c r="I143" s="13" t="str">
        <f t="array" ref="I143">IFERROR(XLOOKUP(H143,'ads statistics'!H:H,'ads statistics'!E:E),"")</f>
        <v/>
      </c>
      <c r="J143" s="5" t="str">
        <f t="array" ref="J143">IFERROR(XLOOKUP(H143,'ads statistics'!H:H,'ads statistics'!F:F),"")</f>
        <v/>
      </c>
      <c r="K143" s="5" t="str">
        <f t="array" ref="K143">IFERROR(XLOOKUP(H143,'ads statistics'!H:H,'ads statistics'!G:G),"")</f>
        <v/>
      </c>
    </row>
    <row r="144">
      <c r="H144" s="5" t="str">
        <f t="shared" si="1"/>
        <v>44411  23985487</v>
      </c>
      <c r="I144" s="13">
        <f t="array" ref="I144">IFERROR(XLOOKUP(H144,'ads statistics'!H:H,'ads statistics'!E:E),"")</f>
        <v>4</v>
      </c>
      <c r="J144" s="5">
        <f t="array" ref="J144">IFERROR(XLOOKUP(H144,'ads statistics'!H:H,'ads statistics'!F:F),"")</f>
        <v>176</v>
      </c>
      <c r="K144" s="5">
        <f t="array" ref="K144">IFERROR(XLOOKUP(H144,'ads statistics'!H:H,'ads statistics'!G:G),"")</f>
        <v>10</v>
      </c>
    </row>
    <row r="145">
      <c r="H145" s="5" t="str">
        <f t="shared" si="1"/>
        <v>44411  25175647</v>
      </c>
      <c r="I145" s="13">
        <f t="array" ref="I145">IFERROR(XLOOKUP(H145,'ads statistics'!H:H,'ads statistics'!E:E),"")</f>
        <v>166</v>
      </c>
      <c r="J145" s="5">
        <f t="array" ref="J145">IFERROR(XLOOKUP(H145,'ads statistics'!H:H,'ads statistics'!F:F),"")</f>
        <v>1489</v>
      </c>
      <c r="K145" s="5">
        <f t="array" ref="K145">IFERROR(XLOOKUP(H145,'ads statistics'!H:H,'ads statistics'!G:G),"")</f>
        <v>844</v>
      </c>
    </row>
    <row r="146">
      <c r="H146" s="5" t="str">
        <f t="shared" si="1"/>
        <v>44411  63850117</v>
      </c>
      <c r="I146" s="13">
        <f t="array" ref="I146">IFERROR(XLOOKUP(H146,'ads statistics'!H:H,'ads statistics'!E:E),"")</f>
        <v>26</v>
      </c>
      <c r="J146" s="5">
        <f t="array" ref="J146">IFERROR(XLOOKUP(H146,'ads statistics'!H:H,'ads statistics'!F:F),"")</f>
        <v>854</v>
      </c>
      <c r="K146" s="5">
        <f t="array" ref="K146">IFERROR(XLOOKUP(H146,'ads statistics'!H:H,'ads statistics'!G:G),"")</f>
        <v>47</v>
      </c>
    </row>
    <row r="147">
      <c r="H147" s="5" t="str">
        <f t="shared" si="1"/>
        <v>44411  77471437</v>
      </c>
      <c r="I147" s="13">
        <f t="array" ref="I147">IFERROR(XLOOKUP(H147,'ads statistics'!H:H,'ads statistics'!E:E),"")</f>
        <v>66</v>
      </c>
      <c r="J147" s="5">
        <f t="array" ref="J147">IFERROR(XLOOKUP(H147,'ads statistics'!H:H,'ads statistics'!F:F),"")</f>
        <v>2456</v>
      </c>
      <c r="K147" s="5">
        <f t="array" ref="K147">IFERROR(XLOOKUP(H147,'ads statistics'!H:H,'ads statistics'!G:G),"")</f>
        <v>140</v>
      </c>
    </row>
    <row r="148">
      <c r="H148" s="5" t="str">
        <f t="shared" si="1"/>
        <v>44411  721921823</v>
      </c>
      <c r="I148" s="13">
        <f t="array" ref="I148">IFERROR(XLOOKUP(H148,'ads statistics'!H:H,'ads statistics'!E:E),"")</f>
        <v>81</v>
      </c>
      <c r="J148" s="5">
        <f t="array" ref="J148">IFERROR(XLOOKUP(H148,'ads statistics'!H:H,'ads statistics'!F:F),"")</f>
        <v>2933</v>
      </c>
      <c r="K148" s="5">
        <f t="array" ref="K148">IFERROR(XLOOKUP(H148,'ads statistics'!H:H,'ads statistics'!G:G),"")</f>
        <v>194</v>
      </c>
    </row>
    <row r="149">
      <c r="H149" s="5" t="str">
        <f t="shared" si="1"/>
        <v>44411  722005374</v>
      </c>
      <c r="I149" s="13">
        <f t="array" ref="I149">IFERROR(XLOOKUP(H149,'ads statistics'!H:H,'ads statistics'!E:E),"")</f>
        <v>19</v>
      </c>
      <c r="J149" s="5">
        <f t="array" ref="J149">IFERROR(XLOOKUP(H149,'ads statistics'!H:H,'ads statistics'!F:F),"")</f>
        <v>1083</v>
      </c>
      <c r="K149" s="5">
        <f t="array" ref="K149">IFERROR(XLOOKUP(H149,'ads statistics'!H:H,'ads statistics'!G:G),"")</f>
        <v>44</v>
      </c>
    </row>
    <row r="150">
      <c r="H150" s="5" t="str">
        <f t="shared" si="1"/>
        <v>44411  722005377</v>
      </c>
      <c r="I150" s="13">
        <f t="array" ref="I150">IFERROR(XLOOKUP(H150,'ads statistics'!H:H,'ads statistics'!E:E),"")</f>
        <v>64</v>
      </c>
      <c r="J150" s="5">
        <f t="array" ref="J150">IFERROR(XLOOKUP(H150,'ads statistics'!H:H,'ads statistics'!F:F),"")</f>
        <v>2303</v>
      </c>
      <c r="K150" s="5">
        <f t="array" ref="K150">IFERROR(XLOOKUP(H150,'ads statistics'!H:H,'ads statistics'!G:G),"")</f>
        <v>113</v>
      </c>
    </row>
    <row r="151">
      <c r="H151" s="5" t="str">
        <f t="shared" si="1"/>
        <v>44411  722005383</v>
      </c>
      <c r="I151" s="13">
        <f t="array" ref="I151">IFERROR(XLOOKUP(H151,'ads statistics'!H:H,'ads statistics'!E:E),"")</f>
        <v>43</v>
      </c>
      <c r="J151" s="5">
        <f t="array" ref="J151">IFERROR(XLOOKUP(H151,'ads statistics'!H:H,'ads statistics'!F:F),"")</f>
        <v>1873</v>
      </c>
      <c r="K151" s="5">
        <f t="array" ref="K151">IFERROR(XLOOKUP(H151,'ads statistics'!H:H,'ads statistics'!G:G),"")</f>
        <v>99</v>
      </c>
    </row>
    <row r="152">
      <c r="H152" s="5" t="str">
        <f t="shared" si="1"/>
        <v>44411  990389184</v>
      </c>
      <c r="I152" s="13">
        <f t="array" ref="I152">IFERROR(XLOOKUP(H152,'ads statistics'!H:H,'ads statistics'!E:E),"")</f>
        <v>16</v>
      </c>
      <c r="J152" s="5">
        <f t="array" ref="J152">IFERROR(XLOOKUP(H152,'ads statistics'!H:H,'ads statistics'!F:F),"")</f>
        <v>6045</v>
      </c>
      <c r="K152" s="5">
        <f t="array" ref="K152">IFERROR(XLOOKUP(H152,'ads statistics'!H:H,'ads statistics'!G:G),"")</f>
        <v>66</v>
      </c>
    </row>
    <row r="153">
      <c r="H153" s="5" t="str">
        <f t="shared" si="1"/>
        <v>44411  1554932109</v>
      </c>
      <c r="I153" s="13">
        <f t="array" ref="I153">IFERROR(XLOOKUP(H153,'ads statistics'!H:H,'ads statistics'!E:E),"")</f>
        <v>29</v>
      </c>
      <c r="J153" s="5">
        <f t="array" ref="J153">IFERROR(XLOOKUP(H153,'ads statistics'!H:H,'ads statistics'!F:F),"")</f>
        <v>9152</v>
      </c>
      <c r="K153" s="5">
        <f t="array" ref="K153">IFERROR(XLOOKUP(H153,'ads statistics'!H:H,'ads statistics'!G:G),"")</f>
        <v>77</v>
      </c>
    </row>
    <row r="154">
      <c r="H154" s="5" t="str">
        <f t="shared" si="1"/>
        <v>44411  1554932118</v>
      </c>
      <c r="I154" s="13">
        <f t="array" ref="I154">IFERROR(XLOOKUP(H154,'ads statistics'!H:H,'ads statistics'!E:E),"")</f>
        <v>42</v>
      </c>
      <c r="J154" s="5">
        <f t="array" ref="J154">IFERROR(XLOOKUP(H154,'ads statistics'!H:H,'ads statistics'!F:F),"")</f>
        <v>24152</v>
      </c>
      <c r="K154" s="5">
        <f t="array" ref="K154">IFERROR(XLOOKUP(H154,'ads statistics'!H:H,'ads statistics'!G:G),"")</f>
        <v>203</v>
      </c>
    </row>
    <row r="155">
      <c r="H155" s="5" t="str">
        <f t="shared" si="1"/>
        <v>44411  1554932127</v>
      </c>
      <c r="I155" s="13">
        <f t="array" ref="I155">IFERROR(XLOOKUP(H155,'ads statistics'!H:H,'ads statistics'!E:E),"")</f>
        <v>31</v>
      </c>
      <c r="J155" s="5">
        <f t="array" ref="J155">IFERROR(XLOOKUP(H155,'ads statistics'!H:H,'ads statistics'!F:F),"")</f>
        <v>12698</v>
      </c>
      <c r="K155" s="5">
        <f t="array" ref="K155">IFERROR(XLOOKUP(H155,'ads statistics'!H:H,'ads statistics'!G:G),"")</f>
        <v>111</v>
      </c>
    </row>
    <row r="156">
      <c r="H156" s="5" t="str">
        <f t="shared" si="1"/>
        <v>44411  1568687993</v>
      </c>
      <c r="I156" s="13">
        <f t="array" ref="I156">IFERROR(XLOOKUP(H156,'ads statistics'!H:H,'ads statistics'!E:E),"")</f>
        <v>180</v>
      </c>
      <c r="J156" s="5">
        <f t="array" ref="J156">IFERROR(XLOOKUP(H156,'ads statistics'!H:H,'ads statistics'!F:F),"")</f>
        <v>7948</v>
      </c>
      <c r="K156" s="5">
        <f t="array" ref="K156">IFERROR(XLOOKUP(H156,'ads statistics'!H:H,'ads statistics'!G:G),"")</f>
        <v>466</v>
      </c>
    </row>
    <row r="157">
      <c r="H157" s="5" t="str">
        <f t="shared" si="1"/>
        <v>44411  6866111472</v>
      </c>
      <c r="I157" s="13">
        <f t="array" ref="I157">IFERROR(XLOOKUP(H157,'ads statistics'!H:H,'ads statistics'!E:E),"")</f>
        <v>98</v>
      </c>
      <c r="J157" s="5">
        <f t="array" ref="J157">IFERROR(XLOOKUP(H157,'ads statistics'!H:H,'ads statistics'!F:F),"")</f>
        <v>41161</v>
      </c>
      <c r="K157" s="5">
        <f t="array" ref="K157">IFERROR(XLOOKUP(H157,'ads statistics'!H:H,'ads statistics'!G:G),"")</f>
        <v>327</v>
      </c>
    </row>
    <row r="158">
      <c r="H158" s="5" t="str">
        <f t="shared" si="1"/>
        <v>44411  6872271806</v>
      </c>
      <c r="I158" s="13">
        <f t="array" ref="I158">IFERROR(XLOOKUP(H158,'ads statistics'!H:H,'ads statistics'!E:E),"")</f>
        <v>116</v>
      </c>
      <c r="J158" s="5">
        <f t="array" ref="J158">IFERROR(XLOOKUP(H158,'ads statistics'!H:H,'ads statistics'!F:F),"")</f>
        <v>40852</v>
      </c>
      <c r="K158" s="5">
        <f t="array" ref="K158">IFERROR(XLOOKUP(H158,'ads statistics'!H:H,'ads statistics'!G:G),"")</f>
        <v>393</v>
      </c>
    </row>
    <row r="159">
      <c r="H159" s="5" t="str">
        <f t="shared" si="1"/>
        <v>44411  6872355548</v>
      </c>
      <c r="I159" s="13">
        <f t="array" ref="I159">IFERROR(XLOOKUP(H159,'ads statistics'!H:H,'ads statistics'!E:E),"")</f>
        <v>88</v>
      </c>
      <c r="J159" s="5">
        <f t="array" ref="J159">IFERROR(XLOOKUP(H159,'ads statistics'!H:H,'ads statistics'!F:F),"")</f>
        <v>42482</v>
      </c>
      <c r="K159" s="5">
        <f t="array" ref="K159">IFERROR(XLOOKUP(H159,'ads statistics'!H:H,'ads statistics'!G:G),"")</f>
        <v>268</v>
      </c>
    </row>
    <row r="160">
      <c r="H160" s="5" t="str">
        <f t="shared" si="1"/>
        <v>44411  8520906157</v>
      </c>
      <c r="I160" s="13">
        <f t="array" ref="I160">IFERROR(XLOOKUP(H160,'ads statistics'!H:H,'ads statistics'!E:E),"")</f>
        <v>665</v>
      </c>
      <c r="J160" s="5">
        <f t="array" ref="J160">IFERROR(XLOOKUP(H160,'ads statistics'!H:H,'ads statistics'!F:F),"")</f>
        <v>350144</v>
      </c>
      <c r="K160" s="5">
        <f t="array" ref="K160">IFERROR(XLOOKUP(H160,'ads statistics'!H:H,'ads statistics'!G:G),"")</f>
        <v>2584</v>
      </c>
    </row>
    <row r="161">
      <c r="H161" s="5" t="str">
        <f t="shared" si="1"/>
        <v>44411  10051737015</v>
      </c>
      <c r="I161" s="13">
        <f t="array" ref="I161">IFERROR(XLOOKUP(H161,'ads statistics'!H:H,'ads statistics'!E:E),"")</f>
        <v>65</v>
      </c>
      <c r="J161" s="5">
        <f t="array" ref="J161">IFERROR(XLOOKUP(H161,'ads statistics'!H:H,'ads statistics'!F:F),"")</f>
        <v>23004</v>
      </c>
      <c r="K161" s="5">
        <f t="array" ref="K161">IFERROR(XLOOKUP(H161,'ads statistics'!H:H,'ads statistics'!G:G),"")</f>
        <v>119</v>
      </c>
    </row>
    <row r="162">
      <c r="H162" s="5" t="str">
        <f t="shared" si="1"/>
        <v>44411  12770477884</v>
      </c>
      <c r="I162" s="13">
        <f t="array" ref="I162">IFERROR(XLOOKUP(H162,'ads statistics'!H:H,'ads statistics'!E:E),"")</f>
        <v>356</v>
      </c>
      <c r="J162" s="5">
        <f t="array" ref="J162">IFERROR(XLOOKUP(H162,'ads statistics'!H:H,'ads statistics'!F:F),"")</f>
        <v>199200</v>
      </c>
      <c r="K162" s="5">
        <f t="array" ref="K162">IFERROR(XLOOKUP(H162,'ads statistics'!H:H,'ads statistics'!G:G),"")</f>
        <v>1110</v>
      </c>
    </row>
    <row r="163">
      <c r="H163" s="5" t="str">
        <f t="shared" si="1"/>
        <v>44411  12771329453</v>
      </c>
      <c r="I163" s="13">
        <f t="array" ref="I163">IFERROR(XLOOKUP(H163,'ads statistics'!H:H,'ads statistics'!E:E),"")</f>
        <v>149</v>
      </c>
      <c r="J163" s="5">
        <f t="array" ref="J163">IFERROR(XLOOKUP(H163,'ads statistics'!H:H,'ads statistics'!F:F),"")</f>
        <v>67081</v>
      </c>
      <c r="K163" s="5">
        <f t="array" ref="K163">IFERROR(XLOOKUP(H163,'ads statistics'!H:H,'ads statistics'!G:G),"")</f>
        <v>615</v>
      </c>
    </row>
    <row r="164">
      <c r="H164" s="5" t="str">
        <f t="shared" si="1"/>
        <v>44411  13173444840</v>
      </c>
      <c r="I164" s="13">
        <f t="array" ref="I164">IFERROR(XLOOKUP(H164,'ads statistics'!H:H,'ads statistics'!E:E),"")</f>
        <v>13</v>
      </c>
      <c r="J164" s="5">
        <f t="array" ref="J164">IFERROR(XLOOKUP(H164,'ads statistics'!H:H,'ads statistics'!F:F),"")</f>
        <v>743</v>
      </c>
      <c r="K164" s="5">
        <f t="array" ref="K164">IFERROR(XLOOKUP(H164,'ads statistics'!H:H,'ads statistics'!G:G),"")</f>
        <v>30</v>
      </c>
    </row>
    <row r="165">
      <c r="H165" s="5" t="str">
        <f t="shared" si="1"/>
        <v>44411  13391691052</v>
      </c>
      <c r="I165" s="13">
        <f t="array" ref="I165">IFERROR(XLOOKUP(H165,'ads statistics'!H:H,'ads statistics'!E:E),"")</f>
        <v>183</v>
      </c>
      <c r="J165" s="5">
        <f t="array" ref="J165">IFERROR(XLOOKUP(H165,'ads statistics'!H:H,'ads statistics'!F:F),"")</f>
        <v>64898</v>
      </c>
      <c r="K165" s="5">
        <f t="array" ref="K165">IFERROR(XLOOKUP(H165,'ads statistics'!H:H,'ads statistics'!G:G),"")</f>
        <v>512</v>
      </c>
    </row>
    <row r="166">
      <c r="H166" s="5" t="str">
        <f t="shared" si="1"/>
        <v>44411  13568665881</v>
      </c>
      <c r="I166" s="13">
        <f t="array" ref="I166">IFERROR(XLOOKUP(H166,'ads statistics'!H:H,'ads statistics'!E:E),"")</f>
        <v>40</v>
      </c>
      <c r="J166" s="5">
        <f t="array" ref="J166">IFERROR(XLOOKUP(H166,'ads statistics'!H:H,'ads statistics'!F:F),"")</f>
        <v>632</v>
      </c>
      <c r="K166" s="5">
        <f t="array" ref="K166">IFERROR(XLOOKUP(H166,'ads statistics'!H:H,'ads statistics'!G:G),"")</f>
        <v>52</v>
      </c>
    </row>
    <row r="167">
      <c r="H167" s="5" t="str">
        <f t="shared" si="1"/>
        <v>44411  6209368149375</v>
      </c>
      <c r="I167" s="13">
        <f t="array" ref="I167">IFERROR(XLOOKUP(H167,'ads statistics'!H:H,'ads statistics'!E:E),"")</f>
        <v>139</v>
      </c>
      <c r="J167" s="5">
        <f t="array" ref="J167">IFERROR(XLOOKUP(H167,'ads statistics'!H:H,'ads statistics'!F:F),"")</f>
        <v>47537</v>
      </c>
      <c r="K167" s="5">
        <f t="array" ref="K167">IFERROR(XLOOKUP(H167,'ads statistics'!H:H,'ads statistics'!G:G),"")</f>
        <v>844</v>
      </c>
    </row>
    <row r="168">
      <c r="H168" s="5" t="str">
        <f t="shared" si="1"/>
        <v>44411  6248630848375</v>
      </c>
      <c r="I168" s="13">
        <f t="array" ref="I168">IFERROR(XLOOKUP(H168,'ads statistics'!H:H,'ads statistics'!E:E),"")</f>
        <v>137</v>
      </c>
      <c r="J168" s="5">
        <f t="array" ref="J168">IFERROR(XLOOKUP(H168,'ads statistics'!H:H,'ads statistics'!F:F),"")</f>
        <v>41442</v>
      </c>
      <c r="K168" s="5">
        <f t="array" ref="K168">IFERROR(XLOOKUP(H168,'ads statistics'!H:H,'ads statistics'!G:G),"")</f>
        <v>509</v>
      </c>
    </row>
    <row r="169">
      <c r="H169" s="5" t="str">
        <f t="shared" si="1"/>
        <v>44411  (not set)</v>
      </c>
      <c r="I169" s="13" t="str">
        <f t="array" ref="I169">IFERROR(XLOOKUP(H169,'ads statistics'!H:H,'ads statistics'!E:E),"")</f>
        <v/>
      </c>
      <c r="J169" s="5" t="str">
        <f t="array" ref="J169">IFERROR(XLOOKUP(H169,'ads statistics'!H:H,'ads statistics'!F:F),"")</f>
        <v/>
      </c>
      <c r="K169" s="5" t="str">
        <f t="array" ref="K169">IFERROR(XLOOKUP(H169,'ads statistics'!H:H,'ads statistics'!G:G),"")</f>
        <v/>
      </c>
    </row>
    <row r="170">
      <c r="H170" s="5" t="str">
        <f t="shared" si="1"/>
        <v>44411  (not set)</v>
      </c>
      <c r="I170" s="13" t="str">
        <f t="array" ref="I170">IFERROR(XLOOKUP(H170,'ads statistics'!H:H,'ads statistics'!E:E),"")</f>
        <v/>
      </c>
      <c r="J170" s="5" t="str">
        <f t="array" ref="J170">IFERROR(XLOOKUP(H170,'ads statistics'!H:H,'ads statistics'!F:F),"")</f>
        <v/>
      </c>
      <c r="K170" s="5" t="str">
        <f t="array" ref="K170">IFERROR(XLOOKUP(H170,'ads statistics'!H:H,'ads statistics'!G:G),"")</f>
        <v/>
      </c>
    </row>
    <row r="171">
      <c r="H171" s="5" t="str">
        <f t="shared" si="1"/>
        <v>44411  (not set)</v>
      </c>
      <c r="I171" s="13" t="str">
        <f t="array" ref="I171">IFERROR(XLOOKUP(H171,'ads statistics'!H:H,'ads statistics'!E:E),"")</f>
        <v/>
      </c>
      <c r="J171" s="5" t="str">
        <f t="array" ref="J171">IFERROR(XLOOKUP(H171,'ads statistics'!H:H,'ads statistics'!F:F),"")</f>
        <v/>
      </c>
      <c r="K171" s="5" t="str">
        <f t="array" ref="K171">IFERROR(XLOOKUP(H171,'ads statistics'!H:H,'ads statistics'!G:G),"")</f>
        <v/>
      </c>
    </row>
    <row r="172">
      <c r="H172" s="5" t="str">
        <f t="shared" si="1"/>
        <v>44411  (not set)</v>
      </c>
      <c r="I172" s="13" t="str">
        <f t="array" ref="I172">IFERROR(XLOOKUP(H172,'ads statistics'!H:H,'ads statistics'!E:E),"")</f>
        <v/>
      </c>
      <c r="J172" s="5" t="str">
        <f t="array" ref="J172">IFERROR(XLOOKUP(H172,'ads statistics'!H:H,'ads statistics'!F:F),"")</f>
        <v/>
      </c>
      <c r="K172" s="5" t="str">
        <f t="array" ref="K172">IFERROR(XLOOKUP(H172,'ads statistics'!H:H,'ads statistics'!G:G),"")</f>
        <v/>
      </c>
    </row>
    <row r="173">
      <c r="H173" s="5" t="str">
        <f t="shared" si="1"/>
        <v>44411  210214_nl_gourmand_sepx_1229_1002900</v>
      </c>
      <c r="I173" s="13" t="str">
        <f t="array" ref="I173">IFERROR(XLOOKUP(H173,'ads statistics'!H:H,'ads statistics'!E:E),"")</f>
        <v/>
      </c>
      <c r="J173" s="5" t="str">
        <f t="array" ref="J173">IFERROR(XLOOKUP(H173,'ads statistics'!H:H,'ads statistics'!F:F),"")</f>
        <v/>
      </c>
      <c r="K173" s="5" t="str">
        <f t="array" ref="K173">IFERROR(XLOOKUP(H173,'ads statistics'!H:H,'ads statistics'!G:G),"")</f>
        <v/>
      </c>
    </row>
    <row r="174">
      <c r="H174" s="5" t="str">
        <f t="shared" si="1"/>
        <v>44411  210630_nl_happy_hour_18h_sepx_1608_1003500</v>
      </c>
      <c r="I174" s="13" t="str">
        <f t="array" ref="I174">IFERROR(XLOOKUP(H174,'ads statistics'!H:H,'ads statistics'!E:E),"")</f>
        <v/>
      </c>
      <c r="J174" s="5" t="str">
        <f t="array" ref="J174">IFERROR(XLOOKUP(H174,'ads statistics'!H:H,'ads statistics'!F:F),"")</f>
        <v/>
      </c>
      <c r="K174" s="5" t="str">
        <f t="array" ref="K174">IFERROR(XLOOKUP(H174,'ads statistics'!H:H,'ads statistics'!G:G),"")</f>
        <v/>
      </c>
    </row>
    <row r="175">
      <c r="H175" s="5" t="str">
        <f t="shared" si="1"/>
        <v>44411  210630_nl_happy_hour_18h_sepx_1608_1003600</v>
      </c>
      <c r="I175" s="13" t="str">
        <f t="array" ref="I175">IFERROR(XLOOKUP(H175,'ads statistics'!H:H,'ads statistics'!E:E),"")</f>
        <v/>
      </c>
      <c r="J175" s="5" t="str">
        <f t="array" ref="J175">IFERROR(XLOOKUP(H175,'ads statistics'!H:H,'ads statistics'!F:F),"")</f>
        <v/>
      </c>
      <c r="K175" s="5" t="str">
        <f t="array" ref="K175">IFERROR(XLOOKUP(H175,'ads statistics'!H:H,'ads statistics'!G:G),"")</f>
        <v/>
      </c>
    </row>
    <row r="176">
      <c r="H176" s="5" t="str">
        <f t="shared" si="1"/>
        <v>44411  210705_nl_biochef_sepx_1618_1003800</v>
      </c>
      <c r="I176" s="13" t="str">
        <f t="array" ref="I176">IFERROR(XLOOKUP(H176,'ads statistics'!H:H,'ads statistics'!E:E),"")</f>
        <v/>
      </c>
      <c r="J176" s="5" t="str">
        <f t="array" ref="J176">IFERROR(XLOOKUP(H176,'ads statistics'!H:H,'ads statistics'!F:F),"")</f>
        <v/>
      </c>
      <c r="K176" s="5" t="str">
        <f t="array" ref="K176">IFERROR(XLOOKUP(H176,'ads statistics'!H:H,'ads statistics'!G:G),"")</f>
        <v/>
      </c>
    </row>
    <row r="177">
      <c r="H177" s="5" t="str">
        <f t="shared" si="1"/>
        <v>44411  210725_nl_potager_photo_sepx_1668_1003500</v>
      </c>
      <c r="I177" s="13" t="str">
        <f t="array" ref="I177">IFERROR(XLOOKUP(H177,'ads statistics'!H:H,'ads statistics'!E:E),"")</f>
        <v/>
      </c>
      <c r="J177" s="5" t="str">
        <f t="array" ref="J177">IFERROR(XLOOKUP(H177,'ads statistics'!H:H,'ads statistics'!F:F),"")</f>
        <v/>
      </c>
      <c r="K177" s="5" t="str">
        <f t="array" ref="K177">IFERROR(XLOOKUP(H177,'ads statistics'!H:H,'ads statistics'!G:G),"")</f>
        <v/>
      </c>
    </row>
    <row r="178">
      <c r="H178" s="5" t="str">
        <f t="shared" si="1"/>
        <v>44411  210725_push_soldes</v>
      </c>
      <c r="I178" s="13" t="str">
        <f t="array" ref="I178">IFERROR(XLOOKUP(H178,'ads statistics'!H:H,'ads statistics'!E:E),"")</f>
        <v/>
      </c>
      <c r="J178" s="5" t="str">
        <f t="array" ref="J178">IFERROR(XLOOKUP(H178,'ads statistics'!H:H,'ads statistics'!F:F),"")</f>
        <v/>
      </c>
      <c r="K178" s="5" t="str">
        <f t="array" ref="K178">IFERROR(XLOOKUP(H178,'ads statistics'!H:H,'ads statistics'!G:G),"")</f>
        <v/>
      </c>
    </row>
    <row r="179">
      <c r="H179" s="5" t="str">
        <f t="shared" si="1"/>
        <v>44411  210727_nl_djsoldes_sepx_1675_1003700</v>
      </c>
      <c r="I179" s="13" t="str">
        <f t="array" ref="I179">IFERROR(XLOOKUP(H179,'ads statistics'!H:H,'ads statistics'!E:E),"")</f>
        <v/>
      </c>
      <c r="J179" s="5" t="str">
        <f t="array" ref="J179">IFERROR(XLOOKUP(H179,'ads statistics'!H:H,'ads statistics'!F:F),"")</f>
        <v/>
      </c>
      <c r="K179" s="5" t="str">
        <f t="array" ref="K179">IFERROR(XLOOKUP(H179,'ads statistics'!H:H,'ads statistics'!G:G),"")</f>
        <v/>
      </c>
    </row>
    <row r="180">
      <c r="H180" s="5" t="str">
        <f t="shared" si="1"/>
        <v>44411  210727_nl_lastday_18H_sepx_1676_1004100</v>
      </c>
      <c r="I180" s="13" t="str">
        <f t="array" ref="I180">IFERROR(XLOOKUP(H180,'ads statistics'!H:H,'ads statistics'!E:E),"")</f>
        <v/>
      </c>
      <c r="J180" s="5" t="str">
        <f t="array" ref="J180">IFERROR(XLOOKUP(H180,'ads statistics'!H:H,'ads statistics'!F:F),"")</f>
        <v/>
      </c>
      <c r="K180" s="5" t="str">
        <f t="array" ref="K180">IFERROR(XLOOKUP(H180,'ads statistics'!H:H,'ads statistics'!G:G),"")</f>
        <v/>
      </c>
    </row>
    <row r="181">
      <c r="H181" s="5" t="str">
        <f t="shared" si="1"/>
        <v>44411  210727_nl_lastday_18H_sepx_1676_1004500</v>
      </c>
      <c r="I181" s="13" t="str">
        <f t="array" ref="I181">IFERROR(XLOOKUP(H181,'ads statistics'!H:H,'ads statistics'!E:E),"")</f>
        <v/>
      </c>
      <c r="J181" s="5" t="str">
        <f t="array" ref="J181">IFERROR(XLOOKUP(H181,'ads statistics'!H:H,'ads statistics'!F:F),"")</f>
        <v/>
      </c>
      <c r="K181" s="5" t="str">
        <f t="array" ref="K181">IFERROR(XLOOKUP(H181,'ads statistics'!H:H,'ads statistics'!G:G),"")</f>
        <v/>
      </c>
    </row>
    <row r="182">
      <c r="H182" s="5" t="str">
        <f t="shared" si="1"/>
        <v>44411  210801_nl_ete_sepx_1686_1003500</v>
      </c>
      <c r="I182" s="13" t="str">
        <f t="array" ref="I182">IFERROR(XLOOKUP(H182,'ads statistics'!H:H,'ads statistics'!E:E),"")</f>
        <v/>
      </c>
      <c r="J182" s="5" t="str">
        <f t="array" ref="J182">IFERROR(XLOOKUP(H182,'ads statistics'!H:H,'ads statistics'!F:F),"")</f>
        <v/>
      </c>
      <c r="K182" s="5" t="str">
        <f t="array" ref="K182">IFERROR(XLOOKUP(H182,'ads statistics'!H:H,'ads statistics'!G:G),"")</f>
        <v/>
      </c>
    </row>
    <row r="183">
      <c r="H183" s="5" t="str">
        <f t="shared" si="1"/>
        <v>44411  210801_nl_ete_sepx_1686_1003700</v>
      </c>
      <c r="I183" s="13" t="str">
        <f t="array" ref="I183">IFERROR(XLOOKUP(H183,'ads statistics'!H:H,'ads statistics'!E:E),"")</f>
        <v/>
      </c>
      <c r="J183" s="5" t="str">
        <f t="array" ref="J183">IFERROR(XLOOKUP(H183,'ads statistics'!H:H,'ads statistics'!F:F),"")</f>
        <v/>
      </c>
      <c r="K183" s="5" t="str">
        <f t="array" ref="K183">IFERROR(XLOOKUP(H183,'ads statistics'!H:H,'ads statistics'!G:G),"")</f>
        <v/>
      </c>
    </row>
    <row r="184">
      <c r="H184" s="5" t="str">
        <f t="shared" si="1"/>
        <v>44411  210802_nl_menage_sepx_1687_1003100</v>
      </c>
      <c r="I184" s="13" t="str">
        <f t="array" ref="I184">IFERROR(XLOOKUP(H184,'ads statistics'!H:H,'ads statistics'!E:E),"")</f>
        <v/>
      </c>
      <c r="J184" s="5" t="str">
        <f t="array" ref="J184">IFERROR(XLOOKUP(H184,'ads statistics'!H:H,'ads statistics'!F:F),"")</f>
        <v/>
      </c>
      <c r="K184" s="5" t="str">
        <f t="array" ref="K184">IFERROR(XLOOKUP(H184,'ads statistics'!H:H,'ads statistics'!G:G),"")</f>
        <v/>
      </c>
    </row>
    <row r="185">
      <c r="H185" s="5" t="str">
        <f t="shared" si="1"/>
        <v>44411  210802_nl_menage_sepx_1687_1003300</v>
      </c>
      <c r="I185" s="13" t="str">
        <f t="array" ref="I185">IFERROR(XLOOKUP(H185,'ads statistics'!H:H,'ads statistics'!E:E),"")</f>
        <v/>
      </c>
      <c r="J185" s="5" t="str">
        <f t="array" ref="J185">IFERROR(XLOOKUP(H185,'ads statistics'!H:H,'ads statistics'!F:F),"")</f>
        <v/>
      </c>
      <c r="K185" s="5" t="str">
        <f t="array" ref="K185">IFERROR(XLOOKUP(H185,'ads statistics'!H:H,'ads statistics'!G:G),"")</f>
        <v/>
      </c>
    </row>
    <row r="186">
      <c r="H186" s="5" t="str">
        <f t="shared" si="1"/>
        <v>44411  210802_nl_menage_sepx_1687_1003400</v>
      </c>
      <c r="I186" s="13" t="str">
        <f t="array" ref="I186">IFERROR(XLOOKUP(H186,'ads statistics'!H:H,'ads statistics'!E:E),"")</f>
        <v/>
      </c>
      <c r="J186" s="5" t="str">
        <f t="array" ref="J186">IFERROR(XLOOKUP(H186,'ads statistics'!H:H,'ads statistics'!F:F),"")</f>
        <v/>
      </c>
      <c r="K186" s="5" t="str">
        <f t="array" ref="K186">IFERROR(XLOOKUP(H186,'ads statistics'!H:H,'ads statistics'!G:G),"")</f>
        <v/>
      </c>
    </row>
    <row r="187">
      <c r="H187" s="5" t="str">
        <f t="shared" si="1"/>
        <v>44411  210802_nl_menage_sepx_1688_1003200</v>
      </c>
      <c r="I187" s="13" t="str">
        <f t="array" ref="I187">IFERROR(XLOOKUP(H187,'ads statistics'!H:H,'ads statistics'!E:E),"")</f>
        <v/>
      </c>
      <c r="J187" s="5" t="str">
        <f t="array" ref="J187">IFERROR(XLOOKUP(H187,'ads statistics'!H:H,'ads statistics'!F:F),"")</f>
        <v/>
      </c>
      <c r="K187" s="5" t="str">
        <f t="array" ref="K187">IFERROR(XLOOKUP(H187,'ads statistics'!H:H,'ads statistics'!G:G),"")</f>
        <v/>
      </c>
    </row>
    <row r="188">
      <c r="H188" s="5" t="str">
        <f t="shared" si="1"/>
        <v>44411  210802_nl_menage_sepx_1688_1003500</v>
      </c>
      <c r="I188" s="13" t="str">
        <f t="array" ref="I188">IFERROR(XLOOKUP(H188,'ads statistics'!H:H,'ads statistics'!E:E),"")</f>
        <v/>
      </c>
      <c r="J188" s="5" t="str">
        <f t="array" ref="J188">IFERROR(XLOOKUP(H188,'ads statistics'!H:H,'ads statistics'!F:F),"")</f>
        <v/>
      </c>
      <c r="K188" s="5" t="str">
        <f t="array" ref="K188">IFERROR(XLOOKUP(H188,'ads statistics'!H:H,'ads statistics'!G:G),"")</f>
        <v/>
      </c>
    </row>
    <row r="189">
      <c r="H189" s="5" t="str">
        <f t="shared" si="1"/>
        <v>44411  210803_nl_naturel_sepx_1695_1002500</v>
      </c>
      <c r="I189" s="13" t="str">
        <f t="array" ref="I189">IFERROR(XLOOKUP(H189,'ads statistics'!H:H,'ads statistics'!E:E),"")</f>
        <v/>
      </c>
      <c r="J189" s="5" t="str">
        <f t="array" ref="J189">IFERROR(XLOOKUP(H189,'ads statistics'!H:H,'ads statistics'!F:F),"")</f>
        <v/>
      </c>
      <c r="K189" s="5" t="str">
        <f t="array" ref="K189">IFERROR(XLOOKUP(H189,'ads statistics'!H:H,'ads statistics'!G:G),"")</f>
        <v/>
      </c>
    </row>
    <row r="190">
      <c r="H190" s="5" t="str">
        <f t="shared" si="1"/>
        <v>44411  210803_nl_naturel_sepx_1695_1002600</v>
      </c>
      <c r="I190" s="13" t="str">
        <f t="array" ref="I190">IFERROR(XLOOKUP(H190,'ads statistics'!H:H,'ads statistics'!E:E),"")</f>
        <v/>
      </c>
      <c r="J190" s="5" t="str">
        <f t="array" ref="J190">IFERROR(XLOOKUP(H190,'ads statistics'!H:H,'ads statistics'!F:F),"")</f>
        <v/>
      </c>
      <c r="K190" s="5" t="str">
        <f t="array" ref="K190">IFERROR(XLOOKUP(H190,'ads statistics'!H:H,'ads statistics'!G:G),"")</f>
        <v/>
      </c>
    </row>
    <row r="191">
      <c r="H191" s="5" t="str">
        <f t="shared" si="1"/>
        <v>44411  210803_nl_naturel_sepx_1695_1002700</v>
      </c>
      <c r="I191" s="13" t="str">
        <f t="array" ref="I191">IFERROR(XLOOKUP(H191,'ads statistics'!H:H,'ads statistics'!E:E),"")</f>
        <v/>
      </c>
      <c r="J191" s="5" t="str">
        <f t="array" ref="J191">IFERROR(XLOOKUP(H191,'ads statistics'!H:H,'ads statistics'!F:F),"")</f>
        <v/>
      </c>
      <c r="K191" s="5" t="str">
        <f t="array" ref="K191">IFERROR(XLOOKUP(H191,'ads statistics'!H:H,'ads statistics'!G:G),"")</f>
        <v/>
      </c>
    </row>
    <row r="192">
      <c r="H192" s="5" t="str">
        <f t="shared" si="1"/>
        <v>44411  210803_nl_naturel_sepx_1695_1002800</v>
      </c>
      <c r="I192" s="13" t="str">
        <f t="array" ref="I192">IFERROR(XLOOKUP(H192,'ads statistics'!H:H,'ads statistics'!E:E),"")</f>
        <v/>
      </c>
      <c r="J192" s="5" t="str">
        <f t="array" ref="J192">IFERROR(XLOOKUP(H192,'ads statistics'!H:H,'ads statistics'!F:F),"")</f>
        <v/>
      </c>
      <c r="K192" s="5" t="str">
        <f t="array" ref="K192">IFERROR(XLOOKUP(H192,'ads statistics'!H:H,'ads statistics'!G:G),"")</f>
        <v/>
      </c>
    </row>
    <row r="193">
      <c r="H193" s="5" t="str">
        <f t="shared" si="1"/>
        <v>44411  210803_nl_naturel_sepx_1695_1002900</v>
      </c>
      <c r="I193" s="13" t="str">
        <f t="array" ref="I193">IFERROR(XLOOKUP(H193,'ads statistics'!H:H,'ads statistics'!E:E),"")</f>
        <v/>
      </c>
      <c r="J193" s="5" t="str">
        <f t="array" ref="J193">IFERROR(XLOOKUP(H193,'ads statistics'!H:H,'ads statistics'!F:F),"")</f>
        <v/>
      </c>
      <c r="K193" s="5" t="str">
        <f t="array" ref="K193">IFERROR(XLOOKUP(H193,'ads statistics'!H:H,'ads statistics'!G:G),"")</f>
        <v/>
      </c>
    </row>
    <row r="194">
      <c r="H194" s="5" t="str">
        <f t="shared" si="1"/>
        <v>44411  210803_nl_naturel_sepx_1695_1003000</v>
      </c>
      <c r="I194" s="13" t="str">
        <f t="array" ref="I194">IFERROR(XLOOKUP(H194,'ads statistics'!H:H,'ads statistics'!E:E),"")</f>
        <v/>
      </c>
      <c r="J194" s="5" t="str">
        <f t="array" ref="J194">IFERROR(XLOOKUP(H194,'ads statistics'!H:H,'ads statistics'!F:F),"")</f>
        <v/>
      </c>
      <c r="K194" s="5" t="str">
        <f t="array" ref="K194">IFERROR(XLOOKUP(H194,'ads statistics'!H:H,'ads statistics'!G:G),"")</f>
        <v/>
      </c>
    </row>
    <row r="195">
      <c r="H195" s="5" t="str">
        <f t="shared" si="1"/>
        <v>44411  bienvenue-green21</v>
      </c>
      <c r="I195" s="13" t="str">
        <f t="array" ref="I195">IFERROR(XLOOKUP(H195,'ads statistics'!H:H,'ads statistics'!E:E),"")</f>
        <v/>
      </c>
      <c r="J195" s="5" t="str">
        <f t="array" ref="J195">IFERROR(XLOOKUP(H195,'ads statistics'!H:H,'ads statistics'!F:F),"")</f>
        <v/>
      </c>
      <c r="K195" s="5" t="str">
        <f t="array" ref="K195">IFERROR(XLOOKUP(H195,'ads statistics'!H:H,'ads statistics'!G:G),"")</f>
        <v/>
      </c>
    </row>
    <row r="196">
      <c r="H196" s="5" t="str">
        <f t="shared" si="1"/>
        <v>44411  bienvenue-soldes</v>
      </c>
      <c r="I196" s="13" t="str">
        <f t="array" ref="I196">IFERROR(XLOOKUP(H196,'ads statistics'!H:H,'ads statistics'!E:E),"")</f>
        <v/>
      </c>
      <c r="J196" s="5" t="str">
        <f t="array" ref="J196">IFERROR(XLOOKUP(H196,'ads statistics'!H:H,'ads statistics'!F:F),"")</f>
        <v/>
      </c>
      <c r="K196" s="5" t="str">
        <f t="array" ref="K196">IFERROR(XLOOKUP(H196,'ads statistics'!H:H,'ads statistics'!G:G),"")</f>
        <v/>
      </c>
    </row>
    <row r="197">
      <c r="H197" s="5" t="str">
        <f t="shared" si="1"/>
        <v>44411  couches_tidoo_crm_gwz_relance_sepx_1465_1000700</v>
      </c>
      <c r="I197" s="13" t="str">
        <f t="array" ref="I197">IFERROR(XLOOKUP(H197,'ads statistics'!H:H,'ads statistics'!E:E),"")</f>
        <v/>
      </c>
      <c r="J197" s="5" t="str">
        <f t="array" ref="J197">IFERROR(XLOOKUP(H197,'ads statistics'!H:H,'ads statistics'!F:F),"")</f>
        <v/>
      </c>
      <c r="K197" s="5" t="str">
        <f t="array" ref="K197">IFERROR(XLOOKUP(H197,'ads statistics'!H:H,'ads statistics'!G:G),"")</f>
        <v/>
      </c>
    </row>
    <row r="198">
      <c r="H198" s="5" t="str">
        <f t="shared" si="1"/>
        <v>44411  criteo_lower_funnel</v>
      </c>
      <c r="I198" s="13">
        <f t="array" ref="I198">IFERROR(XLOOKUP(H198,'ads statistics'!H:H,'ads statistics'!E:E),"")</f>
        <v>594</v>
      </c>
      <c r="J198" s="5">
        <f t="array" ref="J198">IFERROR(XLOOKUP(H198,'ads statistics'!H:H,'ads statistics'!F:F),"")</f>
        <v>387926</v>
      </c>
      <c r="K198" s="5">
        <f t="array" ref="K198">IFERROR(XLOOKUP(H198,'ads statistics'!H:H,'ads statistics'!G:G),"")</f>
        <v>1100</v>
      </c>
    </row>
    <row r="199">
      <c r="H199" s="5" t="str">
        <f t="shared" si="1"/>
        <v>44411  criteo_seg_occasionnels</v>
      </c>
      <c r="I199" s="13">
        <f t="array" ref="I199">IFERROR(XLOOKUP(H199,'ads statistics'!H:H,'ads statistics'!E:E),"")</f>
        <v>22</v>
      </c>
      <c r="J199" s="5">
        <f t="array" ref="J199">IFERROR(XLOOKUP(H199,'ads statistics'!H:H,'ads statistics'!F:F),"")</f>
        <v>20328</v>
      </c>
      <c r="K199" s="5">
        <f t="array" ref="K199">IFERROR(XLOOKUP(H199,'ads statistics'!H:H,'ads statistics'!G:G),"")</f>
        <v>42</v>
      </c>
    </row>
    <row r="200">
      <c r="H200" s="5" t="str">
        <f t="shared" si="1"/>
        <v>44411  crm_relance_gwz_panier_abandonne_h4_j1-h4_sepx_69_1000200</v>
      </c>
      <c r="I200" s="13" t="str">
        <f t="array" ref="I200">IFERROR(XLOOKUP(H200,'ads statistics'!H:H,'ads statistics'!E:E),"")</f>
        <v/>
      </c>
      <c r="J200" s="5" t="str">
        <f t="array" ref="J200">IFERROR(XLOOKUP(H200,'ads statistics'!H:H,'ads statistics'!F:F),"")</f>
        <v/>
      </c>
      <c r="K200" s="5" t="str">
        <f t="array" ref="K200">IFERROR(XLOOKUP(H200,'ads statistics'!H:H,'ads statistics'!G:G),"")</f>
        <v/>
      </c>
    </row>
    <row r="201">
      <c r="H201" s="5" t="str">
        <f t="shared" si="1"/>
        <v>44411  crm_relance_gwz_panier_abandonne_h4_j1-j1_sepx_69_1001400</v>
      </c>
      <c r="I201" s="13" t="str">
        <f t="array" ref="I201">IFERROR(XLOOKUP(H201,'ads statistics'!H:H,'ads statistics'!E:E),"")</f>
        <v/>
      </c>
      <c r="J201" s="5" t="str">
        <f t="array" ref="J201">IFERROR(XLOOKUP(H201,'ads statistics'!H:H,'ads statistics'!F:F),"")</f>
        <v/>
      </c>
      <c r="K201" s="5" t="str">
        <f t="array" ref="K201">IFERROR(XLOOKUP(H201,'ads statistics'!H:H,'ads statistics'!G:G),"")</f>
        <v/>
      </c>
    </row>
    <row r="202">
      <c r="H202" s="5" t="str">
        <f t="shared" si="1"/>
        <v>44411  email-admin</v>
      </c>
      <c r="I202" s="13" t="str">
        <f t="array" ref="I202">IFERROR(XLOOKUP(H202,'ads statistics'!H:H,'ads statistics'!E:E),"")</f>
        <v/>
      </c>
      <c r="J202" s="5" t="str">
        <f t="array" ref="J202">IFERROR(XLOOKUP(H202,'ads statistics'!H:H,'ads statistics'!F:F),"")</f>
        <v/>
      </c>
      <c r="K202" s="5" t="str">
        <f t="array" ref="K202">IFERROR(XLOOKUP(H202,'ads statistics'!H:H,'ads statistics'!G:G),"")</f>
        <v/>
      </c>
    </row>
    <row r="203">
      <c r="H203" s="5" t="str">
        <f t="shared" si="1"/>
        <v>44411  email-filleul</v>
      </c>
      <c r="I203" s="13" t="str">
        <f t="array" ref="I203">IFERROR(XLOOKUP(H203,'ads statistics'!H:H,'ads statistics'!E:E),"")</f>
        <v/>
      </c>
      <c r="J203" s="5" t="str">
        <f t="array" ref="J203">IFERROR(XLOOKUP(H203,'ads statistics'!H:H,'ads statistics'!F:F),"")</f>
        <v/>
      </c>
      <c r="K203" s="5" t="str">
        <f t="array" ref="K203">IFERROR(XLOOKUP(H203,'ads statistics'!H:H,'ads statistics'!G:G),"")</f>
        <v/>
      </c>
    </row>
    <row r="204">
      <c r="H204" s="5" t="str">
        <f t="shared" si="1"/>
        <v>44411  fq_prechurn_crm-relancecode_sepx_703_1000300</v>
      </c>
      <c r="I204" s="13" t="str">
        <f t="array" ref="I204">IFERROR(XLOOKUP(H204,'ads statistics'!H:H,'ads statistics'!E:E),"")</f>
        <v/>
      </c>
      <c r="J204" s="5" t="str">
        <f t="array" ref="J204">IFERROR(XLOOKUP(H204,'ads statistics'!H:H,'ads statistics'!F:F),"")</f>
        <v/>
      </c>
      <c r="K204" s="5" t="str">
        <f t="array" ref="K204">IFERROR(XLOOKUP(H204,'ads statistics'!H:H,'ads statistics'!G:G),"")</f>
        <v/>
      </c>
    </row>
    <row r="205">
      <c r="H205" s="5" t="str">
        <f t="shared" si="1"/>
        <v>44411  FR - SHP - All Products</v>
      </c>
      <c r="I205" s="13">
        <f t="array" ref="I205">IFERROR(XLOOKUP(H205,'ads statistics'!H:H,'ads statistics'!E:E),"")</f>
        <v>70</v>
      </c>
      <c r="J205" s="5">
        <f t="array" ref="J205">IFERROR(XLOOKUP(H205,'ads statistics'!H:H,'ads statistics'!F:F),"")</f>
        <v>20679</v>
      </c>
      <c r="K205" s="5">
        <f t="array" ref="K205">IFERROR(XLOOKUP(H205,'ads statistics'!H:H,'ads statistics'!G:G),"")</f>
        <v>202</v>
      </c>
    </row>
    <row r="206">
      <c r="H206" s="5" t="str">
        <f t="shared" si="1"/>
        <v>44411  FR - TXT - BN - Marque Greenweez</v>
      </c>
      <c r="I206" s="13">
        <f t="array" ref="I206">IFERROR(XLOOKUP(H206,'ads statistics'!H:H,'ads statistics'!E:E),"")</f>
        <v>13</v>
      </c>
      <c r="J206" s="5">
        <f t="array" ref="J206">IFERROR(XLOOKUP(H206,'ads statistics'!H:H,'ads statistics'!F:F),"")</f>
        <v>224</v>
      </c>
      <c r="K206" s="5">
        <f t="array" ref="K206">IFERROR(XLOOKUP(H206,'ads statistics'!H:H,'ads statistics'!G:G),"")</f>
        <v>94</v>
      </c>
    </row>
    <row r="207">
      <c r="H207" s="5" t="str">
        <f t="shared" si="1"/>
        <v>44411  frequent_crm-cross_sell_j25_sepx_162_1000800</v>
      </c>
      <c r="I207" s="13" t="str">
        <f t="array" ref="I207">IFERROR(XLOOKUP(H207,'ads statistics'!H:H,'ads statistics'!E:E),"")</f>
        <v/>
      </c>
      <c r="J207" s="5" t="str">
        <f t="array" ref="J207">IFERROR(XLOOKUP(H207,'ads statistics'!H:H,'ads statistics'!F:F),"")</f>
        <v/>
      </c>
      <c r="K207" s="5" t="str">
        <f t="array" ref="K207">IFERROR(XLOOKUP(H207,'ads statistics'!H:H,'ads statistics'!G:G),"")</f>
        <v/>
      </c>
    </row>
    <row r="208">
      <c r="H208" s="5" t="str">
        <f t="shared" si="1"/>
        <v>44411  frequent_crm-relance_consommable_j30_sepx_162_1000300</v>
      </c>
      <c r="I208" s="13" t="str">
        <f t="array" ref="I208">IFERROR(XLOOKUP(H208,'ads statistics'!H:H,'ads statistics'!E:E),"")</f>
        <v/>
      </c>
      <c r="J208" s="5" t="str">
        <f t="array" ref="J208">IFERROR(XLOOKUP(H208,'ads statistics'!H:H,'ads statistics'!F:F),"")</f>
        <v/>
      </c>
      <c r="K208" s="5" t="str">
        <f t="array" ref="K208">IFERROR(XLOOKUP(H208,'ads statistics'!H:H,'ads statistics'!G:G),"")</f>
        <v/>
      </c>
    </row>
    <row r="209">
      <c r="H209" s="5" t="str">
        <f t="shared" si="1"/>
        <v>44411  nvclient_a_crm_tunnel_gwz_j23_nonvegan_sepx_1260_1001200</v>
      </c>
      <c r="I209" s="13" t="str">
        <f t="array" ref="I209">IFERROR(XLOOKUP(H209,'ads statistics'!H:H,'ads statistics'!E:E),"")</f>
        <v/>
      </c>
      <c r="J209" s="5" t="str">
        <f t="array" ref="J209">IFERROR(XLOOKUP(H209,'ads statistics'!H:H,'ads statistics'!F:F),"")</f>
        <v/>
      </c>
      <c r="K209" s="5" t="str">
        <f t="array" ref="K209">IFERROR(XLOOKUP(H209,'ads statistics'!H:H,'ads statistics'!G:G),"")</f>
        <v/>
      </c>
    </row>
    <row r="210">
      <c r="H210" s="5" t="str">
        <f t="shared" si="1"/>
        <v>44411  nvclient_na_a_crm_tunnel_gwz_j7_autre_sepx_1265_1002800</v>
      </c>
      <c r="I210" s="13" t="str">
        <f t="array" ref="I210">IFERROR(XLOOKUP(H210,'ads statistics'!H:H,'ads statistics'!E:E),"")</f>
        <v/>
      </c>
      <c r="J210" s="5" t="str">
        <f t="array" ref="J210">IFERROR(XLOOKUP(H210,'ads statistics'!H:H,'ads statistics'!F:F),"")</f>
        <v/>
      </c>
      <c r="K210" s="5" t="str">
        <f t="array" ref="K210">IFERROR(XLOOKUP(H210,'ads statistics'!H:H,'ads statistics'!G:G),"")</f>
        <v/>
      </c>
    </row>
    <row r="211">
      <c r="H211" s="5" t="str">
        <f t="shared" si="1"/>
        <v>44411  prebuy_crm_tunnel_gwz_j3_sepx_1210_1002100</v>
      </c>
      <c r="I211" s="13" t="str">
        <f t="array" ref="I211">IFERROR(XLOOKUP(H211,'ads statistics'!H:H,'ads statistics'!E:E),"")</f>
        <v/>
      </c>
      <c r="J211" s="5" t="str">
        <f t="array" ref="J211">IFERROR(XLOOKUP(H211,'ads statistics'!H:H,'ads statistics'!F:F),"")</f>
        <v/>
      </c>
      <c r="K211" s="5" t="str">
        <f t="array" ref="K211">IFERROR(XLOOKUP(H211,'ads statistics'!H:H,'ads statistics'!G:G),"")</f>
        <v/>
      </c>
    </row>
    <row r="212">
      <c r="H212" s="5" t="str">
        <f t="shared" si="1"/>
        <v>44411  prechurn_crm_tunnel_gwz_j-14_autre_sepx_1667_1001400</v>
      </c>
      <c r="I212" s="13" t="str">
        <f t="array" ref="I212">IFERROR(XLOOKUP(H212,'ads statistics'!H:H,'ads statistics'!E:E),"")</f>
        <v/>
      </c>
      <c r="J212" s="5" t="str">
        <f t="array" ref="J212">IFERROR(XLOOKUP(H212,'ads statistics'!H:H,'ads statistics'!F:F),"")</f>
        <v/>
      </c>
      <c r="K212" s="5" t="str">
        <f t="array" ref="K212">IFERROR(XLOOKUP(H212,'ads statistics'!H:H,'ads statistics'!G:G),"")</f>
        <v/>
      </c>
    </row>
    <row r="213">
      <c r="H213" s="5" t="str">
        <f t="shared" si="1"/>
        <v>44412  </v>
      </c>
      <c r="I213" s="13" t="str">
        <f t="array" ref="I213">IFERROR(XLOOKUP(H213,'ads statistics'!H:H,'ads statistics'!E:E),"")</f>
        <v/>
      </c>
      <c r="J213" s="5" t="str">
        <f t="array" ref="J213">IFERROR(XLOOKUP(H213,'ads statistics'!H:H,'ads statistics'!F:F),"")</f>
        <v/>
      </c>
      <c r="K213" s="5" t="str">
        <f t="array" ref="K213">IFERROR(XLOOKUP(H213,'ads statistics'!H:H,'ads statistics'!G:G),"")</f>
        <v/>
      </c>
    </row>
    <row r="214">
      <c r="H214" s="5" t="str">
        <f t="shared" si="1"/>
        <v>44412  23985487</v>
      </c>
      <c r="I214" s="13">
        <f t="array" ref="I214">IFERROR(XLOOKUP(H214,'ads statistics'!H:H,'ads statistics'!E:E),"")</f>
        <v>4</v>
      </c>
      <c r="J214" s="5">
        <f t="array" ref="J214">IFERROR(XLOOKUP(H214,'ads statistics'!H:H,'ads statistics'!F:F),"")</f>
        <v>215</v>
      </c>
      <c r="K214" s="5">
        <f t="array" ref="K214">IFERROR(XLOOKUP(H214,'ads statistics'!H:H,'ads statistics'!G:G),"")</f>
        <v>10</v>
      </c>
    </row>
    <row r="215">
      <c r="H215" s="5" t="str">
        <f t="shared" si="1"/>
        <v>44412  25175647</v>
      </c>
      <c r="I215" s="13">
        <f t="array" ref="I215">IFERROR(XLOOKUP(H215,'ads statistics'!H:H,'ads statistics'!E:E),"")</f>
        <v>148</v>
      </c>
      <c r="J215" s="5">
        <f t="array" ref="J215">IFERROR(XLOOKUP(H215,'ads statistics'!H:H,'ads statistics'!F:F),"")</f>
        <v>1428</v>
      </c>
      <c r="K215" s="5">
        <f t="array" ref="K215">IFERROR(XLOOKUP(H215,'ads statistics'!H:H,'ads statistics'!G:G),"")</f>
        <v>815</v>
      </c>
    </row>
    <row r="216">
      <c r="H216" s="5" t="str">
        <f t="shared" si="1"/>
        <v>44412  77471437</v>
      </c>
      <c r="I216" s="13">
        <f t="array" ref="I216">IFERROR(XLOOKUP(H216,'ads statistics'!H:H,'ads statistics'!E:E),"")</f>
        <v>81</v>
      </c>
      <c r="J216" s="5">
        <f t="array" ref="J216">IFERROR(XLOOKUP(H216,'ads statistics'!H:H,'ads statistics'!F:F),"")</f>
        <v>3033</v>
      </c>
      <c r="K216" s="5">
        <f t="array" ref="K216">IFERROR(XLOOKUP(H216,'ads statistics'!H:H,'ads statistics'!G:G),"")</f>
        <v>148</v>
      </c>
    </row>
    <row r="217">
      <c r="H217" s="5" t="str">
        <f t="shared" si="1"/>
        <v>44412  127642957</v>
      </c>
      <c r="I217" s="13">
        <f t="array" ref="I217">IFERROR(XLOOKUP(H217,'ads statistics'!H:H,'ads statistics'!E:E),"")</f>
        <v>11</v>
      </c>
      <c r="J217" s="5">
        <f t="array" ref="J217">IFERROR(XLOOKUP(H217,'ads statistics'!H:H,'ads statistics'!F:F),"")</f>
        <v>1007</v>
      </c>
      <c r="K217" s="5">
        <f t="array" ref="K217">IFERROR(XLOOKUP(H217,'ads statistics'!H:H,'ads statistics'!G:G),"")</f>
        <v>36</v>
      </c>
    </row>
    <row r="218">
      <c r="H218" s="5" t="str">
        <f t="shared" si="1"/>
        <v>44412  721921823</v>
      </c>
      <c r="I218" s="13">
        <f t="array" ref="I218">IFERROR(XLOOKUP(H218,'ads statistics'!H:H,'ads statistics'!E:E),"")</f>
        <v>92</v>
      </c>
      <c r="J218" s="5">
        <f t="array" ref="J218">IFERROR(XLOOKUP(H218,'ads statistics'!H:H,'ads statistics'!F:F),"")</f>
        <v>3284</v>
      </c>
      <c r="K218" s="5">
        <f t="array" ref="K218">IFERROR(XLOOKUP(H218,'ads statistics'!H:H,'ads statistics'!G:G),"")</f>
        <v>214</v>
      </c>
    </row>
    <row r="219">
      <c r="H219" s="5" t="str">
        <f t="shared" si="1"/>
        <v>44412  722005374</v>
      </c>
      <c r="I219" s="13">
        <f t="array" ref="I219">IFERROR(XLOOKUP(H219,'ads statistics'!H:H,'ads statistics'!E:E),"")</f>
        <v>15</v>
      </c>
      <c r="J219" s="5">
        <f t="array" ref="J219">IFERROR(XLOOKUP(H219,'ads statistics'!H:H,'ads statistics'!F:F),"")</f>
        <v>1255</v>
      </c>
      <c r="K219" s="5">
        <f t="array" ref="K219">IFERROR(XLOOKUP(H219,'ads statistics'!H:H,'ads statistics'!G:G),"")</f>
        <v>47</v>
      </c>
    </row>
    <row r="220">
      <c r="H220" s="5" t="str">
        <f t="shared" si="1"/>
        <v>44412  722005377</v>
      </c>
      <c r="I220" s="13">
        <f t="array" ref="I220">IFERROR(XLOOKUP(H220,'ads statistics'!H:H,'ads statistics'!E:E),"")</f>
        <v>61</v>
      </c>
      <c r="J220" s="5">
        <f t="array" ref="J220">IFERROR(XLOOKUP(H220,'ads statistics'!H:H,'ads statistics'!F:F),"")</f>
        <v>2533</v>
      </c>
      <c r="K220" s="5">
        <f t="array" ref="K220">IFERROR(XLOOKUP(H220,'ads statistics'!H:H,'ads statistics'!G:G),"")</f>
        <v>117</v>
      </c>
    </row>
    <row r="221">
      <c r="H221" s="5" t="str">
        <f t="shared" si="1"/>
        <v>44412  722005383</v>
      </c>
      <c r="I221" s="13">
        <f t="array" ref="I221">IFERROR(XLOOKUP(H221,'ads statistics'!H:H,'ads statistics'!E:E),"")</f>
        <v>36</v>
      </c>
      <c r="J221" s="5">
        <f t="array" ref="J221">IFERROR(XLOOKUP(H221,'ads statistics'!H:H,'ads statistics'!F:F),"")</f>
        <v>1738</v>
      </c>
      <c r="K221" s="5">
        <f t="array" ref="K221">IFERROR(XLOOKUP(H221,'ads statistics'!H:H,'ads statistics'!G:G),"")</f>
        <v>96</v>
      </c>
    </row>
    <row r="222">
      <c r="H222" s="5" t="str">
        <f t="shared" si="1"/>
        <v>44412  990389184</v>
      </c>
      <c r="I222" s="13">
        <f t="array" ref="I222">IFERROR(XLOOKUP(H222,'ads statistics'!H:H,'ads statistics'!E:E),"")</f>
        <v>22</v>
      </c>
      <c r="J222" s="5">
        <f t="array" ref="J222">IFERROR(XLOOKUP(H222,'ads statistics'!H:H,'ads statistics'!F:F),"")</f>
        <v>6815</v>
      </c>
      <c r="K222" s="5">
        <f t="array" ref="K222">IFERROR(XLOOKUP(H222,'ads statistics'!H:H,'ads statistics'!G:G),"")</f>
        <v>63</v>
      </c>
    </row>
    <row r="223">
      <c r="H223" s="5" t="str">
        <f t="shared" si="1"/>
        <v>44412  1554932079</v>
      </c>
      <c r="I223" s="13">
        <f t="array" ref="I223">IFERROR(XLOOKUP(H223,'ads statistics'!H:H,'ads statistics'!E:E),"")</f>
        <v>50</v>
      </c>
      <c r="J223" s="5">
        <f t="array" ref="J223">IFERROR(XLOOKUP(H223,'ads statistics'!H:H,'ads statistics'!F:F),"")</f>
        <v>20982</v>
      </c>
      <c r="K223" s="5">
        <f t="array" ref="K223">IFERROR(XLOOKUP(H223,'ads statistics'!H:H,'ads statistics'!G:G),"")</f>
        <v>179</v>
      </c>
    </row>
    <row r="224">
      <c r="H224" s="5" t="str">
        <f t="shared" si="1"/>
        <v>44412  1554932118</v>
      </c>
      <c r="I224" s="13">
        <f t="array" ref="I224">IFERROR(XLOOKUP(H224,'ads statistics'!H:H,'ads statistics'!E:E),"")</f>
        <v>41</v>
      </c>
      <c r="J224" s="5">
        <f t="array" ref="J224">IFERROR(XLOOKUP(H224,'ads statistics'!H:H,'ads statistics'!F:F),"")</f>
        <v>22225</v>
      </c>
      <c r="K224" s="5">
        <f t="array" ref="K224">IFERROR(XLOOKUP(H224,'ads statistics'!H:H,'ads statistics'!G:G),"")</f>
        <v>203</v>
      </c>
    </row>
    <row r="225">
      <c r="H225" s="5" t="str">
        <f t="shared" si="1"/>
        <v>44412  1554932127</v>
      </c>
      <c r="I225" s="13">
        <f t="array" ref="I225">IFERROR(XLOOKUP(H225,'ads statistics'!H:H,'ads statistics'!E:E),"")</f>
        <v>29</v>
      </c>
      <c r="J225" s="5">
        <f t="array" ref="J225">IFERROR(XLOOKUP(H225,'ads statistics'!H:H,'ads statistics'!F:F),"")</f>
        <v>10824</v>
      </c>
      <c r="K225" s="5">
        <f t="array" ref="K225">IFERROR(XLOOKUP(H225,'ads statistics'!H:H,'ads statistics'!G:G),"")</f>
        <v>91</v>
      </c>
    </row>
    <row r="226">
      <c r="H226" s="5" t="str">
        <f t="shared" si="1"/>
        <v>44412  1568687993</v>
      </c>
      <c r="I226" s="13">
        <f t="array" ref="I226">IFERROR(XLOOKUP(H226,'ads statistics'!H:H,'ads statistics'!E:E),"")</f>
        <v>170</v>
      </c>
      <c r="J226" s="5">
        <f t="array" ref="J226">IFERROR(XLOOKUP(H226,'ads statistics'!H:H,'ads statistics'!F:F),"")</f>
        <v>8759</v>
      </c>
      <c r="K226" s="5">
        <f t="array" ref="K226">IFERROR(XLOOKUP(H226,'ads statistics'!H:H,'ads statistics'!G:G),"")</f>
        <v>488</v>
      </c>
    </row>
    <row r="227">
      <c r="H227" s="5" t="str">
        <f t="shared" si="1"/>
        <v>44412  6467292947</v>
      </c>
      <c r="I227" s="13">
        <f t="array" ref="I227">IFERROR(XLOOKUP(H227,'ads statistics'!H:H,'ads statistics'!E:E),"")</f>
        <v>35</v>
      </c>
      <c r="J227" s="5">
        <f t="array" ref="J227">IFERROR(XLOOKUP(H227,'ads statistics'!H:H,'ads statistics'!F:F),"")</f>
        <v>18612</v>
      </c>
      <c r="K227" s="5">
        <f t="array" ref="K227">IFERROR(XLOOKUP(H227,'ads statistics'!H:H,'ads statistics'!G:G),"")</f>
        <v>157</v>
      </c>
    </row>
    <row r="228">
      <c r="H228" s="5" t="str">
        <f t="shared" si="1"/>
        <v>44412  6866111472</v>
      </c>
      <c r="I228" s="13">
        <f t="array" ref="I228">IFERROR(XLOOKUP(H228,'ads statistics'!H:H,'ads statistics'!E:E),"")</f>
        <v>110</v>
      </c>
      <c r="J228" s="5">
        <f t="array" ref="J228">IFERROR(XLOOKUP(H228,'ads statistics'!H:H,'ads statistics'!F:F),"")</f>
        <v>45983</v>
      </c>
      <c r="K228" s="5">
        <f t="array" ref="K228">IFERROR(XLOOKUP(H228,'ads statistics'!H:H,'ads statistics'!G:G),"")</f>
        <v>359</v>
      </c>
    </row>
    <row r="229">
      <c r="H229" s="5" t="str">
        <f t="shared" si="1"/>
        <v>44412  6872271806</v>
      </c>
      <c r="I229" s="13">
        <f t="array" ref="I229">IFERROR(XLOOKUP(H229,'ads statistics'!H:H,'ads statistics'!E:E),"")</f>
        <v>113</v>
      </c>
      <c r="J229" s="5">
        <f t="array" ref="J229">IFERROR(XLOOKUP(H229,'ads statistics'!H:H,'ads statistics'!F:F),"")</f>
        <v>47623</v>
      </c>
      <c r="K229" s="5">
        <f t="array" ref="K229">IFERROR(XLOOKUP(H229,'ads statistics'!H:H,'ads statistics'!G:G),"")</f>
        <v>417</v>
      </c>
    </row>
    <row r="230">
      <c r="H230" s="5" t="str">
        <f t="shared" si="1"/>
        <v>44412  6872355548</v>
      </c>
      <c r="I230" s="13">
        <f t="array" ref="I230">IFERROR(XLOOKUP(H230,'ads statistics'!H:H,'ads statistics'!E:E),"")</f>
        <v>97</v>
      </c>
      <c r="J230" s="5">
        <f t="array" ref="J230">IFERROR(XLOOKUP(H230,'ads statistics'!H:H,'ads statistics'!F:F),"")</f>
        <v>48460</v>
      </c>
      <c r="K230" s="5">
        <f t="array" ref="K230">IFERROR(XLOOKUP(H230,'ads statistics'!H:H,'ads statistics'!G:G),"")</f>
        <v>291</v>
      </c>
    </row>
    <row r="231">
      <c r="H231" s="5" t="str">
        <f t="shared" si="1"/>
        <v>44412  8520906157</v>
      </c>
      <c r="I231" s="13">
        <f t="array" ref="I231">IFERROR(XLOOKUP(H231,'ads statistics'!H:H,'ads statistics'!E:E),"")</f>
        <v>647</v>
      </c>
      <c r="J231" s="5">
        <f t="array" ref="J231">IFERROR(XLOOKUP(H231,'ads statistics'!H:H,'ads statistics'!F:F),"")</f>
        <v>358882</v>
      </c>
      <c r="K231" s="5">
        <f t="array" ref="K231">IFERROR(XLOOKUP(H231,'ads statistics'!H:H,'ads statistics'!G:G),"")</f>
        <v>2514</v>
      </c>
    </row>
    <row r="232">
      <c r="H232" s="5" t="str">
        <f t="shared" si="1"/>
        <v>44412  10051737015</v>
      </c>
      <c r="I232" s="13">
        <f t="array" ref="I232">IFERROR(XLOOKUP(H232,'ads statistics'!H:H,'ads statistics'!E:E),"")</f>
        <v>87</v>
      </c>
      <c r="J232" s="5">
        <f t="array" ref="J232">IFERROR(XLOOKUP(H232,'ads statistics'!H:H,'ads statistics'!F:F),"")</f>
        <v>35344</v>
      </c>
      <c r="K232" s="5">
        <f t="array" ref="K232">IFERROR(XLOOKUP(H232,'ads statistics'!H:H,'ads statistics'!G:G),"")</f>
        <v>201</v>
      </c>
    </row>
    <row r="233">
      <c r="H233" s="5" t="str">
        <f t="shared" si="1"/>
        <v>44412  12770477884</v>
      </c>
      <c r="I233" s="13">
        <f t="array" ref="I233">IFERROR(XLOOKUP(H233,'ads statistics'!H:H,'ads statistics'!E:E),"")</f>
        <v>345</v>
      </c>
      <c r="J233" s="5">
        <f t="array" ref="J233">IFERROR(XLOOKUP(H233,'ads statistics'!H:H,'ads statistics'!F:F),"")</f>
        <v>198314</v>
      </c>
      <c r="K233" s="5">
        <f t="array" ref="K233">IFERROR(XLOOKUP(H233,'ads statistics'!H:H,'ads statistics'!G:G),"")</f>
        <v>1103</v>
      </c>
    </row>
    <row r="234">
      <c r="H234" s="5" t="str">
        <f t="shared" si="1"/>
        <v>44412  12771329453</v>
      </c>
      <c r="I234" s="13">
        <f t="array" ref="I234">IFERROR(XLOOKUP(H234,'ads statistics'!H:H,'ads statistics'!E:E),"")</f>
        <v>134</v>
      </c>
      <c r="J234" s="5">
        <f t="array" ref="J234">IFERROR(XLOOKUP(H234,'ads statistics'!H:H,'ads statistics'!F:F),"")</f>
        <v>55881</v>
      </c>
      <c r="K234" s="5">
        <f t="array" ref="K234">IFERROR(XLOOKUP(H234,'ads statistics'!H:H,'ads statistics'!G:G),"")</f>
        <v>602</v>
      </c>
    </row>
    <row r="235">
      <c r="H235" s="5" t="str">
        <f t="shared" si="1"/>
        <v>44412  13287594842</v>
      </c>
      <c r="I235" s="13">
        <f t="array" ref="I235">IFERROR(XLOOKUP(H235,'ads statistics'!H:H,'ads statistics'!E:E),"")</f>
        <v>21</v>
      </c>
      <c r="J235" s="5">
        <f t="array" ref="J235">IFERROR(XLOOKUP(H235,'ads statistics'!H:H,'ads statistics'!F:F),"")</f>
        <v>1758</v>
      </c>
      <c r="K235" s="5">
        <f t="array" ref="K235">IFERROR(XLOOKUP(H235,'ads statistics'!H:H,'ads statistics'!G:G),"")</f>
        <v>73</v>
      </c>
    </row>
    <row r="236">
      <c r="H236" s="5" t="str">
        <f t="shared" si="1"/>
        <v>44412  13391691052</v>
      </c>
      <c r="I236" s="13">
        <f t="array" ref="I236">IFERROR(XLOOKUP(H236,'ads statistics'!H:H,'ads statistics'!E:E),"")</f>
        <v>123</v>
      </c>
      <c r="J236" s="5">
        <f t="array" ref="J236">IFERROR(XLOOKUP(H236,'ads statistics'!H:H,'ads statistics'!F:F),"")</f>
        <v>63776</v>
      </c>
      <c r="K236" s="5">
        <f t="array" ref="K236">IFERROR(XLOOKUP(H236,'ads statistics'!H:H,'ads statistics'!G:G),"")</f>
        <v>314</v>
      </c>
    </row>
    <row r="237">
      <c r="H237" s="5" t="str">
        <f t="shared" si="1"/>
        <v>44412  13568665881</v>
      </c>
      <c r="I237" s="13">
        <f t="array" ref="I237">IFERROR(XLOOKUP(H237,'ads statistics'!H:H,'ads statistics'!E:E),"")</f>
        <v>52</v>
      </c>
      <c r="J237" s="5">
        <f t="array" ref="J237">IFERROR(XLOOKUP(H237,'ads statistics'!H:H,'ads statistics'!F:F),"")</f>
        <v>698</v>
      </c>
      <c r="K237" s="5">
        <f t="array" ref="K237">IFERROR(XLOOKUP(H237,'ads statistics'!H:H,'ads statistics'!G:G),"")</f>
        <v>62</v>
      </c>
    </row>
    <row r="238">
      <c r="H238" s="5" t="str">
        <f t="shared" si="1"/>
        <v>44412  6208975682575</v>
      </c>
      <c r="I238" s="13">
        <f t="array" ref="I238">IFERROR(XLOOKUP(H238,'ads statistics'!H:H,'ads statistics'!E:E),"")</f>
        <v>121</v>
      </c>
      <c r="J238" s="5">
        <f t="array" ref="J238">IFERROR(XLOOKUP(H238,'ads statistics'!H:H,'ads statistics'!F:F),"")</f>
        <v>12177</v>
      </c>
      <c r="K238" s="5">
        <f t="array" ref="K238">IFERROR(XLOOKUP(H238,'ads statistics'!H:H,'ads statistics'!G:G),"")</f>
        <v>206</v>
      </c>
    </row>
    <row r="239">
      <c r="H239" s="5" t="str">
        <f t="shared" si="1"/>
        <v>44412  6229389502175</v>
      </c>
      <c r="I239" s="13">
        <f t="array" ref="I239">IFERROR(XLOOKUP(H239,'ads statistics'!H:H,'ads statistics'!E:E),"")</f>
        <v>51</v>
      </c>
      <c r="J239" s="5">
        <f t="array" ref="J239">IFERROR(XLOOKUP(H239,'ads statistics'!H:H,'ads statistics'!F:F),"")</f>
        <v>17729</v>
      </c>
      <c r="K239" s="5">
        <f t="array" ref="K239">IFERROR(XLOOKUP(H239,'ads statistics'!H:H,'ads statistics'!G:G),"")</f>
        <v>350</v>
      </c>
    </row>
    <row r="240">
      <c r="H240" s="5" t="str">
        <f t="shared" si="1"/>
        <v>44412  6248630848375</v>
      </c>
      <c r="I240" s="13">
        <f t="array" ref="I240">IFERROR(XLOOKUP(H240,'ads statistics'!H:H,'ads statistics'!E:E),"")</f>
        <v>133</v>
      </c>
      <c r="J240" s="5">
        <f t="array" ref="J240">IFERROR(XLOOKUP(H240,'ads statistics'!H:H,'ads statistics'!F:F),"")</f>
        <v>42458</v>
      </c>
      <c r="K240" s="5">
        <f t="array" ref="K240">IFERROR(XLOOKUP(H240,'ads statistics'!H:H,'ads statistics'!G:G),"")</f>
        <v>581</v>
      </c>
    </row>
    <row r="241">
      <c r="H241" s="5" t="str">
        <f t="shared" si="1"/>
        <v>44412  (not set)</v>
      </c>
      <c r="I241" s="13" t="str">
        <f t="array" ref="I241">IFERROR(XLOOKUP(H241,'ads statistics'!H:H,'ads statistics'!E:E),"")</f>
        <v/>
      </c>
      <c r="J241" s="5" t="str">
        <f t="array" ref="J241">IFERROR(XLOOKUP(H241,'ads statistics'!H:H,'ads statistics'!F:F),"")</f>
        <v/>
      </c>
      <c r="K241" s="5" t="str">
        <f t="array" ref="K241">IFERROR(XLOOKUP(H241,'ads statistics'!H:H,'ads statistics'!G:G),"")</f>
        <v/>
      </c>
    </row>
    <row r="242">
      <c r="H242" s="5" t="str">
        <f t="shared" si="1"/>
        <v>44412  (not set)</v>
      </c>
      <c r="I242" s="13" t="str">
        <f t="array" ref="I242">IFERROR(XLOOKUP(H242,'ads statistics'!H:H,'ads statistics'!E:E),"")</f>
        <v/>
      </c>
      <c r="J242" s="5" t="str">
        <f t="array" ref="J242">IFERROR(XLOOKUP(H242,'ads statistics'!H:H,'ads statistics'!F:F),"")</f>
        <v/>
      </c>
      <c r="K242" s="5" t="str">
        <f t="array" ref="K242">IFERROR(XLOOKUP(H242,'ads statistics'!H:H,'ads statistics'!G:G),"")</f>
        <v/>
      </c>
    </row>
    <row r="243">
      <c r="H243" s="5" t="str">
        <f t="shared" si="1"/>
        <v>44412  (not set)</v>
      </c>
      <c r="I243" s="13" t="str">
        <f t="array" ref="I243">IFERROR(XLOOKUP(H243,'ads statistics'!H:H,'ads statistics'!E:E),"")</f>
        <v/>
      </c>
      <c r="J243" s="5" t="str">
        <f t="array" ref="J243">IFERROR(XLOOKUP(H243,'ads statistics'!H:H,'ads statistics'!F:F),"")</f>
        <v/>
      </c>
      <c r="K243" s="5" t="str">
        <f t="array" ref="K243">IFERROR(XLOOKUP(H243,'ads statistics'!H:H,'ads statistics'!G:G),"")</f>
        <v/>
      </c>
    </row>
    <row r="244">
      <c r="H244" s="5" t="str">
        <f t="shared" si="1"/>
        <v>44412  (not set)</v>
      </c>
      <c r="I244" s="13" t="str">
        <f t="array" ref="I244">IFERROR(XLOOKUP(H244,'ads statistics'!H:H,'ads statistics'!E:E),"")</f>
        <v/>
      </c>
      <c r="J244" s="5" t="str">
        <f t="array" ref="J244">IFERROR(XLOOKUP(H244,'ads statistics'!H:H,'ads statistics'!F:F),"")</f>
        <v/>
      </c>
      <c r="K244" s="5" t="str">
        <f t="array" ref="K244">IFERROR(XLOOKUP(H244,'ads statistics'!H:H,'ads statistics'!G:G),"")</f>
        <v/>
      </c>
    </row>
    <row r="245">
      <c r="H245" s="5" t="str">
        <f t="shared" si="1"/>
        <v>44412  (not set)</v>
      </c>
      <c r="I245" s="13" t="str">
        <f t="array" ref="I245">IFERROR(XLOOKUP(H245,'ads statistics'!H:H,'ads statistics'!E:E),"")</f>
        <v/>
      </c>
      <c r="J245" s="5" t="str">
        <f t="array" ref="J245">IFERROR(XLOOKUP(H245,'ads statistics'!H:H,'ads statistics'!F:F),"")</f>
        <v/>
      </c>
      <c r="K245" s="5" t="str">
        <f t="array" ref="K245">IFERROR(XLOOKUP(H245,'ads statistics'!H:H,'ads statistics'!G:G),"")</f>
        <v/>
      </c>
    </row>
    <row r="246">
      <c r="H246" s="5" t="str">
        <f t="shared" si="1"/>
        <v>44412  210502_nl_vin_sepx_1462_1003000</v>
      </c>
      <c r="I246" s="13" t="str">
        <f t="array" ref="I246">IFERROR(XLOOKUP(H246,'ads statistics'!H:H,'ads statistics'!E:E),"")</f>
        <v/>
      </c>
      <c r="J246" s="5" t="str">
        <f t="array" ref="J246">IFERROR(XLOOKUP(H246,'ads statistics'!H:H,'ads statistics'!F:F),"")</f>
        <v/>
      </c>
      <c r="K246" s="5" t="str">
        <f t="array" ref="K246">IFERROR(XLOOKUP(H246,'ads statistics'!H:H,'ads statistics'!G:G),"")</f>
        <v/>
      </c>
    </row>
    <row r="247">
      <c r="H247" s="5" t="str">
        <f t="shared" si="1"/>
        <v>44412  210620_nl_moustique_sepx_1572_1004900</v>
      </c>
      <c r="I247" s="13" t="str">
        <f t="array" ref="I247">IFERROR(XLOOKUP(H247,'ads statistics'!H:H,'ads statistics'!E:E),"")</f>
        <v/>
      </c>
      <c r="J247" s="5" t="str">
        <f t="array" ref="J247">IFERROR(XLOOKUP(H247,'ads statistics'!H:H,'ads statistics'!F:F),"")</f>
        <v/>
      </c>
      <c r="K247" s="5" t="str">
        <f t="array" ref="K247">IFERROR(XLOOKUP(H247,'ads statistics'!H:H,'ads statistics'!G:G),"")</f>
        <v/>
      </c>
    </row>
    <row r="248">
      <c r="H248" s="5" t="str">
        <f t="shared" si="1"/>
        <v>44412  210621_nl_cookie_sepx_1573_1003400</v>
      </c>
      <c r="I248" s="13" t="str">
        <f t="array" ref="I248">IFERROR(XLOOKUP(H248,'ads statistics'!H:H,'ads statistics'!E:E),"")</f>
        <v/>
      </c>
      <c r="J248" s="5" t="str">
        <f t="array" ref="J248">IFERROR(XLOOKUP(H248,'ads statistics'!H:H,'ads statistics'!F:F),"")</f>
        <v/>
      </c>
      <c r="K248" s="5" t="str">
        <f t="array" ref="K248">IFERROR(XLOOKUP(H248,'ads statistics'!H:H,'ads statistics'!G:G),"")</f>
        <v/>
      </c>
    </row>
    <row r="249">
      <c r="H249" s="5" t="str">
        <f t="shared" si="1"/>
        <v>44412  210630_nl_happy_hour_18h_sepx_1608_1003100</v>
      </c>
      <c r="I249" s="13" t="str">
        <f t="array" ref="I249">IFERROR(XLOOKUP(H249,'ads statistics'!H:H,'ads statistics'!E:E),"")</f>
        <v/>
      </c>
      <c r="J249" s="5" t="str">
        <f t="array" ref="J249">IFERROR(XLOOKUP(H249,'ads statistics'!H:H,'ads statistics'!F:F),"")</f>
        <v/>
      </c>
      <c r="K249" s="5" t="str">
        <f t="array" ref="K249">IFERROR(XLOOKUP(H249,'ads statistics'!H:H,'ads statistics'!G:G),"")</f>
        <v/>
      </c>
    </row>
    <row r="250">
      <c r="H250" s="5" t="str">
        <f t="shared" si="1"/>
        <v>44412  210630_nl_happy_hour_sepx_1606_1003200</v>
      </c>
      <c r="I250" s="13" t="str">
        <f t="array" ref="I250">IFERROR(XLOOKUP(H250,'ads statistics'!H:H,'ads statistics'!E:E),"")</f>
        <v/>
      </c>
      <c r="J250" s="5" t="str">
        <f t="array" ref="J250">IFERROR(XLOOKUP(H250,'ads statistics'!H:H,'ads statistics'!F:F),"")</f>
        <v/>
      </c>
      <c r="K250" s="5" t="str">
        <f t="array" ref="K250">IFERROR(XLOOKUP(H250,'ads statistics'!H:H,'ads statistics'!G:G),"")</f>
        <v/>
      </c>
    </row>
    <row r="251">
      <c r="H251" s="5" t="str">
        <f t="shared" si="1"/>
        <v>44412  210720_nl_troisieme_sepx_1656_1003100</v>
      </c>
      <c r="I251" s="13" t="str">
        <f t="array" ref="I251">IFERROR(XLOOKUP(H251,'ads statistics'!H:H,'ads statistics'!E:E),"")</f>
        <v/>
      </c>
      <c r="J251" s="5" t="str">
        <f t="array" ref="J251">IFERROR(XLOOKUP(H251,'ads statistics'!H:H,'ads statistics'!F:F),"")</f>
        <v/>
      </c>
      <c r="K251" s="5" t="str">
        <f t="array" ref="K251">IFERROR(XLOOKUP(H251,'ads statistics'!H:H,'ads statistics'!G:G),"")</f>
        <v/>
      </c>
    </row>
    <row r="252">
      <c r="H252" s="5" t="str">
        <f t="shared" si="1"/>
        <v>44412  210721_push_happyhours</v>
      </c>
      <c r="I252" s="13" t="str">
        <f t="array" ref="I252">IFERROR(XLOOKUP(H252,'ads statistics'!H:H,'ads statistics'!E:E),"")</f>
        <v/>
      </c>
      <c r="J252" s="5" t="str">
        <f t="array" ref="J252">IFERROR(XLOOKUP(H252,'ads statistics'!H:H,'ads statistics'!F:F),"")</f>
        <v/>
      </c>
      <c r="K252" s="5" t="str">
        <f t="array" ref="K252">IFERROR(XLOOKUP(H252,'ads statistics'!H:H,'ads statistics'!G:G),"")</f>
        <v/>
      </c>
    </row>
    <row r="253">
      <c r="H253" s="5" t="str">
        <f t="shared" si="1"/>
        <v>44412  210727_nl_djsoldes_sepx_1675_1003200</v>
      </c>
      <c r="I253" s="13" t="str">
        <f t="array" ref="I253">IFERROR(XLOOKUP(H253,'ads statistics'!H:H,'ads statistics'!E:E),"")</f>
        <v/>
      </c>
      <c r="J253" s="5" t="str">
        <f t="array" ref="J253">IFERROR(XLOOKUP(H253,'ads statistics'!H:H,'ads statistics'!F:F),"")</f>
        <v/>
      </c>
      <c r="K253" s="5" t="str">
        <f t="array" ref="K253">IFERROR(XLOOKUP(H253,'ads statistics'!H:H,'ads statistics'!G:G),"")</f>
        <v/>
      </c>
    </row>
    <row r="254">
      <c r="H254" s="5" t="str">
        <f t="shared" si="1"/>
        <v>44412  210801_nl_ete_sepx_1686_1003500</v>
      </c>
      <c r="I254" s="13" t="str">
        <f t="array" ref="I254">IFERROR(XLOOKUP(H254,'ads statistics'!H:H,'ads statistics'!E:E),"")</f>
        <v/>
      </c>
      <c r="J254" s="5" t="str">
        <f t="array" ref="J254">IFERROR(XLOOKUP(H254,'ads statistics'!H:H,'ads statistics'!F:F),"")</f>
        <v/>
      </c>
      <c r="K254" s="5" t="str">
        <f t="array" ref="K254">IFERROR(XLOOKUP(H254,'ads statistics'!H:H,'ads statistics'!G:G),"")</f>
        <v/>
      </c>
    </row>
    <row r="255">
      <c r="H255" s="5" t="str">
        <f t="shared" si="1"/>
        <v>44412  210802_nl_menage_sepx_1688_1003200</v>
      </c>
      <c r="I255" s="13" t="str">
        <f t="array" ref="I255">IFERROR(XLOOKUP(H255,'ads statistics'!H:H,'ads statistics'!E:E),"")</f>
        <v/>
      </c>
      <c r="J255" s="5" t="str">
        <f t="array" ref="J255">IFERROR(XLOOKUP(H255,'ads statistics'!H:H,'ads statistics'!F:F),"")</f>
        <v/>
      </c>
      <c r="K255" s="5" t="str">
        <f t="array" ref="K255">IFERROR(XLOOKUP(H255,'ads statistics'!H:H,'ads statistics'!G:G),"")</f>
        <v/>
      </c>
    </row>
    <row r="256">
      <c r="H256" s="5" t="str">
        <f t="shared" si="1"/>
        <v>44412  210802_nl_menage_sepx_1688_1003300</v>
      </c>
      <c r="I256" s="13" t="str">
        <f t="array" ref="I256">IFERROR(XLOOKUP(H256,'ads statistics'!H:H,'ads statistics'!E:E),"")</f>
        <v/>
      </c>
      <c r="J256" s="5" t="str">
        <f t="array" ref="J256">IFERROR(XLOOKUP(H256,'ads statistics'!H:H,'ads statistics'!F:F),"")</f>
        <v/>
      </c>
      <c r="K256" s="5" t="str">
        <f t="array" ref="K256">IFERROR(XLOOKUP(H256,'ads statistics'!H:H,'ads statistics'!G:G),"")</f>
        <v/>
      </c>
    </row>
    <row r="257">
      <c r="H257" s="5" t="str">
        <f t="shared" si="1"/>
        <v>44412  210802_nl_menage_sepx_1688_1003600</v>
      </c>
      <c r="I257" s="13" t="str">
        <f t="array" ref="I257">IFERROR(XLOOKUP(H257,'ads statistics'!H:H,'ads statistics'!E:E),"")</f>
        <v/>
      </c>
      <c r="J257" s="5" t="str">
        <f t="array" ref="J257">IFERROR(XLOOKUP(H257,'ads statistics'!H:H,'ads statistics'!F:F),"")</f>
        <v/>
      </c>
      <c r="K257" s="5" t="str">
        <f t="array" ref="K257">IFERROR(XLOOKUP(H257,'ads statistics'!H:H,'ads statistics'!G:G),"")</f>
        <v/>
      </c>
    </row>
    <row r="258">
      <c r="H258" s="5" t="str">
        <f t="shared" si="1"/>
        <v>44412  210803_nl_naturel_sepx_1695_1002700</v>
      </c>
      <c r="I258" s="13" t="str">
        <f t="array" ref="I258">IFERROR(XLOOKUP(H258,'ads statistics'!H:H,'ads statistics'!E:E),"")</f>
        <v/>
      </c>
      <c r="J258" s="5" t="str">
        <f t="array" ref="J258">IFERROR(XLOOKUP(H258,'ads statistics'!H:H,'ads statistics'!F:F),"")</f>
        <v/>
      </c>
      <c r="K258" s="5" t="str">
        <f t="array" ref="K258">IFERROR(XLOOKUP(H258,'ads statistics'!H:H,'ads statistics'!G:G),"")</f>
        <v/>
      </c>
    </row>
    <row r="259">
      <c r="H259" s="5" t="str">
        <f t="shared" si="1"/>
        <v>44412  210803_nl_naturel_sepx_1695_1003000</v>
      </c>
      <c r="I259" s="13" t="str">
        <f t="array" ref="I259">IFERROR(XLOOKUP(H259,'ads statistics'!H:H,'ads statistics'!E:E),"")</f>
        <v/>
      </c>
      <c r="J259" s="5" t="str">
        <f t="array" ref="J259">IFERROR(XLOOKUP(H259,'ads statistics'!H:H,'ads statistics'!F:F),"")</f>
        <v/>
      </c>
      <c r="K259" s="5" t="str">
        <f t="array" ref="K259">IFERROR(XLOOKUP(H259,'ads statistics'!H:H,'ads statistics'!G:G),"")</f>
        <v/>
      </c>
    </row>
    <row r="260">
      <c r="H260" s="5" t="str">
        <f t="shared" si="1"/>
        <v>44412  bienvenue-green21</v>
      </c>
      <c r="I260" s="13" t="str">
        <f t="array" ref="I260">IFERROR(XLOOKUP(H260,'ads statistics'!H:H,'ads statistics'!E:E),"")</f>
        <v/>
      </c>
      <c r="J260" s="5" t="str">
        <f t="array" ref="J260">IFERROR(XLOOKUP(H260,'ads statistics'!H:H,'ads statistics'!F:F),"")</f>
        <v/>
      </c>
      <c r="K260" s="5" t="str">
        <f t="array" ref="K260">IFERROR(XLOOKUP(H260,'ads statistics'!H:H,'ads statistics'!G:G),"")</f>
        <v/>
      </c>
    </row>
    <row r="261">
      <c r="H261" s="5" t="str">
        <f t="shared" si="1"/>
        <v>44412  criteo_lower_funnel</v>
      </c>
      <c r="I261" s="13">
        <f t="array" ref="I261">IFERROR(XLOOKUP(H261,'ads statistics'!H:H,'ads statistics'!E:E),"")</f>
        <v>173</v>
      </c>
      <c r="J261" s="5">
        <f t="array" ref="J261">IFERROR(XLOOKUP(H261,'ads statistics'!H:H,'ads statistics'!F:F),"")</f>
        <v>108033</v>
      </c>
      <c r="K261" s="5">
        <f t="array" ref="K261">IFERROR(XLOOKUP(H261,'ads statistics'!H:H,'ads statistics'!G:G),"")</f>
        <v>320</v>
      </c>
    </row>
    <row r="262">
      <c r="H262" s="5" t="str">
        <f t="shared" si="1"/>
        <v>44412  criteo_mid_funnel_bis</v>
      </c>
      <c r="I262" s="13">
        <f t="array" ref="I262">IFERROR(XLOOKUP(H262,'ads statistics'!H:H,'ads statistics'!E:E),"")</f>
        <v>14</v>
      </c>
      <c r="J262" s="5">
        <f t="array" ref="J262">IFERROR(XLOOKUP(H262,'ads statistics'!H:H,'ads statistics'!F:F),"")</f>
        <v>6792</v>
      </c>
      <c r="K262" s="5">
        <f t="array" ref="K262">IFERROR(XLOOKUP(H262,'ads statistics'!H:H,'ads statistics'!G:G),"")</f>
        <v>14</v>
      </c>
    </row>
    <row r="263">
      <c r="H263" s="5" t="str">
        <f t="shared" si="1"/>
        <v>44412  crm_relance_gwz_panier_abandonne_h4_j1-h4_sepx_69_1000200</v>
      </c>
      <c r="I263" s="13" t="str">
        <f t="array" ref="I263">IFERROR(XLOOKUP(H263,'ads statistics'!H:H,'ads statistics'!E:E),"")</f>
        <v/>
      </c>
      <c r="J263" s="5" t="str">
        <f t="array" ref="J263">IFERROR(XLOOKUP(H263,'ads statistics'!H:H,'ads statistics'!F:F),"")</f>
        <v/>
      </c>
      <c r="K263" s="5" t="str">
        <f t="array" ref="K263">IFERROR(XLOOKUP(H263,'ads statistics'!H:H,'ads statistics'!G:G),"")</f>
        <v/>
      </c>
    </row>
    <row r="264">
      <c r="H264" s="5" t="str">
        <f t="shared" si="1"/>
        <v>44412  crm_relance_gwz_panier_abandonne_h4_j1-j1_sepx_69_1001400</v>
      </c>
      <c r="I264" s="13" t="str">
        <f t="array" ref="I264">IFERROR(XLOOKUP(H264,'ads statistics'!H:H,'ads statistics'!E:E),"")</f>
        <v/>
      </c>
      <c r="J264" s="5" t="str">
        <f t="array" ref="J264">IFERROR(XLOOKUP(H264,'ads statistics'!H:H,'ads statistics'!F:F),"")</f>
        <v/>
      </c>
      <c r="K264" s="5" t="str">
        <f t="array" ref="K264">IFERROR(XLOOKUP(H264,'ads statistics'!H:H,'ads statistics'!G:G),"")</f>
        <v/>
      </c>
    </row>
    <row r="265">
      <c r="H265" s="5" t="str">
        <f t="shared" si="1"/>
        <v>44412  email-filleul</v>
      </c>
      <c r="I265" s="13" t="str">
        <f t="array" ref="I265">IFERROR(XLOOKUP(H265,'ads statistics'!H:H,'ads statistics'!E:E),"")</f>
        <v/>
      </c>
      <c r="J265" s="5" t="str">
        <f t="array" ref="J265">IFERROR(XLOOKUP(H265,'ads statistics'!H:H,'ads statistics'!F:F),"")</f>
        <v/>
      </c>
      <c r="K265" s="5" t="str">
        <f t="array" ref="K265">IFERROR(XLOOKUP(H265,'ads statistics'!H:H,'ads statistics'!G:G),"")</f>
        <v/>
      </c>
    </row>
    <row r="266">
      <c r="H266" s="5" t="str">
        <f t="shared" si="1"/>
        <v>44412  FR - SHP - All Products</v>
      </c>
      <c r="I266" s="13">
        <f t="array" ref="I266">IFERROR(XLOOKUP(H266,'ads statistics'!H:H,'ads statistics'!E:E),"")</f>
        <v>64</v>
      </c>
      <c r="J266" s="5">
        <f t="array" ref="J266">IFERROR(XLOOKUP(H266,'ads statistics'!H:H,'ads statistics'!F:F),"")</f>
        <v>20201</v>
      </c>
      <c r="K266" s="5">
        <f t="array" ref="K266">IFERROR(XLOOKUP(H266,'ads statistics'!H:H,'ads statistics'!G:G),"")</f>
        <v>183</v>
      </c>
    </row>
    <row r="267">
      <c r="H267" s="5" t="str">
        <f t="shared" si="1"/>
        <v>44412  FR - TXT - BN - Marque Greenweez</v>
      </c>
      <c r="I267" s="13">
        <f t="array" ref="I267">IFERROR(XLOOKUP(H267,'ads statistics'!H:H,'ads statistics'!E:E),"")</f>
        <v>12</v>
      </c>
      <c r="J267" s="5">
        <f t="array" ref="J267">IFERROR(XLOOKUP(H267,'ads statistics'!H:H,'ads statistics'!F:F),"")</f>
        <v>205</v>
      </c>
      <c r="K267" s="5">
        <f t="array" ref="K267">IFERROR(XLOOKUP(H267,'ads statistics'!H:H,'ads statistics'!G:G),"")</f>
        <v>78</v>
      </c>
    </row>
    <row r="268">
      <c r="H268" s="5" t="str">
        <f t="shared" si="1"/>
        <v>44412  frequent_crm-relance_consommable_j30_sepx_162_1000300</v>
      </c>
      <c r="I268" s="13" t="str">
        <f t="array" ref="I268">IFERROR(XLOOKUP(H268,'ads statistics'!H:H,'ads statistics'!E:E),"")</f>
        <v/>
      </c>
      <c r="J268" s="5" t="str">
        <f t="array" ref="J268">IFERROR(XLOOKUP(H268,'ads statistics'!H:H,'ads statistics'!F:F),"")</f>
        <v/>
      </c>
      <c r="K268" s="5" t="str">
        <f t="array" ref="K268">IFERROR(XLOOKUP(H268,'ads statistics'!H:H,'ads statistics'!G:G),"")</f>
        <v/>
      </c>
    </row>
    <row r="269">
      <c r="H269" s="5" t="str">
        <f t="shared" si="1"/>
        <v>44412  occasionnel_crm-relance_consommable_j30_sepx_184_1000300</v>
      </c>
      <c r="I269" s="13" t="str">
        <f t="array" ref="I269">IFERROR(XLOOKUP(H269,'ads statistics'!H:H,'ads statistics'!E:E),"")</f>
        <v/>
      </c>
      <c r="J269" s="5" t="str">
        <f t="array" ref="J269">IFERROR(XLOOKUP(H269,'ads statistics'!H:H,'ads statistics'!F:F),"")</f>
        <v/>
      </c>
      <c r="K269" s="5" t="str">
        <f t="array" ref="K269">IFERROR(XLOOKUP(H269,'ads statistics'!H:H,'ads statistics'!G:G),"")</f>
        <v/>
      </c>
    </row>
    <row r="270">
      <c r="H270" s="5" t="str">
        <f t="shared" si="1"/>
        <v>44412  prechurn_crm_tunnel_gwz_j-14_autre_sepx_1667_1001400</v>
      </c>
      <c r="I270" s="13" t="str">
        <f t="array" ref="I270">IFERROR(XLOOKUP(H270,'ads statistics'!H:H,'ads statistics'!E:E),"")</f>
        <v/>
      </c>
      <c r="J270" s="5" t="str">
        <f t="array" ref="J270">IFERROR(XLOOKUP(H270,'ads statistics'!H:H,'ads statistics'!F:F),"")</f>
        <v/>
      </c>
      <c r="K270" s="5" t="str">
        <f t="array" ref="K270">IFERROR(XLOOKUP(H270,'ads statistics'!H:H,'ads statistics'!G:G),"")</f>
        <v/>
      </c>
    </row>
    <row r="271">
      <c r="H271" s="5" t="str">
        <f t="shared" si="1"/>
        <v>44413  </v>
      </c>
      <c r="I271" s="13" t="str">
        <f t="array" ref="I271">IFERROR(XLOOKUP(H271,'ads statistics'!H:H,'ads statistics'!E:E),"")</f>
        <v/>
      </c>
      <c r="J271" s="5" t="str">
        <f t="array" ref="J271">IFERROR(XLOOKUP(H271,'ads statistics'!H:H,'ads statistics'!F:F),"")</f>
        <v/>
      </c>
      <c r="K271" s="5" t="str">
        <f t="array" ref="K271">IFERROR(XLOOKUP(H271,'ads statistics'!H:H,'ads statistics'!G:G),"")</f>
        <v/>
      </c>
    </row>
    <row r="272">
      <c r="H272" s="5" t="str">
        <f t="shared" si="1"/>
        <v>44413  25175647</v>
      </c>
      <c r="I272" s="13">
        <f t="array" ref="I272">IFERROR(XLOOKUP(H272,'ads statistics'!H:H,'ads statistics'!E:E),"")</f>
        <v>137</v>
      </c>
      <c r="J272" s="5">
        <f t="array" ref="J272">IFERROR(XLOOKUP(H272,'ads statistics'!H:H,'ads statistics'!F:F),"")</f>
        <v>1466</v>
      </c>
      <c r="K272" s="5">
        <f t="array" ref="K272">IFERROR(XLOOKUP(H272,'ads statistics'!H:H,'ads statistics'!G:G),"")</f>
        <v>852</v>
      </c>
    </row>
    <row r="273">
      <c r="H273" s="5" t="str">
        <f t="shared" si="1"/>
        <v>44413  63850117</v>
      </c>
      <c r="I273" s="13">
        <f t="array" ref="I273">IFERROR(XLOOKUP(H273,'ads statistics'!H:H,'ads statistics'!E:E),"")</f>
        <v>32</v>
      </c>
      <c r="J273" s="5">
        <f t="array" ref="J273">IFERROR(XLOOKUP(H273,'ads statistics'!H:H,'ads statistics'!F:F),"")</f>
        <v>1066</v>
      </c>
      <c r="K273" s="5">
        <f t="array" ref="K273">IFERROR(XLOOKUP(H273,'ads statistics'!H:H,'ads statistics'!G:G),"")</f>
        <v>55</v>
      </c>
    </row>
    <row r="274">
      <c r="H274" s="5" t="str">
        <f t="shared" si="1"/>
        <v>44413  77471437</v>
      </c>
      <c r="I274" s="13">
        <f t="array" ref="I274">IFERROR(XLOOKUP(H274,'ads statistics'!H:H,'ads statistics'!E:E),"")</f>
        <v>63</v>
      </c>
      <c r="J274" s="5">
        <f t="array" ref="J274">IFERROR(XLOOKUP(H274,'ads statistics'!H:H,'ads statistics'!F:F),"")</f>
        <v>2562</v>
      </c>
      <c r="K274" s="5">
        <f t="array" ref="K274">IFERROR(XLOOKUP(H274,'ads statistics'!H:H,'ads statistics'!G:G),"")</f>
        <v>129</v>
      </c>
    </row>
    <row r="275">
      <c r="H275" s="5" t="str">
        <f t="shared" si="1"/>
        <v>44413  127642957</v>
      </c>
      <c r="I275" s="13">
        <f t="array" ref="I275">IFERROR(XLOOKUP(H275,'ads statistics'!H:H,'ads statistics'!E:E),"")</f>
        <v>17</v>
      </c>
      <c r="J275" s="5">
        <f t="array" ref="J275">IFERROR(XLOOKUP(H275,'ads statistics'!H:H,'ads statistics'!F:F),"")</f>
        <v>1047</v>
      </c>
      <c r="K275" s="5">
        <f t="array" ref="K275">IFERROR(XLOOKUP(H275,'ads statistics'!H:H,'ads statistics'!G:G),"")</f>
        <v>46</v>
      </c>
    </row>
    <row r="276">
      <c r="H276" s="5" t="str">
        <f t="shared" si="1"/>
        <v>44413  721921823</v>
      </c>
      <c r="I276" s="13">
        <f t="array" ref="I276">IFERROR(XLOOKUP(H276,'ads statistics'!H:H,'ads statistics'!E:E),"")</f>
        <v>139</v>
      </c>
      <c r="J276" s="5">
        <f t="array" ref="J276">IFERROR(XLOOKUP(H276,'ads statistics'!H:H,'ads statistics'!F:F),"")</f>
        <v>4393</v>
      </c>
      <c r="K276" s="5">
        <f t="array" ref="K276">IFERROR(XLOOKUP(H276,'ads statistics'!H:H,'ads statistics'!G:G),"")</f>
        <v>285</v>
      </c>
    </row>
    <row r="277">
      <c r="H277" s="5" t="str">
        <f t="shared" si="1"/>
        <v>44413  722005374</v>
      </c>
      <c r="I277" s="13">
        <f t="array" ref="I277">IFERROR(XLOOKUP(H277,'ads statistics'!H:H,'ads statistics'!E:E),"")</f>
        <v>24</v>
      </c>
      <c r="J277" s="5">
        <f t="array" ref="J277">IFERROR(XLOOKUP(H277,'ads statistics'!H:H,'ads statistics'!F:F),"")</f>
        <v>1082</v>
      </c>
      <c r="K277" s="5">
        <f t="array" ref="K277">IFERROR(XLOOKUP(H277,'ads statistics'!H:H,'ads statistics'!G:G),"")</f>
        <v>56</v>
      </c>
    </row>
    <row r="278">
      <c r="H278" s="5" t="str">
        <f t="shared" si="1"/>
        <v>44413  722005377</v>
      </c>
      <c r="I278" s="13">
        <f t="array" ref="I278">IFERROR(XLOOKUP(H278,'ads statistics'!H:H,'ads statistics'!E:E),"")</f>
        <v>70</v>
      </c>
      <c r="J278" s="5">
        <f t="array" ref="J278">IFERROR(XLOOKUP(H278,'ads statistics'!H:H,'ads statistics'!F:F),"")</f>
        <v>2772</v>
      </c>
      <c r="K278" s="5">
        <f t="array" ref="K278">IFERROR(XLOOKUP(H278,'ads statistics'!H:H,'ads statistics'!G:G),"")</f>
        <v>135</v>
      </c>
    </row>
    <row r="279">
      <c r="H279" s="5" t="str">
        <f t="shared" si="1"/>
        <v>44413  722005383</v>
      </c>
      <c r="I279" s="13">
        <f t="array" ref="I279">IFERROR(XLOOKUP(H279,'ads statistics'!H:H,'ads statistics'!E:E),"")</f>
        <v>32</v>
      </c>
      <c r="J279" s="5">
        <f t="array" ref="J279">IFERROR(XLOOKUP(H279,'ads statistics'!H:H,'ads statistics'!F:F),"")</f>
        <v>1517</v>
      </c>
      <c r="K279" s="5">
        <f t="array" ref="K279">IFERROR(XLOOKUP(H279,'ads statistics'!H:H,'ads statistics'!G:G),"")</f>
        <v>86</v>
      </c>
    </row>
    <row r="280">
      <c r="H280" s="5" t="str">
        <f t="shared" si="1"/>
        <v>44413  1554932079</v>
      </c>
      <c r="I280" s="13">
        <f t="array" ref="I280">IFERROR(XLOOKUP(H280,'ads statistics'!H:H,'ads statistics'!E:E),"")</f>
        <v>45</v>
      </c>
      <c r="J280" s="5">
        <f t="array" ref="J280">IFERROR(XLOOKUP(H280,'ads statistics'!H:H,'ads statistics'!F:F),"")</f>
        <v>17957</v>
      </c>
      <c r="K280" s="5">
        <f t="array" ref="K280">IFERROR(XLOOKUP(H280,'ads statistics'!H:H,'ads statistics'!G:G),"")</f>
        <v>173</v>
      </c>
    </row>
    <row r="281">
      <c r="H281" s="5" t="str">
        <f t="shared" si="1"/>
        <v>44413  1554932109</v>
      </c>
      <c r="I281" s="13">
        <f t="array" ref="I281">IFERROR(XLOOKUP(H281,'ads statistics'!H:H,'ads statistics'!E:E),"")</f>
        <v>37</v>
      </c>
      <c r="J281" s="5">
        <f t="array" ref="J281">IFERROR(XLOOKUP(H281,'ads statistics'!H:H,'ads statistics'!F:F),"")</f>
        <v>11931</v>
      </c>
      <c r="K281" s="5">
        <f t="array" ref="K281">IFERROR(XLOOKUP(H281,'ads statistics'!H:H,'ads statistics'!G:G),"")</f>
        <v>106</v>
      </c>
    </row>
    <row r="282">
      <c r="H282" s="5" t="str">
        <f t="shared" si="1"/>
        <v>44413  1554932118</v>
      </c>
      <c r="I282" s="13">
        <f t="array" ref="I282">IFERROR(XLOOKUP(H282,'ads statistics'!H:H,'ads statistics'!E:E),"")</f>
        <v>41</v>
      </c>
      <c r="J282" s="5">
        <f t="array" ref="J282">IFERROR(XLOOKUP(H282,'ads statistics'!H:H,'ads statistics'!F:F),"")</f>
        <v>16568</v>
      </c>
      <c r="K282" s="5">
        <f t="array" ref="K282">IFERROR(XLOOKUP(H282,'ads statistics'!H:H,'ads statistics'!G:G),"")</f>
        <v>176</v>
      </c>
    </row>
    <row r="283">
      <c r="H283" s="5" t="str">
        <f t="shared" si="1"/>
        <v>44413  1568687993</v>
      </c>
      <c r="I283" s="13">
        <f t="array" ref="I283">IFERROR(XLOOKUP(H283,'ads statistics'!H:H,'ads statistics'!E:E),"")</f>
        <v>197</v>
      </c>
      <c r="J283" s="5">
        <f t="array" ref="J283">IFERROR(XLOOKUP(H283,'ads statistics'!H:H,'ads statistics'!F:F),"")</f>
        <v>8742</v>
      </c>
      <c r="K283" s="5">
        <f t="array" ref="K283">IFERROR(XLOOKUP(H283,'ads statistics'!H:H,'ads statistics'!G:G),"")</f>
        <v>522</v>
      </c>
    </row>
    <row r="284">
      <c r="H284" s="5" t="str">
        <f t="shared" si="1"/>
        <v>44413  6467292947</v>
      </c>
      <c r="I284" s="13">
        <f t="array" ref="I284">IFERROR(XLOOKUP(H284,'ads statistics'!H:H,'ads statistics'!E:E),"")</f>
        <v>35</v>
      </c>
      <c r="J284" s="5">
        <f t="array" ref="J284">IFERROR(XLOOKUP(H284,'ads statistics'!H:H,'ads statistics'!F:F),"")</f>
        <v>16349</v>
      </c>
      <c r="K284" s="5">
        <f t="array" ref="K284">IFERROR(XLOOKUP(H284,'ads statistics'!H:H,'ads statistics'!G:G),"")</f>
        <v>175</v>
      </c>
    </row>
    <row r="285">
      <c r="H285" s="5" t="str">
        <f t="shared" si="1"/>
        <v>44413  6866111472</v>
      </c>
      <c r="I285" s="13">
        <f t="array" ref="I285">IFERROR(XLOOKUP(H285,'ads statistics'!H:H,'ads statistics'!E:E),"")</f>
        <v>91</v>
      </c>
      <c r="J285" s="5">
        <f t="array" ref="J285">IFERROR(XLOOKUP(H285,'ads statistics'!H:H,'ads statistics'!F:F),"")</f>
        <v>37322</v>
      </c>
      <c r="K285" s="5">
        <f t="array" ref="K285">IFERROR(XLOOKUP(H285,'ads statistics'!H:H,'ads statistics'!G:G),"")</f>
        <v>302</v>
      </c>
    </row>
    <row r="286">
      <c r="H286" s="5" t="str">
        <f t="shared" si="1"/>
        <v>44413  6872271806</v>
      </c>
      <c r="I286" s="13">
        <f t="array" ref="I286">IFERROR(XLOOKUP(H286,'ads statistics'!H:H,'ads statistics'!E:E),"")</f>
        <v>83</v>
      </c>
      <c r="J286" s="5">
        <f t="array" ref="J286">IFERROR(XLOOKUP(H286,'ads statistics'!H:H,'ads statistics'!F:F),"")</f>
        <v>31880</v>
      </c>
      <c r="K286" s="5">
        <f t="array" ref="K286">IFERROR(XLOOKUP(H286,'ads statistics'!H:H,'ads statistics'!G:G),"")</f>
        <v>307</v>
      </c>
    </row>
    <row r="287">
      <c r="H287" s="5" t="str">
        <f t="shared" si="1"/>
        <v>44413  6872355548</v>
      </c>
      <c r="I287" s="13">
        <f t="array" ref="I287">IFERROR(XLOOKUP(H287,'ads statistics'!H:H,'ads statistics'!E:E),"")</f>
        <v>72</v>
      </c>
      <c r="J287" s="5">
        <f t="array" ref="J287">IFERROR(XLOOKUP(H287,'ads statistics'!H:H,'ads statistics'!F:F),"")</f>
        <v>40288</v>
      </c>
      <c r="K287" s="5">
        <f t="array" ref="K287">IFERROR(XLOOKUP(H287,'ads statistics'!H:H,'ads statistics'!G:G),"")</f>
        <v>242</v>
      </c>
    </row>
    <row r="288">
      <c r="H288" s="5" t="str">
        <f t="shared" si="1"/>
        <v>44413  8520906157</v>
      </c>
      <c r="I288" s="13">
        <f t="array" ref="I288">IFERROR(XLOOKUP(H288,'ads statistics'!H:H,'ads statistics'!E:E),"")</f>
        <v>520</v>
      </c>
      <c r="J288" s="5">
        <f t="array" ref="J288">IFERROR(XLOOKUP(H288,'ads statistics'!H:H,'ads statistics'!F:F),"")</f>
        <v>287575</v>
      </c>
      <c r="K288" s="5">
        <f t="array" ref="K288">IFERROR(XLOOKUP(H288,'ads statistics'!H:H,'ads statistics'!G:G),"")</f>
        <v>2120</v>
      </c>
    </row>
    <row r="289">
      <c r="H289" s="5" t="str">
        <f t="shared" si="1"/>
        <v>44413  10051737015</v>
      </c>
      <c r="I289" s="13">
        <f t="array" ref="I289">IFERROR(XLOOKUP(H289,'ads statistics'!H:H,'ads statistics'!E:E),"")</f>
        <v>43</v>
      </c>
      <c r="J289" s="5">
        <f t="array" ref="J289">IFERROR(XLOOKUP(H289,'ads statistics'!H:H,'ads statistics'!F:F),"")</f>
        <v>16763</v>
      </c>
      <c r="K289" s="5">
        <f t="array" ref="K289">IFERROR(XLOOKUP(H289,'ads statistics'!H:H,'ads statistics'!G:G),"")</f>
        <v>76</v>
      </c>
    </row>
    <row r="290">
      <c r="H290" s="5" t="str">
        <f t="shared" si="1"/>
        <v>44413  12770477884</v>
      </c>
      <c r="I290" s="13">
        <f t="array" ref="I290">IFERROR(XLOOKUP(H290,'ads statistics'!H:H,'ads statistics'!E:E),"")</f>
        <v>345</v>
      </c>
      <c r="J290" s="5">
        <f t="array" ref="J290">IFERROR(XLOOKUP(H290,'ads statistics'!H:H,'ads statistics'!F:F),"")</f>
        <v>216593</v>
      </c>
      <c r="K290" s="5">
        <f t="array" ref="K290">IFERROR(XLOOKUP(H290,'ads statistics'!H:H,'ads statistics'!G:G),"")</f>
        <v>1173</v>
      </c>
    </row>
    <row r="291">
      <c r="H291" s="5" t="str">
        <f t="shared" si="1"/>
        <v>44413  12771329453</v>
      </c>
      <c r="I291" s="13">
        <f t="array" ref="I291">IFERROR(XLOOKUP(H291,'ads statistics'!H:H,'ads statistics'!E:E),"")</f>
        <v>101</v>
      </c>
      <c r="J291" s="5">
        <f t="array" ref="J291">IFERROR(XLOOKUP(H291,'ads statistics'!H:H,'ads statistics'!F:F),"")</f>
        <v>53412</v>
      </c>
      <c r="K291" s="5">
        <f t="array" ref="K291">IFERROR(XLOOKUP(H291,'ads statistics'!H:H,'ads statistics'!G:G),"")</f>
        <v>373</v>
      </c>
    </row>
    <row r="292">
      <c r="H292" s="5" t="str">
        <f t="shared" si="1"/>
        <v>44413  13391691052</v>
      </c>
      <c r="I292" s="13">
        <f t="array" ref="I292">IFERROR(XLOOKUP(H292,'ads statistics'!H:H,'ads statistics'!E:E),"")</f>
        <v>176</v>
      </c>
      <c r="J292" s="5">
        <f t="array" ref="J292">IFERROR(XLOOKUP(H292,'ads statistics'!H:H,'ads statistics'!F:F),"")</f>
        <v>77451</v>
      </c>
      <c r="K292" s="5">
        <f t="array" ref="K292">IFERROR(XLOOKUP(H292,'ads statistics'!H:H,'ads statistics'!G:G),"")</f>
        <v>611</v>
      </c>
    </row>
    <row r="293">
      <c r="H293" s="5" t="str">
        <f t="shared" si="1"/>
        <v>44413  13568665881</v>
      </c>
      <c r="I293" s="13">
        <f t="array" ref="I293">IFERROR(XLOOKUP(H293,'ads statistics'!H:H,'ads statistics'!E:E),"")</f>
        <v>45</v>
      </c>
      <c r="J293" s="5">
        <f t="array" ref="J293">IFERROR(XLOOKUP(H293,'ads statistics'!H:H,'ads statistics'!F:F),"")</f>
        <v>686</v>
      </c>
      <c r="K293" s="5">
        <f t="array" ref="K293">IFERROR(XLOOKUP(H293,'ads statistics'!H:H,'ads statistics'!G:G),"")</f>
        <v>53</v>
      </c>
    </row>
    <row r="294">
      <c r="H294" s="5" t="str">
        <f t="shared" si="1"/>
        <v>44413  6208975682575</v>
      </c>
      <c r="I294" s="13">
        <f t="array" ref="I294">IFERROR(XLOOKUP(H294,'ads statistics'!H:H,'ads statistics'!E:E),"")</f>
        <v>126</v>
      </c>
      <c r="J294" s="5">
        <f t="array" ref="J294">IFERROR(XLOOKUP(H294,'ads statistics'!H:H,'ads statistics'!F:F),"")</f>
        <v>12866</v>
      </c>
      <c r="K294" s="5">
        <f t="array" ref="K294">IFERROR(XLOOKUP(H294,'ads statistics'!H:H,'ads statistics'!G:G),"")</f>
        <v>229</v>
      </c>
    </row>
    <row r="295">
      <c r="H295" s="5" t="str">
        <f t="shared" si="1"/>
        <v>44413  (not set)</v>
      </c>
      <c r="I295" s="13" t="str">
        <f t="array" ref="I295">IFERROR(XLOOKUP(H295,'ads statistics'!H:H,'ads statistics'!E:E),"")</f>
        <v/>
      </c>
      <c r="J295" s="5" t="str">
        <f t="array" ref="J295">IFERROR(XLOOKUP(H295,'ads statistics'!H:H,'ads statistics'!F:F),"")</f>
        <v/>
      </c>
      <c r="K295" s="5" t="str">
        <f t="array" ref="K295">IFERROR(XLOOKUP(H295,'ads statistics'!H:H,'ads statistics'!G:G),"")</f>
        <v/>
      </c>
    </row>
    <row r="296">
      <c r="H296" s="5" t="str">
        <f t="shared" si="1"/>
        <v>44413  (not set)</v>
      </c>
      <c r="I296" s="13" t="str">
        <f t="array" ref="I296">IFERROR(XLOOKUP(H296,'ads statistics'!H:H,'ads statistics'!E:E),"")</f>
        <v/>
      </c>
      <c r="J296" s="5" t="str">
        <f t="array" ref="J296">IFERROR(XLOOKUP(H296,'ads statistics'!H:H,'ads statistics'!F:F),"")</f>
        <v/>
      </c>
      <c r="K296" s="5" t="str">
        <f t="array" ref="K296">IFERROR(XLOOKUP(H296,'ads statistics'!H:H,'ads statistics'!G:G),"")</f>
        <v/>
      </c>
    </row>
    <row r="297">
      <c r="H297" s="5" t="str">
        <f t="shared" si="1"/>
        <v>44413  (not set)</v>
      </c>
      <c r="I297" s="13" t="str">
        <f t="array" ref="I297">IFERROR(XLOOKUP(H297,'ads statistics'!H:H,'ads statistics'!E:E),"")</f>
        <v/>
      </c>
      <c r="J297" s="5" t="str">
        <f t="array" ref="J297">IFERROR(XLOOKUP(H297,'ads statistics'!H:H,'ads statistics'!F:F),"")</f>
        <v/>
      </c>
      <c r="K297" s="5" t="str">
        <f t="array" ref="K297">IFERROR(XLOOKUP(H297,'ads statistics'!H:H,'ads statistics'!G:G),"")</f>
        <v/>
      </c>
    </row>
    <row r="298">
      <c r="H298" s="5" t="str">
        <f t="shared" si="1"/>
        <v>44413  (not set)</v>
      </c>
      <c r="I298" s="13" t="str">
        <f t="array" ref="I298">IFERROR(XLOOKUP(H298,'ads statistics'!H:H,'ads statistics'!E:E),"")</f>
        <v/>
      </c>
      <c r="J298" s="5" t="str">
        <f t="array" ref="J298">IFERROR(XLOOKUP(H298,'ads statistics'!H:H,'ads statistics'!F:F),"")</f>
        <v/>
      </c>
      <c r="K298" s="5" t="str">
        <f t="array" ref="K298">IFERROR(XLOOKUP(H298,'ads statistics'!H:H,'ads statistics'!G:G),"")</f>
        <v/>
      </c>
    </row>
    <row r="299">
      <c r="H299" s="5" t="str">
        <f t="shared" si="1"/>
        <v>44413  210607_nl_salade_sepx_1544_1004300</v>
      </c>
      <c r="I299" s="13" t="str">
        <f t="array" ref="I299">IFERROR(XLOOKUP(H299,'ads statistics'!H:H,'ads statistics'!E:E),"")</f>
        <v/>
      </c>
      <c r="J299" s="5" t="str">
        <f t="array" ref="J299">IFERROR(XLOOKUP(H299,'ads statistics'!H:H,'ads statistics'!F:F),"")</f>
        <v/>
      </c>
      <c r="K299" s="5" t="str">
        <f t="array" ref="K299">IFERROR(XLOOKUP(H299,'ads statistics'!H:H,'ads statistics'!G:G),"")</f>
        <v/>
      </c>
    </row>
    <row r="300">
      <c r="H300" s="5" t="str">
        <f t="shared" si="1"/>
        <v>44413  210625_nl_lamazuna_sepx_1589_1002700</v>
      </c>
      <c r="I300" s="13" t="str">
        <f t="array" ref="I300">IFERROR(XLOOKUP(H300,'ads statistics'!H:H,'ads statistics'!E:E),"")</f>
        <v/>
      </c>
      <c r="J300" s="5" t="str">
        <f t="array" ref="J300">IFERROR(XLOOKUP(H300,'ads statistics'!H:H,'ads statistics'!F:F),"")</f>
        <v/>
      </c>
      <c r="K300" s="5" t="str">
        <f t="array" ref="K300">IFERROR(XLOOKUP(H300,'ads statistics'!H:H,'ads statistics'!G:G),"")</f>
        <v/>
      </c>
    </row>
    <row r="301">
      <c r="H301" s="5" t="str">
        <f t="shared" si="1"/>
        <v>44413  210711_nl_championne2_sepx_1637_1003500</v>
      </c>
      <c r="I301" s="13" t="str">
        <f t="array" ref="I301">IFERROR(XLOOKUP(H301,'ads statistics'!H:H,'ads statistics'!E:E),"")</f>
        <v/>
      </c>
      <c r="J301" s="5" t="str">
        <f t="array" ref="J301">IFERROR(XLOOKUP(H301,'ads statistics'!H:H,'ads statistics'!F:F),"")</f>
        <v/>
      </c>
      <c r="K301" s="5" t="str">
        <f t="array" ref="K301">IFERROR(XLOOKUP(H301,'ads statistics'!H:H,'ads statistics'!G:G),"")</f>
        <v/>
      </c>
    </row>
    <row r="302">
      <c r="H302" s="5" t="str">
        <f t="shared" si="1"/>
        <v>44413  210715_nl_bach_sepx_1647_1003000</v>
      </c>
      <c r="I302" s="13" t="str">
        <f t="array" ref="I302">IFERROR(XLOOKUP(H302,'ads statistics'!H:H,'ads statistics'!E:E),"")</f>
        <v/>
      </c>
      <c r="J302" s="5" t="str">
        <f t="array" ref="J302">IFERROR(XLOOKUP(H302,'ads statistics'!H:H,'ads statistics'!F:F),"")</f>
        <v/>
      </c>
      <c r="K302" s="5" t="str">
        <f t="array" ref="K302">IFERROR(XLOOKUP(H302,'ads statistics'!H:H,'ads statistics'!G:G),"")</f>
        <v/>
      </c>
    </row>
    <row r="303">
      <c r="H303" s="5" t="str">
        <f t="shared" si="1"/>
        <v>44413  210720_nl_troisieme_sepx_1657_1003600</v>
      </c>
      <c r="I303" s="13" t="str">
        <f t="array" ref="I303">IFERROR(XLOOKUP(H303,'ads statistics'!H:H,'ads statistics'!E:E),"")</f>
        <v/>
      </c>
      <c r="J303" s="5" t="str">
        <f t="array" ref="J303">IFERROR(XLOOKUP(H303,'ads statistics'!H:H,'ads statistics'!F:F),"")</f>
        <v/>
      </c>
      <c r="K303" s="5" t="str">
        <f t="array" ref="K303">IFERROR(XLOOKUP(H303,'ads statistics'!H:H,'ads statistics'!G:G),"")</f>
        <v/>
      </c>
    </row>
    <row r="304">
      <c r="H304" s="5" t="str">
        <f t="shared" si="1"/>
        <v>44413  210727_nl_djsoldes_sepx_1675_1003200</v>
      </c>
      <c r="I304" s="13" t="str">
        <f t="array" ref="I304">IFERROR(XLOOKUP(H304,'ads statistics'!H:H,'ads statistics'!E:E),"")</f>
        <v/>
      </c>
      <c r="J304" s="5" t="str">
        <f t="array" ref="J304">IFERROR(XLOOKUP(H304,'ads statistics'!H:H,'ads statistics'!F:F),"")</f>
        <v/>
      </c>
      <c r="K304" s="5" t="str">
        <f t="array" ref="K304">IFERROR(XLOOKUP(H304,'ads statistics'!H:H,'ads statistics'!G:G),"")</f>
        <v/>
      </c>
    </row>
    <row r="305">
      <c r="H305" s="5" t="str">
        <f t="shared" si="1"/>
        <v>44413  210802_nl_menage_sepx_1687_1003100</v>
      </c>
      <c r="I305" s="13" t="str">
        <f t="array" ref="I305">IFERROR(XLOOKUP(H305,'ads statistics'!H:H,'ads statistics'!E:E),"")</f>
        <v/>
      </c>
      <c r="J305" s="5" t="str">
        <f t="array" ref="J305">IFERROR(XLOOKUP(H305,'ads statistics'!H:H,'ads statistics'!F:F),"")</f>
        <v/>
      </c>
      <c r="K305" s="5" t="str">
        <f t="array" ref="K305">IFERROR(XLOOKUP(H305,'ads statistics'!H:H,'ads statistics'!G:G),"")</f>
        <v/>
      </c>
    </row>
    <row r="306">
      <c r="H306" s="5" t="str">
        <f t="shared" si="1"/>
        <v>44413  210802_nl_menage_sepx_1688_1003200</v>
      </c>
      <c r="I306" s="13" t="str">
        <f t="array" ref="I306">IFERROR(XLOOKUP(H306,'ads statistics'!H:H,'ads statistics'!E:E),"")</f>
        <v/>
      </c>
      <c r="J306" s="5" t="str">
        <f t="array" ref="J306">IFERROR(XLOOKUP(H306,'ads statistics'!H:H,'ads statistics'!F:F),"")</f>
        <v/>
      </c>
      <c r="K306" s="5" t="str">
        <f t="array" ref="K306">IFERROR(XLOOKUP(H306,'ads statistics'!H:H,'ads statistics'!G:G),"")</f>
        <v/>
      </c>
    </row>
    <row r="307">
      <c r="H307" s="5" t="str">
        <f t="shared" si="1"/>
        <v>44413  210805_nl_enfant_1_sepx_1700_1002700</v>
      </c>
      <c r="I307" s="13" t="str">
        <f t="array" ref="I307">IFERROR(XLOOKUP(H307,'ads statistics'!H:H,'ads statistics'!E:E),"")</f>
        <v/>
      </c>
      <c r="J307" s="5" t="str">
        <f t="array" ref="J307">IFERROR(XLOOKUP(H307,'ads statistics'!H:H,'ads statistics'!F:F),"")</f>
        <v/>
      </c>
      <c r="K307" s="5" t="str">
        <f t="array" ref="K307">IFERROR(XLOOKUP(H307,'ads statistics'!H:H,'ads statistics'!G:G),"")</f>
        <v/>
      </c>
    </row>
    <row r="308">
      <c r="H308" s="5" t="str">
        <f t="shared" si="1"/>
        <v>44413  210805_nl_enfant_1_sepx_1700_1002800</v>
      </c>
      <c r="I308" s="13" t="str">
        <f t="array" ref="I308">IFERROR(XLOOKUP(H308,'ads statistics'!H:H,'ads statistics'!E:E),"")</f>
        <v/>
      </c>
      <c r="J308" s="5" t="str">
        <f t="array" ref="J308">IFERROR(XLOOKUP(H308,'ads statistics'!H:H,'ads statistics'!F:F),"")</f>
        <v/>
      </c>
      <c r="K308" s="5" t="str">
        <f t="array" ref="K308">IFERROR(XLOOKUP(H308,'ads statistics'!H:H,'ads statistics'!G:G),"")</f>
        <v/>
      </c>
    </row>
    <row r="309">
      <c r="H309" s="5" t="str">
        <f t="shared" si="1"/>
        <v>44413  210805_nl_enfant_1_sepx_1700_1002900</v>
      </c>
      <c r="I309" s="13" t="str">
        <f t="array" ref="I309">IFERROR(XLOOKUP(H309,'ads statistics'!H:H,'ads statistics'!E:E),"")</f>
        <v/>
      </c>
      <c r="J309" s="5" t="str">
        <f t="array" ref="J309">IFERROR(XLOOKUP(H309,'ads statistics'!H:H,'ads statistics'!F:F),"")</f>
        <v/>
      </c>
      <c r="K309" s="5" t="str">
        <f t="array" ref="K309">IFERROR(XLOOKUP(H309,'ads statistics'!H:H,'ads statistics'!G:G),"")</f>
        <v/>
      </c>
    </row>
    <row r="310">
      <c r="H310" s="5" t="str">
        <f t="shared" si="1"/>
        <v>44413  210805_nl_enfant_2_sepx_1701_1002600</v>
      </c>
      <c r="I310" s="13" t="str">
        <f t="array" ref="I310">IFERROR(XLOOKUP(H310,'ads statistics'!H:H,'ads statistics'!E:E),"")</f>
        <v/>
      </c>
      <c r="J310" s="5" t="str">
        <f t="array" ref="J310">IFERROR(XLOOKUP(H310,'ads statistics'!H:H,'ads statistics'!F:F),"")</f>
        <v/>
      </c>
      <c r="K310" s="5" t="str">
        <f t="array" ref="K310">IFERROR(XLOOKUP(H310,'ads statistics'!H:H,'ads statistics'!G:G),"")</f>
        <v/>
      </c>
    </row>
    <row r="311">
      <c r="H311" s="5" t="str">
        <f t="shared" si="1"/>
        <v>44413  210805_nl_enfant_2_sepx_1701_1002700</v>
      </c>
      <c r="I311" s="13" t="str">
        <f t="array" ref="I311">IFERROR(XLOOKUP(H311,'ads statistics'!H:H,'ads statistics'!E:E),"")</f>
        <v/>
      </c>
      <c r="J311" s="5" t="str">
        <f t="array" ref="J311">IFERROR(XLOOKUP(H311,'ads statistics'!H:H,'ads statistics'!F:F),"")</f>
        <v/>
      </c>
      <c r="K311" s="5" t="str">
        <f t="array" ref="K311">IFERROR(XLOOKUP(H311,'ads statistics'!H:H,'ads statistics'!G:G),"")</f>
        <v/>
      </c>
    </row>
    <row r="312">
      <c r="H312" s="5" t="str">
        <f t="shared" si="1"/>
        <v>44413  210805_nl_enfant_2_sepx_1701_1002800</v>
      </c>
      <c r="I312" s="13" t="str">
        <f t="array" ref="I312">IFERROR(XLOOKUP(H312,'ads statistics'!H:H,'ads statistics'!E:E),"")</f>
        <v/>
      </c>
      <c r="J312" s="5" t="str">
        <f t="array" ref="J312">IFERROR(XLOOKUP(H312,'ads statistics'!H:H,'ads statistics'!F:F),"")</f>
        <v/>
      </c>
      <c r="K312" s="5" t="str">
        <f t="array" ref="K312">IFERROR(XLOOKUP(H312,'ads statistics'!H:H,'ads statistics'!G:G),"")</f>
        <v/>
      </c>
    </row>
    <row r="313">
      <c r="H313" s="5" t="str">
        <f t="shared" si="1"/>
        <v>44413  210805_nl_enfant_2_sepx_1701_1002900</v>
      </c>
      <c r="I313" s="13" t="str">
        <f t="array" ref="I313">IFERROR(XLOOKUP(H313,'ads statistics'!H:H,'ads statistics'!E:E),"")</f>
        <v/>
      </c>
      <c r="J313" s="5" t="str">
        <f t="array" ref="J313">IFERROR(XLOOKUP(H313,'ads statistics'!H:H,'ads statistics'!F:F),"")</f>
        <v/>
      </c>
      <c r="K313" s="5" t="str">
        <f t="array" ref="K313">IFERROR(XLOOKUP(H313,'ads statistics'!H:H,'ads statistics'!G:G),"")</f>
        <v/>
      </c>
    </row>
    <row r="314">
      <c r="H314" s="5" t="str">
        <f t="shared" si="1"/>
        <v>44413  210805_nl_enfant_2_sepx_1701_1003000</v>
      </c>
      <c r="I314" s="13" t="str">
        <f t="array" ref="I314">IFERROR(XLOOKUP(H314,'ads statistics'!H:H,'ads statistics'!E:E),"")</f>
        <v/>
      </c>
      <c r="J314" s="5" t="str">
        <f t="array" ref="J314">IFERROR(XLOOKUP(H314,'ads statistics'!H:H,'ads statistics'!F:F),"")</f>
        <v/>
      </c>
      <c r="K314" s="5" t="str">
        <f t="array" ref="K314">IFERROR(XLOOKUP(H314,'ads statistics'!H:H,'ads statistics'!G:G),"")</f>
        <v/>
      </c>
    </row>
    <row r="315">
      <c r="H315" s="5" t="str">
        <f t="shared" si="1"/>
        <v>44413  210805_nl_generale_sepx_1702_1002800</v>
      </c>
      <c r="I315" s="13" t="str">
        <f t="array" ref="I315">IFERROR(XLOOKUP(H315,'ads statistics'!H:H,'ads statistics'!E:E),"")</f>
        <v/>
      </c>
      <c r="J315" s="5" t="str">
        <f t="array" ref="J315">IFERROR(XLOOKUP(H315,'ads statistics'!H:H,'ads statistics'!F:F),"")</f>
        <v/>
      </c>
      <c r="K315" s="5" t="str">
        <f t="array" ref="K315">IFERROR(XLOOKUP(H315,'ads statistics'!H:H,'ads statistics'!G:G),"")</f>
        <v/>
      </c>
    </row>
    <row r="316">
      <c r="H316" s="5" t="str">
        <f t="shared" si="1"/>
        <v>44413  210805_nl_generale_sepx_1702_1002900</v>
      </c>
      <c r="I316" s="13" t="str">
        <f t="array" ref="I316">IFERROR(XLOOKUP(H316,'ads statistics'!H:H,'ads statistics'!E:E),"")</f>
        <v/>
      </c>
      <c r="J316" s="5" t="str">
        <f t="array" ref="J316">IFERROR(XLOOKUP(H316,'ads statistics'!H:H,'ads statistics'!F:F),"")</f>
        <v/>
      </c>
      <c r="K316" s="5" t="str">
        <f t="array" ref="K316">IFERROR(XLOOKUP(H316,'ads statistics'!H:H,'ads statistics'!G:G),"")</f>
        <v/>
      </c>
    </row>
    <row r="317">
      <c r="H317" s="5" t="str">
        <f t="shared" si="1"/>
        <v>44413  210805_nl_generale_sepx_1702_1003000</v>
      </c>
      <c r="I317" s="13" t="str">
        <f t="array" ref="I317">IFERROR(XLOOKUP(H317,'ads statistics'!H:H,'ads statistics'!E:E),"")</f>
        <v/>
      </c>
      <c r="J317" s="5" t="str">
        <f t="array" ref="J317">IFERROR(XLOOKUP(H317,'ads statistics'!H:H,'ads statistics'!F:F),"")</f>
        <v/>
      </c>
      <c r="K317" s="5" t="str">
        <f t="array" ref="K317">IFERROR(XLOOKUP(H317,'ads statistics'!H:H,'ads statistics'!G:G),"")</f>
        <v/>
      </c>
    </row>
    <row r="318">
      <c r="H318" s="5" t="str">
        <f t="shared" si="1"/>
        <v>44413  210805_nl_generale_sepx_1702_1003100</v>
      </c>
      <c r="I318" s="13" t="str">
        <f t="array" ref="I318">IFERROR(XLOOKUP(H318,'ads statistics'!H:H,'ads statistics'!E:E),"")</f>
        <v/>
      </c>
      <c r="J318" s="5" t="str">
        <f t="array" ref="J318">IFERROR(XLOOKUP(H318,'ads statistics'!H:H,'ads statistics'!F:F),"")</f>
        <v/>
      </c>
      <c r="K318" s="5" t="str">
        <f t="array" ref="K318">IFERROR(XLOOKUP(H318,'ads statistics'!H:H,'ads statistics'!G:G),"")</f>
        <v/>
      </c>
    </row>
    <row r="319">
      <c r="H319" s="5" t="str">
        <f t="shared" si="1"/>
        <v>44413  210805_nl_generale_sepx_1702_1003200</v>
      </c>
      <c r="I319" s="13" t="str">
        <f t="array" ref="I319">IFERROR(XLOOKUP(H319,'ads statistics'!H:H,'ads statistics'!E:E),"")</f>
        <v/>
      </c>
      <c r="J319" s="5" t="str">
        <f t="array" ref="J319">IFERROR(XLOOKUP(H319,'ads statistics'!H:H,'ads statistics'!F:F),"")</f>
        <v/>
      </c>
      <c r="K319" s="5" t="str">
        <f t="array" ref="K319">IFERROR(XLOOKUP(H319,'ads statistics'!H:H,'ads statistics'!G:G),"")</f>
        <v/>
      </c>
    </row>
    <row r="320">
      <c r="H320" s="5" t="str">
        <f t="shared" si="1"/>
        <v>44413  210805_push_lg</v>
      </c>
      <c r="I320" s="13" t="str">
        <f t="array" ref="I320">IFERROR(XLOOKUP(H320,'ads statistics'!H:H,'ads statistics'!E:E),"")</f>
        <v/>
      </c>
      <c r="J320" s="5" t="str">
        <f t="array" ref="J320">IFERROR(XLOOKUP(H320,'ads statistics'!H:H,'ads statistics'!F:F),"")</f>
        <v/>
      </c>
      <c r="K320" s="5" t="str">
        <f t="array" ref="K320">IFERROR(XLOOKUP(H320,'ads statistics'!H:H,'ads statistics'!G:G),"")</f>
        <v/>
      </c>
    </row>
    <row r="321">
      <c r="H321" s="5" t="str">
        <f t="shared" si="1"/>
        <v>44413  bienvenue-green21</v>
      </c>
      <c r="I321" s="13" t="str">
        <f t="array" ref="I321">IFERROR(XLOOKUP(H321,'ads statistics'!H:H,'ads statistics'!E:E),"")</f>
        <v/>
      </c>
      <c r="J321" s="5" t="str">
        <f t="array" ref="J321">IFERROR(XLOOKUP(H321,'ads statistics'!H:H,'ads statistics'!F:F),"")</f>
        <v/>
      </c>
      <c r="K321" s="5" t="str">
        <f t="array" ref="K321">IFERROR(XLOOKUP(H321,'ads statistics'!H:H,'ads statistics'!G:G),"")</f>
        <v/>
      </c>
    </row>
    <row r="322">
      <c r="H322" s="5" t="str">
        <f t="shared" si="1"/>
        <v>44413  criteo_mid_funnel_bis</v>
      </c>
      <c r="I322" s="13">
        <f t="array" ref="I322">IFERROR(XLOOKUP(H322,'ads statistics'!H:H,'ads statistics'!E:E),"")</f>
        <v>13</v>
      </c>
      <c r="J322" s="5">
        <f t="array" ref="J322">IFERROR(XLOOKUP(H322,'ads statistics'!H:H,'ads statistics'!F:F),"")</f>
        <v>6798</v>
      </c>
      <c r="K322" s="5">
        <f t="array" ref="K322">IFERROR(XLOOKUP(H322,'ads statistics'!H:H,'ads statistics'!G:G),"")</f>
        <v>14</v>
      </c>
    </row>
    <row r="323">
      <c r="H323" s="5" t="str">
        <f t="shared" si="1"/>
        <v>44413  criteo_seg_occasionnels</v>
      </c>
      <c r="I323" s="13">
        <f t="array" ref="I323">IFERROR(XLOOKUP(H323,'ads statistics'!H:H,'ads statistics'!E:E),"")</f>
        <v>19</v>
      </c>
      <c r="J323" s="5">
        <f t="array" ref="J323">IFERROR(XLOOKUP(H323,'ads statistics'!H:H,'ads statistics'!F:F),"")</f>
        <v>14315</v>
      </c>
      <c r="K323" s="5">
        <f t="array" ref="K323">IFERROR(XLOOKUP(H323,'ads statistics'!H:H,'ads statistics'!G:G),"")</f>
        <v>35</v>
      </c>
    </row>
    <row r="324">
      <c r="H324" s="5" t="str">
        <f t="shared" si="1"/>
        <v>44413  crm_relance_gwz_panier_abandonne_h4_j1-h4_sepx_69_1000200</v>
      </c>
      <c r="I324" s="13" t="str">
        <f t="array" ref="I324">IFERROR(XLOOKUP(H324,'ads statistics'!H:H,'ads statistics'!E:E),"")</f>
        <v/>
      </c>
      <c r="J324" s="5" t="str">
        <f t="array" ref="J324">IFERROR(XLOOKUP(H324,'ads statistics'!H:H,'ads statistics'!F:F),"")</f>
        <v/>
      </c>
      <c r="K324" s="5" t="str">
        <f t="array" ref="K324">IFERROR(XLOOKUP(H324,'ads statistics'!H:H,'ads statistics'!G:G),"")</f>
        <v/>
      </c>
    </row>
    <row r="325">
      <c r="H325" s="5" t="str">
        <f t="shared" si="1"/>
        <v>44413  crm_relance_gwz_panier_abandonne_h4_j1-j1_sepx_69_1001400</v>
      </c>
      <c r="I325" s="13" t="str">
        <f t="array" ref="I325">IFERROR(XLOOKUP(H325,'ads statistics'!H:H,'ads statistics'!E:E),"")</f>
        <v/>
      </c>
      <c r="J325" s="5" t="str">
        <f t="array" ref="J325">IFERROR(XLOOKUP(H325,'ads statistics'!H:H,'ads statistics'!F:F),"")</f>
        <v/>
      </c>
      <c r="K325" s="5" t="str">
        <f t="array" ref="K325">IFERROR(XLOOKUP(H325,'ads statistics'!H:H,'ads statistics'!G:G),"")</f>
        <v/>
      </c>
    </row>
    <row r="326">
      <c r="H326" s="5" t="str">
        <f t="shared" si="1"/>
        <v>44413  email-admin</v>
      </c>
      <c r="I326" s="13" t="str">
        <f t="array" ref="I326">IFERROR(XLOOKUP(H326,'ads statistics'!H:H,'ads statistics'!E:E),"")</f>
        <v/>
      </c>
      <c r="J326" s="5" t="str">
        <f t="array" ref="J326">IFERROR(XLOOKUP(H326,'ads statistics'!H:H,'ads statistics'!F:F),"")</f>
        <v/>
      </c>
      <c r="K326" s="5" t="str">
        <f t="array" ref="K326">IFERROR(XLOOKUP(H326,'ads statistics'!H:H,'ads statistics'!G:G),"")</f>
        <v/>
      </c>
    </row>
    <row r="327">
      <c r="H327" s="5" t="str">
        <f t="shared" si="1"/>
        <v>44413  fq_prechurn_crm-relancecode_sepx_703_1000300</v>
      </c>
      <c r="I327" s="13" t="str">
        <f t="array" ref="I327">IFERROR(XLOOKUP(H327,'ads statistics'!H:H,'ads statistics'!E:E),"")</f>
        <v/>
      </c>
      <c r="J327" s="5" t="str">
        <f t="array" ref="J327">IFERROR(XLOOKUP(H327,'ads statistics'!H:H,'ads statistics'!F:F),"")</f>
        <v/>
      </c>
      <c r="K327" s="5" t="str">
        <f t="array" ref="K327">IFERROR(XLOOKUP(H327,'ads statistics'!H:H,'ads statistics'!G:G),"")</f>
        <v/>
      </c>
    </row>
    <row r="328">
      <c r="H328" s="5" t="str">
        <f t="shared" si="1"/>
        <v>44413  FR - SHP - All Products</v>
      </c>
      <c r="I328" s="13">
        <f t="array" ref="I328">IFERROR(XLOOKUP(H328,'ads statistics'!H:H,'ads statistics'!E:E),"")</f>
        <v>76</v>
      </c>
      <c r="J328" s="5">
        <f t="array" ref="J328">IFERROR(XLOOKUP(H328,'ads statistics'!H:H,'ads statistics'!F:F),"")</f>
        <v>19839</v>
      </c>
      <c r="K328" s="5">
        <f t="array" ref="K328">IFERROR(XLOOKUP(H328,'ads statistics'!H:H,'ads statistics'!G:G),"")</f>
        <v>202</v>
      </c>
    </row>
    <row r="329">
      <c r="H329" s="5" t="str">
        <f t="shared" si="1"/>
        <v>44413  FR - TXT - BN - Marque Greenweez</v>
      </c>
      <c r="I329" s="13">
        <f t="array" ref="I329">IFERROR(XLOOKUP(H329,'ads statistics'!H:H,'ads statistics'!E:E),"")</f>
        <v>14</v>
      </c>
      <c r="J329" s="5">
        <f t="array" ref="J329">IFERROR(XLOOKUP(H329,'ads statistics'!H:H,'ads statistics'!F:F),"")</f>
        <v>209</v>
      </c>
      <c r="K329" s="5">
        <f t="array" ref="K329">IFERROR(XLOOKUP(H329,'ads statistics'!H:H,'ads statistics'!G:G),"")</f>
        <v>91</v>
      </c>
    </row>
    <row r="330">
      <c r="H330" s="5" t="str">
        <f t="shared" si="1"/>
        <v>44413  frequent_crm-relance_consommable_j30_sepx_162_1000300</v>
      </c>
      <c r="I330" s="13" t="str">
        <f t="array" ref="I330">IFERROR(XLOOKUP(H330,'ads statistics'!H:H,'ads statistics'!E:E),"")</f>
        <v/>
      </c>
      <c r="J330" s="5" t="str">
        <f t="array" ref="J330">IFERROR(XLOOKUP(H330,'ads statistics'!H:H,'ads statistics'!F:F),"")</f>
        <v/>
      </c>
      <c r="K330" s="5" t="str">
        <f t="array" ref="K330">IFERROR(XLOOKUP(H330,'ads statistics'!H:H,'ads statistics'!G:G),"")</f>
        <v/>
      </c>
    </row>
    <row r="331">
      <c r="H331" s="5" t="str">
        <f t="shared" si="1"/>
        <v>44413  native-ads-outbrain-perf-08-2021</v>
      </c>
      <c r="I331" s="13" t="str">
        <f t="array" ref="I331">IFERROR(XLOOKUP(H331,'ads statistics'!H:H,'ads statistics'!E:E),"")</f>
        <v/>
      </c>
      <c r="J331" s="5" t="str">
        <f t="array" ref="J331">IFERROR(XLOOKUP(H331,'ads statistics'!H:H,'ads statistics'!F:F),"")</f>
        <v/>
      </c>
      <c r="K331" s="5" t="str">
        <f t="array" ref="K331">IFERROR(XLOOKUP(H331,'ads statistics'!H:H,'ads statistics'!G:G),"")</f>
        <v/>
      </c>
    </row>
    <row r="332">
      <c r="H332" s="5" t="str">
        <f t="shared" si="1"/>
        <v>44413  occasionnel_crm-relance_consommable_j30_sepx_184_1000300</v>
      </c>
      <c r="I332" s="13" t="str">
        <f t="array" ref="I332">IFERROR(XLOOKUP(H332,'ads statistics'!H:H,'ads statistics'!E:E),"")</f>
        <v/>
      </c>
      <c r="J332" s="5" t="str">
        <f t="array" ref="J332">IFERROR(XLOOKUP(H332,'ads statistics'!H:H,'ads statistics'!F:F),"")</f>
        <v/>
      </c>
      <c r="K332" s="5" t="str">
        <f t="array" ref="K332">IFERROR(XLOOKUP(H332,'ads statistics'!H:H,'ads statistics'!G:G),"")</f>
        <v/>
      </c>
    </row>
    <row r="333">
      <c r="H333" s="5" t="str">
        <f t="shared" si="1"/>
        <v>44413  prechurn_crm_tunnel_gwz_j7_autre_sepx_1667_1001600</v>
      </c>
      <c r="I333" s="13" t="str">
        <f t="array" ref="I333">IFERROR(XLOOKUP(H333,'ads statistics'!H:H,'ads statistics'!E:E),"")</f>
        <v/>
      </c>
      <c r="J333" s="5" t="str">
        <f t="array" ref="J333">IFERROR(XLOOKUP(H333,'ads statistics'!H:H,'ads statistics'!F:F),"")</f>
        <v/>
      </c>
      <c r="K333" s="5" t="str">
        <f t="array" ref="K333">IFERROR(XLOOKUP(H333,'ads statistics'!H:H,'ads statistics'!G:G),"")</f>
        <v/>
      </c>
    </row>
    <row r="334">
      <c r="H334" s="5" t="str">
        <f t="shared" si="1"/>
        <v>44413  welcome_j3_zd</v>
      </c>
      <c r="I334" s="13" t="str">
        <f t="array" ref="I334">IFERROR(XLOOKUP(H334,'ads statistics'!H:H,'ads statistics'!E:E),"")</f>
        <v/>
      </c>
      <c r="J334" s="5" t="str">
        <f t="array" ref="J334">IFERROR(XLOOKUP(H334,'ads statistics'!H:H,'ads statistics'!F:F),"")</f>
        <v/>
      </c>
      <c r="K334" s="5" t="str">
        <f t="array" ref="K334">IFERROR(XLOOKUP(H334,'ads statistics'!H:H,'ads statistics'!G:G),"")</f>
        <v/>
      </c>
    </row>
    <row r="335">
      <c r="H335" s="5" t="str">
        <f t="shared" si="1"/>
        <v>44414  </v>
      </c>
      <c r="I335" s="13" t="str">
        <f t="array" ref="I335">IFERROR(XLOOKUP(H335,'ads statistics'!H:H,'ads statistics'!E:E),"")</f>
        <v/>
      </c>
      <c r="J335" s="5" t="str">
        <f t="array" ref="J335">IFERROR(XLOOKUP(H335,'ads statistics'!H:H,'ads statistics'!F:F),"")</f>
        <v/>
      </c>
      <c r="K335" s="5" t="str">
        <f t="array" ref="K335">IFERROR(XLOOKUP(H335,'ads statistics'!H:H,'ads statistics'!G:G),"")</f>
        <v/>
      </c>
    </row>
    <row r="336">
      <c r="H336" s="5" t="str">
        <f t="shared" si="1"/>
        <v>44414  23985487</v>
      </c>
      <c r="I336" s="13">
        <f t="array" ref="I336">IFERROR(XLOOKUP(H336,'ads statistics'!H:H,'ads statistics'!E:E),"")</f>
        <v>10</v>
      </c>
      <c r="J336" s="5">
        <f t="array" ref="J336">IFERROR(XLOOKUP(H336,'ads statistics'!H:H,'ads statistics'!F:F),"")</f>
        <v>338</v>
      </c>
      <c r="K336" s="5">
        <f t="array" ref="K336">IFERROR(XLOOKUP(H336,'ads statistics'!H:H,'ads statistics'!G:G),"")</f>
        <v>18</v>
      </c>
    </row>
    <row r="337">
      <c r="H337" s="5" t="str">
        <f t="shared" si="1"/>
        <v>44414  25175647</v>
      </c>
      <c r="I337" s="13">
        <f t="array" ref="I337">IFERROR(XLOOKUP(H337,'ads statistics'!H:H,'ads statistics'!E:E),"")</f>
        <v>106</v>
      </c>
      <c r="J337" s="5">
        <f t="array" ref="J337">IFERROR(XLOOKUP(H337,'ads statistics'!H:H,'ads statistics'!F:F),"")</f>
        <v>1167</v>
      </c>
      <c r="K337" s="5">
        <f t="array" ref="K337">IFERROR(XLOOKUP(H337,'ads statistics'!H:H,'ads statistics'!G:G),"")</f>
        <v>646</v>
      </c>
    </row>
    <row r="338">
      <c r="H338" s="5" t="str">
        <f t="shared" si="1"/>
        <v>44414  77471437</v>
      </c>
      <c r="I338" s="13">
        <f t="array" ref="I338">IFERROR(XLOOKUP(H338,'ads statistics'!H:H,'ads statistics'!E:E),"")</f>
        <v>70</v>
      </c>
      <c r="J338" s="5">
        <f t="array" ref="J338">IFERROR(XLOOKUP(H338,'ads statistics'!H:H,'ads statistics'!F:F),"")</f>
        <v>3014</v>
      </c>
      <c r="K338" s="5">
        <f t="array" ref="K338">IFERROR(XLOOKUP(H338,'ads statistics'!H:H,'ads statistics'!G:G),"")</f>
        <v>146</v>
      </c>
    </row>
    <row r="339">
      <c r="H339" s="5" t="str">
        <f t="shared" si="1"/>
        <v>44414  721921823</v>
      </c>
      <c r="I339" s="13">
        <f t="array" ref="I339">IFERROR(XLOOKUP(H339,'ads statistics'!H:H,'ads statistics'!E:E),"")</f>
        <v>133</v>
      </c>
      <c r="J339" s="5">
        <f t="array" ref="J339">IFERROR(XLOOKUP(H339,'ads statistics'!H:H,'ads statistics'!F:F),"")</f>
        <v>4221</v>
      </c>
      <c r="K339" s="5">
        <f t="array" ref="K339">IFERROR(XLOOKUP(H339,'ads statistics'!H:H,'ads statistics'!G:G),"")</f>
        <v>275</v>
      </c>
    </row>
    <row r="340">
      <c r="H340" s="5" t="str">
        <f t="shared" si="1"/>
        <v>44414  722005377</v>
      </c>
      <c r="I340" s="13">
        <f t="array" ref="I340">IFERROR(XLOOKUP(H340,'ads statistics'!H:H,'ads statistics'!E:E),"")</f>
        <v>58</v>
      </c>
      <c r="J340" s="5">
        <f t="array" ref="J340">IFERROR(XLOOKUP(H340,'ads statistics'!H:H,'ads statistics'!F:F),"")</f>
        <v>2524</v>
      </c>
      <c r="K340" s="5">
        <f t="array" ref="K340">IFERROR(XLOOKUP(H340,'ads statistics'!H:H,'ads statistics'!G:G),"")</f>
        <v>116</v>
      </c>
    </row>
    <row r="341">
      <c r="H341" s="5" t="str">
        <f t="shared" si="1"/>
        <v>44414  722005383</v>
      </c>
      <c r="I341" s="13">
        <f t="array" ref="I341">IFERROR(XLOOKUP(H341,'ads statistics'!H:H,'ads statistics'!E:E),"")</f>
        <v>27</v>
      </c>
      <c r="J341" s="5">
        <f t="array" ref="J341">IFERROR(XLOOKUP(H341,'ads statistics'!H:H,'ads statistics'!F:F),"")</f>
        <v>1339</v>
      </c>
      <c r="K341" s="5">
        <f t="array" ref="K341">IFERROR(XLOOKUP(H341,'ads statistics'!H:H,'ads statistics'!G:G),"")</f>
        <v>73</v>
      </c>
    </row>
    <row r="342">
      <c r="H342" s="5" t="str">
        <f t="shared" si="1"/>
        <v>44414  1554932079</v>
      </c>
      <c r="I342" s="13">
        <f t="array" ref="I342">IFERROR(XLOOKUP(H342,'ads statistics'!H:H,'ads statistics'!E:E),"")</f>
        <v>58</v>
      </c>
      <c r="J342" s="5">
        <f t="array" ref="J342">IFERROR(XLOOKUP(H342,'ads statistics'!H:H,'ads statistics'!F:F),"")</f>
        <v>21264</v>
      </c>
      <c r="K342" s="5">
        <f t="array" ref="K342">IFERROR(XLOOKUP(H342,'ads statistics'!H:H,'ads statistics'!G:G),"")</f>
        <v>188</v>
      </c>
    </row>
    <row r="343">
      <c r="H343" s="5" t="str">
        <f t="shared" si="1"/>
        <v>44414  1554932118</v>
      </c>
      <c r="I343" s="13">
        <f t="array" ref="I343">IFERROR(XLOOKUP(H343,'ads statistics'!H:H,'ads statistics'!E:E),"")</f>
        <v>85</v>
      </c>
      <c r="J343" s="5">
        <f t="array" ref="J343">IFERROR(XLOOKUP(H343,'ads statistics'!H:H,'ads statistics'!F:F),"")</f>
        <v>45907</v>
      </c>
      <c r="K343" s="5">
        <f t="array" ref="K343">IFERROR(XLOOKUP(H343,'ads statistics'!H:H,'ads statistics'!G:G),"")</f>
        <v>416</v>
      </c>
    </row>
    <row r="344">
      <c r="H344" s="5" t="str">
        <f t="shared" si="1"/>
        <v>44414  1554932127</v>
      </c>
      <c r="I344" s="13">
        <f t="array" ref="I344">IFERROR(XLOOKUP(H344,'ads statistics'!H:H,'ads statistics'!E:E),"")</f>
        <v>41</v>
      </c>
      <c r="J344" s="5">
        <f t="array" ref="J344">IFERROR(XLOOKUP(H344,'ads statistics'!H:H,'ads statistics'!F:F),"")</f>
        <v>17606</v>
      </c>
      <c r="K344" s="5">
        <f t="array" ref="K344">IFERROR(XLOOKUP(H344,'ads statistics'!H:H,'ads statistics'!G:G),"")</f>
        <v>163</v>
      </c>
    </row>
    <row r="345">
      <c r="H345" s="5" t="str">
        <f t="shared" si="1"/>
        <v>44414  1568687993</v>
      </c>
      <c r="I345" s="13">
        <f t="array" ref="I345">IFERROR(XLOOKUP(H345,'ads statistics'!H:H,'ads statistics'!E:E),"")</f>
        <v>176</v>
      </c>
      <c r="J345" s="5">
        <f t="array" ref="J345">IFERROR(XLOOKUP(H345,'ads statistics'!H:H,'ads statistics'!F:F),"")</f>
        <v>8232</v>
      </c>
      <c r="K345" s="5">
        <f t="array" ref="K345">IFERROR(XLOOKUP(H345,'ads statistics'!H:H,'ads statistics'!G:G),"")</f>
        <v>480</v>
      </c>
    </row>
    <row r="346">
      <c r="H346" s="5" t="str">
        <f t="shared" si="1"/>
        <v>44414  6467292947</v>
      </c>
      <c r="I346" s="13">
        <f t="array" ref="I346">IFERROR(XLOOKUP(H346,'ads statistics'!H:H,'ads statistics'!E:E),"")</f>
        <v>53</v>
      </c>
      <c r="J346" s="5">
        <f t="array" ref="J346">IFERROR(XLOOKUP(H346,'ads statistics'!H:H,'ads statistics'!F:F),"")</f>
        <v>31014</v>
      </c>
      <c r="K346" s="5">
        <f t="array" ref="K346">IFERROR(XLOOKUP(H346,'ads statistics'!H:H,'ads statistics'!G:G),"")</f>
        <v>309</v>
      </c>
    </row>
    <row r="347">
      <c r="H347" s="5" t="str">
        <f t="shared" si="1"/>
        <v>44414  6866111472</v>
      </c>
      <c r="I347" s="13">
        <f t="array" ref="I347">IFERROR(XLOOKUP(H347,'ads statistics'!H:H,'ads statistics'!E:E),"")</f>
        <v>95</v>
      </c>
      <c r="J347" s="5">
        <f t="array" ref="J347">IFERROR(XLOOKUP(H347,'ads statistics'!H:H,'ads statistics'!F:F),"")</f>
        <v>41168</v>
      </c>
      <c r="K347" s="5">
        <f t="array" ref="K347">IFERROR(XLOOKUP(H347,'ads statistics'!H:H,'ads statistics'!G:G),"")</f>
        <v>315</v>
      </c>
    </row>
    <row r="348">
      <c r="H348" s="5" t="str">
        <f t="shared" si="1"/>
        <v>44414  6872271806</v>
      </c>
      <c r="I348" s="13">
        <f t="array" ref="I348">IFERROR(XLOOKUP(H348,'ads statistics'!H:H,'ads statistics'!E:E),"")</f>
        <v>80</v>
      </c>
      <c r="J348" s="5">
        <f t="array" ref="J348">IFERROR(XLOOKUP(H348,'ads statistics'!H:H,'ads statistics'!F:F),"")</f>
        <v>34227</v>
      </c>
      <c r="K348" s="5">
        <f t="array" ref="K348">IFERROR(XLOOKUP(H348,'ads statistics'!H:H,'ads statistics'!G:G),"")</f>
        <v>321</v>
      </c>
    </row>
    <row r="349">
      <c r="H349" s="5" t="str">
        <f t="shared" si="1"/>
        <v>44414  6872355548</v>
      </c>
      <c r="I349" s="13">
        <f t="array" ref="I349">IFERROR(XLOOKUP(H349,'ads statistics'!H:H,'ads statistics'!E:E),"")</f>
        <v>84</v>
      </c>
      <c r="J349" s="5">
        <f t="array" ref="J349">IFERROR(XLOOKUP(H349,'ads statistics'!H:H,'ads statistics'!F:F),"")</f>
        <v>44647</v>
      </c>
      <c r="K349" s="5">
        <f t="array" ref="K349">IFERROR(XLOOKUP(H349,'ads statistics'!H:H,'ads statistics'!G:G),"")</f>
        <v>272</v>
      </c>
    </row>
    <row r="350">
      <c r="H350" s="5" t="str">
        <f t="shared" si="1"/>
        <v>44414  8520906157</v>
      </c>
      <c r="I350" s="13">
        <f t="array" ref="I350">IFERROR(XLOOKUP(H350,'ads statistics'!H:H,'ads statistics'!E:E),"")</f>
        <v>466</v>
      </c>
      <c r="J350" s="5">
        <f t="array" ref="J350">IFERROR(XLOOKUP(H350,'ads statistics'!H:H,'ads statistics'!F:F),"")</f>
        <v>271946</v>
      </c>
      <c r="K350" s="5">
        <f t="array" ref="K350">IFERROR(XLOOKUP(H350,'ads statistics'!H:H,'ads statistics'!G:G),"")</f>
        <v>1823</v>
      </c>
    </row>
    <row r="351">
      <c r="H351" s="5" t="str">
        <f t="shared" si="1"/>
        <v>44414  11997024228</v>
      </c>
      <c r="I351" s="13">
        <f t="array" ref="I351">IFERROR(XLOOKUP(H351,'ads statistics'!H:H,'ads statistics'!E:E),"")</f>
        <v>21</v>
      </c>
      <c r="J351" s="5">
        <f t="array" ref="J351">IFERROR(XLOOKUP(H351,'ads statistics'!H:H,'ads statistics'!F:F),"")</f>
        <v>8225</v>
      </c>
      <c r="K351" s="5">
        <f t="array" ref="K351">IFERROR(XLOOKUP(H351,'ads statistics'!H:H,'ads statistics'!G:G),"")</f>
        <v>58</v>
      </c>
    </row>
    <row r="352">
      <c r="H352" s="5" t="str">
        <f t="shared" si="1"/>
        <v>44414  12770477884</v>
      </c>
      <c r="I352" s="13">
        <f t="array" ref="I352">IFERROR(XLOOKUP(H352,'ads statistics'!H:H,'ads statistics'!E:E),"")</f>
        <v>345</v>
      </c>
      <c r="J352" s="5">
        <f t="array" ref="J352">IFERROR(XLOOKUP(H352,'ads statistics'!H:H,'ads statistics'!F:F),"")</f>
        <v>205804</v>
      </c>
      <c r="K352" s="5">
        <f t="array" ref="K352">IFERROR(XLOOKUP(H352,'ads statistics'!H:H,'ads statistics'!G:G),"")</f>
        <v>1146</v>
      </c>
    </row>
    <row r="353">
      <c r="H353" s="5" t="str">
        <f t="shared" si="1"/>
        <v>44414  12771329453</v>
      </c>
      <c r="I353" s="13">
        <f t="array" ref="I353">IFERROR(XLOOKUP(H353,'ads statistics'!H:H,'ads statistics'!E:E),"")</f>
        <v>130</v>
      </c>
      <c r="J353" s="5">
        <f t="array" ref="J353">IFERROR(XLOOKUP(H353,'ads statistics'!H:H,'ads statistics'!F:F),"")</f>
        <v>45850</v>
      </c>
      <c r="K353" s="5">
        <f t="array" ref="K353">IFERROR(XLOOKUP(H353,'ads statistics'!H:H,'ads statistics'!G:G),"")</f>
        <v>503</v>
      </c>
    </row>
    <row r="354">
      <c r="H354" s="5" t="str">
        <f t="shared" si="1"/>
        <v>44414  13287594842</v>
      </c>
      <c r="I354" s="13">
        <f t="array" ref="I354">IFERROR(XLOOKUP(H354,'ads statistics'!H:H,'ads statistics'!E:E),"")</f>
        <v>22</v>
      </c>
      <c r="J354" s="5">
        <f t="array" ref="J354">IFERROR(XLOOKUP(H354,'ads statistics'!H:H,'ads statistics'!F:F),"")</f>
        <v>1661</v>
      </c>
      <c r="K354" s="5">
        <f t="array" ref="K354">IFERROR(XLOOKUP(H354,'ads statistics'!H:H,'ads statistics'!G:G),"")</f>
        <v>77</v>
      </c>
    </row>
    <row r="355">
      <c r="H355" s="5" t="str">
        <f t="shared" si="1"/>
        <v>44414  13391691052</v>
      </c>
      <c r="I355" s="13">
        <f t="array" ref="I355">IFERROR(XLOOKUP(H355,'ads statistics'!H:H,'ads statistics'!E:E),"")</f>
        <v>108</v>
      </c>
      <c r="J355" s="5">
        <f t="array" ref="J355">IFERROR(XLOOKUP(H355,'ads statistics'!H:H,'ads statistics'!F:F),"")</f>
        <v>66327</v>
      </c>
      <c r="K355" s="5">
        <f t="array" ref="K355">IFERROR(XLOOKUP(H355,'ads statistics'!H:H,'ads statistics'!G:G),"")</f>
        <v>394</v>
      </c>
    </row>
    <row r="356">
      <c r="H356" s="5" t="str">
        <f t="shared" si="1"/>
        <v>44414  13568665881</v>
      </c>
      <c r="I356" s="13">
        <f t="array" ref="I356">IFERROR(XLOOKUP(H356,'ads statistics'!H:H,'ads statistics'!E:E),"")</f>
        <v>35</v>
      </c>
      <c r="J356" s="5">
        <f t="array" ref="J356">IFERROR(XLOOKUP(H356,'ads statistics'!H:H,'ads statistics'!F:F),"")</f>
        <v>620</v>
      </c>
      <c r="K356" s="5">
        <f t="array" ref="K356">IFERROR(XLOOKUP(H356,'ads statistics'!H:H,'ads statistics'!G:G),"")</f>
        <v>44</v>
      </c>
    </row>
    <row r="357">
      <c r="H357" s="5" t="str">
        <f t="shared" si="1"/>
        <v>44414  6208975682575</v>
      </c>
      <c r="I357" s="13">
        <f t="array" ref="I357">IFERROR(XLOOKUP(H357,'ads statistics'!H:H,'ads statistics'!E:E),"")</f>
        <v>125</v>
      </c>
      <c r="J357" s="5">
        <f t="array" ref="J357">IFERROR(XLOOKUP(H357,'ads statistics'!H:H,'ads statistics'!F:F),"")</f>
        <v>12425</v>
      </c>
      <c r="K357" s="5">
        <f t="array" ref="K357">IFERROR(XLOOKUP(H357,'ads statistics'!H:H,'ads statistics'!G:G),"")</f>
        <v>209</v>
      </c>
    </row>
    <row r="358">
      <c r="H358" s="5" t="str">
        <f t="shared" si="1"/>
        <v>44414  6248615162175</v>
      </c>
      <c r="I358" s="13">
        <f t="array" ref="I358">IFERROR(XLOOKUP(H358,'ads statistics'!H:H,'ads statistics'!E:E),"")</f>
        <v>66</v>
      </c>
      <c r="J358" s="5">
        <f t="array" ref="J358">IFERROR(XLOOKUP(H358,'ads statistics'!H:H,'ads statistics'!F:F),"")</f>
        <v>8738</v>
      </c>
      <c r="K358" s="5">
        <f t="array" ref="K358">IFERROR(XLOOKUP(H358,'ads statistics'!H:H,'ads statistics'!G:G),"")</f>
        <v>160</v>
      </c>
    </row>
    <row r="359">
      <c r="H359" s="5" t="str">
        <f t="shared" si="1"/>
        <v>44414  (not set)</v>
      </c>
      <c r="I359" s="13" t="str">
        <f t="array" ref="I359">IFERROR(XLOOKUP(H359,'ads statistics'!H:H,'ads statistics'!E:E),"")</f>
        <v/>
      </c>
      <c r="J359" s="5" t="str">
        <f t="array" ref="J359">IFERROR(XLOOKUP(H359,'ads statistics'!H:H,'ads statistics'!F:F),"")</f>
        <v/>
      </c>
      <c r="K359" s="5" t="str">
        <f t="array" ref="K359">IFERROR(XLOOKUP(H359,'ads statistics'!H:H,'ads statistics'!G:G),"")</f>
        <v/>
      </c>
    </row>
    <row r="360">
      <c r="H360" s="5" t="str">
        <f t="shared" si="1"/>
        <v>44414  (not set)</v>
      </c>
      <c r="I360" s="13" t="str">
        <f t="array" ref="I360">IFERROR(XLOOKUP(H360,'ads statistics'!H:H,'ads statistics'!E:E),"")</f>
        <v/>
      </c>
      <c r="J360" s="5" t="str">
        <f t="array" ref="J360">IFERROR(XLOOKUP(H360,'ads statistics'!H:H,'ads statistics'!F:F),"")</f>
        <v/>
      </c>
      <c r="K360" s="5" t="str">
        <f t="array" ref="K360">IFERROR(XLOOKUP(H360,'ads statistics'!H:H,'ads statistics'!G:G),"")</f>
        <v/>
      </c>
    </row>
    <row r="361">
      <c r="H361" s="5" t="str">
        <f t="shared" si="1"/>
        <v>44414  (not set)</v>
      </c>
      <c r="I361" s="13" t="str">
        <f t="array" ref="I361">IFERROR(XLOOKUP(H361,'ads statistics'!H:H,'ads statistics'!E:E),"")</f>
        <v/>
      </c>
      <c r="J361" s="5" t="str">
        <f t="array" ref="J361">IFERROR(XLOOKUP(H361,'ads statistics'!H:H,'ads statistics'!F:F),"")</f>
        <v/>
      </c>
      <c r="K361" s="5" t="str">
        <f t="array" ref="K361">IFERROR(XLOOKUP(H361,'ads statistics'!H:H,'ads statistics'!G:G),"")</f>
        <v/>
      </c>
    </row>
    <row r="362">
      <c r="H362" s="5" t="str">
        <f t="shared" si="1"/>
        <v>44414  (not set)</v>
      </c>
      <c r="I362" s="13" t="str">
        <f t="array" ref="I362">IFERROR(XLOOKUP(H362,'ads statistics'!H:H,'ads statistics'!E:E),"")</f>
        <v/>
      </c>
      <c r="J362" s="5" t="str">
        <f t="array" ref="J362">IFERROR(XLOOKUP(H362,'ads statistics'!H:H,'ads statistics'!F:F),"")</f>
        <v/>
      </c>
      <c r="K362" s="5" t="str">
        <f t="array" ref="K362">IFERROR(XLOOKUP(H362,'ads statistics'!H:H,'ads statistics'!G:G),"")</f>
        <v/>
      </c>
    </row>
    <row r="363">
      <c r="H363" s="5" t="str">
        <f t="shared" si="1"/>
        <v>44414  210608_nl_nouveau_sepx_1547_1002700</v>
      </c>
      <c r="I363" s="13" t="str">
        <f t="array" ref="I363">IFERROR(XLOOKUP(H363,'ads statistics'!H:H,'ads statistics'!E:E),"")</f>
        <v/>
      </c>
      <c r="J363" s="5" t="str">
        <f t="array" ref="J363">IFERROR(XLOOKUP(H363,'ads statistics'!H:H,'ads statistics'!F:F),"")</f>
        <v/>
      </c>
      <c r="K363" s="5" t="str">
        <f t="array" ref="K363">IFERROR(XLOOKUP(H363,'ads statistics'!H:H,'ads statistics'!G:G),"")</f>
        <v/>
      </c>
    </row>
    <row r="364">
      <c r="H364" s="5" t="str">
        <f t="shared" si="1"/>
        <v>44414  210616_nl_lancement_happeezclub_sepx_1565_1003600</v>
      </c>
      <c r="I364" s="13" t="str">
        <f t="array" ref="I364">IFERROR(XLOOKUP(H364,'ads statistics'!H:H,'ads statistics'!E:E),"")</f>
        <v/>
      </c>
      <c r="J364" s="5" t="str">
        <f t="array" ref="J364">IFERROR(XLOOKUP(H364,'ads statistics'!H:H,'ads statistics'!F:F),"")</f>
        <v/>
      </c>
      <c r="K364" s="5" t="str">
        <f t="array" ref="K364">IFERROR(XLOOKUP(H364,'ads statistics'!H:H,'ads statistics'!G:G),"")</f>
        <v/>
      </c>
    </row>
    <row r="365">
      <c r="H365" s="5" t="str">
        <f t="shared" si="1"/>
        <v>44414  210706_nl_deuxieme_sepx_1620_1003200</v>
      </c>
      <c r="I365" s="13" t="str">
        <f t="array" ref="I365">IFERROR(XLOOKUP(H365,'ads statistics'!H:H,'ads statistics'!E:E),"")</f>
        <v/>
      </c>
      <c r="J365" s="5" t="str">
        <f t="array" ref="J365">IFERROR(XLOOKUP(H365,'ads statistics'!H:H,'ads statistics'!F:F),"")</f>
        <v/>
      </c>
      <c r="K365" s="5" t="str">
        <f t="array" ref="K365">IFERROR(XLOOKUP(H365,'ads statistics'!H:H,'ads statistics'!G:G),"")</f>
        <v/>
      </c>
    </row>
    <row r="366">
      <c r="H366" s="5" t="str">
        <f t="shared" si="1"/>
        <v>44414  210708_nl_bb_sepx_1629_1002800</v>
      </c>
      <c r="I366" s="13" t="str">
        <f t="array" ref="I366">IFERROR(XLOOKUP(H366,'ads statistics'!H:H,'ads statistics'!E:E),"")</f>
        <v/>
      </c>
      <c r="J366" s="5" t="str">
        <f t="array" ref="J366">IFERROR(XLOOKUP(H366,'ads statistics'!H:H,'ads statistics'!F:F),"")</f>
        <v/>
      </c>
      <c r="K366" s="5" t="str">
        <f t="array" ref="K366">IFERROR(XLOOKUP(H366,'ads statistics'!H:H,'ads statistics'!G:G),"")</f>
        <v/>
      </c>
    </row>
    <row r="367">
      <c r="H367" s="5" t="str">
        <f t="shared" si="1"/>
        <v>44414  210727_nl_djsoldes_sepx_1675_1003200</v>
      </c>
      <c r="I367" s="13" t="str">
        <f t="array" ref="I367">IFERROR(XLOOKUP(H367,'ads statistics'!H:H,'ads statistics'!E:E),"")</f>
        <v/>
      </c>
      <c r="J367" s="5" t="str">
        <f t="array" ref="J367">IFERROR(XLOOKUP(H367,'ads statistics'!H:H,'ads statistics'!F:F),"")</f>
        <v/>
      </c>
      <c r="K367" s="5" t="str">
        <f t="array" ref="K367">IFERROR(XLOOKUP(H367,'ads statistics'!H:H,'ads statistics'!G:G),"")</f>
        <v/>
      </c>
    </row>
    <row r="368">
      <c r="H368" s="5" t="str">
        <f t="shared" si="1"/>
        <v>44414  210727_nl_lastday_18H_sepx_1676_1004400</v>
      </c>
      <c r="I368" s="13" t="str">
        <f t="array" ref="I368">IFERROR(XLOOKUP(H368,'ads statistics'!H:H,'ads statistics'!E:E),"")</f>
        <v/>
      </c>
      <c r="J368" s="5" t="str">
        <f t="array" ref="J368">IFERROR(XLOOKUP(H368,'ads statistics'!H:H,'ads statistics'!F:F),"")</f>
        <v/>
      </c>
      <c r="K368" s="5" t="str">
        <f t="array" ref="K368">IFERROR(XLOOKUP(H368,'ads statistics'!H:H,'ads statistics'!G:G),"")</f>
        <v/>
      </c>
    </row>
    <row r="369">
      <c r="H369" s="5" t="str">
        <f t="shared" si="1"/>
        <v>44414  210729_nl_maison_sepx_1683_1003300</v>
      </c>
      <c r="I369" s="13" t="str">
        <f t="array" ref="I369">IFERROR(XLOOKUP(H369,'ads statistics'!H:H,'ads statistics'!E:E),"")</f>
        <v/>
      </c>
      <c r="J369" s="5" t="str">
        <f t="array" ref="J369">IFERROR(XLOOKUP(H369,'ads statistics'!H:H,'ads statistics'!F:F),"")</f>
        <v/>
      </c>
      <c r="K369" s="5" t="str">
        <f t="array" ref="K369">IFERROR(XLOOKUP(H369,'ads statistics'!H:H,'ads statistics'!G:G),"")</f>
        <v/>
      </c>
    </row>
    <row r="370">
      <c r="H370" s="5" t="str">
        <f t="shared" si="1"/>
        <v>44414  210801_nl_ete_sepx_1686_1003300</v>
      </c>
      <c r="I370" s="13" t="str">
        <f t="array" ref="I370">IFERROR(XLOOKUP(H370,'ads statistics'!H:H,'ads statistics'!E:E),"")</f>
        <v/>
      </c>
      <c r="J370" s="5" t="str">
        <f t="array" ref="J370">IFERROR(XLOOKUP(H370,'ads statistics'!H:H,'ads statistics'!F:F),"")</f>
        <v/>
      </c>
      <c r="K370" s="5" t="str">
        <f t="array" ref="K370">IFERROR(XLOOKUP(H370,'ads statistics'!H:H,'ads statistics'!G:G),"")</f>
        <v/>
      </c>
    </row>
    <row r="371">
      <c r="H371" s="5" t="str">
        <f t="shared" si="1"/>
        <v>44414  210802_nl_menage_sepx_1687_1003100</v>
      </c>
      <c r="I371" s="13" t="str">
        <f t="array" ref="I371">IFERROR(XLOOKUP(H371,'ads statistics'!H:H,'ads statistics'!E:E),"")</f>
        <v/>
      </c>
      <c r="J371" s="5" t="str">
        <f t="array" ref="J371">IFERROR(XLOOKUP(H371,'ads statistics'!H:H,'ads statistics'!F:F),"")</f>
        <v/>
      </c>
      <c r="K371" s="5" t="str">
        <f t="array" ref="K371">IFERROR(XLOOKUP(H371,'ads statistics'!H:H,'ads statistics'!G:G),"")</f>
        <v/>
      </c>
    </row>
    <row r="372">
      <c r="H372" s="5" t="str">
        <f t="shared" si="1"/>
        <v>44414  210803_nl_naturel_sepx_1695_1002600</v>
      </c>
      <c r="I372" s="13" t="str">
        <f t="array" ref="I372">IFERROR(XLOOKUP(H372,'ads statistics'!H:H,'ads statistics'!E:E),"")</f>
        <v/>
      </c>
      <c r="J372" s="5" t="str">
        <f t="array" ref="J372">IFERROR(XLOOKUP(H372,'ads statistics'!H:H,'ads statistics'!F:F),"")</f>
        <v/>
      </c>
      <c r="K372" s="5" t="str">
        <f t="array" ref="K372">IFERROR(XLOOKUP(H372,'ads statistics'!H:H,'ads statistics'!G:G),"")</f>
        <v/>
      </c>
    </row>
    <row r="373">
      <c r="H373" s="5" t="str">
        <f t="shared" si="1"/>
        <v>44414  210805_nl_enfant_1_sepx_1700_1002700</v>
      </c>
      <c r="I373" s="13" t="str">
        <f t="array" ref="I373">IFERROR(XLOOKUP(H373,'ads statistics'!H:H,'ads statistics'!E:E),"")</f>
        <v/>
      </c>
      <c r="J373" s="5" t="str">
        <f t="array" ref="J373">IFERROR(XLOOKUP(H373,'ads statistics'!H:H,'ads statistics'!F:F),"")</f>
        <v/>
      </c>
      <c r="K373" s="5" t="str">
        <f t="array" ref="K373">IFERROR(XLOOKUP(H373,'ads statistics'!H:H,'ads statistics'!G:G),"")</f>
        <v/>
      </c>
    </row>
    <row r="374">
      <c r="H374" s="5" t="str">
        <f t="shared" si="1"/>
        <v>44414  210805_nl_enfant_2_sepx_1701_1002700</v>
      </c>
      <c r="I374" s="13" t="str">
        <f t="array" ref="I374">IFERROR(XLOOKUP(H374,'ads statistics'!H:H,'ads statistics'!E:E),"")</f>
        <v/>
      </c>
      <c r="J374" s="5" t="str">
        <f t="array" ref="J374">IFERROR(XLOOKUP(H374,'ads statistics'!H:H,'ads statistics'!F:F),"")</f>
        <v/>
      </c>
      <c r="K374" s="5" t="str">
        <f t="array" ref="K374">IFERROR(XLOOKUP(H374,'ads statistics'!H:H,'ads statistics'!G:G),"")</f>
        <v/>
      </c>
    </row>
    <row r="375">
      <c r="H375" s="5" t="str">
        <f t="shared" si="1"/>
        <v>44414  210805_nl_enfant_2_sepx_1701_1003000</v>
      </c>
      <c r="I375" s="13" t="str">
        <f t="array" ref="I375">IFERROR(XLOOKUP(H375,'ads statistics'!H:H,'ads statistics'!E:E),"")</f>
        <v/>
      </c>
      <c r="J375" s="5" t="str">
        <f t="array" ref="J375">IFERROR(XLOOKUP(H375,'ads statistics'!H:H,'ads statistics'!F:F),"")</f>
        <v/>
      </c>
      <c r="K375" s="5" t="str">
        <f t="array" ref="K375">IFERROR(XLOOKUP(H375,'ads statistics'!H:H,'ads statistics'!G:G),"")</f>
        <v/>
      </c>
    </row>
    <row r="376">
      <c r="H376" s="5" t="str">
        <f t="shared" si="1"/>
        <v>44414  210805_nl_generale_sepx_1702_1002800</v>
      </c>
      <c r="I376" s="13" t="str">
        <f t="array" ref="I376">IFERROR(XLOOKUP(H376,'ads statistics'!H:H,'ads statistics'!E:E),"")</f>
        <v/>
      </c>
      <c r="J376" s="5" t="str">
        <f t="array" ref="J376">IFERROR(XLOOKUP(H376,'ads statistics'!H:H,'ads statistics'!F:F),"")</f>
        <v/>
      </c>
      <c r="K376" s="5" t="str">
        <f t="array" ref="K376">IFERROR(XLOOKUP(H376,'ads statistics'!H:H,'ads statistics'!G:G),"")</f>
        <v/>
      </c>
    </row>
    <row r="377">
      <c r="H377" s="5" t="str">
        <f t="shared" si="1"/>
        <v>44414  210805_nl_generale_sepx_1702_1002900</v>
      </c>
      <c r="I377" s="13" t="str">
        <f t="array" ref="I377">IFERROR(XLOOKUP(H377,'ads statistics'!H:H,'ads statistics'!E:E),"")</f>
        <v/>
      </c>
      <c r="J377" s="5" t="str">
        <f t="array" ref="J377">IFERROR(XLOOKUP(H377,'ads statistics'!H:H,'ads statistics'!F:F),"")</f>
        <v/>
      </c>
      <c r="K377" s="5" t="str">
        <f t="array" ref="K377">IFERROR(XLOOKUP(H377,'ads statistics'!H:H,'ads statistics'!G:G),"")</f>
        <v/>
      </c>
    </row>
    <row r="378">
      <c r="H378" s="5" t="str">
        <f t="shared" si="1"/>
        <v>44414  210805_nl_generale_sepx_1702_1003000</v>
      </c>
      <c r="I378" s="13" t="str">
        <f t="array" ref="I378">IFERROR(XLOOKUP(H378,'ads statistics'!H:H,'ads statistics'!E:E),"")</f>
        <v/>
      </c>
      <c r="J378" s="5" t="str">
        <f t="array" ref="J378">IFERROR(XLOOKUP(H378,'ads statistics'!H:H,'ads statistics'!F:F),"")</f>
        <v/>
      </c>
      <c r="K378" s="5" t="str">
        <f t="array" ref="K378">IFERROR(XLOOKUP(H378,'ads statistics'!H:H,'ads statistics'!G:G),"")</f>
        <v/>
      </c>
    </row>
    <row r="379">
      <c r="H379" s="5" t="str">
        <f t="shared" si="1"/>
        <v>44414  210805_nl_generale_sepx_1702_1003100</v>
      </c>
      <c r="I379" s="13" t="str">
        <f t="array" ref="I379">IFERROR(XLOOKUP(H379,'ads statistics'!H:H,'ads statistics'!E:E),"")</f>
        <v/>
      </c>
      <c r="J379" s="5" t="str">
        <f t="array" ref="J379">IFERROR(XLOOKUP(H379,'ads statistics'!H:H,'ads statistics'!F:F),"")</f>
        <v/>
      </c>
      <c r="K379" s="5" t="str">
        <f t="array" ref="K379">IFERROR(XLOOKUP(H379,'ads statistics'!H:H,'ads statistics'!G:G),"")</f>
        <v/>
      </c>
    </row>
    <row r="380">
      <c r="H380" s="5" t="str">
        <f t="shared" si="1"/>
        <v>44414  criteo_mid_funnel_bis</v>
      </c>
      <c r="I380" s="13">
        <f t="array" ref="I380">IFERROR(XLOOKUP(H380,'ads statistics'!H:H,'ads statistics'!E:E),"")</f>
        <v>13</v>
      </c>
      <c r="J380" s="5">
        <f t="array" ref="J380">IFERROR(XLOOKUP(H380,'ads statistics'!H:H,'ads statistics'!F:F),"")</f>
        <v>8215</v>
      </c>
      <c r="K380" s="5">
        <f t="array" ref="K380">IFERROR(XLOOKUP(H380,'ads statistics'!H:H,'ads statistics'!G:G),"")</f>
        <v>17</v>
      </c>
    </row>
    <row r="381">
      <c r="H381" s="5" t="str">
        <f t="shared" si="1"/>
        <v>44414  crm_relance_gwz_panier_abandonne_h4_j1-h4_sepx_69_1000200</v>
      </c>
      <c r="I381" s="13" t="str">
        <f t="array" ref="I381">IFERROR(XLOOKUP(H381,'ads statistics'!H:H,'ads statistics'!E:E),"")</f>
        <v/>
      </c>
      <c r="J381" s="5" t="str">
        <f t="array" ref="J381">IFERROR(XLOOKUP(H381,'ads statistics'!H:H,'ads statistics'!F:F),"")</f>
        <v/>
      </c>
      <c r="K381" s="5" t="str">
        <f t="array" ref="K381">IFERROR(XLOOKUP(H381,'ads statistics'!H:H,'ads statistics'!G:G),"")</f>
        <v/>
      </c>
    </row>
    <row r="382">
      <c r="H382" s="5" t="str">
        <f t="shared" si="1"/>
        <v>44414  email-admin</v>
      </c>
      <c r="I382" s="13" t="str">
        <f t="array" ref="I382">IFERROR(XLOOKUP(H382,'ads statistics'!H:H,'ads statistics'!E:E),"")</f>
        <v/>
      </c>
      <c r="J382" s="5" t="str">
        <f t="array" ref="J382">IFERROR(XLOOKUP(H382,'ads statistics'!H:H,'ads statistics'!F:F),"")</f>
        <v/>
      </c>
      <c r="K382" s="5" t="str">
        <f t="array" ref="K382">IFERROR(XLOOKUP(H382,'ads statistics'!H:H,'ads statistics'!G:G),"")</f>
        <v/>
      </c>
    </row>
    <row r="383">
      <c r="H383" s="5" t="str">
        <f t="shared" si="1"/>
        <v>44414  FR - TXT - BN - Marque Greenweez</v>
      </c>
      <c r="I383" s="13">
        <f t="array" ref="I383">IFERROR(XLOOKUP(H383,'ads statistics'!H:H,'ads statistics'!E:E),"")</f>
        <v>13</v>
      </c>
      <c r="J383" s="5">
        <f t="array" ref="J383">IFERROR(XLOOKUP(H383,'ads statistics'!H:H,'ads statistics'!F:F),"")</f>
        <v>181</v>
      </c>
      <c r="K383" s="5">
        <f t="array" ref="K383">IFERROR(XLOOKUP(H383,'ads statistics'!H:H,'ads statistics'!G:G),"")</f>
        <v>78</v>
      </c>
    </row>
    <row r="384">
      <c r="H384" s="5" t="str">
        <f t="shared" si="1"/>
        <v>44414  frequent_crm-relance_consommable_j30_sepx_162_1000300</v>
      </c>
      <c r="I384" s="13" t="str">
        <f t="array" ref="I384">IFERROR(XLOOKUP(H384,'ads statistics'!H:H,'ads statistics'!E:E),"")</f>
        <v/>
      </c>
      <c r="J384" s="5" t="str">
        <f t="array" ref="J384">IFERROR(XLOOKUP(H384,'ads statistics'!H:H,'ads statistics'!F:F),"")</f>
        <v/>
      </c>
      <c r="K384" s="5" t="str">
        <f t="array" ref="K384">IFERROR(XLOOKUP(H384,'ads statistics'!H:H,'ads statistics'!G:G),"")</f>
        <v/>
      </c>
    </row>
    <row r="385">
      <c r="H385" s="5" t="str">
        <f t="shared" si="1"/>
        <v>44414  prechurn_crm_tunnel_gwz_j7_autre_sepx_1667_1001600</v>
      </c>
      <c r="I385" s="13" t="str">
        <f t="array" ref="I385">IFERROR(XLOOKUP(H385,'ads statistics'!H:H,'ads statistics'!E:E),"")</f>
        <v/>
      </c>
      <c r="J385" s="5" t="str">
        <f t="array" ref="J385">IFERROR(XLOOKUP(H385,'ads statistics'!H:H,'ads statistics'!F:F),"")</f>
        <v/>
      </c>
      <c r="K385" s="5" t="str">
        <f t="array" ref="K385">IFERROR(XLOOKUP(H385,'ads statistics'!H:H,'ads statistics'!G:G),"")</f>
        <v/>
      </c>
    </row>
    <row r="386">
      <c r="H386" s="5" t="str">
        <f t="shared" si="1"/>
        <v>44415  </v>
      </c>
      <c r="I386" s="13" t="str">
        <f t="array" ref="I386">IFERROR(XLOOKUP(H386,'ads statistics'!H:H,'ads statistics'!E:E),"")</f>
        <v/>
      </c>
      <c r="J386" s="5" t="str">
        <f t="array" ref="J386">IFERROR(XLOOKUP(H386,'ads statistics'!H:H,'ads statistics'!F:F),"")</f>
        <v/>
      </c>
      <c r="K386" s="5" t="str">
        <f t="array" ref="K386">IFERROR(XLOOKUP(H386,'ads statistics'!H:H,'ads statistics'!G:G),"")</f>
        <v/>
      </c>
    </row>
    <row r="387">
      <c r="H387" s="5" t="str">
        <f t="shared" si="1"/>
        <v>44415  25175647</v>
      </c>
      <c r="I387" s="13">
        <f t="array" ref="I387">IFERROR(XLOOKUP(H387,'ads statistics'!H:H,'ads statistics'!E:E),"")</f>
        <v>122</v>
      </c>
      <c r="J387" s="5">
        <f t="array" ref="J387">IFERROR(XLOOKUP(H387,'ads statistics'!H:H,'ads statistics'!F:F),"")</f>
        <v>1123</v>
      </c>
      <c r="K387" s="5">
        <f t="array" ref="K387">IFERROR(XLOOKUP(H387,'ads statistics'!H:H,'ads statistics'!G:G),"")</f>
        <v>665</v>
      </c>
    </row>
    <row r="388">
      <c r="H388" s="5" t="str">
        <f t="shared" si="1"/>
        <v>44415  77471437</v>
      </c>
      <c r="I388" s="13">
        <f t="array" ref="I388">IFERROR(XLOOKUP(H388,'ads statistics'!H:H,'ads statistics'!E:E),"")</f>
        <v>71</v>
      </c>
      <c r="J388" s="5">
        <f t="array" ref="J388">IFERROR(XLOOKUP(H388,'ads statistics'!H:H,'ads statistics'!F:F),"")</f>
        <v>4034</v>
      </c>
      <c r="K388" s="5">
        <f t="array" ref="K388">IFERROR(XLOOKUP(H388,'ads statistics'!H:H,'ads statistics'!G:G),"")</f>
        <v>148</v>
      </c>
    </row>
    <row r="389">
      <c r="H389" s="5" t="str">
        <f t="shared" si="1"/>
        <v>44415  127642957</v>
      </c>
      <c r="I389" s="13">
        <f t="array" ref="I389">IFERROR(XLOOKUP(H389,'ads statistics'!H:H,'ads statistics'!E:E),"")</f>
        <v>17</v>
      </c>
      <c r="J389" s="5">
        <f t="array" ref="J389">IFERROR(XLOOKUP(H389,'ads statistics'!H:H,'ads statistics'!F:F),"")</f>
        <v>1173</v>
      </c>
      <c r="K389" s="5">
        <f t="array" ref="K389">IFERROR(XLOOKUP(H389,'ads statistics'!H:H,'ads statistics'!G:G),"")</f>
        <v>46</v>
      </c>
    </row>
    <row r="390">
      <c r="H390" s="5" t="str">
        <f t="shared" si="1"/>
        <v>44415  721921823</v>
      </c>
      <c r="I390" s="13">
        <f t="array" ref="I390">IFERROR(XLOOKUP(H390,'ads statistics'!H:H,'ads statistics'!E:E),"")</f>
        <v>145</v>
      </c>
      <c r="J390" s="5">
        <f t="array" ref="J390">IFERROR(XLOOKUP(H390,'ads statistics'!H:H,'ads statistics'!F:F),"")</f>
        <v>4848</v>
      </c>
      <c r="K390" s="5">
        <f t="array" ref="K390">IFERROR(XLOOKUP(H390,'ads statistics'!H:H,'ads statistics'!G:G),"")</f>
        <v>314</v>
      </c>
    </row>
    <row r="391">
      <c r="H391" s="5" t="str">
        <f t="shared" si="1"/>
        <v>44415  722005374</v>
      </c>
      <c r="I391" s="13">
        <f t="array" ref="I391">IFERROR(XLOOKUP(H391,'ads statistics'!H:H,'ads statistics'!E:E),"")</f>
        <v>13</v>
      </c>
      <c r="J391" s="5">
        <f t="array" ref="J391">IFERROR(XLOOKUP(H391,'ads statistics'!H:H,'ads statistics'!F:F),"")</f>
        <v>1000</v>
      </c>
      <c r="K391" s="5">
        <f t="array" ref="K391">IFERROR(XLOOKUP(H391,'ads statistics'!H:H,'ads statistics'!G:G),"")</f>
        <v>35</v>
      </c>
    </row>
    <row r="392">
      <c r="H392" s="5" t="str">
        <f t="shared" si="1"/>
        <v>44415  722005383</v>
      </c>
      <c r="I392" s="13">
        <f t="array" ref="I392">IFERROR(XLOOKUP(H392,'ads statistics'!H:H,'ads statistics'!E:E),"")</f>
        <v>28</v>
      </c>
      <c r="J392" s="5">
        <f t="array" ref="J392">IFERROR(XLOOKUP(H392,'ads statistics'!H:H,'ads statistics'!F:F),"")</f>
        <v>1611</v>
      </c>
      <c r="K392" s="5">
        <f t="array" ref="K392">IFERROR(XLOOKUP(H392,'ads statistics'!H:H,'ads statistics'!G:G),"")</f>
        <v>86</v>
      </c>
    </row>
    <row r="393">
      <c r="H393" s="5" t="str">
        <f t="shared" si="1"/>
        <v>44415  1554932079</v>
      </c>
      <c r="I393" s="13">
        <f t="array" ref="I393">IFERROR(XLOOKUP(H393,'ads statistics'!H:H,'ads statistics'!E:E),"")</f>
        <v>55</v>
      </c>
      <c r="J393" s="5">
        <f t="array" ref="J393">IFERROR(XLOOKUP(H393,'ads statistics'!H:H,'ads statistics'!F:F),"")</f>
        <v>23480</v>
      </c>
      <c r="K393" s="5">
        <f t="array" ref="K393">IFERROR(XLOOKUP(H393,'ads statistics'!H:H,'ads statistics'!G:G),"")</f>
        <v>204</v>
      </c>
    </row>
    <row r="394">
      <c r="H394" s="5" t="str">
        <f t="shared" si="1"/>
        <v>44415  1554932109</v>
      </c>
      <c r="I394" s="13">
        <f t="array" ref="I394">IFERROR(XLOOKUP(H394,'ads statistics'!H:H,'ads statistics'!E:E),"")</f>
        <v>36</v>
      </c>
      <c r="J394" s="5">
        <f t="array" ref="J394">IFERROR(XLOOKUP(H394,'ads statistics'!H:H,'ads statistics'!F:F),"")</f>
        <v>12288</v>
      </c>
      <c r="K394" s="5">
        <f t="array" ref="K394">IFERROR(XLOOKUP(H394,'ads statistics'!H:H,'ads statistics'!G:G),"")</f>
        <v>110</v>
      </c>
    </row>
    <row r="395">
      <c r="H395" s="5" t="str">
        <f t="shared" si="1"/>
        <v>44415  1554932118</v>
      </c>
      <c r="I395" s="13">
        <f t="array" ref="I395">IFERROR(XLOOKUP(H395,'ads statistics'!H:H,'ads statistics'!E:E),"")</f>
        <v>123</v>
      </c>
      <c r="J395" s="5">
        <f t="array" ref="J395">IFERROR(XLOOKUP(H395,'ads statistics'!H:H,'ads statistics'!F:F),"")</f>
        <v>63398</v>
      </c>
      <c r="K395" s="5">
        <f t="array" ref="K395">IFERROR(XLOOKUP(H395,'ads statistics'!H:H,'ads statistics'!G:G),"")</f>
        <v>553</v>
      </c>
    </row>
    <row r="396">
      <c r="H396" s="5" t="str">
        <f t="shared" si="1"/>
        <v>44415  1554932127</v>
      </c>
      <c r="I396" s="13">
        <f t="array" ref="I396">IFERROR(XLOOKUP(H396,'ads statistics'!H:H,'ads statistics'!E:E),"")</f>
        <v>60</v>
      </c>
      <c r="J396" s="5">
        <f t="array" ref="J396">IFERROR(XLOOKUP(H396,'ads statistics'!H:H,'ads statistics'!F:F),"")</f>
        <v>22991</v>
      </c>
      <c r="K396" s="5">
        <f t="array" ref="K396">IFERROR(XLOOKUP(H396,'ads statistics'!H:H,'ads statistics'!G:G),"")</f>
        <v>215</v>
      </c>
    </row>
    <row r="397">
      <c r="H397" s="5" t="str">
        <f t="shared" si="1"/>
        <v>44415  1568687993</v>
      </c>
      <c r="I397" s="13">
        <f t="array" ref="I397">IFERROR(XLOOKUP(H397,'ads statistics'!H:H,'ads statistics'!E:E),"")</f>
        <v>178</v>
      </c>
      <c r="J397" s="5">
        <f t="array" ref="J397">IFERROR(XLOOKUP(H397,'ads statistics'!H:H,'ads statistics'!F:F),"")</f>
        <v>8987</v>
      </c>
      <c r="K397" s="5">
        <f t="array" ref="K397">IFERROR(XLOOKUP(H397,'ads statistics'!H:H,'ads statistics'!G:G),"")</f>
        <v>520</v>
      </c>
    </row>
    <row r="398">
      <c r="H398" s="5" t="str">
        <f t="shared" si="1"/>
        <v>44415  6467292947</v>
      </c>
      <c r="I398" s="13">
        <f t="array" ref="I398">IFERROR(XLOOKUP(H398,'ads statistics'!H:H,'ads statistics'!E:E),"")</f>
        <v>81</v>
      </c>
      <c r="J398" s="5">
        <f t="array" ref="J398">IFERROR(XLOOKUP(H398,'ads statistics'!H:H,'ads statistics'!F:F),"")</f>
        <v>46862</v>
      </c>
      <c r="K398" s="5">
        <f t="array" ref="K398">IFERROR(XLOOKUP(H398,'ads statistics'!H:H,'ads statistics'!G:G),"")</f>
        <v>472</v>
      </c>
    </row>
    <row r="399">
      <c r="H399" s="5" t="str">
        <f t="shared" si="1"/>
        <v>44415  6866111472</v>
      </c>
      <c r="I399" s="13">
        <f t="array" ref="I399">IFERROR(XLOOKUP(H399,'ads statistics'!H:H,'ads statistics'!E:E),"")</f>
        <v>83</v>
      </c>
      <c r="J399" s="5">
        <f t="array" ref="J399">IFERROR(XLOOKUP(H399,'ads statistics'!H:H,'ads statistics'!F:F),"")</f>
        <v>37216</v>
      </c>
      <c r="K399" s="5">
        <f t="array" ref="K399">IFERROR(XLOOKUP(H399,'ads statistics'!H:H,'ads statistics'!G:G),"")</f>
        <v>285</v>
      </c>
    </row>
    <row r="400">
      <c r="H400" s="5" t="str">
        <f t="shared" si="1"/>
        <v>44415  6872271806</v>
      </c>
      <c r="I400" s="13">
        <f t="array" ref="I400">IFERROR(XLOOKUP(H400,'ads statistics'!H:H,'ads statistics'!E:E),"")</f>
        <v>127</v>
      </c>
      <c r="J400" s="5">
        <f t="array" ref="J400">IFERROR(XLOOKUP(H400,'ads statistics'!H:H,'ads statistics'!F:F),"")</f>
        <v>47011</v>
      </c>
      <c r="K400" s="5">
        <f t="array" ref="K400">IFERROR(XLOOKUP(H400,'ads statistics'!H:H,'ads statistics'!G:G),"")</f>
        <v>467</v>
      </c>
    </row>
    <row r="401">
      <c r="H401" s="5" t="str">
        <f t="shared" si="1"/>
        <v>44415  6872355548</v>
      </c>
      <c r="I401" s="13">
        <f t="array" ref="I401">IFERROR(XLOOKUP(H401,'ads statistics'!H:H,'ads statistics'!E:E),"")</f>
        <v>92</v>
      </c>
      <c r="J401" s="5">
        <f t="array" ref="J401">IFERROR(XLOOKUP(H401,'ads statistics'!H:H,'ads statistics'!F:F),"")</f>
        <v>44315</v>
      </c>
      <c r="K401" s="5">
        <f t="array" ref="K401">IFERROR(XLOOKUP(H401,'ads statistics'!H:H,'ads statistics'!G:G),"")</f>
        <v>274</v>
      </c>
    </row>
    <row r="402">
      <c r="H402" s="5" t="str">
        <f t="shared" si="1"/>
        <v>44415  8520906157</v>
      </c>
      <c r="I402" s="13">
        <f t="array" ref="I402">IFERROR(XLOOKUP(H402,'ads statistics'!H:H,'ads statistics'!E:E),"")</f>
        <v>579</v>
      </c>
      <c r="J402" s="5">
        <f t="array" ref="J402">IFERROR(XLOOKUP(H402,'ads statistics'!H:H,'ads statistics'!F:F),"")</f>
        <v>319003</v>
      </c>
      <c r="K402" s="5">
        <f t="array" ref="K402">IFERROR(XLOOKUP(H402,'ads statistics'!H:H,'ads statistics'!G:G),"")</f>
        <v>2099</v>
      </c>
    </row>
    <row r="403">
      <c r="H403" s="5" t="str">
        <f t="shared" si="1"/>
        <v>44415  10051737015</v>
      </c>
      <c r="I403" s="13">
        <f t="array" ref="I403">IFERROR(XLOOKUP(H403,'ads statistics'!H:H,'ads statistics'!E:E),"")</f>
        <v>65</v>
      </c>
      <c r="J403" s="5">
        <f t="array" ref="J403">IFERROR(XLOOKUP(H403,'ads statistics'!H:H,'ads statistics'!F:F),"")</f>
        <v>32726</v>
      </c>
      <c r="K403" s="5">
        <f t="array" ref="K403">IFERROR(XLOOKUP(H403,'ads statistics'!H:H,'ads statistics'!G:G),"")</f>
        <v>148</v>
      </c>
    </row>
    <row r="404">
      <c r="H404" s="5" t="str">
        <f t="shared" si="1"/>
        <v>44415  11997024228</v>
      </c>
      <c r="I404" s="13">
        <f t="array" ref="I404">IFERROR(XLOOKUP(H404,'ads statistics'!H:H,'ads statistics'!E:E),"")</f>
        <v>17</v>
      </c>
      <c r="J404" s="5">
        <f t="array" ref="J404">IFERROR(XLOOKUP(H404,'ads statistics'!H:H,'ads statistics'!F:F),"")</f>
        <v>7574</v>
      </c>
      <c r="K404" s="5">
        <f t="array" ref="K404">IFERROR(XLOOKUP(H404,'ads statistics'!H:H,'ads statistics'!G:G),"")</f>
        <v>59</v>
      </c>
    </row>
    <row r="405">
      <c r="H405" s="5" t="str">
        <f t="shared" si="1"/>
        <v>44415  12770477884</v>
      </c>
      <c r="I405" s="13">
        <f t="array" ref="I405">IFERROR(XLOOKUP(H405,'ads statistics'!H:H,'ads statistics'!E:E),"")</f>
        <v>345</v>
      </c>
      <c r="J405" s="5">
        <f t="array" ref="J405">IFERROR(XLOOKUP(H405,'ads statistics'!H:H,'ads statistics'!F:F),"")</f>
        <v>218821</v>
      </c>
      <c r="K405" s="5">
        <f t="array" ref="K405">IFERROR(XLOOKUP(H405,'ads statistics'!H:H,'ads statistics'!G:G),"")</f>
        <v>1228</v>
      </c>
    </row>
    <row r="406">
      <c r="H406" s="5" t="str">
        <f t="shared" si="1"/>
        <v>44415  12771329453</v>
      </c>
      <c r="I406" s="13">
        <f t="array" ref="I406">IFERROR(XLOOKUP(H406,'ads statistics'!H:H,'ads statistics'!E:E),"")</f>
        <v>70</v>
      </c>
      <c r="J406" s="5">
        <f t="array" ref="J406">IFERROR(XLOOKUP(H406,'ads statistics'!H:H,'ads statistics'!F:F),"")</f>
        <v>31893</v>
      </c>
      <c r="K406" s="5">
        <f t="array" ref="K406">IFERROR(XLOOKUP(H406,'ads statistics'!H:H,'ads statistics'!G:G),"")</f>
        <v>262</v>
      </c>
    </row>
    <row r="407">
      <c r="H407" s="5" t="str">
        <f t="shared" si="1"/>
        <v>44415  13173444840</v>
      </c>
      <c r="I407" s="13">
        <f t="array" ref="I407">IFERROR(XLOOKUP(H407,'ads statistics'!H:H,'ads statistics'!E:E),"")</f>
        <v>8</v>
      </c>
      <c r="J407" s="5">
        <f t="array" ref="J407">IFERROR(XLOOKUP(H407,'ads statistics'!H:H,'ads statistics'!F:F),"")</f>
        <v>583</v>
      </c>
      <c r="K407" s="5">
        <f t="array" ref="K407">IFERROR(XLOOKUP(H407,'ads statistics'!H:H,'ads statistics'!G:G),"")</f>
        <v>28</v>
      </c>
    </row>
    <row r="408">
      <c r="H408" s="5" t="str">
        <f t="shared" si="1"/>
        <v>44415  13287594842</v>
      </c>
      <c r="I408" s="13">
        <f t="array" ref="I408">IFERROR(XLOOKUP(H408,'ads statistics'!H:H,'ads statistics'!E:E),"")</f>
        <v>21</v>
      </c>
      <c r="J408" s="5">
        <f t="array" ref="J408">IFERROR(XLOOKUP(H408,'ads statistics'!H:H,'ads statistics'!F:F),"")</f>
        <v>1602</v>
      </c>
      <c r="K408" s="5">
        <f t="array" ref="K408">IFERROR(XLOOKUP(H408,'ads statistics'!H:H,'ads statistics'!G:G),"")</f>
        <v>83</v>
      </c>
    </row>
    <row r="409">
      <c r="H409" s="5" t="str">
        <f t="shared" si="1"/>
        <v>44415  13568665881</v>
      </c>
      <c r="I409" s="13">
        <f t="array" ref="I409">IFERROR(XLOOKUP(H409,'ads statistics'!H:H,'ads statistics'!E:E),"")</f>
        <v>34</v>
      </c>
      <c r="J409" s="5">
        <f t="array" ref="J409">IFERROR(XLOOKUP(H409,'ads statistics'!H:H,'ads statistics'!F:F),"")</f>
        <v>628</v>
      </c>
      <c r="K409" s="5">
        <f t="array" ref="K409">IFERROR(XLOOKUP(H409,'ads statistics'!H:H,'ads statistics'!G:G),"")</f>
        <v>51</v>
      </c>
    </row>
    <row r="410">
      <c r="H410" s="5" t="str">
        <f t="shared" si="1"/>
        <v>44415  6208975682575</v>
      </c>
      <c r="I410" s="13">
        <f t="array" ref="I410">IFERROR(XLOOKUP(H410,'ads statistics'!H:H,'ads statistics'!E:E),"")</f>
        <v>128</v>
      </c>
      <c r="J410" s="5">
        <f t="array" ref="J410">IFERROR(XLOOKUP(H410,'ads statistics'!H:H,'ads statistics'!F:F),"")</f>
        <v>11976</v>
      </c>
      <c r="K410" s="5">
        <f t="array" ref="K410">IFERROR(XLOOKUP(H410,'ads statistics'!H:H,'ads statistics'!G:G),"")</f>
        <v>215</v>
      </c>
    </row>
    <row r="411">
      <c r="H411" s="5" t="str">
        <f t="shared" si="1"/>
        <v>44415  6209368149375</v>
      </c>
      <c r="I411" s="13">
        <f t="array" ref="I411">IFERROR(XLOOKUP(H411,'ads statistics'!H:H,'ads statistics'!E:E),"")</f>
        <v>112</v>
      </c>
      <c r="J411" s="5">
        <f t="array" ref="J411">IFERROR(XLOOKUP(H411,'ads statistics'!H:H,'ads statistics'!F:F),"")</f>
        <v>36479</v>
      </c>
      <c r="K411" s="5">
        <f t="array" ref="K411">IFERROR(XLOOKUP(H411,'ads statistics'!H:H,'ads statistics'!G:G),"")</f>
        <v>776</v>
      </c>
    </row>
    <row r="412">
      <c r="H412" s="5" t="str">
        <f t="shared" si="1"/>
        <v>44415  (not set)</v>
      </c>
      <c r="I412" s="13" t="str">
        <f t="array" ref="I412">IFERROR(XLOOKUP(H412,'ads statistics'!H:H,'ads statistics'!E:E),"")</f>
        <v/>
      </c>
      <c r="J412" s="5" t="str">
        <f t="array" ref="J412">IFERROR(XLOOKUP(H412,'ads statistics'!H:H,'ads statistics'!F:F),"")</f>
        <v/>
      </c>
      <c r="K412" s="5" t="str">
        <f t="array" ref="K412">IFERROR(XLOOKUP(H412,'ads statistics'!H:H,'ads statistics'!G:G),"")</f>
        <v/>
      </c>
    </row>
    <row r="413">
      <c r="H413" s="5" t="str">
        <f t="shared" si="1"/>
        <v>44415  (not set)</v>
      </c>
      <c r="I413" s="13" t="str">
        <f t="array" ref="I413">IFERROR(XLOOKUP(H413,'ads statistics'!H:H,'ads statistics'!E:E),"")</f>
        <v/>
      </c>
      <c r="J413" s="5" t="str">
        <f t="array" ref="J413">IFERROR(XLOOKUP(H413,'ads statistics'!H:H,'ads statistics'!F:F),"")</f>
        <v/>
      </c>
      <c r="K413" s="5" t="str">
        <f t="array" ref="K413">IFERROR(XLOOKUP(H413,'ads statistics'!H:H,'ads statistics'!G:G),"")</f>
        <v/>
      </c>
    </row>
    <row r="414">
      <c r="H414" s="5" t="str">
        <f t="shared" si="1"/>
        <v>44415  (not set)</v>
      </c>
      <c r="I414" s="13" t="str">
        <f t="array" ref="I414">IFERROR(XLOOKUP(H414,'ads statistics'!H:H,'ads statistics'!E:E),"")</f>
        <v/>
      </c>
      <c r="J414" s="5" t="str">
        <f t="array" ref="J414">IFERROR(XLOOKUP(H414,'ads statistics'!H:H,'ads statistics'!F:F),"")</f>
        <v/>
      </c>
      <c r="K414" s="5" t="str">
        <f t="array" ref="K414">IFERROR(XLOOKUP(H414,'ads statistics'!H:H,'ads statistics'!G:G),"")</f>
        <v/>
      </c>
    </row>
    <row r="415">
      <c r="H415" s="5" t="str">
        <f t="shared" si="1"/>
        <v>44415  (not set)</v>
      </c>
      <c r="I415" s="13" t="str">
        <f t="array" ref="I415">IFERROR(XLOOKUP(H415,'ads statistics'!H:H,'ads statistics'!E:E),"")</f>
        <v/>
      </c>
      <c r="J415" s="5" t="str">
        <f t="array" ref="J415">IFERROR(XLOOKUP(H415,'ads statistics'!H:H,'ads statistics'!F:F),"")</f>
        <v/>
      </c>
      <c r="K415" s="5" t="str">
        <f t="array" ref="K415">IFERROR(XLOOKUP(H415,'ads statistics'!H:H,'ads statistics'!G:G),"")</f>
        <v/>
      </c>
    </row>
    <row r="416">
      <c r="H416" s="5" t="str">
        <f t="shared" si="1"/>
        <v>44415  (not set)</v>
      </c>
      <c r="I416" s="13" t="str">
        <f t="array" ref="I416">IFERROR(XLOOKUP(H416,'ads statistics'!H:H,'ads statistics'!E:E),"")</f>
        <v/>
      </c>
      <c r="J416" s="5" t="str">
        <f t="array" ref="J416">IFERROR(XLOOKUP(H416,'ads statistics'!H:H,'ads statistics'!F:F),"")</f>
        <v/>
      </c>
      <c r="K416" s="5" t="str">
        <f t="array" ref="K416">IFERROR(XLOOKUP(H416,'ads statistics'!H:H,'ads statistics'!G:G),"")</f>
        <v/>
      </c>
    </row>
    <row r="417">
      <c r="H417" s="5" t="str">
        <f t="shared" si="1"/>
        <v>44415  210504_nl_menage_sepx_1469_1002600</v>
      </c>
      <c r="I417" s="13" t="str">
        <f t="array" ref="I417">IFERROR(XLOOKUP(H417,'ads statistics'!H:H,'ads statistics'!E:E),"")</f>
        <v/>
      </c>
      <c r="J417" s="5" t="str">
        <f t="array" ref="J417">IFERROR(XLOOKUP(H417,'ads statistics'!H:H,'ads statistics'!F:F),"")</f>
        <v/>
      </c>
      <c r="K417" s="5" t="str">
        <f t="array" ref="K417">IFERROR(XLOOKUP(H417,'ads statistics'!H:H,'ads statistics'!G:G),"")</f>
        <v/>
      </c>
    </row>
    <row r="418">
      <c r="H418" s="5" t="str">
        <f t="shared" si="1"/>
        <v>44415  210601_nl_mif_sepx_1609_1003200</v>
      </c>
      <c r="I418" s="13" t="str">
        <f t="array" ref="I418">IFERROR(XLOOKUP(H418,'ads statistics'!H:H,'ads statistics'!E:E),"")</f>
        <v/>
      </c>
      <c r="J418" s="5" t="str">
        <f t="array" ref="J418">IFERROR(XLOOKUP(H418,'ads statistics'!H:H,'ads statistics'!F:F),"")</f>
        <v/>
      </c>
      <c r="K418" s="5" t="str">
        <f t="array" ref="K418">IFERROR(XLOOKUP(H418,'ads statistics'!H:H,'ads statistics'!G:G),"")</f>
        <v/>
      </c>
    </row>
    <row r="419">
      <c r="H419" s="5" t="str">
        <f t="shared" si="1"/>
        <v>44415  210607_nl_salade_sepx_1544_1004200</v>
      </c>
      <c r="I419" s="13" t="str">
        <f t="array" ref="I419">IFERROR(XLOOKUP(H419,'ads statistics'!H:H,'ads statistics'!E:E),"")</f>
        <v/>
      </c>
      <c r="J419" s="5" t="str">
        <f t="array" ref="J419">IFERROR(XLOOKUP(H419,'ads statistics'!H:H,'ads statistics'!F:F),"")</f>
        <v/>
      </c>
      <c r="K419" s="5" t="str">
        <f t="array" ref="K419">IFERROR(XLOOKUP(H419,'ads statistics'!H:H,'ads statistics'!G:G),"")</f>
        <v/>
      </c>
    </row>
    <row r="420">
      <c r="H420" s="5" t="str">
        <f t="shared" si="1"/>
        <v>44415  210616_nl_lancement_happeezclub_sepx_1565_1003600</v>
      </c>
      <c r="I420" s="13" t="str">
        <f t="array" ref="I420">IFERROR(XLOOKUP(H420,'ads statistics'!H:H,'ads statistics'!E:E),"")</f>
        <v/>
      </c>
      <c r="J420" s="5" t="str">
        <f t="array" ref="J420">IFERROR(XLOOKUP(H420,'ads statistics'!H:H,'ads statistics'!F:F),"")</f>
        <v/>
      </c>
      <c r="K420" s="5" t="str">
        <f t="array" ref="K420">IFERROR(XLOOKUP(H420,'ads statistics'!H:H,'ads statistics'!G:G),"")</f>
        <v/>
      </c>
    </row>
    <row r="421">
      <c r="H421" s="5" t="str">
        <f t="shared" si="1"/>
        <v>44415  210711_nl_championne2_sepx_1637_1003500</v>
      </c>
      <c r="I421" s="13" t="str">
        <f t="array" ref="I421">IFERROR(XLOOKUP(H421,'ads statistics'!H:H,'ads statistics'!E:E),"")</f>
        <v/>
      </c>
      <c r="J421" s="5" t="str">
        <f t="array" ref="J421">IFERROR(XLOOKUP(H421,'ads statistics'!H:H,'ads statistics'!F:F),"")</f>
        <v/>
      </c>
      <c r="K421" s="5" t="str">
        <f t="array" ref="K421">IFERROR(XLOOKUP(H421,'ads statistics'!H:H,'ads statistics'!G:G),"")</f>
        <v/>
      </c>
    </row>
    <row r="422">
      <c r="H422" s="5" t="str">
        <f t="shared" si="1"/>
        <v>44415  210801_nl_ete_sepx_1686_1003300</v>
      </c>
      <c r="I422" s="13" t="str">
        <f t="array" ref="I422">IFERROR(XLOOKUP(H422,'ads statistics'!H:H,'ads statistics'!E:E),"")</f>
        <v/>
      </c>
      <c r="J422" s="5" t="str">
        <f t="array" ref="J422">IFERROR(XLOOKUP(H422,'ads statistics'!H:H,'ads statistics'!F:F),"")</f>
        <v/>
      </c>
      <c r="K422" s="5" t="str">
        <f t="array" ref="K422">IFERROR(XLOOKUP(H422,'ads statistics'!H:H,'ads statistics'!G:G),"")</f>
        <v/>
      </c>
    </row>
    <row r="423">
      <c r="H423" s="5" t="str">
        <f t="shared" si="1"/>
        <v>44415  210802_nl_menage_sepx_1687_1003600</v>
      </c>
      <c r="I423" s="13" t="str">
        <f t="array" ref="I423">IFERROR(XLOOKUP(H423,'ads statistics'!H:H,'ads statistics'!E:E),"")</f>
        <v/>
      </c>
      <c r="J423" s="5" t="str">
        <f t="array" ref="J423">IFERROR(XLOOKUP(H423,'ads statistics'!H:H,'ads statistics'!F:F),"")</f>
        <v/>
      </c>
      <c r="K423" s="5" t="str">
        <f t="array" ref="K423">IFERROR(XLOOKUP(H423,'ads statistics'!H:H,'ads statistics'!G:G),"")</f>
        <v/>
      </c>
    </row>
    <row r="424">
      <c r="H424" s="5" t="str">
        <f t="shared" si="1"/>
        <v>44415  210802_nl_menage_sepx_1688_1003500</v>
      </c>
      <c r="I424" s="13" t="str">
        <f t="array" ref="I424">IFERROR(XLOOKUP(H424,'ads statistics'!H:H,'ads statistics'!E:E),"")</f>
        <v/>
      </c>
      <c r="J424" s="5" t="str">
        <f t="array" ref="J424">IFERROR(XLOOKUP(H424,'ads statistics'!H:H,'ads statistics'!F:F),"")</f>
        <v/>
      </c>
      <c r="K424" s="5" t="str">
        <f t="array" ref="K424">IFERROR(XLOOKUP(H424,'ads statistics'!H:H,'ads statistics'!G:G),"")</f>
        <v/>
      </c>
    </row>
    <row r="425">
      <c r="H425" s="5" t="str">
        <f t="shared" si="1"/>
        <v>44415  210803_nl_naturel_sepx_1695_1002700</v>
      </c>
      <c r="I425" s="13" t="str">
        <f t="array" ref="I425">IFERROR(XLOOKUP(H425,'ads statistics'!H:H,'ads statistics'!E:E),"")</f>
        <v/>
      </c>
      <c r="J425" s="5" t="str">
        <f t="array" ref="J425">IFERROR(XLOOKUP(H425,'ads statistics'!H:H,'ads statistics'!F:F),"")</f>
        <v/>
      </c>
      <c r="K425" s="5" t="str">
        <f t="array" ref="K425">IFERROR(XLOOKUP(H425,'ads statistics'!H:H,'ads statistics'!G:G),"")</f>
        <v/>
      </c>
    </row>
    <row r="426">
      <c r="H426" s="5" t="str">
        <f t="shared" si="1"/>
        <v>44415  210805_nl_enfant_1_sepx_1700_1002700</v>
      </c>
      <c r="I426" s="13" t="str">
        <f t="array" ref="I426">IFERROR(XLOOKUP(H426,'ads statistics'!H:H,'ads statistics'!E:E),"")</f>
        <v/>
      </c>
      <c r="J426" s="5" t="str">
        <f t="array" ref="J426">IFERROR(XLOOKUP(H426,'ads statistics'!H:H,'ads statistics'!F:F),"")</f>
        <v/>
      </c>
      <c r="K426" s="5" t="str">
        <f t="array" ref="K426">IFERROR(XLOOKUP(H426,'ads statistics'!H:H,'ads statistics'!G:G),"")</f>
        <v/>
      </c>
    </row>
    <row r="427">
      <c r="H427" s="5" t="str">
        <f t="shared" si="1"/>
        <v>44415  210805_nl_enfant_2_sepx_1701_1002600</v>
      </c>
      <c r="I427" s="13" t="str">
        <f t="array" ref="I427">IFERROR(XLOOKUP(H427,'ads statistics'!H:H,'ads statistics'!E:E),"")</f>
        <v/>
      </c>
      <c r="J427" s="5" t="str">
        <f t="array" ref="J427">IFERROR(XLOOKUP(H427,'ads statistics'!H:H,'ads statistics'!F:F),"")</f>
        <v/>
      </c>
      <c r="K427" s="5" t="str">
        <f t="array" ref="K427">IFERROR(XLOOKUP(H427,'ads statistics'!H:H,'ads statistics'!G:G),"")</f>
        <v/>
      </c>
    </row>
    <row r="428">
      <c r="H428" s="5" t="str">
        <f t="shared" si="1"/>
        <v>44415  210805_nl_generale_sepx_1702_1003000</v>
      </c>
      <c r="I428" s="13" t="str">
        <f t="array" ref="I428">IFERROR(XLOOKUP(H428,'ads statistics'!H:H,'ads statistics'!E:E),"")</f>
        <v/>
      </c>
      <c r="J428" s="5" t="str">
        <f t="array" ref="J428">IFERROR(XLOOKUP(H428,'ads statistics'!H:H,'ads statistics'!F:F),"")</f>
        <v/>
      </c>
      <c r="K428" s="5" t="str">
        <f t="array" ref="K428">IFERROR(XLOOKUP(H428,'ads statistics'!H:H,'ads statistics'!G:G),"")</f>
        <v/>
      </c>
    </row>
    <row r="429">
      <c r="H429" s="5" t="str">
        <f t="shared" si="1"/>
        <v>44415  210805_nl_generale_sepx_1702_1003200</v>
      </c>
      <c r="I429" s="13" t="str">
        <f t="array" ref="I429">IFERROR(XLOOKUP(H429,'ads statistics'!H:H,'ads statistics'!E:E),"")</f>
        <v/>
      </c>
      <c r="J429" s="5" t="str">
        <f t="array" ref="J429">IFERROR(XLOOKUP(H429,'ads statistics'!H:H,'ads statistics'!F:F),"")</f>
        <v/>
      </c>
      <c r="K429" s="5" t="str">
        <f t="array" ref="K429">IFERROR(XLOOKUP(H429,'ads statistics'!H:H,'ads statistics'!G:G),"")</f>
        <v/>
      </c>
    </row>
    <row r="430">
      <c r="H430" s="5" t="str">
        <f t="shared" si="1"/>
        <v>44415  criteo_mid_funnel_bis</v>
      </c>
      <c r="I430" s="13">
        <f t="array" ref="I430">IFERROR(XLOOKUP(H430,'ads statistics'!H:H,'ads statistics'!E:E),"")</f>
        <v>13</v>
      </c>
      <c r="J430" s="5">
        <f t="array" ref="J430">IFERROR(XLOOKUP(H430,'ads statistics'!H:H,'ads statistics'!F:F),"")</f>
        <v>8259</v>
      </c>
      <c r="K430" s="5">
        <f t="array" ref="K430">IFERROR(XLOOKUP(H430,'ads statistics'!H:H,'ads statistics'!G:G),"")</f>
        <v>21</v>
      </c>
    </row>
    <row r="431">
      <c r="H431" s="5" t="str">
        <f t="shared" si="1"/>
        <v>44415  criteo_seg_occasionnels</v>
      </c>
      <c r="I431" s="13">
        <f t="array" ref="I431">IFERROR(XLOOKUP(H431,'ads statistics'!H:H,'ads statistics'!E:E),"")</f>
        <v>9</v>
      </c>
      <c r="J431" s="5">
        <f t="array" ref="J431">IFERROR(XLOOKUP(H431,'ads statistics'!H:H,'ads statistics'!F:F),"")</f>
        <v>8227</v>
      </c>
      <c r="K431" s="5">
        <f t="array" ref="K431">IFERROR(XLOOKUP(H431,'ads statistics'!H:H,'ads statistics'!G:G),"")</f>
        <v>18</v>
      </c>
    </row>
    <row r="432">
      <c r="H432" s="5" t="str">
        <f t="shared" si="1"/>
        <v>44415  crm_relance_gwz_panier_abandonne_h4_j1-h4_sepx_69_1000200</v>
      </c>
      <c r="I432" s="13" t="str">
        <f t="array" ref="I432">IFERROR(XLOOKUP(H432,'ads statistics'!H:H,'ads statistics'!E:E),"")</f>
        <v/>
      </c>
      <c r="J432" s="5" t="str">
        <f t="array" ref="J432">IFERROR(XLOOKUP(H432,'ads statistics'!H:H,'ads statistics'!F:F),"")</f>
        <v/>
      </c>
      <c r="K432" s="5" t="str">
        <f t="array" ref="K432">IFERROR(XLOOKUP(H432,'ads statistics'!H:H,'ads statistics'!G:G),"")</f>
        <v/>
      </c>
    </row>
    <row r="433">
      <c r="H433" s="5" t="str">
        <f t="shared" si="1"/>
        <v>44415  crm_relance_gwz_panier_abandonne_h4_j1-j1_sepx_69_1001400</v>
      </c>
      <c r="I433" s="13" t="str">
        <f t="array" ref="I433">IFERROR(XLOOKUP(H433,'ads statistics'!H:H,'ads statistics'!E:E),"")</f>
        <v/>
      </c>
      <c r="J433" s="5" t="str">
        <f t="array" ref="J433">IFERROR(XLOOKUP(H433,'ads statistics'!H:H,'ads statistics'!F:F),"")</f>
        <v/>
      </c>
      <c r="K433" s="5" t="str">
        <f t="array" ref="K433">IFERROR(XLOOKUP(H433,'ads statistics'!H:H,'ads statistics'!G:G),"")</f>
        <v/>
      </c>
    </row>
    <row r="434">
      <c r="H434" s="5" t="str">
        <f t="shared" si="1"/>
        <v>44415  email-admin</v>
      </c>
      <c r="I434" s="13" t="str">
        <f t="array" ref="I434">IFERROR(XLOOKUP(H434,'ads statistics'!H:H,'ads statistics'!E:E),"")</f>
        <v/>
      </c>
      <c r="J434" s="5" t="str">
        <f t="array" ref="J434">IFERROR(XLOOKUP(H434,'ads statistics'!H:H,'ads statistics'!F:F),"")</f>
        <v/>
      </c>
      <c r="K434" s="5" t="str">
        <f t="array" ref="K434">IFERROR(XLOOKUP(H434,'ads statistics'!H:H,'ads statistics'!G:G),"")</f>
        <v/>
      </c>
    </row>
    <row r="435">
      <c r="H435" s="5" t="str">
        <f t="shared" si="1"/>
        <v>44415  email-filleul</v>
      </c>
      <c r="I435" s="13" t="str">
        <f t="array" ref="I435">IFERROR(XLOOKUP(H435,'ads statistics'!H:H,'ads statistics'!E:E),"")</f>
        <v/>
      </c>
      <c r="J435" s="5" t="str">
        <f t="array" ref="J435">IFERROR(XLOOKUP(H435,'ads statistics'!H:H,'ads statistics'!F:F),"")</f>
        <v/>
      </c>
      <c r="K435" s="5" t="str">
        <f t="array" ref="K435">IFERROR(XLOOKUP(H435,'ads statistics'!H:H,'ads statistics'!G:G),"")</f>
        <v/>
      </c>
    </row>
    <row r="436">
      <c r="H436" s="5" t="str">
        <f t="shared" si="1"/>
        <v>44415  email-parrain</v>
      </c>
      <c r="I436" s="13" t="str">
        <f t="array" ref="I436">IFERROR(XLOOKUP(H436,'ads statistics'!H:H,'ads statistics'!E:E),"")</f>
        <v/>
      </c>
      <c r="J436" s="5" t="str">
        <f t="array" ref="J436">IFERROR(XLOOKUP(H436,'ads statistics'!H:H,'ads statistics'!F:F),"")</f>
        <v/>
      </c>
      <c r="K436" s="5" t="str">
        <f t="array" ref="K436">IFERROR(XLOOKUP(H436,'ads statistics'!H:H,'ads statistics'!G:G),"")</f>
        <v/>
      </c>
    </row>
    <row r="437">
      <c r="H437" s="5" t="str">
        <f t="shared" si="1"/>
        <v>44415  fq_churn_crm-relancecode_sepx_704_1000300</v>
      </c>
      <c r="I437" s="13" t="str">
        <f t="array" ref="I437">IFERROR(XLOOKUP(H437,'ads statistics'!H:H,'ads statistics'!E:E),"")</f>
        <v/>
      </c>
      <c r="J437" s="5" t="str">
        <f t="array" ref="J437">IFERROR(XLOOKUP(H437,'ads statistics'!H:H,'ads statistics'!F:F),"")</f>
        <v/>
      </c>
      <c r="K437" s="5" t="str">
        <f t="array" ref="K437">IFERROR(XLOOKUP(H437,'ads statistics'!H:H,'ads statistics'!G:G),"")</f>
        <v/>
      </c>
    </row>
    <row r="438">
      <c r="H438" s="5" t="str">
        <f t="shared" si="1"/>
        <v>44415  FR - SHP - All Products</v>
      </c>
      <c r="I438" s="13">
        <f t="array" ref="I438">IFERROR(XLOOKUP(H438,'ads statistics'!H:H,'ads statistics'!E:E),"")</f>
        <v>45</v>
      </c>
      <c r="J438" s="5">
        <f t="array" ref="J438">IFERROR(XLOOKUP(H438,'ads statistics'!H:H,'ads statistics'!F:F),"")</f>
        <v>15338</v>
      </c>
      <c r="K438" s="5">
        <f t="array" ref="K438">IFERROR(XLOOKUP(H438,'ads statistics'!H:H,'ads statistics'!G:G),"")</f>
        <v>151</v>
      </c>
    </row>
    <row r="439">
      <c r="H439" s="5" t="str">
        <f t="shared" si="1"/>
        <v>44415  FR - TXT - BN - Marque Greenweez</v>
      </c>
      <c r="I439" s="13">
        <f t="array" ref="I439">IFERROR(XLOOKUP(H439,'ads statistics'!H:H,'ads statistics'!E:E),"")</f>
        <v>8</v>
      </c>
      <c r="J439" s="5">
        <f t="array" ref="J439">IFERROR(XLOOKUP(H439,'ads statistics'!H:H,'ads statistics'!F:F),"")</f>
        <v>182</v>
      </c>
      <c r="K439" s="5">
        <f t="array" ref="K439">IFERROR(XLOOKUP(H439,'ads statistics'!H:H,'ads statistics'!G:G),"")</f>
        <v>69</v>
      </c>
    </row>
    <row r="440">
      <c r="H440" s="5" t="str">
        <f t="shared" si="1"/>
        <v>44415  frequent_crm-cross_sell_j25_sepx_162_1000800</v>
      </c>
      <c r="I440" s="13" t="str">
        <f t="array" ref="I440">IFERROR(XLOOKUP(H440,'ads statistics'!H:H,'ads statistics'!E:E),"")</f>
        <v/>
      </c>
      <c r="J440" s="5" t="str">
        <f t="array" ref="J440">IFERROR(XLOOKUP(H440,'ads statistics'!H:H,'ads statistics'!F:F),"")</f>
        <v/>
      </c>
      <c r="K440" s="5" t="str">
        <f t="array" ref="K440">IFERROR(XLOOKUP(H440,'ads statistics'!H:H,'ads statistics'!G:G),"")</f>
        <v/>
      </c>
    </row>
    <row r="441">
      <c r="H441" s="5" t="str">
        <f t="shared" si="1"/>
        <v>44415  IA - COM - [PUR - RT] - Clients Existants⎮6203348753175</v>
      </c>
      <c r="I441" s="13" t="str">
        <f t="array" ref="I441">IFERROR(XLOOKUP(H441,'ads statistics'!H:H,'ads statistics'!E:E),"")</f>
        <v/>
      </c>
      <c r="J441" s="5" t="str">
        <f t="array" ref="J441">IFERROR(XLOOKUP(H441,'ads statistics'!H:H,'ads statistics'!F:F),"")</f>
        <v/>
      </c>
      <c r="K441" s="5" t="str">
        <f t="array" ref="K441">IFERROR(XLOOKUP(H441,'ads statistics'!H:H,'ads statistics'!G:G),"")</f>
        <v/>
      </c>
    </row>
    <row r="442">
      <c r="H442" s="5" t="str">
        <f t="shared" si="1"/>
        <v>44415  native-ads-outbrain-perf-08-2021</v>
      </c>
      <c r="I442" s="13" t="str">
        <f t="array" ref="I442">IFERROR(XLOOKUP(H442,'ads statistics'!H:H,'ads statistics'!E:E),"")</f>
        <v/>
      </c>
      <c r="J442" s="5" t="str">
        <f t="array" ref="J442">IFERROR(XLOOKUP(H442,'ads statistics'!H:H,'ads statistics'!F:F),"")</f>
        <v/>
      </c>
      <c r="K442" s="5" t="str">
        <f t="array" ref="K442">IFERROR(XLOOKUP(H442,'ads statistics'!H:H,'ads statistics'!G:G),"")</f>
        <v/>
      </c>
    </row>
    <row r="443">
      <c r="H443" s="5" t="str">
        <f t="shared" si="1"/>
        <v>44415  occasionnel_crm-cross_sell_j25_sepx_184_1000500</v>
      </c>
      <c r="I443" s="13" t="str">
        <f t="array" ref="I443">IFERROR(XLOOKUP(H443,'ads statistics'!H:H,'ads statistics'!E:E),"")</f>
        <v/>
      </c>
      <c r="J443" s="5" t="str">
        <f t="array" ref="J443">IFERROR(XLOOKUP(H443,'ads statistics'!H:H,'ads statistics'!F:F),"")</f>
        <v/>
      </c>
      <c r="K443" s="5" t="str">
        <f t="array" ref="K443">IFERROR(XLOOKUP(H443,'ads statistics'!H:H,'ads statistics'!G:G),"")</f>
        <v/>
      </c>
    </row>
    <row r="444">
      <c r="H444" s="5" t="str">
        <f t="shared" si="1"/>
        <v>44416  </v>
      </c>
      <c r="I444" s="13" t="str">
        <f t="array" ref="I444">IFERROR(XLOOKUP(H444,'ads statistics'!H:H,'ads statistics'!E:E),"")</f>
        <v/>
      </c>
      <c r="J444" s="5" t="str">
        <f t="array" ref="J444">IFERROR(XLOOKUP(H444,'ads statistics'!H:H,'ads statistics'!F:F),"")</f>
        <v/>
      </c>
      <c r="K444" s="5" t="str">
        <f t="array" ref="K444">IFERROR(XLOOKUP(H444,'ads statistics'!H:H,'ads statistics'!G:G),"")</f>
        <v/>
      </c>
    </row>
    <row r="445">
      <c r="H445" s="5" t="str">
        <f t="shared" si="1"/>
        <v>44416  25175647</v>
      </c>
      <c r="I445" s="13">
        <f t="array" ref="I445">IFERROR(XLOOKUP(H445,'ads statistics'!H:H,'ads statistics'!E:E),"")</f>
        <v>151</v>
      </c>
      <c r="J445" s="5">
        <f t="array" ref="J445">IFERROR(XLOOKUP(H445,'ads statistics'!H:H,'ads statistics'!F:F),"")</f>
        <v>1310</v>
      </c>
      <c r="K445" s="5">
        <f t="array" ref="K445">IFERROR(XLOOKUP(H445,'ads statistics'!H:H,'ads statistics'!G:G),"")</f>
        <v>758</v>
      </c>
    </row>
    <row r="446">
      <c r="H446" s="5" t="str">
        <f t="shared" si="1"/>
        <v>44416  63850117</v>
      </c>
      <c r="I446" s="13">
        <f t="array" ref="I446">IFERROR(XLOOKUP(H446,'ads statistics'!H:H,'ads statistics'!E:E),"")</f>
        <v>52</v>
      </c>
      <c r="J446" s="5">
        <f t="array" ref="J446">IFERROR(XLOOKUP(H446,'ads statistics'!H:H,'ads statistics'!F:F),"")</f>
        <v>1316</v>
      </c>
      <c r="K446" s="5">
        <f t="array" ref="K446">IFERROR(XLOOKUP(H446,'ads statistics'!H:H,'ads statistics'!G:G),"")</f>
        <v>85</v>
      </c>
    </row>
    <row r="447">
      <c r="H447" s="5" t="str">
        <f t="shared" si="1"/>
        <v>44416  77471437</v>
      </c>
      <c r="I447" s="13">
        <f t="array" ref="I447">IFERROR(XLOOKUP(H447,'ads statistics'!H:H,'ads statistics'!E:E),"")</f>
        <v>86</v>
      </c>
      <c r="J447" s="5">
        <f t="array" ref="J447">IFERROR(XLOOKUP(H447,'ads statistics'!H:H,'ads statistics'!F:F),"")</f>
        <v>4845</v>
      </c>
      <c r="K447" s="5">
        <f t="array" ref="K447">IFERROR(XLOOKUP(H447,'ads statistics'!H:H,'ads statistics'!G:G),"")</f>
        <v>187</v>
      </c>
    </row>
    <row r="448">
      <c r="H448" s="5" t="str">
        <f t="shared" si="1"/>
        <v>44416  127642957</v>
      </c>
      <c r="I448" s="13">
        <f t="array" ref="I448">IFERROR(XLOOKUP(H448,'ads statistics'!H:H,'ads statistics'!E:E),"")</f>
        <v>12</v>
      </c>
      <c r="J448" s="5">
        <f t="array" ref="J448">IFERROR(XLOOKUP(H448,'ads statistics'!H:H,'ads statistics'!F:F),"")</f>
        <v>1134</v>
      </c>
      <c r="K448" s="5">
        <f t="array" ref="K448">IFERROR(XLOOKUP(H448,'ads statistics'!H:H,'ads statistics'!G:G),"")</f>
        <v>44</v>
      </c>
    </row>
    <row r="449">
      <c r="H449" s="5" t="str">
        <f t="shared" si="1"/>
        <v>44416  721921823</v>
      </c>
      <c r="I449" s="13">
        <f t="array" ref="I449">IFERROR(XLOOKUP(H449,'ads statistics'!H:H,'ads statistics'!E:E),"")</f>
        <v>150</v>
      </c>
      <c r="J449" s="5">
        <f t="array" ref="J449">IFERROR(XLOOKUP(H449,'ads statistics'!H:H,'ads statistics'!F:F),"")</f>
        <v>4618</v>
      </c>
      <c r="K449" s="5">
        <f t="array" ref="K449">IFERROR(XLOOKUP(H449,'ads statistics'!H:H,'ads statistics'!G:G),"")</f>
        <v>299</v>
      </c>
    </row>
    <row r="450">
      <c r="H450" s="5" t="str">
        <f t="shared" si="1"/>
        <v>44416  722005377</v>
      </c>
      <c r="I450" s="13">
        <f t="array" ref="I450">IFERROR(XLOOKUP(H450,'ads statistics'!H:H,'ads statistics'!E:E),"")</f>
        <v>52</v>
      </c>
      <c r="J450" s="5">
        <f t="array" ref="J450">IFERROR(XLOOKUP(H450,'ads statistics'!H:H,'ads statistics'!F:F),"")</f>
        <v>2242</v>
      </c>
      <c r="K450" s="5">
        <f t="array" ref="K450">IFERROR(XLOOKUP(H450,'ads statistics'!H:H,'ads statistics'!G:G),"")</f>
        <v>113</v>
      </c>
    </row>
    <row r="451">
      <c r="H451" s="5" t="str">
        <f t="shared" si="1"/>
        <v>44416  722005383</v>
      </c>
      <c r="I451" s="13">
        <f t="array" ref="I451">IFERROR(XLOOKUP(H451,'ads statistics'!H:H,'ads statistics'!E:E),"")</f>
        <v>29</v>
      </c>
      <c r="J451" s="5">
        <f t="array" ref="J451">IFERROR(XLOOKUP(H451,'ads statistics'!H:H,'ads statistics'!F:F),"")</f>
        <v>1580</v>
      </c>
      <c r="K451" s="5">
        <f t="array" ref="K451">IFERROR(XLOOKUP(H451,'ads statistics'!H:H,'ads statistics'!G:G),"")</f>
        <v>96</v>
      </c>
    </row>
    <row r="452">
      <c r="H452" s="5" t="str">
        <f t="shared" si="1"/>
        <v>44416  1554932079</v>
      </c>
      <c r="I452" s="13">
        <f t="array" ref="I452">IFERROR(XLOOKUP(H452,'ads statistics'!H:H,'ads statistics'!E:E),"")</f>
        <v>68</v>
      </c>
      <c r="J452" s="5">
        <f t="array" ref="J452">IFERROR(XLOOKUP(H452,'ads statistics'!H:H,'ads statistics'!F:F),"")</f>
        <v>27221</v>
      </c>
      <c r="K452" s="5">
        <f t="array" ref="K452">IFERROR(XLOOKUP(H452,'ads statistics'!H:H,'ads statistics'!G:G),"")</f>
        <v>237</v>
      </c>
    </row>
    <row r="453">
      <c r="H453" s="5" t="str">
        <f t="shared" si="1"/>
        <v>44416  1554932109</v>
      </c>
      <c r="I453" s="13">
        <f t="array" ref="I453">IFERROR(XLOOKUP(H453,'ads statistics'!H:H,'ads statistics'!E:E),"")</f>
        <v>36</v>
      </c>
      <c r="J453" s="5">
        <f t="array" ref="J453">IFERROR(XLOOKUP(H453,'ads statistics'!H:H,'ads statistics'!F:F),"")</f>
        <v>10301</v>
      </c>
      <c r="K453" s="5">
        <f t="array" ref="K453">IFERROR(XLOOKUP(H453,'ads statistics'!H:H,'ads statistics'!G:G),"")</f>
        <v>97</v>
      </c>
    </row>
    <row r="454">
      <c r="H454" s="5" t="str">
        <f t="shared" si="1"/>
        <v>44416  1554932118</v>
      </c>
      <c r="I454" s="13">
        <f t="array" ref="I454">IFERROR(XLOOKUP(H454,'ads statistics'!H:H,'ads statistics'!E:E),"")</f>
        <v>117</v>
      </c>
      <c r="J454" s="5">
        <f t="array" ref="J454">IFERROR(XLOOKUP(H454,'ads statistics'!H:H,'ads statistics'!F:F),"")</f>
        <v>64279</v>
      </c>
      <c r="K454" s="5">
        <f t="array" ref="K454">IFERROR(XLOOKUP(H454,'ads statistics'!H:H,'ads statistics'!G:G),"")</f>
        <v>541</v>
      </c>
    </row>
    <row r="455">
      <c r="H455" s="5" t="str">
        <f t="shared" si="1"/>
        <v>44416  1568687993</v>
      </c>
      <c r="I455" s="13">
        <f t="array" ref="I455">IFERROR(XLOOKUP(H455,'ads statistics'!H:H,'ads statistics'!E:E),"")</f>
        <v>161</v>
      </c>
      <c r="J455" s="5">
        <f t="array" ref="J455">IFERROR(XLOOKUP(H455,'ads statistics'!H:H,'ads statistics'!F:F),"")</f>
        <v>8300</v>
      </c>
      <c r="K455" s="5">
        <f t="array" ref="K455">IFERROR(XLOOKUP(H455,'ads statistics'!H:H,'ads statistics'!G:G),"")</f>
        <v>457</v>
      </c>
    </row>
    <row r="456">
      <c r="H456" s="5" t="str">
        <f t="shared" si="1"/>
        <v>44416  6467292947</v>
      </c>
      <c r="I456" s="13">
        <f t="array" ref="I456">IFERROR(XLOOKUP(H456,'ads statistics'!H:H,'ads statistics'!E:E),"")</f>
        <v>82</v>
      </c>
      <c r="J456" s="5">
        <f t="array" ref="J456">IFERROR(XLOOKUP(H456,'ads statistics'!H:H,'ads statistics'!F:F),"")</f>
        <v>44538</v>
      </c>
      <c r="K456" s="5">
        <f t="array" ref="K456">IFERROR(XLOOKUP(H456,'ads statistics'!H:H,'ads statistics'!G:G),"")</f>
        <v>404</v>
      </c>
    </row>
    <row r="457">
      <c r="H457" s="5" t="str">
        <f t="shared" si="1"/>
        <v>44416  6866111472</v>
      </c>
      <c r="I457" s="13">
        <f t="array" ref="I457">IFERROR(XLOOKUP(H457,'ads statistics'!H:H,'ads statistics'!E:E),"")</f>
        <v>106</v>
      </c>
      <c r="J457" s="5">
        <f t="array" ref="J457">IFERROR(XLOOKUP(H457,'ads statistics'!H:H,'ads statistics'!F:F),"")</f>
        <v>43708</v>
      </c>
      <c r="K457" s="5">
        <f t="array" ref="K457">IFERROR(XLOOKUP(H457,'ads statistics'!H:H,'ads statistics'!G:G),"")</f>
        <v>324</v>
      </c>
    </row>
    <row r="458">
      <c r="H458" s="5" t="str">
        <f t="shared" si="1"/>
        <v>44416  6872271806</v>
      </c>
      <c r="I458" s="13">
        <f t="array" ref="I458">IFERROR(XLOOKUP(H458,'ads statistics'!H:H,'ads statistics'!E:E),"")</f>
        <v>124</v>
      </c>
      <c r="J458" s="5">
        <f t="array" ref="J458">IFERROR(XLOOKUP(H458,'ads statistics'!H:H,'ads statistics'!F:F),"")</f>
        <v>45014</v>
      </c>
      <c r="K458" s="5">
        <f t="array" ref="K458">IFERROR(XLOOKUP(H458,'ads statistics'!H:H,'ads statistics'!G:G),"")</f>
        <v>425</v>
      </c>
    </row>
    <row r="459">
      <c r="H459" s="5" t="str">
        <f t="shared" si="1"/>
        <v>44416  6872355548</v>
      </c>
      <c r="I459" s="13">
        <f t="array" ref="I459">IFERROR(XLOOKUP(H459,'ads statistics'!H:H,'ads statistics'!E:E),"")</f>
        <v>82</v>
      </c>
      <c r="J459" s="5">
        <f t="array" ref="J459">IFERROR(XLOOKUP(H459,'ads statistics'!H:H,'ads statistics'!F:F),"")</f>
        <v>40286</v>
      </c>
      <c r="K459" s="5">
        <f t="array" ref="K459">IFERROR(XLOOKUP(H459,'ads statistics'!H:H,'ads statistics'!G:G),"")</f>
        <v>241</v>
      </c>
    </row>
    <row r="460">
      <c r="H460" s="5" t="str">
        <f t="shared" si="1"/>
        <v>44416  8520906157</v>
      </c>
      <c r="I460" s="13">
        <f t="array" ref="I460">IFERROR(XLOOKUP(H460,'ads statistics'!H:H,'ads statistics'!E:E),"")</f>
        <v>569</v>
      </c>
      <c r="J460" s="5">
        <f t="array" ref="J460">IFERROR(XLOOKUP(H460,'ads statistics'!H:H,'ads statistics'!F:F),"")</f>
        <v>318643</v>
      </c>
      <c r="K460" s="5">
        <f t="array" ref="K460">IFERROR(XLOOKUP(H460,'ads statistics'!H:H,'ads statistics'!G:G),"")</f>
        <v>2138</v>
      </c>
    </row>
    <row r="461">
      <c r="H461" s="5" t="str">
        <f t="shared" si="1"/>
        <v>44416  10051737015</v>
      </c>
      <c r="I461" s="13">
        <f t="array" ref="I461">IFERROR(XLOOKUP(H461,'ads statistics'!H:H,'ads statistics'!E:E),"")</f>
        <v>71</v>
      </c>
      <c r="J461" s="5">
        <f t="array" ref="J461">IFERROR(XLOOKUP(H461,'ads statistics'!H:H,'ads statistics'!F:F),"")</f>
        <v>31573</v>
      </c>
      <c r="K461" s="5">
        <f t="array" ref="K461">IFERROR(XLOOKUP(H461,'ads statistics'!H:H,'ads statistics'!G:G),"")</f>
        <v>183</v>
      </c>
    </row>
    <row r="462">
      <c r="H462" s="5" t="str">
        <f t="shared" si="1"/>
        <v>44416  12770477884</v>
      </c>
      <c r="I462" s="13">
        <f t="array" ref="I462">IFERROR(XLOOKUP(H462,'ads statistics'!H:H,'ads statistics'!E:E),"")</f>
        <v>345</v>
      </c>
      <c r="J462" s="5">
        <f t="array" ref="J462">IFERROR(XLOOKUP(H462,'ads statistics'!H:H,'ads statistics'!F:F),"")</f>
        <v>205875</v>
      </c>
      <c r="K462" s="5">
        <f t="array" ref="K462">IFERROR(XLOOKUP(H462,'ads statistics'!H:H,'ads statistics'!G:G),"")</f>
        <v>1192</v>
      </c>
    </row>
    <row r="463">
      <c r="H463" s="5" t="str">
        <f t="shared" si="1"/>
        <v>44416  13173444840</v>
      </c>
      <c r="I463" s="13">
        <f t="array" ref="I463">IFERROR(XLOOKUP(H463,'ads statistics'!H:H,'ads statistics'!E:E),"")</f>
        <v>4</v>
      </c>
      <c r="J463" s="5">
        <f t="array" ref="J463">IFERROR(XLOOKUP(H463,'ads statistics'!H:H,'ads statistics'!F:F),"")</f>
        <v>514</v>
      </c>
      <c r="K463" s="5">
        <f t="array" ref="K463">IFERROR(XLOOKUP(H463,'ads statistics'!H:H,'ads statistics'!G:G),"")</f>
        <v>17</v>
      </c>
    </row>
    <row r="464">
      <c r="H464" s="5" t="str">
        <f t="shared" si="1"/>
        <v>44416  13391691052</v>
      </c>
      <c r="I464" s="13">
        <f t="array" ref="I464">IFERROR(XLOOKUP(H464,'ads statistics'!H:H,'ads statistics'!E:E),"")</f>
        <v>126</v>
      </c>
      <c r="J464" s="5">
        <f t="array" ref="J464">IFERROR(XLOOKUP(H464,'ads statistics'!H:H,'ads statistics'!F:F),"")</f>
        <v>73117</v>
      </c>
      <c r="K464" s="5">
        <f t="array" ref="K464">IFERROR(XLOOKUP(H464,'ads statistics'!H:H,'ads statistics'!G:G),"")</f>
        <v>368</v>
      </c>
    </row>
    <row r="465">
      <c r="H465" s="5" t="str">
        <f t="shared" si="1"/>
        <v>44416  13568665881</v>
      </c>
      <c r="I465" s="13">
        <f t="array" ref="I465">IFERROR(XLOOKUP(H465,'ads statistics'!H:H,'ads statistics'!E:E),"")</f>
        <v>43</v>
      </c>
      <c r="J465" s="5">
        <f t="array" ref="J465">IFERROR(XLOOKUP(H465,'ads statistics'!H:H,'ads statistics'!F:F),"")</f>
        <v>620</v>
      </c>
      <c r="K465" s="5">
        <f t="array" ref="K465">IFERROR(XLOOKUP(H465,'ads statistics'!H:H,'ads statistics'!G:G),"")</f>
        <v>53</v>
      </c>
    </row>
    <row r="466">
      <c r="H466" s="5" t="str">
        <f t="shared" si="1"/>
        <v>44416  13572333097</v>
      </c>
      <c r="I466" s="13">
        <f t="array" ref="I466">IFERROR(XLOOKUP(H466,'ads statistics'!H:H,'ads statistics'!E:E),"")</f>
        <v>9</v>
      </c>
      <c r="J466" s="5">
        <f t="array" ref="J466">IFERROR(XLOOKUP(H466,'ads statistics'!H:H,'ads statistics'!F:F),"")</f>
        <v>296</v>
      </c>
      <c r="K466" s="5">
        <f t="array" ref="K466">IFERROR(XLOOKUP(H466,'ads statistics'!H:H,'ads statistics'!G:G),"")</f>
        <v>10</v>
      </c>
    </row>
    <row r="467">
      <c r="H467" s="5" t="str">
        <f t="shared" si="1"/>
        <v>44416  6229388243575</v>
      </c>
      <c r="I467" s="13" t="str">
        <f t="array" ref="I467">IFERROR(XLOOKUP(H467,'ads statistics'!H:H,'ads statistics'!E:E),"")</f>
        <v/>
      </c>
      <c r="J467" s="5" t="str">
        <f t="array" ref="J467">IFERROR(XLOOKUP(H467,'ads statistics'!H:H,'ads statistics'!F:F),"")</f>
        <v/>
      </c>
      <c r="K467" s="5" t="str">
        <f t="array" ref="K467">IFERROR(XLOOKUP(H467,'ads statistics'!H:H,'ads statistics'!G:G),"")</f>
        <v/>
      </c>
    </row>
    <row r="468">
      <c r="H468" s="5" t="str">
        <f t="shared" si="1"/>
        <v>44416  6229389502175</v>
      </c>
      <c r="I468" s="13">
        <f t="array" ref="I468">IFERROR(XLOOKUP(H468,'ads statistics'!H:H,'ads statistics'!E:E),"")</f>
        <v>62</v>
      </c>
      <c r="J468" s="5">
        <f t="array" ref="J468">IFERROR(XLOOKUP(H468,'ads statistics'!H:H,'ads statistics'!F:F),"")</f>
        <v>30408</v>
      </c>
      <c r="K468" s="5">
        <f t="array" ref="K468">IFERROR(XLOOKUP(H468,'ads statistics'!H:H,'ads statistics'!G:G),"")</f>
        <v>627</v>
      </c>
    </row>
    <row r="469">
      <c r="H469" s="5" t="str">
        <f t="shared" si="1"/>
        <v>44416  (not set)</v>
      </c>
      <c r="I469" s="13" t="str">
        <f t="array" ref="I469">IFERROR(XLOOKUP(H469,'ads statistics'!H:H,'ads statistics'!E:E),"")</f>
        <v/>
      </c>
      <c r="J469" s="5" t="str">
        <f t="array" ref="J469">IFERROR(XLOOKUP(H469,'ads statistics'!H:H,'ads statistics'!F:F),"")</f>
        <v/>
      </c>
      <c r="K469" s="5" t="str">
        <f t="array" ref="K469">IFERROR(XLOOKUP(H469,'ads statistics'!H:H,'ads statistics'!G:G),"")</f>
        <v/>
      </c>
    </row>
    <row r="470">
      <c r="H470" s="5" t="str">
        <f t="shared" si="1"/>
        <v>44416  (not set)</v>
      </c>
      <c r="I470" s="13" t="str">
        <f t="array" ref="I470">IFERROR(XLOOKUP(H470,'ads statistics'!H:H,'ads statistics'!E:E),"")</f>
        <v/>
      </c>
      <c r="J470" s="5" t="str">
        <f t="array" ref="J470">IFERROR(XLOOKUP(H470,'ads statistics'!H:H,'ads statistics'!F:F),"")</f>
        <v/>
      </c>
      <c r="K470" s="5" t="str">
        <f t="array" ref="K470">IFERROR(XLOOKUP(H470,'ads statistics'!H:H,'ads statistics'!G:G),"")</f>
        <v/>
      </c>
    </row>
    <row r="471">
      <c r="H471" s="5" t="str">
        <f t="shared" si="1"/>
        <v>44416  (not set)</v>
      </c>
      <c r="I471" s="13" t="str">
        <f t="array" ref="I471">IFERROR(XLOOKUP(H471,'ads statistics'!H:H,'ads statistics'!E:E),"")</f>
        <v/>
      </c>
      <c r="J471" s="5" t="str">
        <f t="array" ref="J471">IFERROR(XLOOKUP(H471,'ads statistics'!H:H,'ads statistics'!F:F),"")</f>
        <v/>
      </c>
      <c r="K471" s="5" t="str">
        <f t="array" ref="K471">IFERROR(XLOOKUP(H471,'ads statistics'!H:H,'ads statistics'!G:G),"")</f>
        <v/>
      </c>
    </row>
    <row r="472">
      <c r="H472" s="5" t="str">
        <f t="shared" si="1"/>
        <v>44416  (not set)</v>
      </c>
      <c r="I472" s="13" t="str">
        <f t="array" ref="I472">IFERROR(XLOOKUP(H472,'ads statistics'!H:H,'ads statistics'!E:E),"")</f>
        <v/>
      </c>
      <c r="J472" s="5" t="str">
        <f t="array" ref="J472">IFERROR(XLOOKUP(H472,'ads statistics'!H:H,'ads statistics'!F:F),"")</f>
        <v/>
      </c>
      <c r="K472" s="5" t="str">
        <f t="array" ref="K472">IFERROR(XLOOKUP(H472,'ads statistics'!H:H,'ads statistics'!G:G),"")</f>
        <v/>
      </c>
    </row>
    <row r="473">
      <c r="H473" s="5" t="str">
        <f t="shared" si="1"/>
        <v>44416  (not set)</v>
      </c>
      <c r="I473" s="13" t="str">
        <f t="array" ref="I473">IFERROR(XLOOKUP(H473,'ads statistics'!H:H,'ads statistics'!E:E),"")</f>
        <v/>
      </c>
      <c r="J473" s="5" t="str">
        <f t="array" ref="J473">IFERROR(XLOOKUP(H473,'ads statistics'!H:H,'ads statistics'!F:F),"")</f>
        <v/>
      </c>
      <c r="K473" s="5" t="str">
        <f t="array" ref="K473">IFERROR(XLOOKUP(H473,'ads statistics'!H:H,'ads statistics'!G:G),"")</f>
        <v/>
      </c>
    </row>
    <row r="474">
      <c r="H474" s="5" t="str">
        <f t="shared" si="1"/>
        <v>44416  201117_nl_or_sepx_1021_1003400</v>
      </c>
      <c r="I474" s="13" t="str">
        <f t="array" ref="I474">IFERROR(XLOOKUP(H474,'ads statistics'!H:H,'ads statistics'!E:E),"")</f>
        <v/>
      </c>
      <c r="J474" s="5" t="str">
        <f t="array" ref="J474">IFERROR(XLOOKUP(H474,'ads statistics'!H:H,'ads statistics'!F:F),"")</f>
        <v/>
      </c>
      <c r="K474" s="5" t="str">
        <f t="array" ref="K474">IFERROR(XLOOKUP(H474,'ads statistics'!H:H,'ads statistics'!G:G),"")</f>
        <v/>
      </c>
    </row>
    <row r="475">
      <c r="H475" s="5" t="str">
        <f t="shared" si="1"/>
        <v>44416  210405_nl_air_sepx_1370_1003600</v>
      </c>
      <c r="I475" s="13" t="str">
        <f t="array" ref="I475">IFERROR(XLOOKUP(H475,'ads statistics'!H:H,'ads statistics'!E:E),"")</f>
        <v/>
      </c>
      <c r="J475" s="5" t="str">
        <f t="array" ref="J475">IFERROR(XLOOKUP(H475,'ads statistics'!H:H,'ads statistics'!F:F),"")</f>
        <v/>
      </c>
      <c r="K475" s="5" t="str">
        <f t="array" ref="K475">IFERROR(XLOOKUP(H475,'ads statistics'!H:H,'ads statistics'!G:G),"")</f>
        <v/>
      </c>
    </row>
    <row r="476">
      <c r="H476" s="5" t="str">
        <f t="shared" si="1"/>
        <v>44416  210616_nl_lancement_happeezclub_sepx_1565_1003700</v>
      </c>
      <c r="I476" s="13" t="str">
        <f t="array" ref="I476">IFERROR(XLOOKUP(H476,'ads statistics'!H:H,'ads statistics'!E:E),"")</f>
        <v/>
      </c>
      <c r="J476" s="5" t="str">
        <f t="array" ref="J476">IFERROR(XLOOKUP(H476,'ads statistics'!H:H,'ads statistics'!F:F),"")</f>
        <v/>
      </c>
      <c r="K476" s="5" t="str">
        <f t="array" ref="K476">IFERROR(XLOOKUP(H476,'ads statistics'!H:H,'ads statistics'!G:G),"")</f>
        <v/>
      </c>
    </row>
    <row r="477">
      <c r="H477" s="5" t="str">
        <f t="shared" si="1"/>
        <v>44416  210630_nl_soldes_bb_sepx_1603_1003000</v>
      </c>
      <c r="I477" s="13" t="str">
        <f t="array" ref="I477">IFERROR(XLOOKUP(H477,'ads statistics'!H:H,'ads statistics'!E:E),"")</f>
        <v/>
      </c>
      <c r="J477" s="5" t="str">
        <f t="array" ref="J477">IFERROR(XLOOKUP(H477,'ads statistics'!H:H,'ads statistics'!F:F),"")</f>
        <v/>
      </c>
      <c r="K477" s="5" t="str">
        <f t="array" ref="K477">IFERROR(XLOOKUP(H477,'ads statistics'!H:H,'ads statistics'!G:G),"")</f>
        <v/>
      </c>
    </row>
    <row r="478">
      <c r="H478" s="5" t="str">
        <f t="shared" si="1"/>
        <v>44416  210706_nl_deuxieme_sepx_1620_1003200</v>
      </c>
      <c r="I478" s="13" t="str">
        <f t="array" ref="I478">IFERROR(XLOOKUP(H478,'ads statistics'!H:H,'ads statistics'!E:E),"")</f>
        <v/>
      </c>
      <c r="J478" s="5" t="str">
        <f t="array" ref="J478">IFERROR(XLOOKUP(H478,'ads statistics'!H:H,'ads statistics'!F:F),"")</f>
        <v/>
      </c>
      <c r="K478" s="5" t="str">
        <f t="array" ref="K478">IFERROR(XLOOKUP(H478,'ads statistics'!H:H,'ads statistics'!G:G),"")</f>
        <v/>
      </c>
    </row>
    <row r="479">
      <c r="H479" s="5" t="str">
        <f t="shared" si="1"/>
        <v>44416  210720_nl_troisieme_sepx_1657_1003600</v>
      </c>
      <c r="I479" s="13" t="str">
        <f t="array" ref="I479">IFERROR(XLOOKUP(H479,'ads statistics'!H:H,'ads statistics'!E:E),"")</f>
        <v/>
      </c>
      <c r="J479" s="5" t="str">
        <f t="array" ref="J479">IFERROR(XLOOKUP(H479,'ads statistics'!H:H,'ads statistics'!F:F),"")</f>
        <v/>
      </c>
      <c r="K479" s="5" t="str">
        <f t="array" ref="K479">IFERROR(XLOOKUP(H479,'ads statistics'!H:H,'ads statistics'!G:G),"")</f>
        <v/>
      </c>
    </row>
    <row r="480">
      <c r="H480" s="5" t="str">
        <f t="shared" si="1"/>
        <v>44416  210726_nl_rentree_sepx_1674_1003800</v>
      </c>
      <c r="I480" s="13" t="str">
        <f t="array" ref="I480">IFERROR(XLOOKUP(H480,'ads statistics'!H:H,'ads statistics'!E:E),"")</f>
        <v/>
      </c>
      <c r="J480" s="5" t="str">
        <f t="array" ref="J480">IFERROR(XLOOKUP(H480,'ads statistics'!H:H,'ads statistics'!F:F),"")</f>
        <v/>
      </c>
      <c r="K480" s="5" t="str">
        <f t="array" ref="K480">IFERROR(XLOOKUP(H480,'ads statistics'!H:H,'ads statistics'!G:G),"")</f>
        <v/>
      </c>
    </row>
    <row r="481">
      <c r="H481" s="5" t="str">
        <f t="shared" si="1"/>
        <v>44416  210727_nl_djsoldes_sepx_1675_1003800</v>
      </c>
      <c r="I481" s="13" t="str">
        <f t="array" ref="I481">IFERROR(XLOOKUP(H481,'ads statistics'!H:H,'ads statistics'!E:E),"")</f>
        <v/>
      </c>
      <c r="J481" s="5" t="str">
        <f t="array" ref="J481">IFERROR(XLOOKUP(H481,'ads statistics'!H:H,'ads statistics'!F:F),"")</f>
        <v/>
      </c>
      <c r="K481" s="5" t="str">
        <f t="array" ref="K481">IFERROR(XLOOKUP(H481,'ads statistics'!H:H,'ads statistics'!G:G),"")</f>
        <v/>
      </c>
    </row>
    <row r="482">
      <c r="H482" s="5" t="str">
        <f t="shared" si="1"/>
        <v>44416  210727_nl_lastday_18H_sepx_1676_1004100</v>
      </c>
      <c r="I482" s="13" t="str">
        <f t="array" ref="I482">IFERROR(XLOOKUP(H482,'ads statistics'!H:H,'ads statistics'!E:E),"")</f>
        <v/>
      </c>
      <c r="J482" s="5" t="str">
        <f t="array" ref="J482">IFERROR(XLOOKUP(H482,'ads statistics'!H:H,'ads statistics'!F:F),"")</f>
        <v/>
      </c>
      <c r="K482" s="5" t="str">
        <f t="array" ref="K482">IFERROR(XLOOKUP(H482,'ads statistics'!H:H,'ads statistics'!G:G),"")</f>
        <v/>
      </c>
    </row>
    <row r="483">
      <c r="H483" s="5" t="str">
        <f t="shared" si="1"/>
        <v>44416  210729_nl_maison_sepx_1683_1003300</v>
      </c>
      <c r="I483" s="13" t="str">
        <f t="array" ref="I483">IFERROR(XLOOKUP(H483,'ads statistics'!H:H,'ads statistics'!E:E),"")</f>
        <v/>
      </c>
      <c r="J483" s="5" t="str">
        <f t="array" ref="J483">IFERROR(XLOOKUP(H483,'ads statistics'!H:H,'ads statistics'!F:F),"")</f>
        <v/>
      </c>
      <c r="K483" s="5" t="str">
        <f t="array" ref="K483">IFERROR(XLOOKUP(H483,'ads statistics'!H:H,'ads statistics'!G:G),"")</f>
        <v/>
      </c>
    </row>
    <row r="484">
      <c r="H484" s="5" t="str">
        <f t="shared" si="1"/>
        <v>44416  210801_nl_ete_sepx_1686_1003500</v>
      </c>
      <c r="I484" s="13" t="str">
        <f t="array" ref="I484">IFERROR(XLOOKUP(H484,'ads statistics'!H:H,'ads statistics'!E:E),"")</f>
        <v/>
      </c>
      <c r="J484" s="5" t="str">
        <f t="array" ref="J484">IFERROR(XLOOKUP(H484,'ads statistics'!H:H,'ads statistics'!F:F),"")</f>
        <v/>
      </c>
      <c r="K484" s="5" t="str">
        <f t="array" ref="K484">IFERROR(XLOOKUP(H484,'ads statistics'!H:H,'ads statistics'!G:G),"")</f>
        <v/>
      </c>
    </row>
    <row r="485">
      <c r="H485" s="5" t="str">
        <f t="shared" si="1"/>
        <v>44416  210802_nl_menage_sepx_1687_1003200</v>
      </c>
      <c r="I485" s="13" t="str">
        <f t="array" ref="I485">IFERROR(XLOOKUP(H485,'ads statistics'!H:H,'ads statistics'!E:E),"")</f>
        <v/>
      </c>
      <c r="J485" s="5" t="str">
        <f t="array" ref="J485">IFERROR(XLOOKUP(H485,'ads statistics'!H:H,'ads statistics'!F:F),"")</f>
        <v/>
      </c>
      <c r="K485" s="5" t="str">
        <f t="array" ref="K485">IFERROR(XLOOKUP(H485,'ads statistics'!H:H,'ads statistics'!G:G),"")</f>
        <v/>
      </c>
    </row>
    <row r="486">
      <c r="H486" s="5" t="str">
        <f t="shared" si="1"/>
        <v>44416  210805_nl_enfant_2_sepx_1701_1002700</v>
      </c>
      <c r="I486" s="13" t="str">
        <f t="array" ref="I486">IFERROR(XLOOKUP(H486,'ads statistics'!H:H,'ads statistics'!E:E),"")</f>
        <v/>
      </c>
      <c r="J486" s="5" t="str">
        <f t="array" ref="J486">IFERROR(XLOOKUP(H486,'ads statistics'!H:H,'ads statistics'!F:F),"")</f>
        <v/>
      </c>
      <c r="K486" s="5" t="str">
        <f t="array" ref="K486">IFERROR(XLOOKUP(H486,'ads statistics'!H:H,'ads statistics'!G:G),"")</f>
        <v/>
      </c>
    </row>
    <row r="487">
      <c r="H487" s="5" t="str">
        <f t="shared" si="1"/>
        <v>44416  210805_nl_generale_sepx_1702_1002800</v>
      </c>
      <c r="I487" s="13" t="str">
        <f t="array" ref="I487">IFERROR(XLOOKUP(H487,'ads statistics'!H:H,'ads statistics'!E:E),"")</f>
        <v/>
      </c>
      <c r="J487" s="5" t="str">
        <f t="array" ref="J487">IFERROR(XLOOKUP(H487,'ads statistics'!H:H,'ads statistics'!F:F),"")</f>
        <v/>
      </c>
      <c r="K487" s="5" t="str">
        <f t="array" ref="K487">IFERROR(XLOOKUP(H487,'ads statistics'!H:H,'ads statistics'!G:G),"")</f>
        <v/>
      </c>
    </row>
    <row r="488">
      <c r="H488" s="5" t="str">
        <f t="shared" si="1"/>
        <v>44416  210808_nl_nouveaute_sepx_1703_1003000</v>
      </c>
      <c r="I488" s="13" t="str">
        <f t="array" ref="I488">IFERROR(XLOOKUP(H488,'ads statistics'!H:H,'ads statistics'!E:E),"")</f>
        <v/>
      </c>
      <c r="J488" s="5" t="str">
        <f t="array" ref="J488">IFERROR(XLOOKUP(H488,'ads statistics'!H:H,'ads statistics'!F:F),"")</f>
        <v/>
      </c>
      <c r="K488" s="5" t="str">
        <f t="array" ref="K488">IFERROR(XLOOKUP(H488,'ads statistics'!H:H,'ads statistics'!G:G),"")</f>
        <v/>
      </c>
    </row>
    <row r="489">
      <c r="H489" s="5" t="str">
        <f t="shared" si="1"/>
        <v>44416  210808_nl_nouveaute_sepx_1703_1003100</v>
      </c>
      <c r="I489" s="13" t="str">
        <f t="array" ref="I489">IFERROR(XLOOKUP(H489,'ads statistics'!H:H,'ads statistics'!E:E),"")</f>
        <v/>
      </c>
      <c r="J489" s="5" t="str">
        <f t="array" ref="J489">IFERROR(XLOOKUP(H489,'ads statistics'!H:H,'ads statistics'!F:F),"")</f>
        <v/>
      </c>
      <c r="K489" s="5" t="str">
        <f t="array" ref="K489">IFERROR(XLOOKUP(H489,'ads statistics'!H:H,'ads statistics'!G:G),"")</f>
        <v/>
      </c>
    </row>
    <row r="490">
      <c r="H490" s="5" t="str">
        <f t="shared" si="1"/>
        <v>44416  210808_nl_nouveaute_sepx_1703_1003200</v>
      </c>
      <c r="I490" s="13" t="str">
        <f t="array" ref="I490">IFERROR(XLOOKUP(H490,'ads statistics'!H:H,'ads statistics'!E:E),"")</f>
        <v/>
      </c>
      <c r="J490" s="5" t="str">
        <f t="array" ref="J490">IFERROR(XLOOKUP(H490,'ads statistics'!H:H,'ads statistics'!F:F),"")</f>
        <v/>
      </c>
      <c r="K490" s="5" t="str">
        <f t="array" ref="K490">IFERROR(XLOOKUP(H490,'ads statistics'!H:H,'ads statistics'!G:G),"")</f>
        <v/>
      </c>
    </row>
    <row r="491">
      <c r="H491" s="5" t="str">
        <f t="shared" si="1"/>
        <v>44416  210808_nl_nouveaute_sepx_1703_1003400</v>
      </c>
      <c r="I491" s="13" t="str">
        <f t="array" ref="I491">IFERROR(XLOOKUP(H491,'ads statistics'!H:H,'ads statistics'!E:E),"")</f>
        <v/>
      </c>
      <c r="J491" s="5" t="str">
        <f t="array" ref="J491">IFERROR(XLOOKUP(H491,'ads statistics'!H:H,'ads statistics'!F:F),"")</f>
        <v/>
      </c>
      <c r="K491" s="5" t="str">
        <f t="array" ref="K491">IFERROR(XLOOKUP(H491,'ads statistics'!H:H,'ads statistics'!G:G),"")</f>
        <v/>
      </c>
    </row>
    <row r="492">
      <c r="H492" s="5" t="str">
        <f t="shared" si="1"/>
        <v>44416  210808_nl_nouveaute_sepx_1703_1003500</v>
      </c>
      <c r="I492" s="13" t="str">
        <f t="array" ref="I492">IFERROR(XLOOKUP(H492,'ads statistics'!H:H,'ads statistics'!E:E),"")</f>
        <v/>
      </c>
      <c r="J492" s="5" t="str">
        <f t="array" ref="J492">IFERROR(XLOOKUP(H492,'ads statistics'!H:H,'ads statistics'!F:F),"")</f>
        <v/>
      </c>
      <c r="K492" s="5" t="str">
        <f t="array" ref="K492">IFERROR(XLOOKUP(H492,'ads statistics'!H:H,'ads statistics'!G:G),"")</f>
        <v/>
      </c>
    </row>
    <row r="493">
      <c r="H493" s="5" t="str">
        <f t="shared" si="1"/>
        <v>44416  210808_nl_nouveaute_sepx_1703_1003600</v>
      </c>
      <c r="I493" s="13" t="str">
        <f t="array" ref="I493">IFERROR(XLOOKUP(H493,'ads statistics'!H:H,'ads statistics'!E:E),"")</f>
        <v/>
      </c>
      <c r="J493" s="5" t="str">
        <f t="array" ref="J493">IFERROR(XLOOKUP(H493,'ads statistics'!H:H,'ads statistics'!F:F),"")</f>
        <v/>
      </c>
      <c r="K493" s="5" t="str">
        <f t="array" ref="K493">IFERROR(XLOOKUP(H493,'ads statistics'!H:H,'ads statistics'!G:G),"")</f>
        <v/>
      </c>
    </row>
    <row r="494">
      <c r="H494" s="5" t="str">
        <f t="shared" si="1"/>
        <v>44416  210808_nl_nouveaute_sepx_1703_1003700</v>
      </c>
      <c r="I494" s="13" t="str">
        <f t="array" ref="I494">IFERROR(XLOOKUP(H494,'ads statistics'!H:H,'ads statistics'!E:E),"")</f>
        <v/>
      </c>
      <c r="J494" s="5" t="str">
        <f t="array" ref="J494">IFERROR(XLOOKUP(H494,'ads statistics'!H:H,'ads statistics'!F:F),"")</f>
        <v/>
      </c>
      <c r="K494" s="5" t="str">
        <f t="array" ref="K494">IFERROR(XLOOKUP(H494,'ads statistics'!H:H,'ads statistics'!G:G),"")</f>
        <v/>
      </c>
    </row>
    <row r="495">
      <c r="H495" s="5" t="str">
        <f t="shared" si="1"/>
        <v>44416  210808_nl_nouveaute_sepx_1703_1003800</v>
      </c>
      <c r="I495" s="13" t="str">
        <f t="array" ref="I495">IFERROR(XLOOKUP(H495,'ads statistics'!H:H,'ads statistics'!E:E),"")</f>
        <v/>
      </c>
      <c r="J495" s="5" t="str">
        <f t="array" ref="J495">IFERROR(XLOOKUP(H495,'ads statistics'!H:H,'ads statistics'!F:F),"")</f>
        <v/>
      </c>
      <c r="K495" s="5" t="str">
        <f t="array" ref="K495">IFERROR(XLOOKUP(H495,'ads statistics'!H:H,'ads statistics'!G:G),"")</f>
        <v/>
      </c>
    </row>
    <row r="496">
      <c r="H496" s="5" t="str">
        <f t="shared" si="1"/>
        <v>44416  couches_carryboo_crm_gwz_relance_sepx_1472_1000600</v>
      </c>
      <c r="I496" s="13" t="str">
        <f t="array" ref="I496">IFERROR(XLOOKUP(H496,'ads statistics'!H:H,'ads statistics'!E:E),"")</f>
        <v/>
      </c>
      <c r="J496" s="5" t="str">
        <f t="array" ref="J496">IFERROR(XLOOKUP(H496,'ads statistics'!H:H,'ads statistics'!F:F),"")</f>
        <v/>
      </c>
      <c r="K496" s="5" t="str">
        <f t="array" ref="K496">IFERROR(XLOOKUP(H496,'ads statistics'!H:H,'ads statistics'!G:G),"")</f>
        <v/>
      </c>
    </row>
    <row r="497">
      <c r="H497" s="5" t="str">
        <f t="shared" si="1"/>
        <v>44416  criteo_lower_funnel</v>
      </c>
      <c r="I497" s="13">
        <f t="array" ref="I497">IFERROR(XLOOKUP(H497,'ads statistics'!H:H,'ads statistics'!E:E),"")</f>
        <v>0</v>
      </c>
      <c r="J497" s="5">
        <f t="array" ref="J497">IFERROR(XLOOKUP(H497,'ads statistics'!H:H,'ads statistics'!F:F),"")</f>
        <v>0</v>
      </c>
      <c r="K497" s="5">
        <f t="array" ref="K497">IFERROR(XLOOKUP(H497,'ads statistics'!H:H,'ads statistics'!G:G),"")</f>
        <v>0</v>
      </c>
    </row>
    <row r="498">
      <c r="H498" s="5" t="str">
        <f t="shared" si="1"/>
        <v>44416  criteo_mid_funnel_bis</v>
      </c>
      <c r="I498" s="13">
        <f t="array" ref="I498">IFERROR(XLOOKUP(H498,'ads statistics'!H:H,'ads statistics'!E:E),"")</f>
        <v>13</v>
      </c>
      <c r="J498" s="5">
        <f t="array" ref="J498">IFERROR(XLOOKUP(H498,'ads statistics'!H:H,'ads statistics'!F:F),"")</f>
        <v>8298</v>
      </c>
      <c r="K498" s="5">
        <f t="array" ref="K498">IFERROR(XLOOKUP(H498,'ads statistics'!H:H,'ads statistics'!G:G),"")</f>
        <v>17</v>
      </c>
    </row>
    <row r="499">
      <c r="H499" s="5" t="str">
        <f t="shared" si="1"/>
        <v>44416  crm_relance_gwz_panier_abandonne_h4_j1-h4_sepx_69_1000200</v>
      </c>
      <c r="I499" s="13" t="str">
        <f t="array" ref="I499">IFERROR(XLOOKUP(H499,'ads statistics'!H:H,'ads statistics'!E:E),"")</f>
        <v/>
      </c>
      <c r="J499" s="5" t="str">
        <f t="array" ref="J499">IFERROR(XLOOKUP(H499,'ads statistics'!H:H,'ads statistics'!F:F),"")</f>
        <v/>
      </c>
      <c r="K499" s="5" t="str">
        <f t="array" ref="K499">IFERROR(XLOOKUP(H499,'ads statistics'!H:H,'ads statistics'!G:G),"")</f>
        <v/>
      </c>
    </row>
    <row r="500">
      <c r="H500" s="5" t="str">
        <f t="shared" si="1"/>
        <v>44416  crm_relance_gwz_panier_abandonne_h4_j1-j1_sepx_69_1001400</v>
      </c>
      <c r="I500" s="13" t="str">
        <f t="array" ref="I500">IFERROR(XLOOKUP(H500,'ads statistics'!H:H,'ads statistics'!E:E),"")</f>
        <v/>
      </c>
      <c r="J500" s="5" t="str">
        <f t="array" ref="J500">IFERROR(XLOOKUP(H500,'ads statistics'!H:H,'ads statistics'!F:F),"")</f>
        <v/>
      </c>
      <c r="K500" s="5" t="str">
        <f t="array" ref="K500">IFERROR(XLOOKUP(H500,'ads statistics'!H:H,'ads statistics'!G:G),"")</f>
        <v/>
      </c>
    </row>
    <row r="501">
      <c r="H501" s="5" t="str">
        <f t="shared" si="1"/>
        <v>44416  fidelite_tunnel_gwz_webzineprintemps2021_sepx_1289_1001600</v>
      </c>
      <c r="I501" s="13" t="str">
        <f t="array" ref="I501">IFERROR(XLOOKUP(H501,'ads statistics'!H:H,'ads statistics'!E:E),"")</f>
        <v/>
      </c>
      <c r="J501" s="5" t="str">
        <f t="array" ref="J501">IFERROR(XLOOKUP(H501,'ads statistics'!H:H,'ads statistics'!F:F),"")</f>
        <v/>
      </c>
      <c r="K501" s="5" t="str">
        <f t="array" ref="K501">IFERROR(XLOOKUP(H501,'ads statistics'!H:H,'ads statistics'!G:G),"")</f>
        <v/>
      </c>
    </row>
    <row r="502">
      <c r="H502" s="5" t="str">
        <f t="shared" si="1"/>
        <v>44416  fq_prechurn_crm-relancecode_sepx_703_1000300</v>
      </c>
      <c r="I502" s="13" t="str">
        <f t="array" ref="I502">IFERROR(XLOOKUP(H502,'ads statistics'!H:H,'ads statistics'!E:E),"")</f>
        <v/>
      </c>
      <c r="J502" s="5" t="str">
        <f t="array" ref="J502">IFERROR(XLOOKUP(H502,'ads statistics'!H:H,'ads statistics'!F:F),"")</f>
        <v/>
      </c>
      <c r="K502" s="5" t="str">
        <f t="array" ref="K502">IFERROR(XLOOKUP(H502,'ads statistics'!H:H,'ads statistics'!G:G),"")</f>
        <v/>
      </c>
    </row>
    <row r="503">
      <c r="H503" s="5" t="str">
        <f t="shared" si="1"/>
        <v>44416  FR - SHP - All Products</v>
      </c>
      <c r="I503" s="13">
        <f t="array" ref="I503">IFERROR(XLOOKUP(H503,'ads statistics'!H:H,'ads statistics'!E:E),"")</f>
        <v>40</v>
      </c>
      <c r="J503" s="5">
        <f t="array" ref="J503">IFERROR(XLOOKUP(H503,'ads statistics'!H:H,'ads statistics'!F:F),"")</f>
        <v>14285</v>
      </c>
      <c r="K503" s="5">
        <f t="array" ref="K503">IFERROR(XLOOKUP(H503,'ads statistics'!H:H,'ads statistics'!G:G),"")</f>
        <v>133</v>
      </c>
    </row>
    <row r="504">
      <c r="H504" s="5" t="str">
        <f t="shared" si="1"/>
        <v>44416  FR - TXT - BN - Marque Greenweez</v>
      </c>
      <c r="I504" s="13">
        <f t="array" ref="I504">IFERROR(XLOOKUP(H504,'ads statistics'!H:H,'ads statistics'!E:E),"")</f>
        <v>10</v>
      </c>
      <c r="J504" s="5">
        <f t="array" ref="J504">IFERROR(XLOOKUP(H504,'ads statistics'!H:H,'ads statistics'!F:F),"")</f>
        <v>196</v>
      </c>
      <c r="K504" s="5">
        <f t="array" ref="K504">IFERROR(XLOOKUP(H504,'ads statistics'!H:H,'ads statistics'!G:G),"")</f>
        <v>76</v>
      </c>
    </row>
    <row r="505">
      <c r="H505" s="5" t="str">
        <f t="shared" si="1"/>
        <v>44416  native-ads-outbrain-perf-08-2021</v>
      </c>
      <c r="I505" s="13" t="str">
        <f t="array" ref="I505">IFERROR(XLOOKUP(H505,'ads statistics'!H:H,'ads statistics'!E:E),"")</f>
        <v/>
      </c>
      <c r="J505" s="5" t="str">
        <f t="array" ref="J505">IFERROR(XLOOKUP(H505,'ads statistics'!H:H,'ads statistics'!F:F),"")</f>
        <v/>
      </c>
      <c r="K505" s="5" t="str">
        <f t="array" ref="K505">IFERROR(XLOOKUP(H505,'ads statistics'!H:H,'ads statistics'!G:G),"")</f>
        <v/>
      </c>
    </row>
    <row r="506">
      <c r="H506" s="5" t="str">
        <f t="shared" si="1"/>
        <v>44416  occasionnel_crm-relance_consommable_j30_sepx_184_1000300</v>
      </c>
      <c r="I506" s="13" t="str">
        <f t="array" ref="I506">IFERROR(XLOOKUP(H506,'ads statistics'!H:H,'ads statistics'!E:E),"")</f>
        <v/>
      </c>
      <c r="J506" s="5" t="str">
        <f t="array" ref="J506">IFERROR(XLOOKUP(H506,'ads statistics'!H:H,'ads statistics'!F:F),"")</f>
        <v/>
      </c>
      <c r="K506" s="5" t="str">
        <f t="array" ref="K506">IFERROR(XLOOKUP(H506,'ads statistics'!H:H,'ads statistics'!G:G),"")</f>
        <v/>
      </c>
    </row>
    <row r="507">
      <c r="H507" s="5" t="str">
        <f t="shared" si="1"/>
        <v>44417  </v>
      </c>
      <c r="I507" s="13" t="str">
        <f t="array" ref="I507">IFERROR(XLOOKUP(H507,'ads statistics'!H:H,'ads statistics'!E:E),"")</f>
        <v/>
      </c>
      <c r="J507" s="5" t="str">
        <f t="array" ref="J507">IFERROR(XLOOKUP(H507,'ads statistics'!H:H,'ads statistics'!F:F),"")</f>
        <v/>
      </c>
      <c r="K507" s="5" t="str">
        <f t="array" ref="K507">IFERROR(XLOOKUP(H507,'ads statistics'!H:H,'ads statistics'!G:G),"")</f>
        <v/>
      </c>
    </row>
    <row r="508">
      <c r="H508" s="5" t="str">
        <f t="shared" si="1"/>
        <v>44417  23985487</v>
      </c>
      <c r="I508" s="13">
        <f t="array" ref="I508">IFERROR(XLOOKUP(H508,'ads statistics'!H:H,'ads statistics'!E:E),"")</f>
        <v>12</v>
      </c>
      <c r="J508" s="5">
        <f t="array" ref="J508">IFERROR(XLOOKUP(H508,'ads statistics'!H:H,'ads statistics'!F:F),"")</f>
        <v>400</v>
      </c>
      <c r="K508" s="5">
        <f t="array" ref="K508">IFERROR(XLOOKUP(H508,'ads statistics'!H:H,'ads statistics'!G:G),"")</f>
        <v>25</v>
      </c>
    </row>
    <row r="509">
      <c r="H509" s="5" t="str">
        <f t="shared" si="1"/>
        <v>44417  25175647</v>
      </c>
      <c r="I509" s="13">
        <f t="array" ref="I509">IFERROR(XLOOKUP(H509,'ads statistics'!H:H,'ads statistics'!E:E),"")</f>
        <v>169</v>
      </c>
      <c r="J509" s="5">
        <f t="array" ref="J509">IFERROR(XLOOKUP(H509,'ads statistics'!H:H,'ads statistics'!F:F),"")</f>
        <v>1432</v>
      </c>
      <c r="K509" s="5">
        <f t="array" ref="K509">IFERROR(XLOOKUP(H509,'ads statistics'!H:H,'ads statistics'!G:G),"")</f>
        <v>793</v>
      </c>
    </row>
    <row r="510">
      <c r="H510" s="5" t="str">
        <f t="shared" si="1"/>
        <v>44417  77471437</v>
      </c>
      <c r="I510" s="13">
        <f t="array" ref="I510">IFERROR(XLOOKUP(H510,'ads statistics'!H:H,'ads statistics'!E:E),"")</f>
        <v>81</v>
      </c>
      <c r="J510" s="5">
        <f t="array" ref="J510">IFERROR(XLOOKUP(H510,'ads statistics'!H:H,'ads statistics'!F:F),"")</f>
        <v>4379</v>
      </c>
      <c r="K510" s="5">
        <f t="array" ref="K510">IFERROR(XLOOKUP(H510,'ads statistics'!H:H,'ads statistics'!G:G),"")</f>
        <v>163</v>
      </c>
    </row>
    <row r="511">
      <c r="H511" s="5" t="str">
        <f t="shared" si="1"/>
        <v>44417  721921823</v>
      </c>
      <c r="I511" s="13">
        <f t="array" ref="I511">IFERROR(XLOOKUP(H511,'ads statistics'!H:H,'ads statistics'!E:E),"")</f>
        <v>146</v>
      </c>
      <c r="J511" s="5">
        <f t="array" ref="J511">IFERROR(XLOOKUP(H511,'ads statistics'!H:H,'ads statistics'!F:F),"")</f>
        <v>4727</v>
      </c>
      <c r="K511" s="5">
        <f t="array" ref="K511">IFERROR(XLOOKUP(H511,'ads statistics'!H:H,'ads statistics'!G:G),"")</f>
        <v>302</v>
      </c>
    </row>
    <row r="512">
      <c r="H512" s="5" t="str">
        <f t="shared" si="1"/>
        <v>44417  722005374</v>
      </c>
      <c r="I512" s="13">
        <f t="array" ref="I512">IFERROR(XLOOKUP(H512,'ads statistics'!H:H,'ads statistics'!E:E),"")</f>
        <v>15</v>
      </c>
      <c r="J512" s="5">
        <f t="array" ref="J512">IFERROR(XLOOKUP(H512,'ads statistics'!H:H,'ads statistics'!F:F),"")</f>
        <v>1184</v>
      </c>
      <c r="K512" s="5">
        <f t="array" ref="K512">IFERROR(XLOOKUP(H512,'ads statistics'!H:H,'ads statistics'!G:G),"")</f>
        <v>41</v>
      </c>
    </row>
    <row r="513">
      <c r="H513" s="5" t="str">
        <f t="shared" si="1"/>
        <v>44417  722005377</v>
      </c>
      <c r="I513" s="13">
        <f t="array" ref="I513">IFERROR(XLOOKUP(H513,'ads statistics'!H:H,'ads statistics'!E:E),"")</f>
        <v>40</v>
      </c>
      <c r="J513" s="5">
        <f t="array" ref="J513">IFERROR(XLOOKUP(H513,'ads statistics'!H:H,'ads statistics'!F:F),"")</f>
        <v>2045</v>
      </c>
      <c r="K513" s="5">
        <f t="array" ref="K513">IFERROR(XLOOKUP(H513,'ads statistics'!H:H,'ads statistics'!G:G),"")</f>
        <v>89</v>
      </c>
    </row>
    <row r="514">
      <c r="H514" s="5" t="str">
        <f t="shared" si="1"/>
        <v>44417  722005383</v>
      </c>
      <c r="I514" s="13">
        <f t="array" ref="I514">IFERROR(XLOOKUP(H514,'ads statistics'!H:H,'ads statistics'!E:E),"")</f>
        <v>29</v>
      </c>
      <c r="J514" s="5">
        <f t="array" ref="J514">IFERROR(XLOOKUP(H514,'ads statistics'!H:H,'ads statistics'!F:F),"")</f>
        <v>1349</v>
      </c>
      <c r="K514" s="5">
        <f t="array" ref="K514">IFERROR(XLOOKUP(H514,'ads statistics'!H:H,'ads statistics'!G:G),"")</f>
        <v>82</v>
      </c>
    </row>
    <row r="515">
      <c r="H515" s="5" t="str">
        <f t="shared" si="1"/>
        <v>44417  990389184</v>
      </c>
      <c r="I515" s="13">
        <f t="array" ref="I515">IFERROR(XLOOKUP(H515,'ads statistics'!H:H,'ads statistics'!E:E),"")</f>
        <v>18</v>
      </c>
      <c r="J515" s="5">
        <f t="array" ref="J515">IFERROR(XLOOKUP(H515,'ads statistics'!H:H,'ads statistics'!F:F),"")</f>
        <v>6271</v>
      </c>
      <c r="K515" s="5">
        <f t="array" ref="K515">IFERROR(XLOOKUP(H515,'ads statistics'!H:H,'ads statistics'!G:G),"")</f>
        <v>62</v>
      </c>
    </row>
    <row r="516">
      <c r="H516" s="5" t="str">
        <f t="shared" si="1"/>
        <v>44417  1554932079</v>
      </c>
      <c r="I516" s="13">
        <f t="array" ref="I516">IFERROR(XLOOKUP(H516,'ads statistics'!H:H,'ads statistics'!E:E),"")</f>
        <v>53</v>
      </c>
      <c r="J516" s="5">
        <f t="array" ref="J516">IFERROR(XLOOKUP(H516,'ads statistics'!H:H,'ads statistics'!F:F),"")</f>
        <v>20751</v>
      </c>
      <c r="K516" s="5">
        <f t="array" ref="K516">IFERROR(XLOOKUP(H516,'ads statistics'!H:H,'ads statistics'!G:G),"")</f>
        <v>174</v>
      </c>
    </row>
    <row r="517">
      <c r="H517" s="5" t="str">
        <f t="shared" si="1"/>
        <v>44417  1554932109</v>
      </c>
      <c r="I517" s="13">
        <f t="array" ref="I517">IFERROR(XLOOKUP(H517,'ads statistics'!H:H,'ads statistics'!E:E),"")</f>
        <v>37</v>
      </c>
      <c r="J517" s="5">
        <f t="array" ref="J517">IFERROR(XLOOKUP(H517,'ads statistics'!H:H,'ads statistics'!F:F),"")</f>
        <v>11636</v>
      </c>
      <c r="K517" s="5">
        <f t="array" ref="K517">IFERROR(XLOOKUP(H517,'ads statistics'!H:H,'ads statistics'!G:G),"")</f>
        <v>101</v>
      </c>
    </row>
    <row r="518">
      <c r="H518" s="5" t="str">
        <f t="shared" si="1"/>
        <v>44417  1554932118</v>
      </c>
      <c r="I518" s="13">
        <f t="array" ref="I518">IFERROR(XLOOKUP(H518,'ads statistics'!H:H,'ads statistics'!E:E),"")</f>
        <v>112</v>
      </c>
      <c r="J518" s="5">
        <f t="array" ref="J518">IFERROR(XLOOKUP(H518,'ads statistics'!H:H,'ads statistics'!F:F),"")</f>
        <v>53192</v>
      </c>
      <c r="K518" s="5">
        <f t="array" ref="K518">IFERROR(XLOOKUP(H518,'ads statistics'!H:H,'ads statistics'!G:G),"")</f>
        <v>467</v>
      </c>
    </row>
    <row r="519">
      <c r="H519" s="5" t="str">
        <f t="shared" si="1"/>
        <v>44417  1554932127</v>
      </c>
      <c r="I519" s="13">
        <f t="array" ref="I519">IFERROR(XLOOKUP(H519,'ads statistics'!H:H,'ads statistics'!E:E),"")</f>
        <v>56</v>
      </c>
      <c r="J519" s="5">
        <f t="array" ref="J519">IFERROR(XLOOKUP(H519,'ads statistics'!H:H,'ads statistics'!F:F),"")</f>
        <v>22850</v>
      </c>
      <c r="K519" s="5">
        <f t="array" ref="K519">IFERROR(XLOOKUP(H519,'ads statistics'!H:H,'ads statistics'!G:G),"")</f>
        <v>190</v>
      </c>
    </row>
    <row r="520">
      <c r="H520" s="5" t="str">
        <f t="shared" si="1"/>
        <v>44417  1568687993</v>
      </c>
      <c r="I520" s="13">
        <f t="array" ref="I520">IFERROR(XLOOKUP(H520,'ads statistics'!H:H,'ads statistics'!E:E),"")</f>
        <v>141</v>
      </c>
      <c r="J520" s="5">
        <f t="array" ref="J520">IFERROR(XLOOKUP(H520,'ads statistics'!H:H,'ads statistics'!F:F),"")</f>
        <v>7343</v>
      </c>
      <c r="K520" s="5">
        <f t="array" ref="K520">IFERROR(XLOOKUP(H520,'ads statistics'!H:H,'ads statistics'!G:G),"")</f>
        <v>393</v>
      </c>
    </row>
    <row r="521">
      <c r="H521" s="5" t="str">
        <f t="shared" si="1"/>
        <v>44417  6467292947</v>
      </c>
      <c r="I521" s="13">
        <f t="array" ref="I521">IFERROR(XLOOKUP(H521,'ads statistics'!H:H,'ads statistics'!E:E),"")</f>
        <v>73</v>
      </c>
      <c r="J521" s="5">
        <f t="array" ref="J521">IFERROR(XLOOKUP(H521,'ads statistics'!H:H,'ads statistics'!F:F),"")</f>
        <v>34127</v>
      </c>
      <c r="K521" s="5">
        <f t="array" ref="K521">IFERROR(XLOOKUP(H521,'ads statistics'!H:H,'ads statistics'!G:G),"")</f>
        <v>311</v>
      </c>
    </row>
    <row r="522">
      <c r="H522" s="5" t="str">
        <f t="shared" si="1"/>
        <v>44417  6866111472</v>
      </c>
      <c r="I522" s="13">
        <f t="array" ref="I522">IFERROR(XLOOKUP(H522,'ads statistics'!H:H,'ads statistics'!E:E),"")</f>
        <v>99</v>
      </c>
      <c r="J522" s="5">
        <f t="array" ref="J522">IFERROR(XLOOKUP(H522,'ads statistics'!H:H,'ads statistics'!F:F),"")</f>
        <v>37343</v>
      </c>
      <c r="K522" s="5">
        <f t="array" ref="K522">IFERROR(XLOOKUP(H522,'ads statistics'!H:H,'ads statistics'!G:G),"")</f>
        <v>306</v>
      </c>
    </row>
    <row r="523">
      <c r="H523" s="5" t="str">
        <f t="shared" si="1"/>
        <v>44417  6872271806</v>
      </c>
      <c r="I523" s="13">
        <f t="array" ref="I523">IFERROR(XLOOKUP(H523,'ads statistics'!H:H,'ads statistics'!E:E),"")</f>
        <v>103</v>
      </c>
      <c r="J523" s="5">
        <f t="array" ref="J523">IFERROR(XLOOKUP(H523,'ads statistics'!H:H,'ads statistics'!F:F),"")</f>
        <v>37787</v>
      </c>
      <c r="K523" s="5">
        <f t="array" ref="K523">IFERROR(XLOOKUP(H523,'ads statistics'!H:H,'ads statistics'!G:G),"")</f>
        <v>353</v>
      </c>
    </row>
    <row r="524">
      <c r="H524" s="5" t="str">
        <f t="shared" si="1"/>
        <v>44417  6872355548</v>
      </c>
      <c r="I524" s="13">
        <f t="array" ref="I524">IFERROR(XLOOKUP(H524,'ads statistics'!H:H,'ads statistics'!E:E),"")</f>
        <v>53</v>
      </c>
      <c r="J524" s="5">
        <f t="array" ref="J524">IFERROR(XLOOKUP(H524,'ads statistics'!H:H,'ads statistics'!F:F),"")</f>
        <v>28402</v>
      </c>
      <c r="K524" s="5">
        <f t="array" ref="K524">IFERROR(XLOOKUP(H524,'ads statistics'!H:H,'ads statistics'!G:G),"")</f>
        <v>176</v>
      </c>
    </row>
    <row r="525">
      <c r="H525" s="5" t="str">
        <f t="shared" si="1"/>
        <v>44417  8520906157</v>
      </c>
      <c r="I525" s="13">
        <f t="array" ref="I525">IFERROR(XLOOKUP(H525,'ads statistics'!H:H,'ads statistics'!E:E),"")</f>
        <v>576</v>
      </c>
      <c r="J525" s="5">
        <f t="array" ref="J525">IFERROR(XLOOKUP(H525,'ads statistics'!H:H,'ads statistics'!F:F),"")</f>
        <v>325877</v>
      </c>
      <c r="K525" s="5">
        <f t="array" ref="K525">IFERROR(XLOOKUP(H525,'ads statistics'!H:H,'ads statistics'!G:G),"")</f>
        <v>2204</v>
      </c>
    </row>
    <row r="526">
      <c r="H526" s="5" t="str">
        <f t="shared" si="1"/>
        <v>44417  10051737015</v>
      </c>
      <c r="I526" s="13">
        <f t="array" ref="I526">IFERROR(XLOOKUP(H526,'ads statistics'!H:H,'ads statistics'!E:E),"")</f>
        <v>50</v>
      </c>
      <c r="J526" s="5">
        <f t="array" ref="J526">IFERROR(XLOOKUP(H526,'ads statistics'!H:H,'ads statistics'!F:F),"")</f>
        <v>23720</v>
      </c>
      <c r="K526" s="5">
        <f t="array" ref="K526">IFERROR(XLOOKUP(H526,'ads statistics'!H:H,'ads statistics'!G:G),"")</f>
        <v>145</v>
      </c>
    </row>
    <row r="527">
      <c r="H527" s="5" t="str">
        <f t="shared" si="1"/>
        <v>44417  11997024228</v>
      </c>
      <c r="I527" s="13">
        <f t="array" ref="I527">IFERROR(XLOOKUP(H527,'ads statistics'!H:H,'ads statistics'!E:E),"")</f>
        <v>21</v>
      </c>
      <c r="J527" s="5">
        <f t="array" ref="J527">IFERROR(XLOOKUP(H527,'ads statistics'!H:H,'ads statistics'!F:F),"")</f>
        <v>7727</v>
      </c>
      <c r="K527" s="5">
        <f t="array" ref="K527">IFERROR(XLOOKUP(H527,'ads statistics'!H:H,'ads statistics'!G:G),"")</f>
        <v>49</v>
      </c>
    </row>
    <row r="528">
      <c r="H528" s="5" t="str">
        <f t="shared" si="1"/>
        <v>44417  12770477884</v>
      </c>
      <c r="I528" s="13">
        <f t="array" ref="I528">IFERROR(XLOOKUP(H528,'ads statistics'!H:H,'ads statistics'!E:E),"")</f>
        <v>337</v>
      </c>
      <c r="J528" s="5">
        <f t="array" ref="J528">IFERROR(XLOOKUP(H528,'ads statistics'!H:H,'ads statistics'!F:F),"")</f>
        <v>178289</v>
      </c>
      <c r="K528" s="5">
        <f t="array" ref="K528">IFERROR(XLOOKUP(H528,'ads statistics'!H:H,'ads statistics'!G:G),"")</f>
        <v>993</v>
      </c>
    </row>
    <row r="529">
      <c r="H529" s="5" t="str">
        <f t="shared" si="1"/>
        <v>44417  12771329453</v>
      </c>
      <c r="I529" s="13">
        <f t="array" ref="I529">IFERROR(XLOOKUP(H529,'ads statistics'!H:H,'ads statistics'!E:E),"")</f>
        <v>68</v>
      </c>
      <c r="J529" s="5">
        <f t="array" ref="J529">IFERROR(XLOOKUP(H529,'ads statistics'!H:H,'ads statistics'!F:F),"")</f>
        <v>28612</v>
      </c>
      <c r="K529" s="5">
        <f t="array" ref="K529">IFERROR(XLOOKUP(H529,'ads statistics'!H:H,'ads statistics'!G:G),"")</f>
        <v>291</v>
      </c>
    </row>
    <row r="530">
      <c r="H530" s="5" t="str">
        <f t="shared" si="1"/>
        <v>44417  13173444840</v>
      </c>
      <c r="I530" s="13">
        <f t="array" ref="I530">IFERROR(XLOOKUP(H530,'ads statistics'!H:H,'ads statistics'!E:E),"")</f>
        <v>7</v>
      </c>
      <c r="J530" s="5">
        <f t="array" ref="J530">IFERROR(XLOOKUP(H530,'ads statistics'!H:H,'ads statistics'!F:F),"")</f>
        <v>483</v>
      </c>
      <c r="K530" s="5">
        <f t="array" ref="K530">IFERROR(XLOOKUP(H530,'ads statistics'!H:H,'ads statistics'!G:G),"")</f>
        <v>22</v>
      </c>
    </row>
    <row r="531">
      <c r="H531" s="5" t="str">
        <f t="shared" si="1"/>
        <v>44417  13391691052</v>
      </c>
      <c r="I531" s="13">
        <f t="array" ref="I531">IFERROR(XLOOKUP(H531,'ads statistics'!H:H,'ads statistics'!E:E),"")</f>
        <v>179</v>
      </c>
      <c r="J531" s="5">
        <f t="array" ref="J531">IFERROR(XLOOKUP(H531,'ads statistics'!H:H,'ads statistics'!F:F),"")</f>
        <v>77333</v>
      </c>
      <c r="K531" s="5">
        <f t="array" ref="K531">IFERROR(XLOOKUP(H531,'ads statistics'!H:H,'ads statistics'!G:G),"")</f>
        <v>482</v>
      </c>
    </row>
    <row r="532">
      <c r="H532" s="5" t="str">
        <f t="shared" si="1"/>
        <v>44417  13568665881</v>
      </c>
      <c r="I532" s="13">
        <f t="array" ref="I532">IFERROR(XLOOKUP(H532,'ads statistics'!H:H,'ads statistics'!E:E),"")</f>
        <v>52</v>
      </c>
      <c r="J532" s="5">
        <f t="array" ref="J532">IFERROR(XLOOKUP(H532,'ads statistics'!H:H,'ads statistics'!F:F),"")</f>
        <v>737</v>
      </c>
      <c r="K532" s="5">
        <f t="array" ref="K532">IFERROR(XLOOKUP(H532,'ads statistics'!H:H,'ads statistics'!G:G),"")</f>
        <v>60</v>
      </c>
    </row>
    <row r="533">
      <c r="H533" s="5" t="str">
        <f t="shared" si="1"/>
        <v>44417  13572333097</v>
      </c>
      <c r="I533" s="13">
        <f t="array" ref="I533">IFERROR(XLOOKUP(H533,'ads statistics'!H:H,'ads statistics'!E:E),"")</f>
        <v>5</v>
      </c>
      <c r="J533" s="5">
        <f t="array" ref="J533">IFERROR(XLOOKUP(H533,'ads statistics'!H:H,'ads statistics'!F:F),"")</f>
        <v>312</v>
      </c>
      <c r="K533" s="5">
        <f t="array" ref="K533">IFERROR(XLOOKUP(H533,'ads statistics'!H:H,'ads statistics'!G:G),"")</f>
        <v>8</v>
      </c>
    </row>
    <row r="534">
      <c r="H534" s="5" t="str">
        <f t="shared" si="1"/>
        <v>44417  6208975682575</v>
      </c>
      <c r="I534" s="13">
        <f t="array" ref="I534">IFERROR(XLOOKUP(H534,'ads statistics'!H:H,'ads statistics'!E:E),"")</f>
        <v>127</v>
      </c>
      <c r="J534" s="5">
        <f t="array" ref="J534">IFERROR(XLOOKUP(H534,'ads statistics'!H:H,'ads statistics'!F:F),"")</f>
        <v>12800</v>
      </c>
      <c r="K534" s="5">
        <f t="array" ref="K534">IFERROR(XLOOKUP(H534,'ads statistics'!H:H,'ads statistics'!G:G),"")</f>
        <v>236</v>
      </c>
    </row>
    <row r="535">
      <c r="H535" s="5" t="str">
        <f t="shared" si="1"/>
        <v>44417  6209368149375</v>
      </c>
      <c r="I535" s="13">
        <f t="array" ref="I535">IFERROR(XLOOKUP(H535,'ads statistics'!H:H,'ads statistics'!E:E),"")</f>
        <v>117</v>
      </c>
      <c r="J535" s="5">
        <f t="array" ref="J535">IFERROR(XLOOKUP(H535,'ads statistics'!H:H,'ads statistics'!F:F),"")</f>
        <v>46088</v>
      </c>
      <c r="K535" s="5">
        <f t="array" ref="K535">IFERROR(XLOOKUP(H535,'ads statistics'!H:H,'ads statistics'!G:G),"")</f>
        <v>896</v>
      </c>
    </row>
    <row r="536">
      <c r="H536" s="5" t="str">
        <f t="shared" si="1"/>
        <v>44417  (not set)</v>
      </c>
      <c r="I536" s="13" t="str">
        <f t="array" ref="I536">IFERROR(XLOOKUP(H536,'ads statistics'!H:H,'ads statistics'!E:E),"")</f>
        <v/>
      </c>
      <c r="J536" s="5" t="str">
        <f t="array" ref="J536">IFERROR(XLOOKUP(H536,'ads statistics'!H:H,'ads statistics'!F:F),"")</f>
        <v/>
      </c>
      <c r="K536" s="5" t="str">
        <f t="array" ref="K536">IFERROR(XLOOKUP(H536,'ads statistics'!H:H,'ads statistics'!G:G),"")</f>
        <v/>
      </c>
    </row>
    <row r="537">
      <c r="H537" s="5" t="str">
        <f t="shared" si="1"/>
        <v>44417  (not set)</v>
      </c>
      <c r="I537" s="13" t="str">
        <f t="array" ref="I537">IFERROR(XLOOKUP(H537,'ads statistics'!H:H,'ads statistics'!E:E),"")</f>
        <v/>
      </c>
      <c r="J537" s="5" t="str">
        <f t="array" ref="J537">IFERROR(XLOOKUP(H537,'ads statistics'!H:H,'ads statistics'!F:F),"")</f>
        <v/>
      </c>
      <c r="K537" s="5" t="str">
        <f t="array" ref="K537">IFERROR(XLOOKUP(H537,'ads statistics'!H:H,'ads statistics'!G:G),"")</f>
        <v/>
      </c>
    </row>
    <row r="538">
      <c r="H538" s="5" t="str">
        <f t="shared" si="1"/>
        <v>44417  (not set)</v>
      </c>
      <c r="I538" s="13" t="str">
        <f t="array" ref="I538">IFERROR(XLOOKUP(H538,'ads statistics'!H:H,'ads statistics'!E:E),"")</f>
        <v/>
      </c>
      <c r="J538" s="5" t="str">
        <f t="array" ref="J538">IFERROR(XLOOKUP(H538,'ads statistics'!H:H,'ads statistics'!F:F),"")</f>
        <v/>
      </c>
      <c r="K538" s="5" t="str">
        <f t="array" ref="K538">IFERROR(XLOOKUP(H538,'ads statistics'!H:H,'ads statistics'!G:G),"")</f>
        <v/>
      </c>
    </row>
    <row r="539">
      <c r="H539" s="5" t="str">
        <f t="shared" si="1"/>
        <v>44417  (not set)</v>
      </c>
      <c r="I539" s="13" t="str">
        <f t="array" ref="I539">IFERROR(XLOOKUP(H539,'ads statistics'!H:H,'ads statistics'!E:E),"")</f>
        <v/>
      </c>
      <c r="J539" s="5" t="str">
        <f t="array" ref="J539">IFERROR(XLOOKUP(H539,'ads statistics'!H:H,'ads statistics'!F:F),"")</f>
        <v/>
      </c>
      <c r="K539" s="5" t="str">
        <f t="array" ref="K539">IFERROR(XLOOKUP(H539,'ads statistics'!H:H,'ads statistics'!G:G),"")</f>
        <v/>
      </c>
    </row>
    <row r="540">
      <c r="H540" s="5" t="str">
        <f t="shared" si="1"/>
        <v>44417  (not set)</v>
      </c>
      <c r="I540" s="13" t="str">
        <f t="array" ref="I540">IFERROR(XLOOKUP(H540,'ads statistics'!H:H,'ads statistics'!E:E),"")</f>
        <v/>
      </c>
      <c r="J540" s="5" t="str">
        <f t="array" ref="J540">IFERROR(XLOOKUP(H540,'ads statistics'!H:H,'ads statistics'!F:F),"")</f>
        <v/>
      </c>
      <c r="K540" s="5" t="str">
        <f t="array" ref="K540">IFERROR(XLOOKUP(H540,'ads statistics'!H:H,'ads statistics'!G:G),"")</f>
        <v/>
      </c>
    </row>
    <row r="541">
      <c r="H541" s="5" t="str">
        <f t="shared" si="1"/>
        <v>44417  210706_nl_deuxieme_sepx_1620_1003200</v>
      </c>
      <c r="I541" s="13" t="str">
        <f t="array" ref="I541">IFERROR(XLOOKUP(H541,'ads statistics'!H:H,'ads statistics'!E:E),"")</f>
        <v/>
      </c>
      <c r="J541" s="5" t="str">
        <f t="array" ref="J541">IFERROR(XLOOKUP(H541,'ads statistics'!H:H,'ads statistics'!F:F),"")</f>
        <v/>
      </c>
      <c r="K541" s="5" t="str">
        <f t="array" ref="K541">IFERROR(XLOOKUP(H541,'ads statistics'!H:H,'ads statistics'!G:G),"")</f>
        <v/>
      </c>
    </row>
    <row r="542">
      <c r="H542" s="5" t="str">
        <f t="shared" si="1"/>
        <v>44417  210727_nl_djsoldes_sepx_1675_1003200</v>
      </c>
      <c r="I542" s="13" t="str">
        <f t="array" ref="I542">IFERROR(XLOOKUP(H542,'ads statistics'!H:H,'ads statistics'!E:E),"")</f>
        <v/>
      </c>
      <c r="J542" s="5" t="str">
        <f t="array" ref="J542">IFERROR(XLOOKUP(H542,'ads statistics'!H:H,'ads statistics'!F:F),"")</f>
        <v/>
      </c>
      <c r="K542" s="5" t="str">
        <f t="array" ref="K542">IFERROR(XLOOKUP(H542,'ads statistics'!H:H,'ads statistics'!G:G),"")</f>
        <v/>
      </c>
    </row>
    <row r="543">
      <c r="H543" s="5" t="str">
        <f t="shared" si="1"/>
        <v>44417  210802_nl_menage_sepx_1687_1003100</v>
      </c>
      <c r="I543" s="13" t="str">
        <f t="array" ref="I543">IFERROR(XLOOKUP(H543,'ads statistics'!H:H,'ads statistics'!E:E),"")</f>
        <v/>
      </c>
      <c r="J543" s="5" t="str">
        <f t="array" ref="J543">IFERROR(XLOOKUP(H543,'ads statistics'!H:H,'ads statistics'!F:F),"")</f>
        <v/>
      </c>
      <c r="K543" s="5" t="str">
        <f t="array" ref="K543">IFERROR(XLOOKUP(H543,'ads statistics'!H:H,'ads statistics'!G:G),"")</f>
        <v/>
      </c>
    </row>
    <row r="544">
      <c r="H544" s="5" t="str">
        <f t="shared" si="1"/>
        <v>44417  210804_push_menage</v>
      </c>
      <c r="I544" s="13" t="str">
        <f t="array" ref="I544">IFERROR(XLOOKUP(H544,'ads statistics'!H:H,'ads statistics'!E:E),"")</f>
        <v/>
      </c>
      <c r="J544" s="5" t="str">
        <f t="array" ref="J544">IFERROR(XLOOKUP(H544,'ads statistics'!H:H,'ads statistics'!F:F),"")</f>
        <v/>
      </c>
      <c r="K544" s="5" t="str">
        <f t="array" ref="K544">IFERROR(XLOOKUP(H544,'ads statistics'!H:H,'ads statistics'!G:G),"")</f>
        <v/>
      </c>
    </row>
    <row r="545">
      <c r="H545" s="5" t="str">
        <f t="shared" si="1"/>
        <v>44417  210805_nl_generale_sepx_1702_1003000</v>
      </c>
      <c r="I545" s="13" t="str">
        <f t="array" ref="I545">IFERROR(XLOOKUP(H545,'ads statistics'!H:H,'ads statistics'!E:E),"")</f>
        <v/>
      </c>
      <c r="J545" s="5" t="str">
        <f t="array" ref="J545">IFERROR(XLOOKUP(H545,'ads statistics'!H:H,'ads statistics'!F:F),"")</f>
        <v/>
      </c>
      <c r="K545" s="5" t="str">
        <f t="array" ref="K545">IFERROR(XLOOKUP(H545,'ads statistics'!H:H,'ads statistics'!G:G),"")</f>
        <v/>
      </c>
    </row>
    <row r="546">
      <c r="H546" s="5" t="str">
        <f t="shared" si="1"/>
        <v>44417  210808_nl_nouveaute_sepx_1703_1003100</v>
      </c>
      <c r="I546" s="13" t="str">
        <f t="array" ref="I546">IFERROR(XLOOKUP(H546,'ads statistics'!H:H,'ads statistics'!E:E),"")</f>
        <v/>
      </c>
      <c r="J546" s="5" t="str">
        <f t="array" ref="J546">IFERROR(XLOOKUP(H546,'ads statistics'!H:H,'ads statistics'!F:F),"")</f>
        <v/>
      </c>
      <c r="K546" s="5" t="str">
        <f t="array" ref="K546">IFERROR(XLOOKUP(H546,'ads statistics'!H:H,'ads statistics'!G:G),"")</f>
        <v/>
      </c>
    </row>
    <row r="547">
      <c r="H547" s="5" t="str">
        <f t="shared" si="1"/>
        <v>44417  210808_nl_nouveaute_sepx_1703_1003500</v>
      </c>
      <c r="I547" s="13" t="str">
        <f t="array" ref="I547">IFERROR(XLOOKUP(H547,'ads statistics'!H:H,'ads statistics'!E:E),"")</f>
        <v/>
      </c>
      <c r="J547" s="5" t="str">
        <f t="array" ref="J547">IFERROR(XLOOKUP(H547,'ads statistics'!H:H,'ads statistics'!F:F),"")</f>
        <v/>
      </c>
      <c r="K547" s="5" t="str">
        <f t="array" ref="K547">IFERROR(XLOOKUP(H547,'ads statistics'!H:H,'ads statistics'!G:G),"")</f>
        <v/>
      </c>
    </row>
    <row r="548">
      <c r="H548" s="5" t="str">
        <f t="shared" si="1"/>
        <v>44417  210808_nl_nouveaute_sepx_1703_1003700</v>
      </c>
      <c r="I548" s="13" t="str">
        <f t="array" ref="I548">IFERROR(XLOOKUP(H548,'ads statistics'!H:H,'ads statistics'!E:E),"")</f>
        <v/>
      </c>
      <c r="J548" s="5" t="str">
        <f t="array" ref="J548">IFERROR(XLOOKUP(H548,'ads statistics'!H:H,'ads statistics'!F:F),"")</f>
        <v/>
      </c>
      <c r="K548" s="5" t="str">
        <f t="array" ref="K548">IFERROR(XLOOKUP(H548,'ads statistics'!H:H,'ads statistics'!G:G),"")</f>
        <v/>
      </c>
    </row>
    <row r="549">
      <c r="H549" s="5" t="str">
        <f t="shared" si="1"/>
        <v>44417  210808_nl_nouveaute_sepx_1703_1003800</v>
      </c>
      <c r="I549" s="13" t="str">
        <f t="array" ref="I549">IFERROR(XLOOKUP(H549,'ads statistics'!H:H,'ads statistics'!E:E),"")</f>
        <v/>
      </c>
      <c r="J549" s="5" t="str">
        <f t="array" ref="J549">IFERROR(XLOOKUP(H549,'ads statistics'!H:H,'ads statistics'!F:F),"")</f>
        <v/>
      </c>
      <c r="K549" s="5" t="str">
        <f t="array" ref="K549">IFERROR(XLOOKUP(H549,'ads statistics'!H:H,'ads statistics'!G:G),"")</f>
        <v/>
      </c>
    </row>
    <row r="550">
      <c r="H550" s="5" t="str">
        <f t="shared" si="1"/>
        <v>44417  210809_nl_frais__1_sepx_1708_1002700</v>
      </c>
      <c r="I550" s="13" t="str">
        <f t="array" ref="I550">IFERROR(XLOOKUP(H550,'ads statistics'!H:H,'ads statistics'!E:E),"")</f>
        <v/>
      </c>
      <c r="J550" s="5" t="str">
        <f t="array" ref="J550">IFERROR(XLOOKUP(H550,'ads statistics'!H:H,'ads statistics'!F:F),"")</f>
        <v/>
      </c>
      <c r="K550" s="5" t="str">
        <f t="array" ref="K550">IFERROR(XLOOKUP(H550,'ads statistics'!H:H,'ads statistics'!G:G),"")</f>
        <v/>
      </c>
    </row>
    <row r="551">
      <c r="H551" s="5" t="str">
        <f t="shared" si="1"/>
        <v>44417  210809_nl_frais__1_sepx_1708_1002800</v>
      </c>
      <c r="I551" s="13" t="str">
        <f t="array" ref="I551">IFERROR(XLOOKUP(H551,'ads statistics'!H:H,'ads statistics'!E:E),"")</f>
        <v/>
      </c>
      <c r="J551" s="5" t="str">
        <f t="array" ref="J551">IFERROR(XLOOKUP(H551,'ads statistics'!H:H,'ads statistics'!F:F),"")</f>
        <v/>
      </c>
      <c r="K551" s="5" t="str">
        <f t="array" ref="K551">IFERROR(XLOOKUP(H551,'ads statistics'!H:H,'ads statistics'!G:G),"")</f>
        <v/>
      </c>
    </row>
    <row r="552">
      <c r="H552" s="5" t="str">
        <f t="shared" si="1"/>
        <v>44417  210809_nl_frais__1_sepx_1708_1002900</v>
      </c>
      <c r="I552" s="13" t="str">
        <f t="array" ref="I552">IFERROR(XLOOKUP(H552,'ads statistics'!H:H,'ads statistics'!E:E),"")</f>
        <v/>
      </c>
      <c r="J552" s="5" t="str">
        <f t="array" ref="J552">IFERROR(XLOOKUP(H552,'ads statistics'!H:H,'ads statistics'!F:F),"")</f>
        <v/>
      </c>
      <c r="K552" s="5" t="str">
        <f t="array" ref="K552">IFERROR(XLOOKUP(H552,'ads statistics'!H:H,'ads statistics'!G:G),"")</f>
        <v/>
      </c>
    </row>
    <row r="553">
      <c r="H553" s="5" t="str">
        <f t="shared" si="1"/>
        <v>44417  210809_nl_frais__1_sepx_1708_1003000</v>
      </c>
      <c r="I553" s="13" t="str">
        <f t="array" ref="I553">IFERROR(XLOOKUP(H553,'ads statistics'!H:H,'ads statistics'!E:E),"")</f>
        <v/>
      </c>
      <c r="J553" s="5" t="str">
        <f t="array" ref="J553">IFERROR(XLOOKUP(H553,'ads statistics'!H:H,'ads statistics'!F:F),"")</f>
        <v/>
      </c>
      <c r="K553" s="5" t="str">
        <f t="array" ref="K553">IFERROR(XLOOKUP(H553,'ads statistics'!H:H,'ads statistics'!G:G),"")</f>
        <v/>
      </c>
    </row>
    <row r="554">
      <c r="H554" s="5" t="str">
        <f t="shared" si="1"/>
        <v>44417  210809_nl_frais__1_sepx_1708_1003100</v>
      </c>
      <c r="I554" s="13" t="str">
        <f t="array" ref="I554">IFERROR(XLOOKUP(H554,'ads statistics'!H:H,'ads statistics'!E:E),"")</f>
        <v/>
      </c>
      <c r="J554" s="5" t="str">
        <f t="array" ref="J554">IFERROR(XLOOKUP(H554,'ads statistics'!H:H,'ads statistics'!F:F),"")</f>
        <v/>
      </c>
      <c r="K554" s="5" t="str">
        <f t="array" ref="K554">IFERROR(XLOOKUP(H554,'ads statistics'!H:H,'ads statistics'!G:G),"")</f>
        <v/>
      </c>
    </row>
    <row r="555">
      <c r="H555" s="5" t="str">
        <f t="shared" si="1"/>
        <v>44417  210809_nl_frais_2_sepx_1709_1002800</v>
      </c>
      <c r="I555" s="13" t="str">
        <f t="array" ref="I555">IFERROR(XLOOKUP(H555,'ads statistics'!H:H,'ads statistics'!E:E),"")</f>
        <v/>
      </c>
      <c r="J555" s="5" t="str">
        <f t="array" ref="J555">IFERROR(XLOOKUP(H555,'ads statistics'!H:H,'ads statistics'!F:F),"")</f>
        <v/>
      </c>
      <c r="K555" s="5" t="str">
        <f t="array" ref="K555">IFERROR(XLOOKUP(H555,'ads statistics'!H:H,'ads statistics'!G:G),"")</f>
        <v/>
      </c>
    </row>
    <row r="556">
      <c r="H556" s="5" t="str">
        <f t="shared" si="1"/>
        <v>44417  210809_nl_frais_2_sepx_1709_1002900</v>
      </c>
      <c r="I556" s="13" t="str">
        <f t="array" ref="I556">IFERROR(XLOOKUP(H556,'ads statistics'!H:H,'ads statistics'!E:E),"")</f>
        <v/>
      </c>
      <c r="J556" s="5" t="str">
        <f t="array" ref="J556">IFERROR(XLOOKUP(H556,'ads statistics'!H:H,'ads statistics'!F:F),"")</f>
        <v/>
      </c>
      <c r="K556" s="5" t="str">
        <f t="array" ref="K556">IFERROR(XLOOKUP(H556,'ads statistics'!H:H,'ads statistics'!G:G),"")</f>
        <v/>
      </c>
    </row>
    <row r="557">
      <c r="H557" s="5" t="str">
        <f t="shared" si="1"/>
        <v>44417  210809_nl_frais_2_sepx_1709_1003000</v>
      </c>
      <c r="I557" s="13" t="str">
        <f t="array" ref="I557">IFERROR(XLOOKUP(H557,'ads statistics'!H:H,'ads statistics'!E:E),"")</f>
        <v/>
      </c>
      <c r="J557" s="5" t="str">
        <f t="array" ref="J557">IFERROR(XLOOKUP(H557,'ads statistics'!H:H,'ads statistics'!F:F),"")</f>
        <v/>
      </c>
      <c r="K557" s="5" t="str">
        <f t="array" ref="K557">IFERROR(XLOOKUP(H557,'ads statistics'!H:H,'ads statistics'!G:G),"")</f>
        <v/>
      </c>
    </row>
    <row r="558">
      <c r="H558" s="5" t="str">
        <f t="shared" si="1"/>
        <v>44417  210809_nl_frais_2_sepx_1709_1003100</v>
      </c>
      <c r="I558" s="13" t="str">
        <f t="array" ref="I558">IFERROR(XLOOKUP(H558,'ads statistics'!H:H,'ads statistics'!E:E),"")</f>
        <v/>
      </c>
      <c r="J558" s="5" t="str">
        <f t="array" ref="J558">IFERROR(XLOOKUP(H558,'ads statistics'!H:H,'ads statistics'!F:F),"")</f>
        <v/>
      </c>
      <c r="K558" s="5" t="str">
        <f t="array" ref="K558">IFERROR(XLOOKUP(H558,'ads statistics'!H:H,'ads statistics'!G:G),"")</f>
        <v/>
      </c>
    </row>
    <row r="559">
      <c r="H559" s="5" t="str">
        <f t="shared" si="1"/>
        <v>44417  210809_nl_frais_2_sepx_1709_1003200</v>
      </c>
      <c r="I559" s="13" t="str">
        <f t="array" ref="I559">IFERROR(XLOOKUP(H559,'ads statistics'!H:H,'ads statistics'!E:E),"")</f>
        <v/>
      </c>
      <c r="J559" s="5" t="str">
        <f t="array" ref="J559">IFERROR(XLOOKUP(H559,'ads statistics'!H:H,'ads statistics'!F:F),"")</f>
        <v/>
      </c>
      <c r="K559" s="5" t="str">
        <f t="array" ref="K559">IFERROR(XLOOKUP(H559,'ads statistics'!H:H,'ads statistics'!G:G),"")</f>
        <v/>
      </c>
    </row>
    <row r="560">
      <c r="H560" s="5" t="str">
        <f t="shared" si="1"/>
        <v>44417  couches_carryboo_crm_gwz_relance_sepx_1472_1000800</v>
      </c>
      <c r="I560" s="13" t="str">
        <f t="array" ref="I560">IFERROR(XLOOKUP(H560,'ads statistics'!H:H,'ads statistics'!E:E),"")</f>
        <v/>
      </c>
      <c r="J560" s="5" t="str">
        <f t="array" ref="J560">IFERROR(XLOOKUP(H560,'ads statistics'!H:H,'ads statistics'!F:F),"")</f>
        <v/>
      </c>
      <c r="K560" s="5" t="str">
        <f t="array" ref="K560">IFERROR(XLOOKUP(H560,'ads statistics'!H:H,'ads statistics'!G:G),"")</f>
        <v/>
      </c>
    </row>
    <row r="561">
      <c r="H561" s="5" t="str">
        <f t="shared" si="1"/>
        <v>44417  couches_tidoo_crm_gwz_relance_sepx_1465_1000200</v>
      </c>
      <c r="I561" s="13" t="str">
        <f t="array" ref="I561">IFERROR(XLOOKUP(H561,'ads statistics'!H:H,'ads statistics'!E:E),"")</f>
        <v/>
      </c>
      <c r="J561" s="5" t="str">
        <f t="array" ref="J561">IFERROR(XLOOKUP(H561,'ads statistics'!H:H,'ads statistics'!F:F),"")</f>
        <v/>
      </c>
      <c r="K561" s="5" t="str">
        <f t="array" ref="K561">IFERROR(XLOOKUP(H561,'ads statistics'!H:H,'ads statistics'!G:G),"")</f>
        <v/>
      </c>
    </row>
    <row r="562">
      <c r="H562" s="5" t="str">
        <f t="shared" si="1"/>
        <v>44417  couches_tidoo_crm_gwz_relance_sepx_1465_1000700</v>
      </c>
      <c r="I562" s="13" t="str">
        <f t="array" ref="I562">IFERROR(XLOOKUP(H562,'ads statistics'!H:H,'ads statistics'!E:E),"")</f>
        <v/>
      </c>
      <c r="J562" s="5" t="str">
        <f t="array" ref="J562">IFERROR(XLOOKUP(H562,'ads statistics'!H:H,'ads statistics'!F:F),"")</f>
        <v/>
      </c>
      <c r="K562" s="5" t="str">
        <f t="array" ref="K562">IFERROR(XLOOKUP(H562,'ads statistics'!H:H,'ads statistics'!G:G),"")</f>
        <v/>
      </c>
    </row>
    <row r="563">
      <c r="H563" s="5" t="str">
        <f t="shared" si="1"/>
        <v>44417  criteo_lower_funnel</v>
      </c>
      <c r="I563" s="13">
        <f t="array" ref="I563">IFERROR(XLOOKUP(H563,'ads statistics'!H:H,'ads statistics'!E:E),"")</f>
        <v>303</v>
      </c>
      <c r="J563" s="5">
        <f t="array" ref="J563">IFERROR(XLOOKUP(H563,'ads statistics'!H:H,'ads statistics'!F:F),"")</f>
        <v>217829</v>
      </c>
      <c r="K563" s="5">
        <f t="array" ref="K563">IFERROR(XLOOKUP(H563,'ads statistics'!H:H,'ads statistics'!G:G),"")</f>
        <v>648</v>
      </c>
    </row>
    <row r="564">
      <c r="H564" s="5" t="str">
        <f t="shared" si="1"/>
        <v>44417  criteo_mid_funnel</v>
      </c>
      <c r="I564" s="13">
        <f t="array" ref="I564">IFERROR(XLOOKUP(H564,'ads statistics'!H:H,'ads statistics'!E:E),"")</f>
        <v>26</v>
      </c>
      <c r="J564" s="5">
        <f t="array" ref="J564">IFERROR(XLOOKUP(H564,'ads statistics'!H:H,'ads statistics'!F:F),"")</f>
        <v>39219</v>
      </c>
      <c r="K564" s="5">
        <f t="array" ref="K564">IFERROR(XLOOKUP(H564,'ads statistics'!H:H,'ads statistics'!G:G),"")</f>
        <v>59</v>
      </c>
    </row>
    <row r="565">
      <c r="H565" s="5" t="str">
        <f t="shared" si="1"/>
        <v>44417  crm_relance_gwz_panier_abandonne_h4_j1-j1_sepx_69_1001400</v>
      </c>
      <c r="I565" s="13" t="str">
        <f t="array" ref="I565">IFERROR(XLOOKUP(H565,'ads statistics'!H:H,'ads statistics'!E:E),"")</f>
        <v/>
      </c>
      <c r="J565" s="5" t="str">
        <f t="array" ref="J565">IFERROR(XLOOKUP(H565,'ads statistics'!H:H,'ads statistics'!F:F),"")</f>
        <v/>
      </c>
      <c r="K565" s="5" t="str">
        <f t="array" ref="K565">IFERROR(XLOOKUP(H565,'ads statistics'!H:H,'ads statistics'!G:G),"")</f>
        <v/>
      </c>
    </row>
    <row r="566">
      <c r="H566" s="5" t="str">
        <f t="shared" si="1"/>
        <v>44417  email-weezpoint</v>
      </c>
      <c r="I566" s="13" t="str">
        <f t="array" ref="I566">IFERROR(XLOOKUP(H566,'ads statistics'!H:H,'ads statistics'!E:E),"")</f>
        <v/>
      </c>
      <c r="J566" s="5" t="str">
        <f t="array" ref="J566">IFERROR(XLOOKUP(H566,'ads statistics'!H:H,'ads statistics'!F:F),"")</f>
        <v/>
      </c>
      <c r="K566" s="5" t="str">
        <f t="array" ref="K566">IFERROR(XLOOKUP(H566,'ads statistics'!H:H,'ads statistics'!G:G),"")</f>
        <v/>
      </c>
    </row>
    <row r="567">
      <c r="H567" s="5" t="str">
        <f t="shared" si="1"/>
        <v>44417  facebook_boost_04082021_opélivraisonofferte</v>
      </c>
      <c r="I567" s="13" t="str">
        <f t="array" ref="I567">IFERROR(XLOOKUP(H567,'ads statistics'!H:H,'ads statistics'!E:E),"")</f>
        <v/>
      </c>
      <c r="J567" s="5" t="str">
        <f t="array" ref="J567">IFERROR(XLOOKUP(H567,'ads statistics'!H:H,'ads statistics'!F:F),"")</f>
        <v/>
      </c>
      <c r="K567" s="5" t="str">
        <f t="array" ref="K567">IFERROR(XLOOKUP(H567,'ads statistics'!H:H,'ads statistics'!G:G),"")</f>
        <v/>
      </c>
    </row>
    <row r="568">
      <c r="H568" s="5" t="str">
        <f t="shared" si="1"/>
        <v>44417  FR - SHP - All Products</v>
      </c>
      <c r="I568" s="13">
        <f t="array" ref="I568">IFERROR(XLOOKUP(H568,'ads statistics'!H:H,'ads statistics'!E:E),"")</f>
        <v>54</v>
      </c>
      <c r="J568" s="5">
        <f t="array" ref="J568">IFERROR(XLOOKUP(H568,'ads statistics'!H:H,'ads statistics'!F:F),"")</f>
        <v>17627</v>
      </c>
      <c r="K568" s="5">
        <f t="array" ref="K568">IFERROR(XLOOKUP(H568,'ads statistics'!H:H,'ads statistics'!G:G),"")</f>
        <v>175</v>
      </c>
    </row>
    <row r="569">
      <c r="H569" s="5" t="str">
        <f t="shared" si="1"/>
        <v>44417  FR - TXT - BN - Marque Greenweez</v>
      </c>
      <c r="I569" s="13">
        <f t="array" ref="I569">IFERROR(XLOOKUP(H569,'ads statistics'!H:H,'ads statistics'!E:E),"")</f>
        <v>13</v>
      </c>
      <c r="J569" s="5">
        <f t="array" ref="J569">IFERROR(XLOOKUP(H569,'ads statistics'!H:H,'ads statistics'!F:F),"")</f>
        <v>215</v>
      </c>
      <c r="K569" s="5">
        <f t="array" ref="K569">IFERROR(XLOOKUP(H569,'ads statistics'!H:H,'ads statistics'!G:G),"")</f>
        <v>90</v>
      </c>
    </row>
    <row r="570">
      <c r="H570" s="5" t="str">
        <f t="shared" si="1"/>
        <v>44417  frequent_crm-relance_consommable_j30_sepx_162_1000300</v>
      </c>
      <c r="I570" s="13" t="str">
        <f t="array" ref="I570">IFERROR(XLOOKUP(H570,'ads statistics'!H:H,'ads statistics'!E:E),"")</f>
        <v/>
      </c>
      <c r="J570" s="5" t="str">
        <f t="array" ref="J570">IFERROR(XLOOKUP(H570,'ads statistics'!H:H,'ads statistics'!F:F),"")</f>
        <v/>
      </c>
      <c r="K570" s="5" t="str">
        <f t="array" ref="K570">IFERROR(XLOOKUP(H570,'ads statistics'!H:H,'ads statistics'!G:G),"")</f>
        <v/>
      </c>
    </row>
    <row r="571">
      <c r="H571" s="5" t="str">
        <f t="shared" si="1"/>
        <v>44417  prebuy_crm_tunnel_gwz_j3_sepx_1210_1002100</v>
      </c>
      <c r="I571" s="13" t="str">
        <f t="array" ref="I571">IFERROR(XLOOKUP(H571,'ads statistics'!H:H,'ads statistics'!E:E),"")</f>
        <v/>
      </c>
      <c r="J571" s="5" t="str">
        <f t="array" ref="J571">IFERROR(XLOOKUP(H571,'ads statistics'!H:H,'ads statistics'!F:F),"")</f>
        <v/>
      </c>
      <c r="K571" s="5" t="str">
        <f t="array" ref="K571">IFERROR(XLOOKUP(H571,'ads statistics'!H:H,'ads statistics'!G:G),"")</f>
        <v/>
      </c>
    </row>
    <row r="572">
      <c r="H572" s="5" t="str">
        <f t="shared" si="1"/>
        <v>44417  welcome</v>
      </c>
      <c r="I572" s="13" t="str">
        <f t="array" ref="I572">IFERROR(XLOOKUP(H572,'ads statistics'!H:H,'ads statistics'!E:E),"")</f>
        <v/>
      </c>
      <c r="J572" s="5" t="str">
        <f t="array" ref="J572">IFERROR(XLOOKUP(H572,'ads statistics'!H:H,'ads statistics'!F:F),"")</f>
        <v/>
      </c>
      <c r="K572" s="5" t="str">
        <f t="array" ref="K572">IFERROR(XLOOKUP(H572,'ads statistics'!H:H,'ads statistics'!G:G),"")</f>
        <v/>
      </c>
    </row>
    <row r="573">
      <c r="H573" s="5" t="str">
        <f t="shared" si="1"/>
        <v>44418  </v>
      </c>
      <c r="I573" s="13" t="str">
        <f t="array" ref="I573">IFERROR(XLOOKUP(H573,'ads statistics'!H:H,'ads statistics'!E:E),"")</f>
        <v/>
      </c>
      <c r="J573" s="5" t="str">
        <f t="array" ref="J573">IFERROR(XLOOKUP(H573,'ads statistics'!H:H,'ads statistics'!F:F),"")</f>
        <v/>
      </c>
      <c r="K573" s="5" t="str">
        <f t="array" ref="K573">IFERROR(XLOOKUP(H573,'ads statistics'!H:H,'ads statistics'!G:G),"")</f>
        <v/>
      </c>
    </row>
    <row r="574">
      <c r="H574" s="5" t="str">
        <f t="shared" si="1"/>
        <v>44418  25175647</v>
      </c>
      <c r="I574" s="13">
        <f t="array" ref="I574">IFERROR(XLOOKUP(H574,'ads statistics'!H:H,'ads statistics'!E:E),"")</f>
        <v>138</v>
      </c>
      <c r="J574" s="5">
        <f t="array" ref="J574">IFERROR(XLOOKUP(H574,'ads statistics'!H:H,'ads statistics'!F:F),"")</f>
        <v>1315</v>
      </c>
      <c r="K574" s="5">
        <f t="array" ref="K574">IFERROR(XLOOKUP(H574,'ads statistics'!H:H,'ads statistics'!G:G),"")</f>
        <v>711</v>
      </c>
    </row>
    <row r="575">
      <c r="H575" s="5" t="str">
        <f t="shared" si="1"/>
        <v>44418  63850117</v>
      </c>
      <c r="I575" s="13">
        <f t="array" ref="I575">IFERROR(XLOOKUP(H575,'ads statistics'!H:H,'ads statistics'!E:E),"")</f>
        <v>46</v>
      </c>
      <c r="J575" s="5">
        <f t="array" ref="J575">IFERROR(XLOOKUP(H575,'ads statistics'!H:H,'ads statistics'!F:F),"")</f>
        <v>1214</v>
      </c>
      <c r="K575" s="5">
        <f t="array" ref="K575">IFERROR(XLOOKUP(H575,'ads statistics'!H:H,'ads statistics'!G:G),"")</f>
        <v>75</v>
      </c>
    </row>
    <row r="576">
      <c r="H576" s="5" t="str">
        <f t="shared" si="1"/>
        <v>44418  77471437</v>
      </c>
      <c r="I576" s="13">
        <f t="array" ref="I576">IFERROR(XLOOKUP(H576,'ads statistics'!H:H,'ads statistics'!E:E),"")</f>
        <v>60</v>
      </c>
      <c r="J576" s="5">
        <f t="array" ref="J576">IFERROR(XLOOKUP(H576,'ads statistics'!H:H,'ads statistics'!F:F),"")</f>
        <v>3279</v>
      </c>
      <c r="K576" s="5">
        <f t="array" ref="K576">IFERROR(XLOOKUP(H576,'ads statistics'!H:H,'ads statistics'!G:G),"")</f>
        <v>131</v>
      </c>
    </row>
    <row r="577">
      <c r="H577" s="5" t="str">
        <f t="shared" si="1"/>
        <v>44418  127642957</v>
      </c>
      <c r="I577" s="13">
        <f t="array" ref="I577">IFERROR(XLOOKUP(H577,'ads statistics'!H:H,'ads statistics'!E:E),"")</f>
        <v>8</v>
      </c>
      <c r="J577" s="5">
        <f t="array" ref="J577">IFERROR(XLOOKUP(H577,'ads statistics'!H:H,'ads statistics'!F:F),"")</f>
        <v>977</v>
      </c>
      <c r="K577" s="5">
        <f t="array" ref="K577">IFERROR(XLOOKUP(H577,'ads statistics'!H:H,'ads statistics'!G:G),"")</f>
        <v>30</v>
      </c>
    </row>
    <row r="578">
      <c r="H578" s="5" t="str">
        <f t="shared" si="1"/>
        <v>44418  721921823</v>
      </c>
      <c r="I578" s="13">
        <f t="array" ref="I578">IFERROR(XLOOKUP(H578,'ads statistics'!H:H,'ads statistics'!E:E),"")</f>
        <v>153</v>
      </c>
      <c r="J578" s="5">
        <f t="array" ref="J578">IFERROR(XLOOKUP(H578,'ads statistics'!H:H,'ads statistics'!F:F),"")</f>
        <v>4523</v>
      </c>
      <c r="K578" s="5">
        <f t="array" ref="K578">IFERROR(XLOOKUP(H578,'ads statistics'!H:H,'ads statistics'!G:G),"")</f>
        <v>305</v>
      </c>
    </row>
    <row r="579">
      <c r="H579" s="5" t="str">
        <f t="shared" si="1"/>
        <v>44418  722005377</v>
      </c>
      <c r="I579" s="13">
        <f t="array" ref="I579">IFERROR(XLOOKUP(H579,'ads statistics'!H:H,'ads statistics'!E:E),"")</f>
        <v>42</v>
      </c>
      <c r="J579" s="5">
        <f t="array" ref="J579">IFERROR(XLOOKUP(H579,'ads statistics'!H:H,'ads statistics'!F:F),"")</f>
        <v>1873</v>
      </c>
      <c r="K579" s="5">
        <f t="array" ref="K579">IFERROR(XLOOKUP(H579,'ads statistics'!H:H,'ads statistics'!G:G),"")</f>
        <v>91</v>
      </c>
    </row>
    <row r="580">
      <c r="H580" s="5" t="str">
        <f t="shared" si="1"/>
        <v>44418  722005383</v>
      </c>
      <c r="I580" s="13">
        <f t="array" ref="I580">IFERROR(XLOOKUP(H580,'ads statistics'!H:H,'ads statistics'!E:E),"")</f>
        <v>20</v>
      </c>
      <c r="J580" s="5">
        <f t="array" ref="J580">IFERROR(XLOOKUP(H580,'ads statistics'!H:H,'ads statistics'!F:F),"")</f>
        <v>1169</v>
      </c>
      <c r="K580" s="5">
        <f t="array" ref="K580">IFERROR(XLOOKUP(H580,'ads statistics'!H:H,'ads statistics'!G:G),"")</f>
        <v>63</v>
      </c>
    </row>
    <row r="581">
      <c r="H581" s="5" t="str">
        <f t="shared" si="1"/>
        <v>44418  1554932079</v>
      </c>
      <c r="I581" s="13">
        <f t="array" ref="I581">IFERROR(XLOOKUP(H581,'ads statistics'!H:H,'ads statistics'!E:E),"")</f>
        <v>53</v>
      </c>
      <c r="J581" s="5">
        <f t="array" ref="J581">IFERROR(XLOOKUP(H581,'ads statistics'!H:H,'ads statistics'!F:F),"")</f>
        <v>20653</v>
      </c>
      <c r="K581" s="5">
        <f t="array" ref="K581">IFERROR(XLOOKUP(H581,'ads statistics'!H:H,'ads statistics'!G:G),"")</f>
        <v>194</v>
      </c>
    </row>
    <row r="582">
      <c r="H582" s="5" t="str">
        <f t="shared" si="1"/>
        <v>44418  1554932109</v>
      </c>
      <c r="I582" s="13">
        <f t="array" ref="I582">IFERROR(XLOOKUP(H582,'ads statistics'!H:H,'ads statistics'!E:E),"")</f>
        <v>43</v>
      </c>
      <c r="J582" s="5">
        <f t="array" ref="J582">IFERROR(XLOOKUP(H582,'ads statistics'!H:H,'ads statistics'!F:F),"")</f>
        <v>13580</v>
      </c>
      <c r="K582" s="5">
        <f t="array" ref="K582">IFERROR(XLOOKUP(H582,'ads statistics'!H:H,'ads statistics'!G:G),"")</f>
        <v>115</v>
      </c>
    </row>
    <row r="583">
      <c r="H583" s="5" t="str">
        <f t="shared" si="1"/>
        <v>44418  1554932118</v>
      </c>
      <c r="I583" s="13">
        <f t="array" ref="I583">IFERROR(XLOOKUP(H583,'ads statistics'!H:H,'ads statistics'!E:E),"")</f>
        <v>116</v>
      </c>
      <c r="J583" s="5">
        <f t="array" ref="J583">IFERROR(XLOOKUP(H583,'ads statistics'!H:H,'ads statistics'!F:F),"")</f>
        <v>62129</v>
      </c>
      <c r="K583" s="5">
        <f t="array" ref="K583">IFERROR(XLOOKUP(H583,'ads statistics'!H:H,'ads statistics'!G:G),"")</f>
        <v>540</v>
      </c>
    </row>
    <row r="584">
      <c r="H584" s="5" t="str">
        <f t="shared" si="1"/>
        <v>44418  1554932127</v>
      </c>
      <c r="I584" s="13">
        <f t="array" ref="I584">IFERROR(XLOOKUP(H584,'ads statistics'!H:H,'ads statistics'!E:E),"")</f>
        <v>45</v>
      </c>
      <c r="J584" s="5">
        <f t="array" ref="J584">IFERROR(XLOOKUP(H584,'ads statistics'!H:H,'ads statistics'!F:F),"")</f>
        <v>17197</v>
      </c>
      <c r="K584" s="5">
        <f t="array" ref="K584">IFERROR(XLOOKUP(H584,'ads statistics'!H:H,'ads statistics'!G:G),"")</f>
        <v>161</v>
      </c>
    </row>
    <row r="585">
      <c r="H585" s="5" t="str">
        <f t="shared" si="1"/>
        <v>44418  1568687993</v>
      </c>
      <c r="I585" s="13">
        <f t="array" ref="I585">IFERROR(XLOOKUP(H585,'ads statistics'!H:H,'ads statistics'!E:E),"")</f>
        <v>115</v>
      </c>
      <c r="J585" s="5">
        <f t="array" ref="J585">IFERROR(XLOOKUP(H585,'ads statistics'!H:H,'ads statistics'!F:F),"")</f>
        <v>5843</v>
      </c>
      <c r="K585" s="5">
        <f t="array" ref="K585">IFERROR(XLOOKUP(H585,'ads statistics'!H:H,'ads statistics'!G:G),"")</f>
        <v>324</v>
      </c>
    </row>
    <row r="586">
      <c r="H586" s="5" t="str">
        <f t="shared" si="1"/>
        <v>44418  6467292947</v>
      </c>
      <c r="I586" s="13">
        <f t="array" ref="I586">IFERROR(XLOOKUP(H586,'ads statistics'!H:H,'ads statistics'!E:E),"")</f>
        <v>79</v>
      </c>
      <c r="J586" s="5">
        <f t="array" ref="J586">IFERROR(XLOOKUP(H586,'ads statistics'!H:H,'ads statistics'!F:F),"")</f>
        <v>38129</v>
      </c>
      <c r="K586" s="5">
        <f t="array" ref="K586">IFERROR(XLOOKUP(H586,'ads statistics'!H:H,'ads statistics'!G:G),"")</f>
        <v>371</v>
      </c>
    </row>
    <row r="587">
      <c r="H587" s="5" t="str">
        <f t="shared" si="1"/>
        <v>44418  6866111472</v>
      </c>
      <c r="I587" s="13">
        <f t="array" ref="I587">IFERROR(XLOOKUP(H587,'ads statistics'!H:H,'ads statistics'!E:E),"")</f>
        <v>91</v>
      </c>
      <c r="J587" s="5">
        <f t="array" ref="J587">IFERROR(XLOOKUP(H587,'ads statistics'!H:H,'ads statistics'!F:F),"")</f>
        <v>38703</v>
      </c>
      <c r="K587" s="5">
        <f t="array" ref="K587">IFERROR(XLOOKUP(H587,'ads statistics'!H:H,'ads statistics'!G:G),"")</f>
        <v>306</v>
      </c>
    </row>
    <row r="588">
      <c r="H588" s="5" t="str">
        <f t="shared" si="1"/>
        <v>44418  6872271806</v>
      </c>
      <c r="I588" s="13">
        <f t="array" ref="I588">IFERROR(XLOOKUP(H588,'ads statistics'!H:H,'ads statistics'!E:E),"")</f>
        <v>109</v>
      </c>
      <c r="J588" s="5">
        <f t="array" ref="J588">IFERROR(XLOOKUP(H588,'ads statistics'!H:H,'ads statistics'!F:F),"")</f>
        <v>39798</v>
      </c>
      <c r="K588" s="5">
        <f t="array" ref="K588">IFERROR(XLOOKUP(H588,'ads statistics'!H:H,'ads statistics'!G:G),"")</f>
        <v>385</v>
      </c>
    </row>
    <row r="589">
      <c r="H589" s="5" t="str">
        <f t="shared" si="1"/>
        <v>44418  6872355548</v>
      </c>
      <c r="I589" s="13">
        <f t="array" ref="I589">IFERROR(XLOOKUP(H589,'ads statistics'!H:H,'ads statistics'!E:E),"")</f>
        <v>38</v>
      </c>
      <c r="J589" s="5">
        <f t="array" ref="J589">IFERROR(XLOOKUP(H589,'ads statistics'!H:H,'ads statistics'!F:F),"")</f>
        <v>18767</v>
      </c>
      <c r="K589" s="5">
        <f t="array" ref="K589">IFERROR(XLOOKUP(H589,'ads statistics'!H:H,'ads statistics'!G:G),"")</f>
        <v>133</v>
      </c>
    </row>
    <row r="590">
      <c r="H590" s="5" t="str">
        <f t="shared" si="1"/>
        <v>44418  8520906157</v>
      </c>
      <c r="I590" s="13">
        <f t="array" ref="I590">IFERROR(XLOOKUP(H590,'ads statistics'!H:H,'ads statistics'!E:E),"")</f>
        <v>540</v>
      </c>
      <c r="J590" s="5">
        <f t="array" ref="J590">IFERROR(XLOOKUP(H590,'ads statistics'!H:H,'ads statistics'!F:F),"")</f>
        <v>295899</v>
      </c>
      <c r="K590" s="5">
        <f t="array" ref="K590">IFERROR(XLOOKUP(H590,'ads statistics'!H:H,'ads statistics'!G:G),"")</f>
        <v>1922</v>
      </c>
    </row>
    <row r="591">
      <c r="H591" s="5" t="str">
        <f t="shared" si="1"/>
        <v>44418  10051737015</v>
      </c>
      <c r="I591" s="13">
        <f t="array" ref="I591">IFERROR(XLOOKUP(H591,'ads statistics'!H:H,'ads statistics'!E:E),"")</f>
        <v>39</v>
      </c>
      <c r="J591" s="5">
        <f t="array" ref="J591">IFERROR(XLOOKUP(H591,'ads statistics'!H:H,'ads statistics'!F:F),"")</f>
        <v>19172</v>
      </c>
      <c r="K591" s="5">
        <f t="array" ref="K591">IFERROR(XLOOKUP(H591,'ads statistics'!H:H,'ads statistics'!G:G),"")</f>
        <v>127</v>
      </c>
    </row>
    <row r="592">
      <c r="H592" s="5" t="str">
        <f t="shared" si="1"/>
        <v>44418  12770477884</v>
      </c>
      <c r="I592" s="13">
        <f t="array" ref="I592">IFERROR(XLOOKUP(H592,'ads statistics'!H:H,'ads statistics'!E:E),"")</f>
        <v>334</v>
      </c>
      <c r="J592" s="5">
        <f t="array" ref="J592">IFERROR(XLOOKUP(H592,'ads statistics'!H:H,'ads statistics'!F:F),"")</f>
        <v>201584</v>
      </c>
      <c r="K592" s="5">
        <f t="array" ref="K592">IFERROR(XLOOKUP(H592,'ads statistics'!H:H,'ads statistics'!G:G),"")</f>
        <v>1107</v>
      </c>
    </row>
    <row r="593">
      <c r="H593" s="5" t="str">
        <f t="shared" si="1"/>
        <v>44418  12771329453</v>
      </c>
      <c r="I593" s="13">
        <f t="array" ref="I593">IFERROR(XLOOKUP(H593,'ads statistics'!H:H,'ads statistics'!E:E),"")</f>
        <v>172</v>
      </c>
      <c r="J593" s="5">
        <f t="array" ref="J593">IFERROR(XLOOKUP(H593,'ads statistics'!H:H,'ads statistics'!F:F),"")</f>
        <v>59230</v>
      </c>
      <c r="K593" s="5">
        <f t="array" ref="K593">IFERROR(XLOOKUP(H593,'ads statistics'!H:H,'ads statistics'!G:G),"")</f>
        <v>692</v>
      </c>
    </row>
    <row r="594">
      <c r="H594" s="5" t="str">
        <f t="shared" si="1"/>
        <v>44418  13391691052</v>
      </c>
      <c r="I594" s="13">
        <f t="array" ref="I594">IFERROR(XLOOKUP(H594,'ads statistics'!H:H,'ads statistics'!E:E),"")</f>
        <v>126</v>
      </c>
      <c r="J594" s="5">
        <f t="array" ref="J594">IFERROR(XLOOKUP(H594,'ads statistics'!H:H,'ads statistics'!F:F),"")</f>
        <v>58272</v>
      </c>
      <c r="K594" s="5">
        <f t="array" ref="K594">IFERROR(XLOOKUP(H594,'ads statistics'!H:H,'ads statistics'!G:G),"")</f>
        <v>330</v>
      </c>
    </row>
    <row r="595">
      <c r="H595" s="5" t="str">
        <f t="shared" si="1"/>
        <v>44418  13568665881</v>
      </c>
      <c r="I595" s="13">
        <f t="array" ref="I595">IFERROR(XLOOKUP(H595,'ads statistics'!H:H,'ads statistics'!E:E),"")</f>
        <v>23</v>
      </c>
      <c r="J595" s="5">
        <f t="array" ref="J595">IFERROR(XLOOKUP(H595,'ads statistics'!H:H,'ads statistics'!F:F),"")</f>
        <v>440</v>
      </c>
      <c r="K595" s="5">
        <f t="array" ref="K595">IFERROR(XLOOKUP(H595,'ads statistics'!H:H,'ads statistics'!G:G),"")</f>
        <v>29</v>
      </c>
    </row>
    <row r="596">
      <c r="H596" s="5" t="str">
        <f t="shared" si="1"/>
        <v>44418  6209368149375</v>
      </c>
      <c r="I596" s="13">
        <f t="array" ref="I596">IFERROR(XLOOKUP(H596,'ads statistics'!H:H,'ads statistics'!E:E),"")</f>
        <v>117</v>
      </c>
      <c r="J596" s="5">
        <f t="array" ref="J596">IFERROR(XLOOKUP(H596,'ads statistics'!H:H,'ads statistics'!F:F),"")</f>
        <v>47820</v>
      </c>
      <c r="K596" s="5">
        <f t="array" ref="K596">IFERROR(XLOOKUP(H596,'ads statistics'!H:H,'ads statistics'!G:G),"")</f>
        <v>942</v>
      </c>
    </row>
    <row r="597">
      <c r="H597" s="5" t="str">
        <f t="shared" si="1"/>
        <v>44418  6248615162175</v>
      </c>
      <c r="I597" s="13">
        <f t="array" ref="I597">IFERROR(XLOOKUP(H597,'ads statistics'!H:H,'ads statistics'!E:E),"")</f>
        <v>79</v>
      </c>
      <c r="J597" s="5">
        <f t="array" ref="J597">IFERROR(XLOOKUP(H597,'ads statistics'!H:H,'ads statistics'!F:F),"")</f>
        <v>9528</v>
      </c>
      <c r="K597" s="5">
        <f t="array" ref="K597">IFERROR(XLOOKUP(H597,'ads statistics'!H:H,'ads statistics'!G:G),"")</f>
        <v>222</v>
      </c>
    </row>
    <row r="598">
      <c r="H598" s="5" t="str">
        <f t="shared" si="1"/>
        <v>44418  6248630848375</v>
      </c>
      <c r="I598" s="13">
        <f t="array" ref="I598">IFERROR(XLOOKUP(H598,'ads statistics'!H:H,'ads statistics'!E:E),"")</f>
        <v>104</v>
      </c>
      <c r="J598" s="5">
        <f t="array" ref="J598">IFERROR(XLOOKUP(H598,'ads statistics'!H:H,'ads statistics'!F:F),"")</f>
        <v>35237</v>
      </c>
      <c r="K598" s="5">
        <f t="array" ref="K598">IFERROR(XLOOKUP(H598,'ads statistics'!H:H,'ads statistics'!G:G),"")</f>
        <v>513</v>
      </c>
    </row>
    <row r="599">
      <c r="H599" s="5" t="str">
        <f t="shared" si="1"/>
        <v>44418  (not set)</v>
      </c>
      <c r="I599" s="13" t="str">
        <f t="array" ref="I599">IFERROR(XLOOKUP(H599,'ads statistics'!H:H,'ads statistics'!E:E),"")</f>
        <v/>
      </c>
      <c r="J599" s="5" t="str">
        <f t="array" ref="J599">IFERROR(XLOOKUP(H599,'ads statistics'!H:H,'ads statistics'!F:F),"")</f>
        <v/>
      </c>
      <c r="K599" s="5" t="str">
        <f t="array" ref="K599">IFERROR(XLOOKUP(H599,'ads statistics'!H:H,'ads statistics'!G:G),"")</f>
        <v/>
      </c>
    </row>
    <row r="600">
      <c r="H600" s="5" t="str">
        <f t="shared" si="1"/>
        <v>44418  (not set)</v>
      </c>
      <c r="I600" s="13" t="str">
        <f t="array" ref="I600">IFERROR(XLOOKUP(H600,'ads statistics'!H:H,'ads statistics'!E:E),"")</f>
        <v/>
      </c>
      <c r="J600" s="5" t="str">
        <f t="array" ref="J600">IFERROR(XLOOKUP(H600,'ads statistics'!H:H,'ads statistics'!F:F),"")</f>
        <v/>
      </c>
      <c r="K600" s="5" t="str">
        <f t="array" ref="K600">IFERROR(XLOOKUP(H600,'ads statistics'!H:H,'ads statistics'!G:G),"")</f>
        <v/>
      </c>
    </row>
    <row r="601">
      <c r="H601" s="5" t="str">
        <f t="shared" si="1"/>
        <v>44418  (not set)</v>
      </c>
      <c r="I601" s="13" t="str">
        <f t="array" ref="I601">IFERROR(XLOOKUP(H601,'ads statistics'!H:H,'ads statistics'!E:E),"")</f>
        <v/>
      </c>
      <c r="J601" s="5" t="str">
        <f t="array" ref="J601">IFERROR(XLOOKUP(H601,'ads statistics'!H:H,'ads statistics'!F:F),"")</f>
        <v/>
      </c>
      <c r="K601" s="5" t="str">
        <f t="array" ref="K601">IFERROR(XLOOKUP(H601,'ads statistics'!H:H,'ads statistics'!G:G),"")</f>
        <v/>
      </c>
    </row>
    <row r="602">
      <c r="H602" s="5" t="str">
        <f t="shared" si="1"/>
        <v>44418  (not set)</v>
      </c>
      <c r="I602" s="13" t="str">
        <f t="array" ref="I602">IFERROR(XLOOKUP(H602,'ads statistics'!H:H,'ads statistics'!E:E),"")</f>
        <v/>
      </c>
      <c r="J602" s="5" t="str">
        <f t="array" ref="J602">IFERROR(XLOOKUP(H602,'ads statistics'!H:H,'ads statistics'!F:F),"")</f>
        <v/>
      </c>
      <c r="K602" s="5" t="str">
        <f t="array" ref="K602">IFERROR(XLOOKUP(H602,'ads statistics'!H:H,'ads statistics'!G:G),"")</f>
        <v/>
      </c>
    </row>
    <row r="603">
      <c r="H603" s="5" t="str">
        <f t="shared" si="1"/>
        <v>44418  210412_nl_cuisine_sepx_1382_1003300</v>
      </c>
      <c r="I603" s="13" t="str">
        <f t="array" ref="I603">IFERROR(XLOOKUP(H603,'ads statistics'!H:H,'ads statistics'!E:E),"")</f>
        <v/>
      </c>
      <c r="J603" s="5" t="str">
        <f t="array" ref="J603">IFERROR(XLOOKUP(H603,'ads statistics'!H:H,'ads statistics'!F:F),"")</f>
        <v/>
      </c>
      <c r="K603" s="5" t="str">
        <f t="array" ref="K603">IFERROR(XLOOKUP(H603,'ads statistics'!H:H,'ads statistics'!G:G),"")</f>
        <v/>
      </c>
    </row>
    <row r="604">
      <c r="H604" s="5" t="str">
        <f t="shared" si="1"/>
        <v>44418  210721_nl_hh_carre_sepx_1654_1003500</v>
      </c>
      <c r="I604" s="13" t="str">
        <f t="array" ref="I604">IFERROR(XLOOKUP(H604,'ads statistics'!H:H,'ads statistics'!E:E),"")</f>
        <v/>
      </c>
      <c r="J604" s="5" t="str">
        <f t="array" ref="J604">IFERROR(XLOOKUP(H604,'ads statistics'!H:H,'ads statistics'!F:F),"")</f>
        <v/>
      </c>
      <c r="K604" s="5" t="str">
        <f t="array" ref="K604">IFERROR(XLOOKUP(H604,'ads statistics'!H:H,'ads statistics'!G:G),"")</f>
        <v/>
      </c>
    </row>
    <row r="605">
      <c r="H605" s="5" t="str">
        <f t="shared" si="1"/>
        <v>44418  210727_nl_djsoldes_sepx_1675_1003200</v>
      </c>
      <c r="I605" s="13" t="str">
        <f t="array" ref="I605">IFERROR(XLOOKUP(H605,'ads statistics'!H:H,'ads statistics'!E:E),"")</f>
        <v/>
      </c>
      <c r="J605" s="5" t="str">
        <f t="array" ref="J605">IFERROR(XLOOKUP(H605,'ads statistics'!H:H,'ads statistics'!F:F),"")</f>
        <v/>
      </c>
      <c r="K605" s="5" t="str">
        <f t="array" ref="K605">IFERROR(XLOOKUP(H605,'ads statistics'!H:H,'ads statistics'!G:G),"")</f>
        <v/>
      </c>
    </row>
    <row r="606">
      <c r="H606" s="5" t="str">
        <f t="shared" si="1"/>
        <v>44418  210801_nl_ete_sepx_1686_1003700</v>
      </c>
      <c r="I606" s="13" t="str">
        <f t="array" ref="I606">IFERROR(XLOOKUP(H606,'ads statistics'!H:H,'ads statistics'!E:E),"")</f>
        <v/>
      </c>
      <c r="J606" s="5" t="str">
        <f t="array" ref="J606">IFERROR(XLOOKUP(H606,'ads statistics'!H:H,'ads statistics'!F:F),"")</f>
        <v/>
      </c>
      <c r="K606" s="5" t="str">
        <f t="array" ref="K606">IFERROR(XLOOKUP(H606,'ads statistics'!H:H,'ads statistics'!G:G),"")</f>
        <v/>
      </c>
    </row>
    <row r="607">
      <c r="H607" s="5" t="str">
        <f t="shared" si="1"/>
        <v>44418  210805_nl_enfant_2_sepx_1701_1002700</v>
      </c>
      <c r="I607" s="13" t="str">
        <f t="array" ref="I607">IFERROR(XLOOKUP(H607,'ads statistics'!H:H,'ads statistics'!E:E),"")</f>
        <v/>
      </c>
      <c r="J607" s="5" t="str">
        <f t="array" ref="J607">IFERROR(XLOOKUP(H607,'ads statistics'!H:H,'ads statistics'!F:F),"")</f>
        <v/>
      </c>
      <c r="K607" s="5" t="str">
        <f t="array" ref="K607">IFERROR(XLOOKUP(H607,'ads statistics'!H:H,'ads statistics'!G:G),"")</f>
        <v/>
      </c>
    </row>
    <row r="608">
      <c r="H608" s="5" t="str">
        <f t="shared" si="1"/>
        <v>44418  210805_nl_generale_sepx_1702_1003100</v>
      </c>
      <c r="I608" s="13" t="str">
        <f t="array" ref="I608">IFERROR(XLOOKUP(H608,'ads statistics'!H:H,'ads statistics'!E:E),"")</f>
        <v/>
      </c>
      <c r="J608" s="5" t="str">
        <f t="array" ref="J608">IFERROR(XLOOKUP(H608,'ads statistics'!H:H,'ads statistics'!F:F),"")</f>
        <v/>
      </c>
      <c r="K608" s="5" t="str">
        <f t="array" ref="K608">IFERROR(XLOOKUP(H608,'ads statistics'!H:H,'ads statistics'!G:G),"")</f>
        <v/>
      </c>
    </row>
    <row r="609">
      <c r="H609" s="5" t="str">
        <f t="shared" si="1"/>
        <v>44418  210808_nl_nouveaute_sepx_1703_1003700</v>
      </c>
      <c r="I609" s="13" t="str">
        <f t="array" ref="I609">IFERROR(XLOOKUP(H609,'ads statistics'!H:H,'ads statistics'!E:E),"")</f>
        <v/>
      </c>
      <c r="J609" s="5" t="str">
        <f t="array" ref="J609">IFERROR(XLOOKUP(H609,'ads statistics'!H:H,'ads statistics'!F:F),"")</f>
        <v/>
      </c>
      <c r="K609" s="5" t="str">
        <f t="array" ref="K609">IFERROR(XLOOKUP(H609,'ads statistics'!H:H,'ads statistics'!G:G),"")</f>
        <v/>
      </c>
    </row>
    <row r="610">
      <c r="H610" s="5" t="str">
        <f t="shared" si="1"/>
        <v>44418  210808_nl_nouveaute_sepx_1703_1003800</v>
      </c>
      <c r="I610" s="13" t="str">
        <f t="array" ref="I610">IFERROR(XLOOKUP(H610,'ads statistics'!H:H,'ads statistics'!E:E),"")</f>
        <v/>
      </c>
      <c r="J610" s="5" t="str">
        <f t="array" ref="J610">IFERROR(XLOOKUP(H610,'ads statistics'!H:H,'ads statistics'!F:F),"")</f>
        <v/>
      </c>
      <c r="K610" s="5" t="str">
        <f t="array" ref="K610">IFERROR(XLOOKUP(H610,'ads statistics'!H:H,'ads statistics'!G:G),"")</f>
        <v/>
      </c>
    </row>
    <row r="611">
      <c r="H611" s="5" t="str">
        <f t="shared" si="1"/>
        <v>44418  210809_nl_frais__1_sepx_1708_1003000</v>
      </c>
      <c r="I611" s="13" t="str">
        <f t="array" ref="I611">IFERROR(XLOOKUP(H611,'ads statistics'!H:H,'ads statistics'!E:E),"")</f>
        <v/>
      </c>
      <c r="J611" s="5" t="str">
        <f t="array" ref="J611">IFERROR(XLOOKUP(H611,'ads statistics'!H:H,'ads statistics'!F:F),"")</f>
        <v/>
      </c>
      <c r="K611" s="5" t="str">
        <f t="array" ref="K611">IFERROR(XLOOKUP(H611,'ads statistics'!H:H,'ads statistics'!G:G),"")</f>
        <v/>
      </c>
    </row>
    <row r="612">
      <c r="H612" s="5" t="str">
        <f t="shared" si="1"/>
        <v>44418  210809_nl_frais__1_sepx_1708_1003100</v>
      </c>
      <c r="I612" s="13" t="str">
        <f t="array" ref="I612">IFERROR(XLOOKUP(H612,'ads statistics'!H:H,'ads statistics'!E:E),"")</f>
        <v/>
      </c>
      <c r="J612" s="5" t="str">
        <f t="array" ref="J612">IFERROR(XLOOKUP(H612,'ads statistics'!H:H,'ads statistics'!F:F),"")</f>
        <v/>
      </c>
      <c r="K612" s="5" t="str">
        <f t="array" ref="K612">IFERROR(XLOOKUP(H612,'ads statistics'!H:H,'ads statistics'!G:G),"")</f>
        <v/>
      </c>
    </row>
    <row r="613">
      <c r="H613" s="5" t="str">
        <f t="shared" si="1"/>
        <v>44418  210809_nl_frais__1_sepx_1708_1003200</v>
      </c>
      <c r="I613" s="13" t="str">
        <f t="array" ref="I613">IFERROR(XLOOKUP(H613,'ads statistics'!H:H,'ads statistics'!E:E),"")</f>
        <v/>
      </c>
      <c r="J613" s="5" t="str">
        <f t="array" ref="J613">IFERROR(XLOOKUP(H613,'ads statistics'!H:H,'ads statistics'!F:F),"")</f>
        <v/>
      </c>
      <c r="K613" s="5" t="str">
        <f t="array" ref="K613">IFERROR(XLOOKUP(H613,'ads statistics'!H:H,'ads statistics'!G:G),"")</f>
        <v/>
      </c>
    </row>
    <row r="614">
      <c r="H614" s="5" t="str">
        <f t="shared" si="1"/>
        <v>44418  210809_nl_frais_2_sepx_1709_1002900</v>
      </c>
      <c r="I614" s="13" t="str">
        <f t="array" ref="I614">IFERROR(XLOOKUP(H614,'ads statistics'!H:H,'ads statistics'!E:E),"")</f>
        <v/>
      </c>
      <c r="J614" s="5" t="str">
        <f t="array" ref="J614">IFERROR(XLOOKUP(H614,'ads statistics'!H:H,'ads statistics'!F:F),"")</f>
        <v/>
      </c>
      <c r="K614" s="5" t="str">
        <f t="array" ref="K614">IFERROR(XLOOKUP(H614,'ads statistics'!H:H,'ads statistics'!G:G),"")</f>
        <v/>
      </c>
    </row>
    <row r="615">
      <c r="H615" s="5" t="str">
        <f t="shared" si="1"/>
        <v>44418  210810_nl_saveurs_sepx_1710_1002500</v>
      </c>
      <c r="I615" s="13" t="str">
        <f t="array" ref="I615">IFERROR(XLOOKUP(H615,'ads statistics'!H:H,'ads statistics'!E:E),"")</f>
        <v/>
      </c>
      <c r="J615" s="5" t="str">
        <f t="array" ref="J615">IFERROR(XLOOKUP(H615,'ads statistics'!H:H,'ads statistics'!F:F),"")</f>
        <v/>
      </c>
      <c r="K615" s="5" t="str">
        <f t="array" ref="K615">IFERROR(XLOOKUP(H615,'ads statistics'!H:H,'ads statistics'!G:G),"")</f>
        <v/>
      </c>
    </row>
    <row r="616">
      <c r="H616" s="5" t="str">
        <f t="shared" si="1"/>
        <v>44418  210810_nl_saveurs_sepx_1710_1002600</v>
      </c>
      <c r="I616" s="13" t="str">
        <f t="array" ref="I616">IFERROR(XLOOKUP(H616,'ads statistics'!H:H,'ads statistics'!E:E),"")</f>
        <v/>
      </c>
      <c r="J616" s="5" t="str">
        <f t="array" ref="J616">IFERROR(XLOOKUP(H616,'ads statistics'!H:H,'ads statistics'!F:F),"")</f>
        <v/>
      </c>
      <c r="K616" s="5" t="str">
        <f t="array" ref="K616">IFERROR(XLOOKUP(H616,'ads statistics'!H:H,'ads statistics'!G:G),"")</f>
        <v/>
      </c>
    </row>
    <row r="617">
      <c r="H617" s="5" t="str">
        <f t="shared" si="1"/>
        <v>44418  210810_nl_saveurs_sepx_1710_1002800</v>
      </c>
      <c r="I617" s="13" t="str">
        <f t="array" ref="I617">IFERROR(XLOOKUP(H617,'ads statistics'!H:H,'ads statistics'!E:E),"")</f>
        <v/>
      </c>
      <c r="J617" s="5" t="str">
        <f t="array" ref="J617">IFERROR(XLOOKUP(H617,'ads statistics'!H:H,'ads statistics'!F:F),"")</f>
        <v/>
      </c>
      <c r="K617" s="5" t="str">
        <f t="array" ref="K617">IFERROR(XLOOKUP(H617,'ads statistics'!H:H,'ads statistics'!G:G),"")</f>
        <v/>
      </c>
    </row>
    <row r="618">
      <c r="H618" s="5" t="str">
        <f t="shared" si="1"/>
        <v>44418  210810_nl_saveurs_sepx_1710_1002900</v>
      </c>
      <c r="I618" s="13" t="str">
        <f t="array" ref="I618">IFERROR(XLOOKUP(H618,'ads statistics'!H:H,'ads statistics'!E:E),"")</f>
        <v/>
      </c>
      <c r="J618" s="5" t="str">
        <f t="array" ref="J618">IFERROR(XLOOKUP(H618,'ads statistics'!H:H,'ads statistics'!F:F),"")</f>
        <v/>
      </c>
      <c r="K618" s="5" t="str">
        <f t="array" ref="K618">IFERROR(XLOOKUP(H618,'ads statistics'!H:H,'ads statistics'!G:G),"")</f>
        <v/>
      </c>
    </row>
    <row r="619">
      <c r="H619" s="5" t="str">
        <f t="shared" si="1"/>
        <v>44418  210810_nl_saveurs_sepx_1710_1003000</v>
      </c>
      <c r="I619" s="13" t="str">
        <f t="array" ref="I619">IFERROR(XLOOKUP(H619,'ads statistics'!H:H,'ads statistics'!E:E),"")</f>
        <v/>
      </c>
      <c r="J619" s="5" t="str">
        <f t="array" ref="J619">IFERROR(XLOOKUP(H619,'ads statistics'!H:H,'ads statistics'!F:F),"")</f>
        <v/>
      </c>
      <c r="K619" s="5" t="str">
        <f t="array" ref="K619">IFERROR(XLOOKUP(H619,'ads statistics'!H:H,'ads statistics'!G:G),"")</f>
        <v/>
      </c>
    </row>
    <row r="620">
      <c r="H620" s="5" t="str">
        <f t="shared" si="1"/>
        <v>44418  adventure-green21-courte-0821</v>
      </c>
      <c r="I620" s="13" t="str">
        <f t="array" ref="I620">IFERROR(XLOOKUP(H620,'ads statistics'!H:H,'ads statistics'!E:E),"")</f>
        <v/>
      </c>
      <c r="J620" s="5" t="str">
        <f t="array" ref="J620">IFERROR(XLOOKUP(H620,'ads statistics'!H:H,'ads statistics'!F:F),"")</f>
        <v/>
      </c>
      <c r="K620" s="5" t="str">
        <f t="array" ref="K620">IFERROR(XLOOKUP(H620,'ads statistics'!H:H,'ads statistics'!G:G),"")</f>
        <v/>
      </c>
    </row>
    <row r="621">
      <c r="H621" s="5" t="str">
        <f t="shared" si="1"/>
        <v>44418  criteo_lower_funnel</v>
      </c>
      <c r="I621" s="13">
        <f t="array" ref="I621">IFERROR(XLOOKUP(H621,'ads statistics'!H:H,'ads statistics'!E:E),"")</f>
        <v>181</v>
      </c>
      <c r="J621" s="5">
        <f t="array" ref="J621">IFERROR(XLOOKUP(H621,'ads statistics'!H:H,'ads statistics'!F:F),"")</f>
        <v>157751</v>
      </c>
      <c r="K621" s="5">
        <f t="array" ref="K621">IFERROR(XLOOKUP(H621,'ads statistics'!H:H,'ads statistics'!G:G),"")</f>
        <v>461</v>
      </c>
    </row>
    <row r="622">
      <c r="H622" s="5" t="str">
        <f t="shared" si="1"/>
        <v>44418  criteo_mid_funnel</v>
      </c>
      <c r="I622" s="13">
        <f t="array" ref="I622">IFERROR(XLOOKUP(H622,'ads statistics'!H:H,'ads statistics'!E:E),"")</f>
        <v>26</v>
      </c>
      <c r="J622" s="5">
        <f t="array" ref="J622">IFERROR(XLOOKUP(H622,'ads statistics'!H:H,'ads statistics'!F:F),"")</f>
        <v>45516</v>
      </c>
      <c r="K622" s="5">
        <f t="array" ref="K622">IFERROR(XLOOKUP(H622,'ads statistics'!H:H,'ads statistics'!G:G),"")</f>
        <v>63</v>
      </c>
    </row>
    <row r="623">
      <c r="H623" s="5" t="str">
        <f t="shared" si="1"/>
        <v>44418  crm_relance_gwz_panier_abandonne_h4_j1-h4_sepx_69_1000200</v>
      </c>
      <c r="I623" s="13" t="str">
        <f t="array" ref="I623">IFERROR(XLOOKUP(H623,'ads statistics'!H:H,'ads statistics'!E:E),"")</f>
        <v/>
      </c>
      <c r="J623" s="5" t="str">
        <f t="array" ref="J623">IFERROR(XLOOKUP(H623,'ads statistics'!H:H,'ads statistics'!F:F),"")</f>
        <v/>
      </c>
      <c r="K623" s="5" t="str">
        <f t="array" ref="K623">IFERROR(XLOOKUP(H623,'ads statistics'!H:H,'ads statistics'!G:G),"")</f>
        <v/>
      </c>
    </row>
    <row r="624">
      <c r="H624" s="5" t="str">
        <f t="shared" si="1"/>
        <v>44418  crm_relance_gwz_panier_abandonne_h4_j1-j1_sepx_69_1001400</v>
      </c>
      <c r="I624" s="13" t="str">
        <f t="array" ref="I624">IFERROR(XLOOKUP(H624,'ads statistics'!H:H,'ads statistics'!E:E),"")</f>
        <v/>
      </c>
      <c r="J624" s="5" t="str">
        <f t="array" ref="J624">IFERROR(XLOOKUP(H624,'ads statistics'!H:H,'ads statistics'!F:F),"")</f>
        <v/>
      </c>
      <c r="K624" s="5" t="str">
        <f t="array" ref="K624">IFERROR(XLOOKUP(H624,'ads statistics'!H:H,'ads statistics'!G:G),"")</f>
        <v/>
      </c>
    </row>
    <row r="625">
      <c r="H625" s="5" t="str">
        <f t="shared" si="1"/>
        <v>44418  email-filleul</v>
      </c>
      <c r="I625" s="13" t="str">
        <f t="array" ref="I625">IFERROR(XLOOKUP(H625,'ads statistics'!H:H,'ads statistics'!E:E),"")</f>
        <v/>
      </c>
      <c r="J625" s="5" t="str">
        <f t="array" ref="J625">IFERROR(XLOOKUP(H625,'ads statistics'!H:H,'ads statistics'!F:F),"")</f>
        <v/>
      </c>
      <c r="K625" s="5" t="str">
        <f t="array" ref="K625">IFERROR(XLOOKUP(H625,'ads statistics'!H:H,'ads statistics'!G:G),"")</f>
        <v/>
      </c>
    </row>
    <row r="626">
      <c r="H626" s="5" t="str">
        <f t="shared" si="1"/>
        <v>44418  fq_prechurn_crm-relancecode_sepx_703_1000300</v>
      </c>
      <c r="I626" s="13" t="str">
        <f t="array" ref="I626">IFERROR(XLOOKUP(H626,'ads statistics'!H:H,'ads statistics'!E:E),"")</f>
        <v/>
      </c>
      <c r="J626" s="5" t="str">
        <f t="array" ref="J626">IFERROR(XLOOKUP(H626,'ads statistics'!H:H,'ads statistics'!F:F),"")</f>
        <v/>
      </c>
      <c r="K626" s="5" t="str">
        <f t="array" ref="K626">IFERROR(XLOOKUP(H626,'ads statistics'!H:H,'ads statistics'!G:G),"")</f>
        <v/>
      </c>
    </row>
    <row r="627">
      <c r="H627" s="5" t="str">
        <f t="shared" si="1"/>
        <v>44418  FR - SHP - All Products</v>
      </c>
      <c r="I627" s="13">
        <f t="array" ref="I627">IFERROR(XLOOKUP(H627,'ads statistics'!H:H,'ads statistics'!E:E),"")</f>
        <v>39</v>
      </c>
      <c r="J627" s="5">
        <f t="array" ref="J627">IFERROR(XLOOKUP(H627,'ads statistics'!H:H,'ads statistics'!F:F),"")</f>
        <v>15316</v>
      </c>
      <c r="K627" s="5">
        <f t="array" ref="K627">IFERROR(XLOOKUP(H627,'ads statistics'!H:H,'ads statistics'!G:G),"")</f>
        <v>152</v>
      </c>
    </row>
    <row r="628">
      <c r="H628" s="5" t="str">
        <f t="shared" si="1"/>
        <v>44418  FR - TXT - BN - Marque Greenweez</v>
      </c>
      <c r="I628" s="13">
        <f t="array" ref="I628">IFERROR(XLOOKUP(H628,'ads statistics'!H:H,'ads statistics'!E:E),"")</f>
        <v>12</v>
      </c>
      <c r="J628" s="5">
        <f t="array" ref="J628">IFERROR(XLOOKUP(H628,'ads statistics'!H:H,'ads statistics'!F:F),"")</f>
        <v>203</v>
      </c>
      <c r="K628" s="5">
        <f t="array" ref="K628">IFERROR(XLOOKUP(H628,'ads statistics'!H:H,'ads statistics'!G:G),"")</f>
        <v>80</v>
      </c>
    </row>
    <row r="629">
      <c r="H629" s="5" t="str">
        <f t="shared" si="1"/>
        <v>44418  inscription21-06-soldes</v>
      </c>
      <c r="I629" s="13" t="str">
        <f t="array" ref="I629">IFERROR(XLOOKUP(H629,'ads statistics'!H:H,'ads statistics'!E:E),"")</f>
        <v/>
      </c>
      <c r="J629" s="5" t="str">
        <f t="array" ref="J629">IFERROR(XLOOKUP(H629,'ads statistics'!H:H,'ads statistics'!F:F),"")</f>
        <v/>
      </c>
      <c r="K629" s="5" t="str">
        <f t="array" ref="K629">IFERROR(XLOOKUP(H629,'ads statistics'!H:H,'ads statistics'!G:G),"")</f>
        <v/>
      </c>
    </row>
    <row r="630">
      <c r="H630" s="5" t="str">
        <f t="shared" si="1"/>
        <v>44418  nvclient_a_crm_tunnel_gwz_j30_autre_sepx_1257_1001700</v>
      </c>
      <c r="I630" s="13" t="str">
        <f t="array" ref="I630">IFERROR(XLOOKUP(H630,'ads statistics'!H:H,'ads statistics'!E:E),"")</f>
        <v/>
      </c>
      <c r="J630" s="5" t="str">
        <f t="array" ref="J630">IFERROR(XLOOKUP(H630,'ads statistics'!H:H,'ads statistics'!F:F),"")</f>
        <v/>
      </c>
      <c r="K630" s="5" t="str">
        <f t="array" ref="K630">IFERROR(XLOOKUP(H630,'ads statistics'!H:H,'ads statistics'!G:G),"")</f>
        <v/>
      </c>
    </row>
    <row r="631">
      <c r="H631" s="5" t="str">
        <f t="shared" si="1"/>
        <v>44418  nvclient_a_crm_tunnel_gwz_j37_code_autre_sepx_1260_1002500</v>
      </c>
      <c r="I631" s="13" t="str">
        <f t="array" ref="I631">IFERROR(XLOOKUP(H631,'ads statistics'!H:H,'ads statistics'!E:E),"")</f>
        <v/>
      </c>
      <c r="J631" s="5" t="str">
        <f t="array" ref="J631">IFERROR(XLOOKUP(H631,'ads statistics'!H:H,'ads statistics'!F:F),"")</f>
        <v/>
      </c>
      <c r="K631" s="5" t="str">
        <f t="array" ref="K631">IFERROR(XLOOKUP(H631,'ads statistics'!H:H,'ads statistics'!G:G),"")</f>
        <v/>
      </c>
    </row>
    <row r="632">
      <c r="H632" s="5" t="str">
        <f t="shared" si="1"/>
        <v>44418  nvclient_a_crm_tunnel_gwz_j44_sepx_1260_1002600</v>
      </c>
      <c r="I632" s="13" t="str">
        <f t="array" ref="I632">IFERROR(XLOOKUP(H632,'ads statistics'!H:H,'ads statistics'!E:E),"")</f>
        <v/>
      </c>
      <c r="J632" s="5" t="str">
        <f t="array" ref="J632">IFERROR(XLOOKUP(H632,'ads statistics'!H:H,'ads statistics'!F:F),"")</f>
        <v/>
      </c>
      <c r="K632" s="5" t="str">
        <f t="array" ref="K632">IFERROR(XLOOKUP(H632,'ads statistics'!H:H,'ads statistics'!G:G),"")</f>
        <v/>
      </c>
    </row>
    <row r="633">
      <c r="H633" s="5" t="str">
        <f t="shared" si="1"/>
        <v>44418  prebuy_crm_tunnel_gwz_j3_sepx_1210_1002100</v>
      </c>
      <c r="I633" s="13" t="str">
        <f t="array" ref="I633">IFERROR(XLOOKUP(H633,'ads statistics'!H:H,'ads statistics'!E:E),"")</f>
        <v/>
      </c>
      <c r="J633" s="5" t="str">
        <f t="array" ref="J633">IFERROR(XLOOKUP(H633,'ads statistics'!H:H,'ads statistics'!F:F),"")</f>
        <v/>
      </c>
      <c r="K633" s="5" t="str">
        <f t="array" ref="K633">IFERROR(XLOOKUP(H633,'ads statistics'!H:H,'ads statistics'!G:G),"")</f>
        <v/>
      </c>
    </row>
    <row r="634">
      <c r="H634" s="5" t="str">
        <f t="shared" si="1"/>
        <v>44419  </v>
      </c>
      <c r="I634" s="13" t="str">
        <f t="array" ref="I634">IFERROR(XLOOKUP(H634,'ads statistics'!H:H,'ads statistics'!E:E),"")</f>
        <v/>
      </c>
      <c r="J634" s="5" t="str">
        <f t="array" ref="J634">IFERROR(XLOOKUP(H634,'ads statistics'!H:H,'ads statistics'!F:F),"")</f>
        <v/>
      </c>
      <c r="K634" s="5" t="str">
        <f t="array" ref="K634">IFERROR(XLOOKUP(H634,'ads statistics'!H:H,'ads statistics'!G:G),"")</f>
        <v/>
      </c>
    </row>
    <row r="635">
      <c r="H635" s="5" t="str">
        <f t="shared" si="1"/>
        <v>44419  23985487</v>
      </c>
      <c r="I635" s="13">
        <f t="array" ref="I635">IFERROR(XLOOKUP(H635,'ads statistics'!H:H,'ads statistics'!E:E),"")</f>
        <v>18</v>
      </c>
      <c r="J635" s="5">
        <f t="array" ref="J635">IFERROR(XLOOKUP(H635,'ads statistics'!H:H,'ads statistics'!F:F),"")</f>
        <v>436</v>
      </c>
      <c r="K635" s="5">
        <f t="array" ref="K635">IFERROR(XLOOKUP(H635,'ads statistics'!H:H,'ads statistics'!G:G),"")</f>
        <v>24</v>
      </c>
    </row>
    <row r="636">
      <c r="H636" s="5" t="str">
        <f t="shared" si="1"/>
        <v>44419  25175647</v>
      </c>
      <c r="I636" s="13">
        <f t="array" ref="I636">IFERROR(XLOOKUP(H636,'ads statistics'!H:H,'ads statistics'!E:E),"")</f>
        <v>144</v>
      </c>
      <c r="J636" s="5">
        <f t="array" ref="J636">IFERROR(XLOOKUP(H636,'ads statistics'!H:H,'ads statistics'!F:F),"")</f>
        <v>1269</v>
      </c>
      <c r="K636" s="5">
        <f t="array" ref="K636">IFERROR(XLOOKUP(H636,'ads statistics'!H:H,'ads statistics'!G:G),"")</f>
        <v>687</v>
      </c>
    </row>
    <row r="637">
      <c r="H637" s="5" t="str">
        <f t="shared" si="1"/>
        <v>44419  63850117</v>
      </c>
      <c r="I637" s="13">
        <f t="array" ref="I637">IFERROR(XLOOKUP(H637,'ads statistics'!H:H,'ads statistics'!E:E),"")</f>
        <v>50</v>
      </c>
      <c r="J637" s="5">
        <f t="array" ref="J637">IFERROR(XLOOKUP(H637,'ads statistics'!H:H,'ads statistics'!F:F),"")</f>
        <v>1427</v>
      </c>
      <c r="K637" s="5">
        <f t="array" ref="K637">IFERROR(XLOOKUP(H637,'ads statistics'!H:H,'ads statistics'!G:G),"")</f>
        <v>75</v>
      </c>
    </row>
    <row r="638">
      <c r="H638" s="5" t="str">
        <f t="shared" si="1"/>
        <v>44419  77471437</v>
      </c>
      <c r="I638" s="13">
        <f t="array" ref="I638">IFERROR(XLOOKUP(H638,'ads statistics'!H:H,'ads statistics'!E:E),"")</f>
        <v>44</v>
      </c>
      <c r="J638" s="5">
        <f t="array" ref="J638">IFERROR(XLOOKUP(H638,'ads statistics'!H:H,'ads statistics'!F:F),"")</f>
        <v>2803</v>
      </c>
      <c r="K638" s="5">
        <f t="array" ref="K638">IFERROR(XLOOKUP(H638,'ads statistics'!H:H,'ads statistics'!G:G),"")</f>
        <v>101</v>
      </c>
    </row>
    <row r="639">
      <c r="H639" s="5" t="str">
        <f t="shared" si="1"/>
        <v>44419  721921823</v>
      </c>
      <c r="I639" s="13">
        <f t="array" ref="I639">IFERROR(XLOOKUP(H639,'ads statistics'!H:H,'ads statistics'!E:E),"")</f>
        <v>258</v>
      </c>
      <c r="J639" s="5">
        <f t="array" ref="J639">IFERROR(XLOOKUP(H639,'ads statistics'!H:H,'ads statistics'!F:F),"")</f>
        <v>6596</v>
      </c>
      <c r="K639" s="5">
        <f t="array" ref="K639">IFERROR(XLOOKUP(H639,'ads statistics'!H:H,'ads statistics'!G:G),"")</f>
        <v>462</v>
      </c>
    </row>
    <row r="640">
      <c r="H640" s="5" t="str">
        <f t="shared" si="1"/>
        <v>44419  722005377</v>
      </c>
      <c r="I640" s="13">
        <f t="array" ref="I640">IFERROR(XLOOKUP(H640,'ads statistics'!H:H,'ads statistics'!E:E),"")</f>
        <v>46</v>
      </c>
      <c r="J640" s="5">
        <f t="array" ref="J640">IFERROR(XLOOKUP(H640,'ads statistics'!H:H,'ads statistics'!F:F),"")</f>
        <v>2028</v>
      </c>
      <c r="K640" s="5">
        <f t="array" ref="K640">IFERROR(XLOOKUP(H640,'ads statistics'!H:H,'ads statistics'!G:G),"")</f>
        <v>98</v>
      </c>
    </row>
    <row r="641">
      <c r="H641" s="5" t="str">
        <f t="shared" si="1"/>
        <v>44419  722005383</v>
      </c>
      <c r="I641" s="13">
        <f t="array" ref="I641">IFERROR(XLOOKUP(H641,'ads statistics'!H:H,'ads statistics'!E:E),"")</f>
        <v>33</v>
      </c>
      <c r="J641" s="5">
        <f t="array" ref="J641">IFERROR(XLOOKUP(H641,'ads statistics'!H:H,'ads statistics'!F:F),"")</f>
        <v>1607</v>
      </c>
      <c r="K641" s="5">
        <f t="array" ref="K641">IFERROR(XLOOKUP(H641,'ads statistics'!H:H,'ads statistics'!G:G),"")</f>
        <v>90</v>
      </c>
    </row>
    <row r="642">
      <c r="H642" s="5" t="str">
        <f t="shared" si="1"/>
        <v>44419  1554932079</v>
      </c>
      <c r="I642" s="13">
        <f t="array" ref="I642">IFERROR(XLOOKUP(H642,'ads statistics'!H:H,'ads statistics'!E:E),"")</f>
        <v>54</v>
      </c>
      <c r="J642" s="5">
        <f t="array" ref="J642">IFERROR(XLOOKUP(H642,'ads statistics'!H:H,'ads statistics'!F:F),"")</f>
        <v>23457</v>
      </c>
      <c r="K642" s="5">
        <f t="array" ref="K642">IFERROR(XLOOKUP(H642,'ads statistics'!H:H,'ads statistics'!G:G),"")</f>
        <v>193</v>
      </c>
    </row>
    <row r="643">
      <c r="H643" s="5" t="str">
        <f t="shared" si="1"/>
        <v>44419  1554932109</v>
      </c>
      <c r="I643" s="13">
        <f t="array" ref="I643">IFERROR(XLOOKUP(H643,'ads statistics'!H:H,'ads statistics'!E:E),"")</f>
        <v>67</v>
      </c>
      <c r="J643" s="5">
        <f t="array" ref="J643">IFERROR(XLOOKUP(H643,'ads statistics'!H:H,'ads statistics'!F:F),"")</f>
        <v>22241</v>
      </c>
      <c r="K643" s="5">
        <f t="array" ref="K643">IFERROR(XLOOKUP(H643,'ads statistics'!H:H,'ads statistics'!G:G),"")</f>
        <v>177</v>
      </c>
    </row>
    <row r="644">
      <c r="H644" s="5" t="str">
        <f t="shared" si="1"/>
        <v>44419  1554932118</v>
      </c>
      <c r="I644" s="13">
        <f t="array" ref="I644">IFERROR(XLOOKUP(H644,'ads statistics'!H:H,'ads statistics'!E:E),"")</f>
        <v>115</v>
      </c>
      <c r="J644" s="5">
        <f t="array" ref="J644">IFERROR(XLOOKUP(H644,'ads statistics'!H:H,'ads statistics'!F:F),"")</f>
        <v>63094</v>
      </c>
      <c r="K644" s="5">
        <f t="array" ref="K644">IFERROR(XLOOKUP(H644,'ads statistics'!H:H,'ads statistics'!G:G),"")</f>
        <v>549</v>
      </c>
    </row>
    <row r="645">
      <c r="H645" s="5" t="str">
        <f t="shared" si="1"/>
        <v>44419  1568687993</v>
      </c>
      <c r="I645" s="13">
        <f t="array" ref="I645">IFERROR(XLOOKUP(H645,'ads statistics'!H:H,'ads statistics'!E:E),"")</f>
        <v>109</v>
      </c>
      <c r="J645" s="5">
        <f t="array" ref="J645">IFERROR(XLOOKUP(H645,'ads statistics'!H:H,'ads statistics'!F:F),"")</f>
        <v>5333</v>
      </c>
      <c r="K645" s="5">
        <f t="array" ref="K645">IFERROR(XLOOKUP(H645,'ads statistics'!H:H,'ads statistics'!G:G),"")</f>
        <v>309</v>
      </c>
    </row>
    <row r="646">
      <c r="H646" s="5" t="str">
        <f t="shared" si="1"/>
        <v>44419  6467292947</v>
      </c>
      <c r="I646" s="13">
        <f t="array" ref="I646">IFERROR(XLOOKUP(H646,'ads statistics'!H:H,'ads statistics'!E:E),"")</f>
        <v>81</v>
      </c>
      <c r="J646" s="5">
        <f t="array" ref="J646">IFERROR(XLOOKUP(H646,'ads statistics'!H:H,'ads statistics'!F:F),"")</f>
        <v>41000</v>
      </c>
      <c r="K646" s="5">
        <f t="array" ref="K646">IFERROR(XLOOKUP(H646,'ads statistics'!H:H,'ads statistics'!G:G),"")</f>
        <v>398</v>
      </c>
    </row>
    <row r="647">
      <c r="H647" s="5" t="str">
        <f t="shared" si="1"/>
        <v>44419  6866111472</v>
      </c>
      <c r="I647" s="13">
        <f t="array" ref="I647">IFERROR(XLOOKUP(H647,'ads statistics'!H:H,'ads statistics'!E:E),"")</f>
        <v>102</v>
      </c>
      <c r="J647" s="5">
        <f t="array" ref="J647">IFERROR(XLOOKUP(H647,'ads statistics'!H:H,'ads statistics'!F:F),"")</f>
        <v>47494</v>
      </c>
      <c r="K647" s="5">
        <f t="array" ref="K647">IFERROR(XLOOKUP(H647,'ads statistics'!H:H,'ads statistics'!G:G),"")</f>
        <v>347</v>
      </c>
    </row>
    <row r="648">
      <c r="H648" s="5" t="str">
        <f t="shared" si="1"/>
        <v>44419  6872271806</v>
      </c>
      <c r="I648" s="13">
        <f t="array" ref="I648">IFERROR(XLOOKUP(H648,'ads statistics'!H:H,'ads statistics'!E:E),"")</f>
        <v>106</v>
      </c>
      <c r="J648" s="5">
        <f t="array" ref="J648">IFERROR(XLOOKUP(H648,'ads statistics'!H:H,'ads statistics'!F:F),"")</f>
        <v>40535</v>
      </c>
      <c r="K648" s="5">
        <f t="array" ref="K648">IFERROR(XLOOKUP(H648,'ads statistics'!H:H,'ads statistics'!G:G),"")</f>
        <v>365</v>
      </c>
    </row>
    <row r="649">
      <c r="H649" s="5" t="str">
        <f t="shared" si="1"/>
        <v>44419  6872355548</v>
      </c>
      <c r="I649" s="13">
        <f t="array" ref="I649">IFERROR(XLOOKUP(H649,'ads statistics'!H:H,'ads statistics'!E:E),"")</f>
        <v>46</v>
      </c>
      <c r="J649" s="5">
        <f t="array" ref="J649">IFERROR(XLOOKUP(H649,'ads statistics'!H:H,'ads statistics'!F:F),"")</f>
        <v>22918</v>
      </c>
      <c r="K649" s="5">
        <f t="array" ref="K649">IFERROR(XLOOKUP(H649,'ads statistics'!H:H,'ads statistics'!G:G),"")</f>
        <v>155</v>
      </c>
    </row>
    <row r="650">
      <c r="H650" s="5" t="str">
        <f t="shared" si="1"/>
        <v>44419  8520906157</v>
      </c>
      <c r="I650" s="13">
        <f t="array" ref="I650">IFERROR(XLOOKUP(H650,'ads statistics'!H:H,'ads statistics'!E:E),"")</f>
        <v>538</v>
      </c>
      <c r="J650" s="5">
        <f t="array" ref="J650">IFERROR(XLOOKUP(H650,'ads statistics'!H:H,'ads statistics'!F:F),"")</f>
        <v>287494</v>
      </c>
      <c r="K650" s="5">
        <f t="array" ref="K650">IFERROR(XLOOKUP(H650,'ads statistics'!H:H,'ads statistics'!G:G),"")</f>
        <v>1946</v>
      </c>
    </row>
    <row r="651">
      <c r="H651" s="5" t="str">
        <f t="shared" si="1"/>
        <v>44419  10051737015</v>
      </c>
      <c r="I651" s="13">
        <f t="array" ref="I651">IFERROR(XLOOKUP(H651,'ads statistics'!H:H,'ads statistics'!E:E),"")</f>
        <v>23</v>
      </c>
      <c r="J651" s="5">
        <f t="array" ref="J651">IFERROR(XLOOKUP(H651,'ads statistics'!H:H,'ads statistics'!F:F),"")</f>
        <v>9690</v>
      </c>
      <c r="K651" s="5">
        <f t="array" ref="K651">IFERROR(XLOOKUP(H651,'ads statistics'!H:H,'ads statistics'!G:G),"")</f>
        <v>59</v>
      </c>
    </row>
    <row r="652">
      <c r="H652" s="5" t="str">
        <f t="shared" si="1"/>
        <v>44419  11997024228</v>
      </c>
      <c r="I652" s="13">
        <f t="array" ref="I652">IFERROR(XLOOKUP(H652,'ads statistics'!H:H,'ads statistics'!E:E),"")</f>
        <v>32</v>
      </c>
      <c r="J652" s="5">
        <f t="array" ref="J652">IFERROR(XLOOKUP(H652,'ads statistics'!H:H,'ads statistics'!F:F),"")</f>
        <v>10278</v>
      </c>
      <c r="K652" s="5">
        <f t="array" ref="K652">IFERROR(XLOOKUP(H652,'ads statistics'!H:H,'ads statistics'!G:G),"")</f>
        <v>72</v>
      </c>
    </row>
    <row r="653">
      <c r="H653" s="5" t="str">
        <f t="shared" si="1"/>
        <v>44419  12770477884</v>
      </c>
      <c r="I653" s="13">
        <f t="array" ref="I653">IFERROR(XLOOKUP(H653,'ads statistics'!H:H,'ads statistics'!E:E),"")</f>
        <v>324</v>
      </c>
      <c r="J653" s="5">
        <f t="array" ref="J653">IFERROR(XLOOKUP(H653,'ads statistics'!H:H,'ads statistics'!F:F),"")</f>
        <v>203858</v>
      </c>
      <c r="K653" s="5">
        <f t="array" ref="K653">IFERROR(XLOOKUP(H653,'ads statistics'!H:H,'ads statistics'!G:G),"")</f>
        <v>1111</v>
      </c>
    </row>
    <row r="654">
      <c r="H654" s="5" t="str">
        <f t="shared" si="1"/>
        <v>44419  12771329453</v>
      </c>
      <c r="I654" s="13">
        <f t="array" ref="I654">IFERROR(XLOOKUP(H654,'ads statistics'!H:H,'ads statistics'!E:E),"")</f>
        <v>46</v>
      </c>
      <c r="J654" s="5">
        <f t="array" ref="J654">IFERROR(XLOOKUP(H654,'ads statistics'!H:H,'ads statistics'!F:F),"")</f>
        <v>19835</v>
      </c>
      <c r="K654" s="5">
        <f t="array" ref="K654">IFERROR(XLOOKUP(H654,'ads statistics'!H:H,'ads statistics'!G:G),"")</f>
        <v>131</v>
      </c>
    </row>
    <row r="655">
      <c r="H655" s="5" t="str">
        <f t="shared" si="1"/>
        <v>44419  13173444840</v>
      </c>
      <c r="I655" s="13">
        <f t="array" ref="I655">IFERROR(XLOOKUP(H655,'ads statistics'!H:H,'ads statistics'!E:E),"")</f>
        <v>6</v>
      </c>
      <c r="J655" s="5">
        <f t="array" ref="J655">IFERROR(XLOOKUP(H655,'ads statistics'!H:H,'ads statistics'!F:F),"")</f>
        <v>436</v>
      </c>
      <c r="K655" s="5">
        <f t="array" ref="K655">IFERROR(XLOOKUP(H655,'ads statistics'!H:H,'ads statistics'!G:G),"")</f>
        <v>21</v>
      </c>
    </row>
    <row r="656">
      <c r="H656" s="5" t="str">
        <f t="shared" si="1"/>
        <v>44419  13391691052</v>
      </c>
      <c r="I656" s="13">
        <f t="array" ref="I656">IFERROR(XLOOKUP(H656,'ads statistics'!H:H,'ads statistics'!E:E),"")</f>
        <v>172</v>
      </c>
      <c r="J656" s="5">
        <f t="array" ref="J656">IFERROR(XLOOKUP(H656,'ads statistics'!H:H,'ads statistics'!F:F),"")</f>
        <v>72749</v>
      </c>
      <c r="K656" s="5">
        <f t="array" ref="K656">IFERROR(XLOOKUP(H656,'ads statistics'!H:H,'ads statistics'!G:G),"")</f>
        <v>576</v>
      </c>
    </row>
    <row r="657">
      <c r="H657" s="5" t="str">
        <f t="shared" si="1"/>
        <v>44419  13568665881</v>
      </c>
      <c r="I657" s="13">
        <f t="array" ref="I657">IFERROR(XLOOKUP(H657,'ads statistics'!H:H,'ads statistics'!E:E),"")</f>
        <v>39</v>
      </c>
      <c r="J657" s="5">
        <f t="array" ref="J657">IFERROR(XLOOKUP(H657,'ads statistics'!H:H,'ads statistics'!F:F),"")</f>
        <v>524</v>
      </c>
      <c r="K657" s="5">
        <f t="array" ref="K657">IFERROR(XLOOKUP(H657,'ads statistics'!H:H,'ads statistics'!G:G),"")</f>
        <v>38</v>
      </c>
    </row>
    <row r="658">
      <c r="H658" s="5" t="str">
        <f t="shared" si="1"/>
        <v>44419  6248615162175</v>
      </c>
      <c r="I658" s="13">
        <f t="array" ref="I658">IFERROR(XLOOKUP(H658,'ads statistics'!H:H,'ads statistics'!E:E),"")</f>
        <v>79</v>
      </c>
      <c r="J658" s="5">
        <f t="array" ref="J658">IFERROR(XLOOKUP(H658,'ads statistics'!H:H,'ads statistics'!F:F),"")</f>
        <v>9311</v>
      </c>
      <c r="K658" s="5">
        <f t="array" ref="K658">IFERROR(XLOOKUP(H658,'ads statistics'!H:H,'ads statistics'!G:G),"")</f>
        <v>184</v>
      </c>
    </row>
    <row r="659">
      <c r="H659" s="5" t="str">
        <f t="shared" si="1"/>
        <v>44419  (not set)</v>
      </c>
      <c r="I659" s="13" t="str">
        <f t="array" ref="I659">IFERROR(XLOOKUP(H659,'ads statistics'!H:H,'ads statistics'!E:E),"")</f>
        <v/>
      </c>
      <c r="J659" s="5" t="str">
        <f t="array" ref="J659">IFERROR(XLOOKUP(H659,'ads statistics'!H:H,'ads statistics'!F:F),"")</f>
        <v/>
      </c>
      <c r="K659" s="5" t="str">
        <f t="array" ref="K659">IFERROR(XLOOKUP(H659,'ads statistics'!H:H,'ads statistics'!G:G),"")</f>
        <v/>
      </c>
    </row>
    <row r="660">
      <c r="H660" s="5" t="str">
        <f t="shared" si="1"/>
        <v>44419  (not set)</v>
      </c>
      <c r="I660" s="13" t="str">
        <f t="array" ref="I660">IFERROR(XLOOKUP(H660,'ads statistics'!H:H,'ads statistics'!E:E),"")</f>
        <v/>
      </c>
      <c r="J660" s="5" t="str">
        <f t="array" ref="J660">IFERROR(XLOOKUP(H660,'ads statistics'!H:H,'ads statistics'!F:F),"")</f>
        <v/>
      </c>
      <c r="K660" s="5" t="str">
        <f t="array" ref="K660">IFERROR(XLOOKUP(H660,'ads statistics'!H:H,'ads statistics'!G:G),"")</f>
        <v/>
      </c>
    </row>
    <row r="661">
      <c r="H661" s="5" t="str">
        <f t="shared" si="1"/>
        <v>44419  (not set)</v>
      </c>
      <c r="I661" s="13" t="str">
        <f t="array" ref="I661">IFERROR(XLOOKUP(H661,'ads statistics'!H:H,'ads statistics'!E:E),"")</f>
        <v/>
      </c>
      <c r="J661" s="5" t="str">
        <f t="array" ref="J661">IFERROR(XLOOKUP(H661,'ads statistics'!H:H,'ads statistics'!F:F),"")</f>
        <v/>
      </c>
      <c r="K661" s="5" t="str">
        <f t="array" ref="K661">IFERROR(XLOOKUP(H661,'ads statistics'!H:H,'ads statistics'!G:G),"")</f>
        <v/>
      </c>
    </row>
    <row r="662">
      <c r="H662" s="5" t="str">
        <f t="shared" si="1"/>
        <v>44419  (not set)</v>
      </c>
      <c r="I662" s="13" t="str">
        <f t="array" ref="I662">IFERROR(XLOOKUP(H662,'ads statistics'!H:H,'ads statistics'!E:E),"")</f>
        <v/>
      </c>
      <c r="J662" s="5" t="str">
        <f t="array" ref="J662">IFERROR(XLOOKUP(H662,'ads statistics'!H:H,'ads statistics'!F:F),"")</f>
        <v/>
      </c>
      <c r="K662" s="5" t="str">
        <f t="array" ref="K662">IFERROR(XLOOKUP(H662,'ads statistics'!H:H,'ads statistics'!G:G),"")</f>
        <v/>
      </c>
    </row>
    <row r="663">
      <c r="H663" s="5" t="str">
        <f t="shared" si="1"/>
        <v>44419  210301_nl_zd_sepx_1254_1002900</v>
      </c>
      <c r="I663" s="13" t="str">
        <f t="array" ref="I663">IFERROR(XLOOKUP(H663,'ads statistics'!H:H,'ads statistics'!E:E),"")</f>
        <v/>
      </c>
      <c r="J663" s="5" t="str">
        <f t="array" ref="J663">IFERROR(XLOOKUP(H663,'ads statistics'!H:H,'ads statistics'!F:F),"")</f>
        <v/>
      </c>
      <c r="K663" s="5" t="str">
        <f t="array" ref="K663">IFERROR(XLOOKUP(H663,'ads statistics'!H:H,'ads statistics'!G:G),"")</f>
        <v/>
      </c>
    </row>
    <row r="664">
      <c r="H664" s="5" t="str">
        <f t="shared" si="1"/>
        <v>44419  210715_nl_bach_sepx_1647_1003100</v>
      </c>
      <c r="I664" s="13" t="str">
        <f t="array" ref="I664">IFERROR(XLOOKUP(H664,'ads statistics'!H:H,'ads statistics'!E:E),"")</f>
        <v/>
      </c>
      <c r="J664" s="5" t="str">
        <f t="array" ref="J664">IFERROR(XLOOKUP(H664,'ads statistics'!H:H,'ads statistics'!F:F),"")</f>
        <v/>
      </c>
      <c r="K664" s="5" t="str">
        <f t="array" ref="K664">IFERROR(XLOOKUP(H664,'ads statistics'!H:H,'ads statistics'!G:G),"")</f>
        <v/>
      </c>
    </row>
    <row r="665">
      <c r="H665" s="5" t="str">
        <f t="shared" si="1"/>
        <v>44419  210725_nl_potager_photo_sepx_1668_1003500</v>
      </c>
      <c r="I665" s="13" t="str">
        <f t="array" ref="I665">IFERROR(XLOOKUP(H665,'ads statistics'!H:H,'ads statistics'!E:E),"")</f>
        <v/>
      </c>
      <c r="J665" s="5" t="str">
        <f t="array" ref="J665">IFERROR(XLOOKUP(H665,'ads statistics'!H:H,'ads statistics'!F:F),"")</f>
        <v/>
      </c>
      <c r="K665" s="5" t="str">
        <f t="array" ref="K665">IFERROR(XLOOKUP(H665,'ads statistics'!H:H,'ads statistics'!G:G),"")</f>
        <v/>
      </c>
    </row>
    <row r="666">
      <c r="H666" s="5" t="str">
        <f t="shared" si="1"/>
        <v>44419  210727_nl_djsoldes_sepx_1675_1003700</v>
      </c>
      <c r="I666" s="13" t="str">
        <f t="array" ref="I666">IFERROR(XLOOKUP(H666,'ads statistics'!H:H,'ads statistics'!E:E),"")</f>
        <v/>
      </c>
      <c r="J666" s="5" t="str">
        <f t="array" ref="J666">IFERROR(XLOOKUP(H666,'ads statistics'!H:H,'ads statistics'!F:F),"")</f>
        <v/>
      </c>
      <c r="K666" s="5" t="str">
        <f t="array" ref="K666">IFERROR(XLOOKUP(H666,'ads statistics'!H:H,'ads statistics'!G:G),"")</f>
        <v/>
      </c>
    </row>
    <row r="667">
      <c r="H667" s="5" t="str">
        <f t="shared" si="1"/>
        <v>44419  210801_nl_ete_sepx_1686_1003300</v>
      </c>
      <c r="I667" s="13" t="str">
        <f t="array" ref="I667">IFERROR(XLOOKUP(H667,'ads statistics'!H:H,'ads statistics'!E:E),"")</f>
        <v/>
      </c>
      <c r="J667" s="5" t="str">
        <f t="array" ref="J667">IFERROR(XLOOKUP(H667,'ads statistics'!H:H,'ads statistics'!F:F),"")</f>
        <v/>
      </c>
      <c r="K667" s="5" t="str">
        <f t="array" ref="K667">IFERROR(XLOOKUP(H667,'ads statistics'!H:H,'ads statistics'!G:G),"")</f>
        <v/>
      </c>
    </row>
    <row r="668">
      <c r="H668" s="5" t="str">
        <f t="shared" si="1"/>
        <v>44419  210805_push_lg</v>
      </c>
      <c r="I668" s="13" t="str">
        <f t="array" ref="I668">IFERROR(XLOOKUP(H668,'ads statistics'!H:H,'ads statistics'!E:E),"")</f>
        <v/>
      </c>
      <c r="J668" s="5" t="str">
        <f t="array" ref="J668">IFERROR(XLOOKUP(H668,'ads statistics'!H:H,'ads statistics'!F:F),"")</f>
        <v/>
      </c>
      <c r="K668" s="5" t="str">
        <f t="array" ref="K668">IFERROR(XLOOKUP(H668,'ads statistics'!H:H,'ads statistics'!G:G),"")</f>
        <v/>
      </c>
    </row>
    <row r="669">
      <c r="H669" s="5" t="str">
        <f t="shared" si="1"/>
        <v>44419  210808_nl_nouveaute_sepx_1703_1003500</v>
      </c>
      <c r="I669" s="13" t="str">
        <f t="array" ref="I669">IFERROR(XLOOKUP(H669,'ads statistics'!H:H,'ads statistics'!E:E),"")</f>
        <v/>
      </c>
      <c r="J669" s="5" t="str">
        <f t="array" ref="J669">IFERROR(XLOOKUP(H669,'ads statistics'!H:H,'ads statistics'!F:F),"")</f>
        <v/>
      </c>
      <c r="K669" s="5" t="str">
        <f t="array" ref="K669">IFERROR(XLOOKUP(H669,'ads statistics'!H:H,'ads statistics'!G:G),"")</f>
        <v/>
      </c>
    </row>
    <row r="670">
      <c r="H670" s="5" t="str">
        <f t="shared" si="1"/>
        <v>44419  210808_nl_nouveaute_sepx_1703_1003800</v>
      </c>
      <c r="I670" s="13" t="str">
        <f t="array" ref="I670">IFERROR(XLOOKUP(H670,'ads statistics'!H:H,'ads statistics'!E:E),"")</f>
        <v/>
      </c>
      <c r="J670" s="5" t="str">
        <f t="array" ref="J670">IFERROR(XLOOKUP(H670,'ads statistics'!H:H,'ads statistics'!F:F),"")</f>
        <v/>
      </c>
      <c r="K670" s="5" t="str">
        <f t="array" ref="K670">IFERROR(XLOOKUP(H670,'ads statistics'!H:H,'ads statistics'!G:G),"")</f>
        <v/>
      </c>
    </row>
    <row r="671">
      <c r="H671" s="5" t="str">
        <f t="shared" si="1"/>
        <v>44419  210809_nl_frais__1_sepx_1708_1002800</v>
      </c>
      <c r="I671" s="13" t="str">
        <f t="array" ref="I671">IFERROR(XLOOKUP(H671,'ads statistics'!H:H,'ads statistics'!E:E),"")</f>
        <v/>
      </c>
      <c r="J671" s="5" t="str">
        <f t="array" ref="J671">IFERROR(XLOOKUP(H671,'ads statistics'!H:H,'ads statistics'!F:F),"")</f>
        <v/>
      </c>
      <c r="K671" s="5" t="str">
        <f t="array" ref="K671">IFERROR(XLOOKUP(H671,'ads statistics'!H:H,'ads statistics'!G:G),"")</f>
        <v/>
      </c>
    </row>
    <row r="672">
      <c r="H672" s="5" t="str">
        <f t="shared" si="1"/>
        <v>44419  210809_nl_frais__1_sepx_1708_1003000</v>
      </c>
      <c r="I672" s="13" t="str">
        <f t="array" ref="I672">IFERROR(XLOOKUP(H672,'ads statistics'!H:H,'ads statistics'!E:E),"")</f>
        <v/>
      </c>
      <c r="J672" s="5" t="str">
        <f t="array" ref="J672">IFERROR(XLOOKUP(H672,'ads statistics'!H:H,'ads statistics'!F:F),"")</f>
        <v/>
      </c>
      <c r="K672" s="5" t="str">
        <f t="array" ref="K672">IFERROR(XLOOKUP(H672,'ads statistics'!H:H,'ads statistics'!G:G),"")</f>
        <v/>
      </c>
    </row>
    <row r="673">
      <c r="H673" s="5" t="str">
        <f t="shared" si="1"/>
        <v>44419  210809_nl_frais_2_sepx_1709_1003000</v>
      </c>
      <c r="I673" s="13" t="str">
        <f t="array" ref="I673">IFERROR(XLOOKUP(H673,'ads statistics'!H:H,'ads statistics'!E:E),"")</f>
        <v/>
      </c>
      <c r="J673" s="5" t="str">
        <f t="array" ref="J673">IFERROR(XLOOKUP(H673,'ads statistics'!H:H,'ads statistics'!F:F),"")</f>
        <v/>
      </c>
      <c r="K673" s="5" t="str">
        <f t="array" ref="K673">IFERROR(XLOOKUP(H673,'ads statistics'!H:H,'ads statistics'!G:G),"")</f>
        <v/>
      </c>
    </row>
    <row r="674">
      <c r="H674" s="5" t="str">
        <f t="shared" si="1"/>
        <v>44419  210809_nl_frais_2_sepx_1709_1003200</v>
      </c>
      <c r="I674" s="13" t="str">
        <f t="array" ref="I674">IFERROR(XLOOKUP(H674,'ads statistics'!H:H,'ads statistics'!E:E),"")</f>
        <v/>
      </c>
      <c r="J674" s="5" t="str">
        <f t="array" ref="J674">IFERROR(XLOOKUP(H674,'ads statistics'!H:H,'ads statistics'!F:F),"")</f>
        <v/>
      </c>
      <c r="K674" s="5" t="str">
        <f t="array" ref="K674">IFERROR(XLOOKUP(H674,'ads statistics'!H:H,'ads statistics'!G:G),"")</f>
        <v/>
      </c>
    </row>
    <row r="675">
      <c r="H675" s="5" t="str">
        <f t="shared" si="1"/>
        <v>44419  210810_nl_saveurs_sepx_1710_1002800</v>
      </c>
      <c r="I675" s="13" t="str">
        <f t="array" ref="I675">IFERROR(XLOOKUP(H675,'ads statistics'!H:H,'ads statistics'!E:E),"")</f>
        <v/>
      </c>
      <c r="J675" s="5" t="str">
        <f t="array" ref="J675">IFERROR(XLOOKUP(H675,'ads statistics'!H:H,'ads statistics'!F:F),"")</f>
        <v/>
      </c>
      <c r="K675" s="5" t="str">
        <f t="array" ref="K675">IFERROR(XLOOKUP(H675,'ads statistics'!H:H,'ads statistics'!G:G),"")</f>
        <v/>
      </c>
    </row>
    <row r="676">
      <c r="H676" s="5" t="str">
        <f t="shared" si="1"/>
        <v>44419  couches_lovegreen_crm_gwz_relance_sepx_1466_1000600</v>
      </c>
      <c r="I676" s="13" t="str">
        <f t="array" ref="I676">IFERROR(XLOOKUP(H676,'ads statistics'!H:H,'ads statistics'!E:E),"")</f>
        <v/>
      </c>
      <c r="J676" s="5" t="str">
        <f t="array" ref="J676">IFERROR(XLOOKUP(H676,'ads statistics'!H:H,'ads statistics'!F:F),"")</f>
        <v/>
      </c>
      <c r="K676" s="5" t="str">
        <f t="array" ref="K676">IFERROR(XLOOKUP(H676,'ads statistics'!H:H,'ads statistics'!G:G),"")</f>
        <v/>
      </c>
    </row>
    <row r="677">
      <c r="H677" s="5" t="str">
        <f t="shared" si="1"/>
        <v>44419  couches_tidoo_crm_gwz_relance_sepx_1465_1000700</v>
      </c>
      <c r="I677" s="13" t="str">
        <f t="array" ref="I677">IFERROR(XLOOKUP(H677,'ads statistics'!H:H,'ads statistics'!E:E),"")</f>
        <v/>
      </c>
      <c r="J677" s="5" t="str">
        <f t="array" ref="J677">IFERROR(XLOOKUP(H677,'ads statistics'!H:H,'ads statistics'!F:F),"")</f>
        <v/>
      </c>
      <c r="K677" s="5" t="str">
        <f t="array" ref="K677">IFERROR(XLOOKUP(H677,'ads statistics'!H:H,'ads statistics'!G:G),"")</f>
        <v/>
      </c>
    </row>
    <row r="678">
      <c r="H678" s="5" t="str">
        <f t="shared" si="1"/>
        <v>44419  criteo_lower_funnel</v>
      </c>
      <c r="I678" s="13">
        <f t="array" ref="I678">IFERROR(XLOOKUP(H678,'ads statistics'!H:H,'ads statistics'!E:E),"")</f>
        <v>142</v>
      </c>
      <c r="J678" s="5">
        <f t="array" ref="J678">IFERROR(XLOOKUP(H678,'ads statistics'!H:H,'ads statistics'!F:F),"")</f>
        <v>137150</v>
      </c>
      <c r="K678" s="5">
        <f t="array" ref="K678">IFERROR(XLOOKUP(H678,'ads statistics'!H:H,'ads statistics'!G:G),"")</f>
        <v>348</v>
      </c>
    </row>
    <row r="679">
      <c r="H679" s="5" t="str">
        <f t="shared" si="1"/>
        <v>44419  criteo_mid_funnel</v>
      </c>
      <c r="I679" s="13">
        <f t="array" ref="I679">IFERROR(XLOOKUP(H679,'ads statistics'!H:H,'ads statistics'!E:E),"")</f>
        <v>26</v>
      </c>
      <c r="J679" s="5">
        <f t="array" ref="J679">IFERROR(XLOOKUP(H679,'ads statistics'!H:H,'ads statistics'!F:F),"")</f>
        <v>41656</v>
      </c>
      <c r="K679" s="5">
        <f t="array" ref="K679">IFERROR(XLOOKUP(H679,'ads statistics'!H:H,'ads statistics'!G:G),"")</f>
        <v>59</v>
      </c>
    </row>
    <row r="680">
      <c r="H680" s="5" t="str">
        <f t="shared" si="1"/>
        <v>44419  criteo_mid_funnel_bis</v>
      </c>
      <c r="I680" s="13">
        <f t="array" ref="I680">IFERROR(XLOOKUP(H680,'ads statistics'!H:H,'ads statistics'!E:E),"")</f>
        <v>13</v>
      </c>
      <c r="J680" s="5">
        <f t="array" ref="J680">IFERROR(XLOOKUP(H680,'ads statistics'!H:H,'ads statistics'!F:F),"")</f>
        <v>7985</v>
      </c>
      <c r="K680" s="5">
        <f t="array" ref="K680">IFERROR(XLOOKUP(H680,'ads statistics'!H:H,'ads statistics'!G:G),"")</f>
        <v>16</v>
      </c>
    </row>
    <row r="681">
      <c r="H681" s="5" t="str">
        <f t="shared" si="1"/>
        <v>44419  criteo_seg_occasionnels</v>
      </c>
      <c r="I681" s="13">
        <f t="array" ref="I681">IFERROR(XLOOKUP(H681,'ads statistics'!H:H,'ads statistics'!E:E),"")</f>
        <v>16</v>
      </c>
      <c r="J681" s="5">
        <f t="array" ref="J681">IFERROR(XLOOKUP(H681,'ads statistics'!H:H,'ads statistics'!F:F),"")</f>
        <v>11907</v>
      </c>
      <c r="K681" s="5">
        <f t="array" ref="K681">IFERROR(XLOOKUP(H681,'ads statistics'!H:H,'ads statistics'!G:G),"")</f>
        <v>30</v>
      </c>
    </row>
    <row r="682">
      <c r="H682" s="5" t="str">
        <f t="shared" si="1"/>
        <v>44419  crm_relance_gwz_panier_abandonne_h4_j1-j1_sepx_69_1001400</v>
      </c>
      <c r="I682" s="13" t="str">
        <f t="array" ref="I682">IFERROR(XLOOKUP(H682,'ads statistics'!H:H,'ads statistics'!E:E),"")</f>
        <v/>
      </c>
      <c r="J682" s="5" t="str">
        <f t="array" ref="J682">IFERROR(XLOOKUP(H682,'ads statistics'!H:H,'ads statistics'!F:F),"")</f>
        <v/>
      </c>
      <c r="K682" s="5" t="str">
        <f t="array" ref="K682">IFERROR(XLOOKUP(H682,'ads statistics'!H:H,'ads statistics'!G:G),"")</f>
        <v/>
      </c>
    </row>
    <row r="683">
      <c r="H683" s="5" t="str">
        <f t="shared" si="1"/>
        <v>44419  crm_relance_panier_abandonne_h2_j1-h2_sepx_69_1000200</v>
      </c>
      <c r="I683" s="13" t="str">
        <f t="array" ref="I683">IFERROR(XLOOKUP(H683,'ads statistics'!H:H,'ads statistics'!E:E),"")</f>
        <v/>
      </c>
      <c r="J683" s="5" t="str">
        <f t="array" ref="J683">IFERROR(XLOOKUP(H683,'ads statistics'!H:H,'ads statistics'!F:F),"")</f>
        <v/>
      </c>
      <c r="K683" s="5" t="str">
        <f t="array" ref="K683">IFERROR(XLOOKUP(H683,'ads statistics'!H:H,'ads statistics'!G:G),"")</f>
        <v/>
      </c>
    </row>
    <row r="684">
      <c r="H684" s="5" t="str">
        <f t="shared" si="1"/>
        <v>44419  email-admin</v>
      </c>
      <c r="I684" s="13" t="str">
        <f t="array" ref="I684">IFERROR(XLOOKUP(H684,'ads statistics'!H:H,'ads statistics'!E:E),"")</f>
        <v/>
      </c>
      <c r="J684" s="5" t="str">
        <f t="array" ref="J684">IFERROR(XLOOKUP(H684,'ads statistics'!H:H,'ads statistics'!F:F),"")</f>
        <v/>
      </c>
      <c r="K684" s="5" t="str">
        <f t="array" ref="K684">IFERROR(XLOOKUP(H684,'ads statistics'!H:H,'ads statistics'!G:G),"")</f>
        <v/>
      </c>
    </row>
    <row r="685">
      <c r="H685" s="5" t="str">
        <f t="shared" si="1"/>
        <v>44419  email-filleul</v>
      </c>
      <c r="I685" s="13" t="str">
        <f t="array" ref="I685">IFERROR(XLOOKUP(H685,'ads statistics'!H:H,'ads statistics'!E:E),"")</f>
        <v/>
      </c>
      <c r="J685" s="5" t="str">
        <f t="array" ref="J685">IFERROR(XLOOKUP(H685,'ads statistics'!H:H,'ads statistics'!F:F),"")</f>
        <v/>
      </c>
      <c r="K685" s="5" t="str">
        <f t="array" ref="K685">IFERROR(XLOOKUP(H685,'ads statistics'!H:H,'ads statistics'!G:G),"")</f>
        <v/>
      </c>
    </row>
    <row r="686">
      <c r="H686" s="5" t="str">
        <f t="shared" si="1"/>
        <v>44419  fidelite_tunnel_gwz_com5_sepx_1289_1001200</v>
      </c>
      <c r="I686" s="13" t="str">
        <f t="array" ref="I686">IFERROR(XLOOKUP(H686,'ads statistics'!H:H,'ads statistics'!E:E),"")</f>
        <v/>
      </c>
      <c r="J686" s="5" t="str">
        <f t="array" ref="J686">IFERROR(XLOOKUP(H686,'ads statistics'!H:H,'ads statistics'!F:F),"")</f>
        <v/>
      </c>
      <c r="K686" s="5" t="str">
        <f t="array" ref="K686">IFERROR(XLOOKUP(H686,'ads statistics'!H:H,'ads statistics'!G:G),"")</f>
        <v/>
      </c>
    </row>
    <row r="687">
      <c r="H687" s="5" t="str">
        <f t="shared" si="1"/>
        <v>44419  fidelite_tunnel_gwz_com7_sepx_1289_1001300</v>
      </c>
      <c r="I687" s="13" t="str">
        <f t="array" ref="I687">IFERROR(XLOOKUP(H687,'ads statistics'!H:H,'ads statistics'!E:E),"")</f>
        <v/>
      </c>
      <c r="J687" s="5" t="str">
        <f t="array" ref="J687">IFERROR(XLOOKUP(H687,'ads statistics'!H:H,'ads statistics'!F:F),"")</f>
        <v/>
      </c>
      <c r="K687" s="5" t="str">
        <f t="array" ref="K687">IFERROR(XLOOKUP(H687,'ads statistics'!H:H,'ads statistics'!G:G),"")</f>
        <v/>
      </c>
    </row>
    <row r="688">
      <c r="H688" s="5" t="str">
        <f t="shared" si="1"/>
        <v>44419  fq_churn_crm-relancecode_sepx_704_1000300</v>
      </c>
      <c r="I688" s="13" t="str">
        <f t="array" ref="I688">IFERROR(XLOOKUP(H688,'ads statistics'!H:H,'ads statistics'!E:E),"")</f>
        <v/>
      </c>
      <c r="J688" s="5" t="str">
        <f t="array" ref="J688">IFERROR(XLOOKUP(H688,'ads statistics'!H:H,'ads statistics'!F:F),"")</f>
        <v/>
      </c>
      <c r="K688" s="5" t="str">
        <f t="array" ref="K688">IFERROR(XLOOKUP(H688,'ads statistics'!H:H,'ads statistics'!G:G),"")</f>
        <v/>
      </c>
    </row>
    <row r="689">
      <c r="H689" s="5" t="str">
        <f t="shared" si="1"/>
        <v>44419  FR - SHP - All Products</v>
      </c>
      <c r="I689" s="13">
        <f t="array" ref="I689">IFERROR(XLOOKUP(H689,'ads statistics'!H:H,'ads statistics'!E:E),"")</f>
        <v>52</v>
      </c>
      <c r="J689" s="5">
        <f t="array" ref="J689">IFERROR(XLOOKUP(H689,'ads statistics'!H:H,'ads statistics'!F:F),"")</f>
        <v>16530</v>
      </c>
      <c r="K689" s="5">
        <f t="array" ref="K689">IFERROR(XLOOKUP(H689,'ads statistics'!H:H,'ads statistics'!G:G),"")</f>
        <v>168</v>
      </c>
    </row>
    <row r="690">
      <c r="H690" s="5" t="str">
        <f t="shared" si="1"/>
        <v>44419  FR - TXT - BN - Marque Greenweez</v>
      </c>
      <c r="I690" s="13">
        <f t="array" ref="I690">IFERROR(XLOOKUP(H690,'ads statistics'!H:H,'ads statistics'!E:E),"")</f>
        <v>9</v>
      </c>
      <c r="J690" s="5">
        <f t="array" ref="J690">IFERROR(XLOOKUP(H690,'ads statistics'!H:H,'ads statistics'!F:F),"")</f>
        <v>194</v>
      </c>
      <c r="K690" s="5">
        <f t="array" ref="K690">IFERROR(XLOOKUP(H690,'ads statistics'!H:H,'ads statistics'!G:G),"")</f>
        <v>65</v>
      </c>
    </row>
    <row r="691">
      <c r="H691" s="5" t="str">
        <f t="shared" si="1"/>
        <v>44419  frequent_crm-relance_consommable_j30_sepx_~SYSTEM.CAMPAIGNID~_~SYSTEM.ACTIONID~</v>
      </c>
      <c r="I691" s="13" t="str">
        <f t="array" ref="I691">IFERROR(XLOOKUP(H691,'ads statistics'!H:H,'ads statistics'!E:E),"")</f>
        <v/>
      </c>
      <c r="J691" s="5" t="str">
        <f t="array" ref="J691">IFERROR(XLOOKUP(H691,'ads statistics'!H:H,'ads statistics'!F:F),"")</f>
        <v/>
      </c>
      <c r="K691" s="5" t="str">
        <f t="array" ref="K691">IFERROR(XLOOKUP(H691,'ads statistics'!H:H,'ads statistics'!G:G),"")</f>
        <v/>
      </c>
    </row>
    <row r="692">
      <c r="H692" s="5" t="str">
        <f t="shared" si="1"/>
        <v>44419  frequent_crm-relance_consommable_j30_sepx_162_1000300</v>
      </c>
      <c r="I692" s="13" t="str">
        <f t="array" ref="I692">IFERROR(XLOOKUP(H692,'ads statistics'!H:H,'ads statistics'!E:E),"")</f>
        <v/>
      </c>
      <c r="J692" s="5" t="str">
        <f t="array" ref="J692">IFERROR(XLOOKUP(H692,'ads statistics'!H:H,'ads statistics'!F:F),"")</f>
        <v/>
      </c>
      <c r="K692" s="5" t="str">
        <f t="array" ref="K692">IFERROR(XLOOKUP(H692,'ads statistics'!H:H,'ads statistics'!G:G),"")</f>
        <v/>
      </c>
    </row>
    <row r="693">
      <c r="H693" s="5" t="str">
        <f t="shared" si="1"/>
        <v>44419  nvclient_a_crm_tunnel_gwz_j37_code_autre_sepx_1260_1002500</v>
      </c>
      <c r="I693" s="13" t="str">
        <f t="array" ref="I693">IFERROR(XLOOKUP(H693,'ads statistics'!H:H,'ads statistics'!E:E),"")</f>
        <v/>
      </c>
      <c r="J693" s="5" t="str">
        <f t="array" ref="J693">IFERROR(XLOOKUP(H693,'ads statistics'!H:H,'ads statistics'!F:F),"")</f>
        <v/>
      </c>
      <c r="K693" s="5" t="str">
        <f t="array" ref="K693">IFERROR(XLOOKUP(H693,'ads statistics'!H:H,'ads statistics'!G:G),"")</f>
        <v/>
      </c>
    </row>
    <row r="694">
      <c r="H694" s="5" t="str">
        <f t="shared" si="1"/>
        <v>44419  occasionnel_crm-cross_sell_j25_sepx_184_1000500</v>
      </c>
      <c r="I694" s="13" t="str">
        <f t="array" ref="I694">IFERROR(XLOOKUP(H694,'ads statistics'!H:H,'ads statistics'!E:E),"")</f>
        <v/>
      </c>
      <c r="J694" s="5" t="str">
        <f t="array" ref="J694">IFERROR(XLOOKUP(H694,'ads statistics'!H:H,'ads statistics'!F:F),"")</f>
        <v/>
      </c>
      <c r="K694" s="5" t="str">
        <f t="array" ref="K694">IFERROR(XLOOKUP(H694,'ads statistics'!H:H,'ads statistics'!G:G),"")</f>
        <v/>
      </c>
    </row>
    <row r="695">
      <c r="H695" s="5" t="str">
        <f t="shared" si="1"/>
        <v>44420  </v>
      </c>
      <c r="I695" s="13" t="str">
        <f t="array" ref="I695">IFERROR(XLOOKUP(H695,'ads statistics'!H:H,'ads statistics'!E:E),"")</f>
        <v/>
      </c>
      <c r="J695" s="5" t="str">
        <f t="array" ref="J695">IFERROR(XLOOKUP(H695,'ads statistics'!H:H,'ads statistics'!F:F),"")</f>
        <v/>
      </c>
      <c r="K695" s="5" t="str">
        <f t="array" ref="K695">IFERROR(XLOOKUP(H695,'ads statistics'!H:H,'ads statistics'!G:G),"")</f>
        <v/>
      </c>
    </row>
    <row r="696">
      <c r="H696" s="5" t="str">
        <f t="shared" si="1"/>
        <v>44420  25175647</v>
      </c>
      <c r="I696" s="13">
        <f t="array" ref="I696">IFERROR(XLOOKUP(H696,'ads statistics'!H:H,'ads statistics'!E:E),"")</f>
        <v>135</v>
      </c>
      <c r="J696" s="5">
        <f t="array" ref="J696">IFERROR(XLOOKUP(H696,'ads statistics'!H:H,'ads statistics'!F:F),"")</f>
        <v>1270</v>
      </c>
      <c r="K696" s="5">
        <f t="array" ref="K696">IFERROR(XLOOKUP(H696,'ads statistics'!H:H,'ads statistics'!G:G),"")</f>
        <v>707</v>
      </c>
    </row>
    <row r="697">
      <c r="H697" s="5" t="str">
        <f t="shared" si="1"/>
        <v>44420  63850117</v>
      </c>
      <c r="I697" s="13">
        <f t="array" ref="I697">IFERROR(XLOOKUP(H697,'ads statistics'!H:H,'ads statistics'!E:E),"")</f>
        <v>42</v>
      </c>
      <c r="J697" s="5">
        <f t="array" ref="J697">IFERROR(XLOOKUP(H697,'ads statistics'!H:H,'ads statistics'!F:F),"")</f>
        <v>1241</v>
      </c>
      <c r="K697" s="5">
        <f t="array" ref="K697">IFERROR(XLOOKUP(H697,'ads statistics'!H:H,'ads statistics'!G:G),"")</f>
        <v>74</v>
      </c>
    </row>
    <row r="698">
      <c r="H698" s="5" t="str">
        <f t="shared" si="1"/>
        <v>44420  77471437</v>
      </c>
      <c r="I698" s="13">
        <f t="array" ref="I698">IFERROR(XLOOKUP(H698,'ads statistics'!H:H,'ads statistics'!E:E),"")</f>
        <v>67</v>
      </c>
      <c r="J698" s="5">
        <f t="array" ref="J698">IFERROR(XLOOKUP(H698,'ads statistics'!H:H,'ads statistics'!F:F),"")</f>
        <v>3189</v>
      </c>
      <c r="K698" s="5">
        <f t="array" ref="K698">IFERROR(XLOOKUP(H698,'ads statistics'!H:H,'ads statistics'!G:G),"")</f>
        <v>133</v>
      </c>
    </row>
    <row r="699">
      <c r="H699" s="5" t="str">
        <f t="shared" si="1"/>
        <v>44420  127642957</v>
      </c>
      <c r="I699" s="13">
        <f t="array" ref="I699">IFERROR(XLOOKUP(H699,'ads statistics'!H:H,'ads statistics'!E:E),"")</f>
        <v>26</v>
      </c>
      <c r="J699" s="5">
        <f t="array" ref="J699">IFERROR(XLOOKUP(H699,'ads statistics'!H:H,'ads statistics'!F:F),"")</f>
        <v>1430</v>
      </c>
      <c r="K699" s="5">
        <f t="array" ref="K699">IFERROR(XLOOKUP(H699,'ads statistics'!H:H,'ads statistics'!G:G),"")</f>
        <v>57</v>
      </c>
    </row>
    <row r="700">
      <c r="H700" s="5" t="str">
        <f t="shared" si="1"/>
        <v>44420  721921823</v>
      </c>
      <c r="I700" s="13">
        <f t="array" ref="I700">IFERROR(XLOOKUP(H700,'ads statistics'!H:H,'ads statistics'!E:E),"")</f>
        <v>269</v>
      </c>
      <c r="J700" s="5">
        <f t="array" ref="J700">IFERROR(XLOOKUP(H700,'ads statistics'!H:H,'ads statistics'!F:F),"")</f>
        <v>6831</v>
      </c>
      <c r="K700" s="5">
        <f t="array" ref="K700">IFERROR(XLOOKUP(H700,'ads statistics'!H:H,'ads statistics'!G:G),"")</f>
        <v>483</v>
      </c>
    </row>
    <row r="701">
      <c r="H701" s="5" t="str">
        <f t="shared" si="1"/>
        <v>44420  722005374</v>
      </c>
      <c r="I701" s="13">
        <f t="array" ref="I701">IFERROR(XLOOKUP(H701,'ads statistics'!H:H,'ads statistics'!E:E),"")</f>
        <v>22</v>
      </c>
      <c r="J701" s="5">
        <f t="array" ref="J701">IFERROR(XLOOKUP(H701,'ads statistics'!H:H,'ads statistics'!F:F),"")</f>
        <v>1618</v>
      </c>
      <c r="K701" s="5">
        <f t="array" ref="K701">IFERROR(XLOOKUP(H701,'ads statistics'!H:H,'ads statistics'!G:G),"")</f>
        <v>63</v>
      </c>
    </row>
    <row r="702">
      <c r="H702" s="5" t="str">
        <f t="shared" si="1"/>
        <v>44420  722005377</v>
      </c>
      <c r="I702" s="13">
        <f t="array" ref="I702">IFERROR(XLOOKUP(H702,'ads statistics'!H:H,'ads statistics'!E:E),"")</f>
        <v>52</v>
      </c>
      <c r="J702" s="5">
        <f t="array" ref="J702">IFERROR(XLOOKUP(H702,'ads statistics'!H:H,'ads statistics'!F:F),"")</f>
        <v>2064</v>
      </c>
      <c r="K702" s="5">
        <f t="array" ref="K702">IFERROR(XLOOKUP(H702,'ads statistics'!H:H,'ads statistics'!G:G),"")</f>
        <v>109</v>
      </c>
    </row>
    <row r="703">
      <c r="H703" s="5" t="str">
        <f t="shared" si="1"/>
        <v>44420  990389184</v>
      </c>
      <c r="I703" s="13">
        <f t="array" ref="I703">IFERROR(XLOOKUP(H703,'ads statistics'!H:H,'ads statistics'!E:E),"")</f>
        <v>13</v>
      </c>
      <c r="J703" s="5">
        <f t="array" ref="J703">IFERROR(XLOOKUP(H703,'ads statistics'!H:H,'ads statistics'!F:F),"")</f>
        <v>5204</v>
      </c>
      <c r="K703" s="5">
        <f t="array" ref="K703">IFERROR(XLOOKUP(H703,'ads statistics'!H:H,'ads statistics'!G:G),"")</f>
        <v>47</v>
      </c>
    </row>
    <row r="704">
      <c r="H704" s="5" t="str">
        <f t="shared" si="1"/>
        <v>44420  1554932079</v>
      </c>
      <c r="I704" s="13">
        <f t="array" ref="I704">IFERROR(XLOOKUP(H704,'ads statistics'!H:H,'ads statistics'!E:E),"")</f>
        <v>53</v>
      </c>
      <c r="J704" s="5">
        <f t="array" ref="J704">IFERROR(XLOOKUP(H704,'ads statistics'!H:H,'ads statistics'!F:F),"")</f>
        <v>21358</v>
      </c>
      <c r="K704" s="5">
        <f t="array" ref="K704">IFERROR(XLOOKUP(H704,'ads statistics'!H:H,'ads statistics'!G:G),"")</f>
        <v>198</v>
      </c>
    </row>
    <row r="705">
      <c r="H705" s="5" t="str">
        <f t="shared" si="1"/>
        <v>44420  1554932118</v>
      </c>
      <c r="I705" s="13">
        <f t="array" ref="I705">IFERROR(XLOOKUP(H705,'ads statistics'!H:H,'ads statistics'!E:E),"")</f>
        <v>112</v>
      </c>
      <c r="J705" s="5">
        <f t="array" ref="J705">IFERROR(XLOOKUP(H705,'ads statistics'!H:H,'ads statistics'!F:F),"")</f>
        <v>58751</v>
      </c>
      <c r="K705" s="5">
        <f t="array" ref="K705">IFERROR(XLOOKUP(H705,'ads statistics'!H:H,'ads statistics'!G:G),"")</f>
        <v>509</v>
      </c>
    </row>
    <row r="706">
      <c r="H706" s="5" t="str">
        <f t="shared" si="1"/>
        <v>44420  1554932127</v>
      </c>
      <c r="I706" s="13">
        <f t="array" ref="I706">IFERROR(XLOOKUP(H706,'ads statistics'!H:H,'ads statistics'!E:E),"")</f>
        <v>31</v>
      </c>
      <c r="J706" s="5">
        <f t="array" ref="J706">IFERROR(XLOOKUP(H706,'ads statistics'!H:H,'ads statistics'!F:F),"")</f>
        <v>11953</v>
      </c>
      <c r="K706" s="5">
        <f t="array" ref="K706">IFERROR(XLOOKUP(H706,'ads statistics'!H:H,'ads statistics'!G:G),"")</f>
        <v>111</v>
      </c>
    </row>
    <row r="707">
      <c r="H707" s="5" t="str">
        <f t="shared" si="1"/>
        <v>44420  1568687993</v>
      </c>
      <c r="I707" s="13">
        <f t="array" ref="I707">IFERROR(XLOOKUP(H707,'ads statistics'!H:H,'ads statistics'!E:E),"")</f>
        <v>125</v>
      </c>
      <c r="J707" s="5">
        <f t="array" ref="J707">IFERROR(XLOOKUP(H707,'ads statistics'!H:H,'ads statistics'!F:F),"")</f>
        <v>5975</v>
      </c>
      <c r="K707" s="5">
        <f t="array" ref="K707">IFERROR(XLOOKUP(H707,'ads statistics'!H:H,'ads statistics'!G:G),"")</f>
        <v>346</v>
      </c>
    </row>
    <row r="708">
      <c r="H708" s="5" t="str">
        <f t="shared" si="1"/>
        <v>44420  6467292947</v>
      </c>
      <c r="I708" s="13">
        <f t="array" ref="I708">IFERROR(XLOOKUP(H708,'ads statistics'!H:H,'ads statistics'!E:E),"")</f>
        <v>64</v>
      </c>
      <c r="J708" s="5">
        <f t="array" ref="J708">IFERROR(XLOOKUP(H708,'ads statistics'!H:H,'ads statistics'!F:F),"")</f>
        <v>33812</v>
      </c>
      <c r="K708" s="5">
        <f t="array" ref="K708">IFERROR(XLOOKUP(H708,'ads statistics'!H:H,'ads statistics'!G:G),"")</f>
        <v>331</v>
      </c>
    </row>
    <row r="709">
      <c r="H709" s="5" t="str">
        <f t="shared" si="1"/>
        <v>44420  6866111472</v>
      </c>
      <c r="I709" s="13">
        <f t="array" ref="I709">IFERROR(XLOOKUP(H709,'ads statistics'!H:H,'ads statistics'!E:E),"")</f>
        <v>94</v>
      </c>
      <c r="J709" s="5">
        <f t="array" ref="J709">IFERROR(XLOOKUP(H709,'ads statistics'!H:H,'ads statistics'!F:F),"")</f>
        <v>43018</v>
      </c>
      <c r="K709" s="5">
        <f t="array" ref="K709">IFERROR(XLOOKUP(H709,'ads statistics'!H:H,'ads statistics'!G:G),"")</f>
        <v>316</v>
      </c>
    </row>
    <row r="710">
      <c r="H710" s="5" t="str">
        <f t="shared" si="1"/>
        <v>44420  6872271806</v>
      </c>
      <c r="I710" s="13">
        <f t="array" ref="I710">IFERROR(XLOOKUP(H710,'ads statistics'!H:H,'ads statistics'!E:E),"")</f>
        <v>95</v>
      </c>
      <c r="J710" s="5">
        <f t="array" ref="J710">IFERROR(XLOOKUP(H710,'ads statistics'!H:H,'ads statistics'!F:F),"")</f>
        <v>35884</v>
      </c>
      <c r="K710" s="5">
        <f t="array" ref="K710">IFERROR(XLOOKUP(H710,'ads statistics'!H:H,'ads statistics'!G:G),"")</f>
        <v>319</v>
      </c>
    </row>
    <row r="711">
      <c r="H711" s="5" t="str">
        <f t="shared" si="1"/>
        <v>44420  6872355548</v>
      </c>
      <c r="I711" s="13">
        <f t="array" ref="I711">IFERROR(XLOOKUP(H711,'ads statistics'!H:H,'ads statistics'!E:E),"")</f>
        <v>38</v>
      </c>
      <c r="J711" s="5">
        <f t="array" ref="J711">IFERROR(XLOOKUP(H711,'ads statistics'!H:H,'ads statistics'!F:F),"")</f>
        <v>19909</v>
      </c>
      <c r="K711" s="5">
        <f t="array" ref="K711">IFERROR(XLOOKUP(H711,'ads statistics'!H:H,'ads statistics'!G:G),"")</f>
        <v>131</v>
      </c>
    </row>
    <row r="712">
      <c r="H712" s="5" t="str">
        <f t="shared" si="1"/>
        <v>44420  8520906157</v>
      </c>
      <c r="I712" s="13">
        <f t="array" ref="I712">IFERROR(XLOOKUP(H712,'ads statistics'!H:H,'ads statistics'!E:E),"")</f>
        <v>438</v>
      </c>
      <c r="J712" s="5">
        <f t="array" ref="J712">IFERROR(XLOOKUP(H712,'ads statistics'!H:H,'ads statistics'!F:F),"")</f>
        <v>260138</v>
      </c>
      <c r="K712" s="5">
        <f t="array" ref="K712">IFERROR(XLOOKUP(H712,'ads statistics'!H:H,'ads statistics'!G:G),"")</f>
        <v>1745</v>
      </c>
    </row>
    <row r="713">
      <c r="H713" s="5" t="str">
        <f t="shared" si="1"/>
        <v>44420  10051737015</v>
      </c>
      <c r="I713" s="13">
        <f t="array" ref="I713">IFERROR(XLOOKUP(H713,'ads statistics'!H:H,'ads statistics'!E:E),"")</f>
        <v>22</v>
      </c>
      <c r="J713" s="5">
        <f t="array" ref="J713">IFERROR(XLOOKUP(H713,'ads statistics'!H:H,'ads statistics'!F:F),"")</f>
        <v>9687</v>
      </c>
      <c r="K713" s="5">
        <f t="array" ref="K713">IFERROR(XLOOKUP(H713,'ads statistics'!H:H,'ads statistics'!G:G),"")</f>
        <v>44</v>
      </c>
    </row>
    <row r="714">
      <c r="H714" s="5" t="str">
        <f t="shared" si="1"/>
        <v>44420  12770477884</v>
      </c>
      <c r="I714" s="13">
        <f t="array" ref="I714">IFERROR(XLOOKUP(H714,'ads statistics'!H:H,'ads statistics'!E:E),"")</f>
        <v>338</v>
      </c>
      <c r="J714" s="5">
        <f t="array" ref="J714">IFERROR(XLOOKUP(H714,'ads statistics'!H:H,'ads statistics'!F:F),"")</f>
        <v>203293</v>
      </c>
      <c r="K714" s="5">
        <f t="array" ref="K714">IFERROR(XLOOKUP(H714,'ads statistics'!H:H,'ads statistics'!G:G),"")</f>
        <v>1132</v>
      </c>
    </row>
    <row r="715">
      <c r="H715" s="5" t="str">
        <f t="shared" si="1"/>
        <v>44420  12771329453</v>
      </c>
      <c r="I715" s="13">
        <f t="array" ref="I715">IFERROR(XLOOKUP(H715,'ads statistics'!H:H,'ads statistics'!E:E),"")</f>
        <v>177</v>
      </c>
      <c r="J715" s="5">
        <f t="array" ref="J715">IFERROR(XLOOKUP(H715,'ads statistics'!H:H,'ads statistics'!F:F),"")</f>
        <v>57151</v>
      </c>
      <c r="K715" s="5">
        <f t="array" ref="K715">IFERROR(XLOOKUP(H715,'ads statistics'!H:H,'ads statistics'!G:G),"")</f>
        <v>531</v>
      </c>
    </row>
    <row r="716">
      <c r="H716" s="5" t="str">
        <f t="shared" si="1"/>
        <v>44420  13173444840</v>
      </c>
      <c r="I716" s="13">
        <f t="array" ref="I716">IFERROR(XLOOKUP(H716,'ads statistics'!H:H,'ads statistics'!E:E),"")</f>
        <v>5</v>
      </c>
      <c r="J716" s="5">
        <f t="array" ref="J716">IFERROR(XLOOKUP(H716,'ads statistics'!H:H,'ads statistics'!F:F),"")</f>
        <v>447</v>
      </c>
      <c r="K716" s="5">
        <f t="array" ref="K716">IFERROR(XLOOKUP(H716,'ads statistics'!H:H,'ads statistics'!G:G),"")</f>
        <v>19</v>
      </c>
    </row>
    <row r="717">
      <c r="H717" s="5" t="str">
        <f t="shared" si="1"/>
        <v>44420  13391691052</v>
      </c>
      <c r="I717" s="13">
        <f t="array" ref="I717">IFERROR(XLOOKUP(H717,'ads statistics'!H:H,'ads statistics'!E:E),"")</f>
        <v>127</v>
      </c>
      <c r="J717" s="5">
        <f t="array" ref="J717">IFERROR(XLOOKUP(H717,'ads statistics'!H:H,'ads statistics'!F:F),"")</f>
        <v>71566</v>
      </c>
      <c r="K717" s="5">
        <f t="array" ref="K717">IFERROR(XLOOKUP(H717,'ads statistics'!H:H,'ads statistics'!G:G),"")</f>
        <v>441</v>
      </c>
    </row>
    <row r="718">
      <c r="H718" s="5" t="str">
        <f t="shared" si="1"/>
        <v>44420  6208975682575</v>
      </c>
      <c r="I718" s="13">
        <f t="array" ref="I718">IFERROR(XLOOKUP(H718,'ads statistics'!H:H,'ads statistics'!E:E),"")</f>
        <v>130</v>
      </c>
      <c r="J718" s="5">
        <f t="array" ref="J718">IFERROR(XLOOKUP(H718,'ads statistics'!H:H,'ads statistics'!F:F),"")</f>
        <v>12338</v>
      </c>
      <c r="K718" s="5">
        <f t="array" ref="K718">IFERROR(XLOOKUP(H718,'ads statistics'!H:H,'ads statistics'!G:G),"")</f>
        <v>289</v>
      </c>
    </row>
    <row r="719">
      <c r="H719" s="5" t="str">
        <f t="shared" si="1"/>
        <v>44420  6209368149375</v>
      </c>
      <c r="I719" s="13">
        <f t="array" ref="I719">IFERROR(XLOOKUP(H719,'ads statistics'!H:H,'ads statistics'!E:E),"")</f>
        <v>130</v>
      </c>
      <c r="J719" s="5">
        <f t="array" ref="J719">IFERROR(XLOOKUP(H719,'ads statistics'!H:H,'ads statistics'!F:F),"")</f>
        <v>50687</v>
      </c>
      <c r="K719" s="5">
        <f t="array" ref="K719">IFERROR(XLOOKUP(H719,'ads statistics'!H:H,'ads statistics'!G:G),"")</f>
        <v>1178</v>
      </c>
    </row>
    <row r="720">
      <c r="H720" s="5" t="str">
        <f t="shared" si="1"/>
        <v>44420  6248630848375</v>
      </c>
      <c r="I720" s="13">
        <f t="array" ref="I720">IFERROR(XLOOKUP(H720,'ads statistics'!H:H,'ads statistics'!E:E),"")</f>
        <v>115</v>
      </c>
      <c r="J720" s="5">
        <f t="array" ref="J720">IFERROR(XLOOKUP(H720,'ads statistics'!H:H,'ads statistics'!F:F),"")</f>
        <v>30403</v>
      </c>
      <c r="K720" s="5">
        <f t="array" ref="K720">IFERROR(XLOOKUP(H720,'ads statistics'!H:H,'ads statistics'!G:G),"")</f>
        <v>548</v>
      </c>
    </row>
    <row r="721">
      <c r="H721" s="5" t="str">
        <f t="shared" si="1"/>
        <v>44420  (not set)</v>
      </c>
      <c r="I721" s="13" t="str">
        <f t="array" ref="I721">IFERROR(XLOOKUP(H721,'ads statistics'!H:H,'ads statistics'!E:E),"")</f>
        <v/>
      </c>
      <c r="J721" s="5" t="str">
        <f t="array" ref="J721">IFERROR(XLOOKUP(H721,'ads statistics'!H:H,'ads statistics'!F:F),"")</f>
        <v/>
      </c>
      <c r="K721" s="5" t="str">
        <f t="array" ref="K721">IFERROR(XLOOKUP(H721,'ads statistics'!H:H,'ads statistics'!G:G),"")</f>
        <v/>
      </c>
    </row>
    <row r="722">
      <c r="H722" s="5" t="str">
        <f t="shared" si="1"/>
        <v>44420  (not set)</v>
      </c>
      <c r="I722" s="13" t="str">
        <f t="array" ref="I722">IFERROR(XLOOKUP(H722,'ads statistics'!H:H,'ads statistics'!E:E),"")</f>
        <v/>
      </c>
      <c r="J722" s="5" t="str">
        <f t="array" ref="J722">IFERROR(XLOOKUP(H722,'ads statistics'!H:H,'ads statistics'!F:F),"")</f>
        <v/>
      </c>
      <c r="K722" s="5" t="str">
        <f t="array" ref="K722">IFERROR(XLOOKUP(H722,'ads statistics'!H:H,'ads statistics'!G:G),"")</f>
        <v/>
      </c>
    </row>
    <row r="723">
      <c r="H723" s="5" t="str">
        <f t="shared" si="1"/>
        <v>44420  (not set)</v>
      </c>
      <c r="I723" s="13" t="str">
        <f t="array" ref="I723">IFERROR(XLOOKUP(H723,'ads statistics'!H:H,'ads statistics'!E:E),"")</f>
        <v/>
      </c>
      <c r="J723" s="5" t="str">
        <f t="array" ref="J723">IFERROR(XLOOKUP(H723,'ads statistics'!H:H,'ads statistics'!F:F),"")</f>
        <v/>
      </c>
      <c r="K723" s="5" t="str">
        <f t="array" ref="K723">IFERROR(XLOOKUP(H723,'ads statistics'!H:H,'ads statistics'!G:G),"")</f>
        <v/>
      </c>
    </row>
    <row r="724">
      <c r="H724" s="5" t="str">
        <f t="shared" si="1"/>
        <v>44420  (not set)</v>
      </c>
      <c r="I724" s="13" t="str">
        <f t="array" ref="I724">IFERROR(XLOOKUP(H724,'ads statistics'!H:H,'ads statistics'!E:E),"")</f>
        <v/>
      </c>
      <c r="J724" s="5" t="str">
        <f t="array" ref="J724">IFERROR(XLOOKUP(H724,'ads statistics'!H:H,'ads statistics'!F:F),"")</f>
        <v/>
      </c>
      <c r="K724" s="5" t="str">
        <f t="array" ref="K724">IFERROR(XLOOKUP(H724,'ads statistics'!H:H,'ads statistics'!G:G),"")</f>
        <v/>
      </c>
    </row>
    <row r="725">
      <c r="H725" s="5" t="str">
        <f t="shared" si="1"/>
        <v>44420  (not set)</v>
      </c>
      <c r="I725" s="13" t="str">
        <f t="array" ref="I725">IFERROR(XLOOKUP(H725,'ads statistics'!H:H,'ads statistics'!E:E),"")</f>
        <v/>
      </c>
      <c r="J725" s="5" t="str">
        <f t="array" ref="J725">IFERROR(XLOOKUP(H725,'ads statistics'!H:H,'ads statistics'!F:F),"")</f>
        <v/>
      </c>
      <c r="K725" s="5" t="str">
        <f t="array" ref="K725">IFERROR(XLOOKUP(H725,'ads statistics'!H:H,'ads statistics'!G:G),"")</f>
        <v/>
      </c>
    </row>
    <row r="726">
      <c r="H726" s="5" t="str">
        <f t="shared" si="1"/>
        <v>44420  210516_nl_zd_sepx_1520_1003000</v>
      </c>
      <c r="I726" s="13" t="str">
        <f t="array" ref="I726">IFERROR(XLOOKUP(H726,'ads statistics'!H:H,'ads statistics'!E:E),"")</f>
        <v/>
      </c>
      <c r="J726" s="5" t="str">
        <f t="array" ref="J726">IFERROR(XLOOKUP(H726,'ads statistics'!H:H,'ads statistics'!F:F),"")</f>
        <v/>
      </c>
      <c r="K726" s="5" t="str">
        <f t="array" ref="K726">IFERROR(XLOOKUP(H726,'ads statistics'!H:H,'ads statistics'!G:G),"")</f>
        <v/>
      </c>
    </row>
    <row r="727">
      <c r="H727" s="5" t="str">
        <f t="shared" si="1"/>
        <v>44420  210624_nl_vrac_sepx_1587_1002900</v>
      </c>
      <c r="I727" s="13" t="str">
        <f t="array" ref="I727">IFERROR(XLOOKUP(H727,'ads statistics'!H:H,'ads statistics'!E:E),"")</f>
        <v/>
      </c>
      <c r="J727" s="5" t="str">
        <f t="array" ref="J727">IFERROR(XLOOKUP(H727,'ads statistics'!H:H,'ads statistics'!F:F),"")</f>
        <v/>
      </c>
      <c r="K727" s="5" t="str">
        <f t="array" ref="K727">IFERROR(XLOOKUP(H727,'ads statistics'!H:H,'ads statistics'!G:G),"")</f>
        <v/>
      </c>
    </row>
    <row r="728">
      <c r="H728" s="5" t="str">
        <f t="shared" si="1"/>
        <v>44420  210706_nl_deuxieme_sepx_1620_1003300</v>
      </c>
      <c r="I728" s="13" t="str">
        <f t="array" ref="I728">IFERROR(XLOOKUP(H728,'ads statistics'!H:H,'ads statistics'!E:E),"")</f>
        <v/>
      </c>
      <c r="J728" s="5" t="str">
        <f t="array" ref="J728">IFERROR(XLOOKUP(H728,'ads statistics'!H:H,'ads statistics'!F:F),"")</f>
        <v/>
      </c>
      <c r="K728" s="5" t="str">
        <f t="array" ref="K728">IFERROR(XLOOKUP(H728,'ads statistics'!H:H,'ads statistics'!G:G),"")</f>
        <v/>
      </c>
    </row>
    <row r="729">
      <c r="H729" s="5" t="str">
        <f t="shared" si="1"/>
        <v>44420  210718_push_mif</v>
      </c>
      <c r="I729" s="13" t="str">
        <f t="array" ref="I729">IFERROR(XLOOKUP(H729,'ads statistics'!H:H,'ads statistics'!E:E),"")</f>
        <v/>
      </c>
      <c r="J729" s="5" t="str">
        <f t="array" ref="J729">IFERROR(XLOOKUP(H729,'ads statistics'!H:H,'ads statistics'!F:F),"")</f>
        <v/>
      </c>
      <c r="K729" s="5" t="str">
        <f t="array" ref="K729">IFERROR(XLOOKUP(H729,'ads statistics'!H:H,'ads statistics'!G:G),"")</f>
        <v/>
      </c>
    </row>
    <row r="730">
      <c r="H730" s="5" t="str">
        <f t="shared" si="1"/>
        <v>44420  210727_nl_djsoldes_sepx_1675_1003200</v>
      </c>
      <c r="I730" s="13" t="str">
        <f t="array" ref="I730">IFERROR(XLOOKUP(H730,'ads statistics'!H:H,'ads statistics'!E:E),"")</f>
        <v/>
      </c>
      <c r="J730" s="5" t="str">
        <f t="array" ref="J730">IFERROR(XLOOKUP(H730,'ads statistics'!H:H,'ads statistics'!F:F),"")</f>
        <v/>
      </c>
      <c r="K730" s="5" t="str">
        <f t="array" ref="K730">IFERROR(XLOOKUP(H730,'ads statistics'!H:H,'ads statistics'!G:G),"")</f>
        <v/>
      </c>
    </row>
    <row r="731">
      <c r="H731" s="5" t="str">
        <f t="shared" si="1"/>
        <v>44420  210727_nl_djsoldes_sepx_1675_1003500</v>
      </c>
      <c r="I731" s="13" t="str">
        <f t="array" ref="I731">IFERROR(XLOOKUP(H731,'ads statistics'!H:H,'ads statistics'!E:E),"")</f>
        <v/>
      </c>
      <c r="J731" s="5" t="str">
        <f t="array" ref="J731">IFERROR(XLOOKUP(H731,'ads statistics'!H:H,'ads statistics'!F:F),"")</f>
        <v/>
      </c>
      <c r="K731" s="5" t="str">
        <f t="array" ref="K731">IFERROR(XLOOKUP(H731,'ads statistics'!H:H,'ads statistics'!G:G),"")</f>
        <v/>
      </c>
    </row>
    <row r="732">
      <c r="H732" s="5" t="str">
        <f t="shared" si="1"/>
        <v>44420  210801_nl_ete_sepx_1686_1003700</v>
      </c>
      <c r="I732" s="13" t="str">
        <f t="array" ref="I732">IFERROR(XLOOKUP(H732,'ads statistics'!H:H,'ads statistics'!E:E),"")</f>
        <v/>
      </c>
      <c r="J732" s="5" t="str">
        <f t="array" ref="J732">IFERROR(XLOOKUP(H732,'ads statistics'!H:H,'ads statistics'!F:F),"")</f>
        <v/>
      </c>
      <c r="K732" s="5" t="str">
        <f t="array" ref="K732">IFERROR(XLOOKUP(H732,'ads statistics'!H:H,'ads statistics'!G:G),"")</f>
        <v/>
      </c>
    </row>
    <row r="733">
      <c r="H733" s="5" t="str">
        <f t="shared" si="1"/>
        <v>44420  210805_nl_generale_sepx_1702_1002900</v>
      </c>
      <c r="I733" s="13" t="str">
        <f t="array" ref="I733">IFERROR(XLOOKUP(H733,'ads statistics'!H:H,'ads statistics'!E:E),"")</f>
        <v/>
      </c>
      <c r="J733" s="5" t="str">
        <f t="array" ref="J733">IFERROR(XLOOKUP(H733,'ads statistics'!H:H,'ads statistics'!F:F),"")</f>
        <v/>
      </c>
      <c r="K733" s="5" t="str">
        <f t="array" ref="K733">IFERROR(XLOOKUP(H733,'ads statistics'!H:H,'ads statistics'!G:G),"")</f>
        <v/>
      </c>
    </row>
    <row r="734">
      <c r="H734" s="5" t="str">
        <f t="shared" si="1"/>
        <v>44420  210808_nl_nouveaute_sepx_1703_1003500</v>
      </c>
      <c r="I734" s="13" t="str">
        <f t="array" ref="I734">IFERROR(XLOOKUP(H734,'ads statistics'!H:H,'ads statistics'!E:E),"")</f>
        <v/>
      </c>
      <c r="J734" s="5" t="str">
        <f t="array" ref="J734">IFERROR(XLOOKUP(H734,'ads statistics'!H:H,'ads statistics'!F:F),"")</f>
        <v/>
      </c>
      <c r="K734" s="5" t="str">
        <f t="array" ref="K734">IFERROR(XLOOKUP(H734,'ads statistics'!H:H,'ads statistics'!G:G),"")</f>
        <v/>
      </c>
    </row>
    <row r="735">
      <c r="H735" s="5" t="str">
        <f t="shared" si="1"/>
        <v>44420  210808_nl_nouveaute_sepx_1703_1003800</v>
      </c>
      <c r="I735" s="13" t="str">
        <f t="array" ref="I735">IFERROR(XLOOKUP(H735,'ads statistics'!H:H,'ads statistics'!E:E),"")</f>
        <v/>
      </c>
      <c r="J735" s="5" t="str">
        <f t="array" ref="J735">IFERROR(XLOOKUP(H735,'ads statistics'!H:H,'ads statistics'!F:F),"")</f>
        <v/>
      </c>
      <c r="K735" s="5" t="str">
        <f t="array" ref="K735">IFERROR(XLOOKUP(H735,'ads statistics'!H:H,'ads statistics'!G:G),"")</f>
        <v/>
      </c>
    </row>
    <row r="736">
      <c r="H736" s="5" t="str">
        <f t="shared" si="1"/>
        <v>44420  210809_nl_frais__1_sepx_1708_1002800</v>
      </c>
      <c r="I736" s="13" t="str">
        <f t="array" ref="I736">IFERROR(XLOOKUP(H736,'ads statistics'!H:H,'ads statistics'!E:E),"")</f>
        <v/>
      </c>
      <c r="J736" s="5" t="str">
        <f t="array" ref="J736">IFERROR(XLOOKUP(H736,'ads statistics'!H:H,'ads statistics'!F:F),"")</f>
        <v/>
      </c>
      <c r="K736" s="5" t="str">
        <f t="array" ref="K736">IFERROR(XLOOKUP(H736,'ads statistics'!H:H,'ads statistics'!G:G),"")</f>
        <v/>
      </c>
    </row>
    <row r="737">
      <c r="H737" s="5" t="str">
        <f t="shared" si="1"/>
        <v>44420  210809_nl_frais__1_sepx_1708_1003100</v>
      </c>
      <c r="I737" s="13" t="str">
        <f t="array" ref="I737">IFERROR(XLOOKUP(H737,'ads statistics'!H:H,'ads statistics'!E:E),"")</f>
        <v/>
      </c>
      <c r="J737" s="5" t="str">
        <f t="array" ref="J737">IFERROR(XLOOKUP(H737,'ads statistics'!H:H,'ads statistics'!F:F),"")</f>
        <v/>
      </c>
      <c r="K737" s="5" t="str">
        <f t="array" ref="K737">IFERROR(XLOOKUP(H737,'ads statistics'!H:H,'ads statistics'!G:G),"")</f>
        <v/>
      </c>
    </row>
    <row r="738">
      <c r="H738" s="5" t="str">
        <f t="shared" si="1"/>
        <v>44420  210809_nl_frais_2_sepx_1709_1002900</v>
      </c>
      <c r="I738" s="13" t="str">
        <f t="array" ref="I738">IFERROR(XLOOKUP(H738,'ads statistics'!H:H,'ads statistics'!E:E),"")</f>
        <v/>
      </c>
      <c r="J738" s="5" t="str">
        <f t="array" ref="J738">IFERROR(XLOOKUP(H738,'ads statistics'!H:H,'ads statistics'!F:F),"")</f>
        <v/>
      </c>
      <c r="K738" s="5" t="str">
        <f t="array" ref="K738">IFERROR(XLOOKUP(H738,'ads statistics'!H:H,'ads statistics'!G:G),"")</f>
        <v/>
      </c>
    </row>
    <row r="739">
      <c r="H739" s="5" t="str">
        <f t="shared" si="1"/>
        <v>44420  210809_nl_frais_2_sepx_1709_1003000</v>
      </c>
      <c r="I739" s="13" t="str">
        <f t="array" ref="I739">IFERROR(XLOOKUP(H739,'ads statistics'!H:H,'ads statistics'!E:E),"")</f>
        <v/>
      </c>
      <c r="J739" s="5" t="str">
        <f t="array" ref="J739">IFERROR(XLOOKUP(H739,'ads statistics'!H:H,'ads statistics'!F:F),"")</f>
        <v/>
      </c>
      <c r="K739" s="5" t="str">
        <f t="array" ref="K739">IFERROR(XLOOKUP(H739,'ads statistics'!H:H,'ads statistics'!G:G),"")</f>
        <v/>
      </c>
    </row>
    <row r="740">
      <c r="H740" s="5" t="str">
        <f t="shared" si="1"/>
        <v>44420  210812_nl_bb_sepx_1715_1003200</v>
      </c>
      <c r="I740" s="13" t="str">
        <f t="array" ref="I740">IFERROR(XLOOKUP(H740,'ads statistics'!H:H,'ads statistics'!E:E),"")</f>
        <v/>
      </c>
      <c r="J740" s="5" t="str">
        <f t="array" ref="J740">IFERROR(XLOOKUP(H740,'ads statistics'!H:H,'ads statistics'!F:F),"")</f>
        <v/>
      </c>
      <c r="K740" s="5" t="str">
        <f t="array" ref="K740">IFERROR(XLOOKUP(H740,'ads statistics'!H:H,'ads statistics'!G:G),"")</f>
        <v/>
      </c>
    </row>
    <row r="741">
      <c r="H741" s="5" t="str">
        <f t="shared" si="1"/>
        <v>44420  210812_nl_bb_sepx_1715_1003300</v>
      </c>
      <c r="I741" s="13" t="str">
        <f t="array" ref="I741">IFERROR(XLOOKUP(H741,'ads statistics'!H:H,'ads statistics'!E:E),"")</f>
        <v/>
      </c>
      <c r="J741" s="5" t="str">
        <f t="array" ref="J741">IFERROR(XLOOKUP(H741,'ads statistics'!H:H,'ads statistics'!F:F),"")</f>
        <v/>
      </c>
      <c r="K741" s="5" t="str">
        <f t="array" ref="K741">IFERROR(XLOOKUP(H741,'ads statistics'!H:H,'ads statistics'!G:G),"")</f>
        <v/>
      </c>
    </row>
    <row r="742">
      <c r="H742" s="5" t="str">
        <f t="shared" si="1"/>
        <v>44420  210812_nl_bb_sepx_1715_1003400</v>
      </c>
      <c r="I742" s="13" t="str">
        <f t="array" ref="I742">IFERROR(XLOOKUP(H742,'ads statistics'!H:H,'ads statistics'!E:E),"")</f>
        <v/>
      </c>
      <c r="J742" s="5" t="str">
        <f t="array" ref="J742">IFERROR(XLOOKUP(H742,'ads statistics'!H:H,'ads statistics'!F:F),"")</f>
        <v/>
      </c>
      <c r="K742" s="5" t="str">
        <f t="array" ref="K742">IFERROR(XLOOKUP(H742,'ads statistics'!H:H,'ads statistics'!G:G),"")</f>
        <v/>
      </c>
    </row>
    <row r="743">
      <c r="H743" s="5" t="str">
        <f t="shared" si="1"/>
        <v>44420  210812_nl_plans_sepx_1716_1003400</v>
      </c>
      <c r="I743" s="13" t="str">
        <f t="array" ref="I743">IFERROR(XLOOKUP(H743,'ads statistics'!H:H,'ads statistics'!E:E),"")</f>
        <v/>
      </c>
      <c r="J743" s="5" t="str">
        <f t="array" ref="J743">IFERROR(XLOOKUP(H743,'ads statistics'!H:H,'ads statistics'!F:F),"")</f>
        <v/>
      </c>
      <c r="K743" s="5" t="str">
        <f t="array" ref="K743">IFERROR(XLOOKUP(H743,'ads statistics'!H:H,'ads statistics'!G:G),"")</f>
        <v/>
      </c>
    </row>
    <row r="744">
      <c r="H744" s="5" t="str">
        <f t="shared" si="1"/>
        <v>44420  210812_nl_plans_sepx_1716_1003500</v>
      </c>
      <c r="I744" s="13" t="str">
        <f t="array" ref="I744">IFERROR(XLOOKUP(H744,'ads statistics'!H:H,'ads statistics'!E:E),"")</f>
        <v/>
      </c>
      <c r="J744" s="5" t="str">
        <f t="array" ref="J744">IFERROR(XLOOKUP(H744,'ads statistics'!H:H,'ads statistics'!F:F),"")</f>
        <v/>
      </c>
      <c r="K744" s="5" t="str">
        <f t="array" ref="K744">IFERROR(XLOOKUP(H744,'ads statistics'!H:H,'ads statistics'!G:G),"")</f>
        <v/>
      </c>
    </row>
    <row r="745">
      <c r="H745" s="5" t="str">
        <f t="shared" si="1"/>
        <v>44420  210812_nl_plans_sepx_1716_1003600</v>
      </c>
      <c r="I745" s="13" t="str">
        <f t="array" ref="I745">IFERROR(XLOOKUP(H745,'ads statistics'!H:H,'ads statistics'!E:E),"")</f>
        <v/>
      </c>
      <c r="J745" s="5" t="str">
        <f t="array" ref="J745">IFERROR(XLOOKUP(H745,'ads statistics'!H:H,'ads statistics'!F:F),"")</f>
        <v/>
      </c>
      <c r="K745" s="5" t="str">
        <f t="array" ref="K745">IFERROR(XLOOKUP(H745,'ads statistics'!H:H,'ads statistics'!G:G),"")</f>
        <v/>
      </c>
    </row>
    <row r="746">
      <c r="H746" s="5" t="str">
        <f t="shared" si="1"/>
        <v>44420  210812_nl_plans_sepx_1716_1003700</v>
      </c>
      <c r="I746" s="13" t="str">
        <f t="array" ref="I746">IFERROR(XLOOKUP(H746,'ads statistics'!H:H,'ads statistics'!E:E),"")</f>
        <v/>
      </c>
      <c r="J746" s="5" t="str">
        <f t="array" ref="J746">IFERROR(XLOOKUP(H746,'ads statistics'!H:H,'ads statistics'!F:F),"")</f>
        <v/>
      </c>
      <c r="K746" s="5" t="str">
        <f t="array" ref="K746">IFERROR(XLOOKUP(H746,'ads statistics'!H:H,'ads statistics'!G:G),"")</f>
        <v/>
      </c>
    </row>
    <row r="747">
      <c r="H747" s="5" t="str">
        <f t="shared" si="1"/>
        <v>44420  210812_nl_plans_sepx_1716_1003800</v>
      </c>
      <c r="I747" s="13" t="str">
        <f t="array" ref="I747">IFERROR(XLOOKUP(H747,'ads statistics'!H:H,'ads statistics'!E:E),"")</f>
        <v/>
      </c>
      <c r="J747" s="5" t="str">
        <f t="array" ref="J747">IFERROR(XLOOKUP(H747,'ads statistics'!H:H,'ads statistics'!F:F),"")</f>
        <v/>
      </c>
      <c r="K747" s="5" t="str">
        <f t="array" ref="K747">IFERROR(XLOOKUP(H747,'ads statistics'!H:H,'ads statistics'!G:G),"")</f>
        <v/>
      </c>
    </row>
    <row r="748">
      <c r="H748" s="5" t="str">
        <f t="shared" si="1"/>
        <v>44420  criteo_lower_funnel</v>
      </c>
      <c r="I748" s="13">
        <f t="array" ref="I748">IFERROR(XLOOKUP(H748,'ads statistics'!H:H,'ads statistics'!E:E),"")</f>
        <v>147</v>
      </c>
      <c r="J748" s="5">
        <f t="array" ref="J748">IFERROR(XLOOKUP(H748,'ads statistics'!H:H,'ads statistics'!F:F),"")</f>
        <v>124265</v>
      </c>
      <c r="K748" s="5">
        <f t="array" ref="K748">IFERROR(XLOOKUP(H748,'ads statistics'!H:H,'ads statistics'!G:G),"")</f>
        <v>373</v>
      </c>
    </row>
    <row r="749">
      <c r="H749" s="5" t="str">
        <f t="shared" si="1"/>
        <v>44420  criteo_mid_funnel_bis</v>
      </c>
      <c r="I749" s="13">
        <f t="array" ref="I749">IFERROR(XLOOKUP(H749,'ads statistics'!H:H,'ads statistics'!E:E),"")</f>
        <v>13</v>
      </c>
      <c r="J749" s="5">
        <f t="array" ref="J749">IFERROR(XLOOKUP(H749,'ads statistics'!H:H,'ads statistics'!F:F),"")</f>
        <v>8100</v>
      </c>
      <c r="K749" s="5">
        <f t="array" ref="K749">IFERROR(XLOOKUP(H749,'ads statistics'!H:H,'ads statistics'!G:G),"")</f>
        <v>17</v>
      </c>
    </row>
    <row r="750">
      <c r="H750" s="5" t="str">
        <f t="shared" si="1"/>
        <v>44420  crm_relance_gwz_panier_abandonne_h4_j1-h4_sepx_69_1000200</v>
      </c>
      <c r="I750" s="13" t="str">
        <f t="array" ref="I750">IFERROR(XLOOKUP(H750,'ads statistics'!H:H,'ads statistics'!E:E),"")</f>
        <v/>
      </c>
      <c r="J750" s="5" t="str">
        <f t="array" ref="J750">IFERROR(XLOOKUP(H750,'ads statistics'!H:H,'ads statistics'!F:F),"")</f>
        <v/>
      </c>
      <c r="K750" s="5" t="str">
        <f t="array" ref="K750">IFERROR(XLOOKUP(H750,'ads statistics'!H:H,'ads statistics'!G:G),"")</f>
        <v/>
      </c>
    </row>
    <row r="751">
      <c r="H751" s="5" t="str">
        <f t="shared" si="1"/>
        <v>44420  crm_relance_gwz_panier_abandonne_h4_j1-j1_sepx_69_1001400</v>
      </c>
      <c r="I751" s="13" t="str">
        <f t="array" ref="I751">IFERROR(XLOOKUP(H751,'ads statistics'!H:H,'ads statistics'!E:E),"")</f>
        <v/>
      </c>
      <c r="J751" s="5" t="str">
        <f t="array" ref="J751">IFERROR(XLOOKUP(H751,'ads statistics'!H:H,'ads statistics'!F:F),"")</f>
        <v/>
      </c>
      <c r="K751" s="5" t="str">
        <f t="array" ref="K751">IFERROR(XLOOKUP(H751,'ads statistics'!H:H,'ads statistics'!G:G),"")</f>
        <v/>
      </c>
    </row>
    <row r="752">
      <c r="H752" s="5" t="str">
        <f t="shared" si="1"/>
        <v>44420  email-admin</v>
      </c>
      <c r="I752" s="13" t="str">
        <f t="array" ref="I752">IFERROR(XLOOKUP(H752,'ads statistics'!H:H,'ads statistics'!E:E),"")</f>
        <v/>
      </c>
      <c r="J752" s="5" t="str">
        <f t="array" ref="J752">IFERROR(XLOOKUP(H752,'ads statistics'!H:H,'ads statistics'!F:F),"")</f>
        <v/>
      </c>
      <c r="K752" s="5" t="str">
        <f t="array" ref="K752">IFERROR(XLOOKUP(H752,'ads statistics'!H:H,'ads statistics'!G:G),"")</f>
        <v/>
      </c>
    </row>
    <row r="753">
      <c r="H753" s="5" t="str">
        <f t="shared" si="1"/>
        <v>44420  email-filleul</v>
      </c>
      <c r="I753" s="13" t="str">
        <f t="array" ref="I753">IFERROR(XLOOKUP(H753,'ads statistics'!H:H,'ads statistics'!E:E),"")</f>
        <v/>
      </c>
      <c r="J753" s="5" t="str">
        <f t="array" ref="J753">IFERROR(XLOOKUP(H753,'ads statistics'!H:H,'ads statistics'!F:F),"")</f>
        <v/>
      </c>
      <c r="K753" s="5" t="str">
        <f t="array" ref="K753">IFERROR(XLOOKUP(H753,'ads statistics'!H:H,'ads statistics'!G:G),"")</f>
        <v/>
      </c>
    </row>
    <row r="754">
      <c r="H754" s="5" t="str">
        <f t="shared" si="1"/>
        <v>44420  fq_churn_crm-relancecode_sepx_704_1000300</v>
      </c>
      <c r="I754" s="13" t="str">
        <f t="array" ref="I754">IFERROR(XLOOKUP(H754,'ads statistics'!H:H,'ads statistics'!E:E),"")</f>
        <v/>
      </c>
      <c r="J754" s="5" t="str">
        <f t="array" ref="J754">IFERROR(XLOOKUP(H754,'ads statistics'!H:H,'ads statistics'!F:F),"")</f>
        <v/>
      </c>
      <c r="K754" s="5" t="str">
        <f t="array" ref="K754">IFERROR(XLOOKUP(H754,'ads statistics'!H:H,'ads statistics'!G:G),"")</f>
        <v/>
      </c>
    </row>
    <row r="755">
      <c r="H755" s="5" t="str">
        <f t="shared" si="1"/>
        <v>44420  FR - SHP - All Products</v>
      </c>
      <c r="I755" s="13">
        <f t="array" ref="I755">IFERROR(XLOOKUP(H755,'ads statistics'!H:H,'ads statistics'!E:E),"")</f>
        <v>66</v>
      </c>
      <c r="J755" s="5">
        <f t="array" ref="J755">IFERROR(XLOOKUP(H755,'ads statistics'!H:H,'ads statistics'!F:F),"")</f>
        <v>16544</v>
      </c>
      <c r="K755" s="5">
        <f t="array" ref="K755">IFERROR(XLOOKUP(H755,'ads statistics'!H:H,'ads statistics'!G:G),"")</f>
        <v>190</v>
      </c>
    </row>
    <row r="756">
      <c r="H756" s="5" t="str">
        <f t="shared" si="1"/>
        <v>44420  FR - TXT - BN - Marque Greenweez</v>
      </c>
      <c r="I756" s="13">
        <f t="array" ref="I756">IFERROR(XLOOKUP(H756,'ads statistics'!H:H,'ads statistics'!E:E),"")</f>
        <v>11</v>
      </c>
      <c r="J756" s="5">
        <f t="array" ref="J756">IFERROR(XLOOKUP(H756,'ads statistics'!H:H,'ads statistics'!F:F),"")</f>
        <v>186</v>
      </c>
      <c r="K756" s="5">
        <f t="array" ref="K756">IFERROR(XLOOKUP(H756,'ads statistics'!H:H,'ads statistics'!G:G),"")</f>
        <v>73</v>
      </c>
    </row>
    <row r="757">
      <c r="H757" s="5" t="str">
        <f t="shared" si="1"/>
        <v>44420  frequent_crm-cross_sell_j25_sepx_162_1000800</v>
      </c>
      <c r="I757" s="13" t="str">
        <f t="array" ref="I757">IFERROR(XLOOKUP(H757,'ads statistics'!H:H,'ads statistics'!E:E),"")</f>
        <v/>
      </c>
      <c r="J757" s="5" t="str">
        <f t="array" ref="J757">IFERROR(XLOOKUP(H757,'ads statistics'!H:H,'ads statistics'!F:F),"")</f>
        <v/>
      </c>
      <c r="K757" s="5" t="str">
        <f t="array" ref="K757">IFERROR(XLOOKUP(H757,'ads statistics'!H:H,'ads statistics'!G:G),"")</f>
        <v/>
      </c>
    </row>
    <row r="758">
      <c r="H758" s="5" t="str">
        <f t="shared" si="1"/>
        <v>44420  occasionnel_crm-cross_sell_j25_sepx_184_1000500</v>
      </c>
      <c r="I758" s="13" t="str">
        <f t="array" ref="I758">IFERROR(XLOOKUP(H758,'ads statistics'!H:H,'ads statistics'!E:E),"")</f>
        <v/>
      </c>
      <c r="J758" s="5" t="str">
        <f t="array" ref="J758">IFERROR(XLOOKUP(H758,'ads statistics'!H:H,'ads statistics'!F:F),"")</f>
        <v/>
      </c>
      <c r="K758" s="5" t="str">
        <f t="array" ref="K758">IFERROR(XLOOKUP(H758,'ads statistics'!H:H,'ads statistics'!G:G),"")</f>
        <v/>
      </c>
    </row>
    <row r="759">
      <c r="H759" s="5" t="str">
        <f t="shared" si="1"/>
        <v>44420  welcome_j7_mdd</v>
      </c>
      <c r="I759" s="13" t="str">
        <f t="array" ref="I759">IFERROR(XLOOKUP(H759,'ads statistics'!H:H,'ads statistics'!E:E),"")</f>
        <v/>
      </c>
      <c r="J759" s="5" t="str">
        <f t="array" ref="J759">IFERROR(XLOOKUP(H759,'ads statistics'!H:H,'ads statistics'!F:F),"")</f>
        <v/>
      </c>
      <c r="K759" s="5" t="str">
        <f t="array" ref="K759">IFERROR(XLOOKUP(H759,'ads statistics'!H:H,'ads statistics'!G:G),"")</f>
        <v/>
      </c>
    </row>
    <row r="760">
      <c r="H760" s="5" t="str">
        <f t="shared" si="1"/>
        <v>44421  </v>
      </c>
      <c r="I760" s="13" t="str">
        <f t="array" ref="I760">IFERROR(XLOOKUP(H760,'ads statistics'!H:H,'ads statistics'!E:E),"")</f>
        <v/>
      </c>
      <c r="J760" s="5" t="str">
        <f t="array" ref="J760">IFERROR(XLOOKUP(H760,'ads statistics'!H:H,'ads statistics'!F:F),"")</f>
        <v/>
      </c>
      <c r="K760" s="5" t="str">
        <f t="array" ref="K760">IFERROR(XLOOKUP(H760,'ads statistics'!H:H,'ads statistics'!G:G),"")</f>
        <v/>
      </c>
    </row>
    <row r="761">
      <c r="H761" s="5" t="str">
        <f t="shared" si="1"/>
        <v>44421  25175647</v>
      </c>
      <c r="I761" s="13">
        <f t="array" ref="I761">IFERROR(XLOOKUP(H761,'ads statistics'!H:H,'ads statistics'!E:E),"")</f>
        <v>135</v>
      </c>
      <c r="J761" s="5">
        <f t="array" ref="J761">IFERROR(XLOOKUP(H761,'ads statistics'!H:H,'ads statistics'!F:F),"")</f>
        <v>1215</v>
      </c>
      <c r="K761" s="5">
        <f t="array" ref="K761">IFERROR(XLOOKUP(H761,'ads statistics'!H:H,'ads statistics'!G:G),"")</f>
        <v>671</v>
      </c>
    </row>
    <row r="762">
      <c r="H762" s="5" t="str">
        <f t="shared" si="1"/>
        <v>44421  63850117</v>
      </c>
      <c r="I762" s="13">
        <f t="array" ref="I762">IFERROR(XLOOKUP(H762,'ads statistics'!H:H,'ads statistics'!E:E),"")</f>
        <v>43</v>
      </c>
      <c r="J762" s="5">
        <f t="array" ref="J762">IFERROR(XLOOKUP(H762,'ads statistics'!H:H,'ads statistics'!F:F),"")</f>
        <v>1053</v>
      </c>
      <c r="K762" s="5">
        <f t="array" ref="K762">IFERROR(XLOOKUP(H762,'ads statistics'!H:H,'ads statistics'!G:G),"")</f>
        <v>73</v>
      </c>
    </row>
    <row r="763">
      <c r="H763" s="5" t="str">
        <f t="shared" si="1"/>
        <v>44421  77471437</v>
      </c>
      <c r="I763" s="13">
        <f t="array" ref="I763">IFERROR(XLOOKUP(H763,'ads statistics'!H:H,'ads statistics'!E:E),"")</f>
        <v>105</v>
      </c>
      <c r="J763" s="5">
        <f t="array" ref="J763">IFERROR(XLOOKUP(H763,'ads statistics'!H:H,'ads statistics'!F:F),"")</f>
        <v>4991</v>
      </c>
      <c r="K763" s="5">
        <f t="array" ref="K763">IFERROR(XLOOKUP(H763,'ads statistics'!H:H,'ads statistics'!G:G),"")</f>
        <v>192</v>
      </c>
    </row>
    <row r="764">
      <c r="H764" s="5" t="str">
        <f t="shared" si="1"/>
        <v>44421  127642957</v>
      </c>
      <c r="I764" s="13">
        <f t="array" ref="I764">IFERROR(XLOOKUP(H764,'ads statistics'!H:H,'ads statistics'!E:E),"")</f>
        <v>19</v>
      </c>
      <c r="J764" s="5">
        <f t="array" ref="J764">IFERROR(XLOOKUP(H764,'ads statistics'!H:H,'ads statistics'!F:F),"")</f>
        <v>1260</v>
      </c>
      <c r="K764" s="5">
        <f t="array" ref="K764">IFERROR(XLOOKUP(H764,'ads statistics'!H:H,'ads statistics'!G:G),"")</f>
        <v>49</v>
      </c>
    </row>
    <row r="765">
      <c r="H765" s="5" t="str">
        <f t="shared" si="1"/>
        <v>44421  721921823</v>
      </c>
      <c r="I765" s="13">
        <f t="array" ref="I765">IFERROR(XLOOKUP(H765,'ads statistics'!H:H,'ads statistics'!E:E),"")</f>
        <v>227</v>
      </c>
      <c r="J765" s="5">
        <f t="array" ref="J765">IFERROR(XLOOKUP(H765,'ads statistics'!H:H,'ads statistics'!F:F),"")</f>
        <v>5790</v>
      </c>
      <c r="K765" s="5">
        <f t="array" ref="K765">IFERROR(XLOOKUP(H765,'ads statistics'!H:H,'ads statistics'!G:G),"")</f>
        <v>408</v>
      </c>
    </row>
    <row r="766">
      <c r="H766" s="5" t="str">
        <f t="shared" si="1"/>
        <v>44421  722005374</v>
      </c>
      <c r="I766" s="13">
        <f t="array" ref="I766">IFERROR(XLOOKUP(H766,'ads statistics'!H:H,'ads statistics'!E:E),"")</f>
        <v>27</v>
      </c>
      <c r="J766" s="5">
        <f t="array" ref="J766">IFERROR(XLOOKUP(H766,'ads statistics'!H:H,'ads statistics'!F:F),"")</f>
        <v>1368</v>
      </c>
      <c r="K766" s="5">
        <f t="array" ref="K766">IFERROR(XLOOKUP(H766,'ads statistics'!H:H,'ads statistics'!G:G),"")</f>
        <v>67</v>
      </c>
    </row>
    <row r="767">
      <c r="H767" s="5" t="str">
        <f t="shared" si="1"/>
        <v>44421  722005377</v>
      </c>
      <c r="I767" s="13">
        <f t="array" ref="I767">IFERROR(XLOOKUP(H767,'ads statistics'!H:H,'ads statistics'!E:E),"")</f>
        <v>73</v>
      </c>
      <c r="J767" s="5">
        <f t="array" ref="J767">IFERROR(XLOOKUP(H767,'ads statistics'!H:H,'ads statistics'!F:F),"")</f>
        <v>2958</v>
      </c>
      <c r="K767" s="5">
        <f t="array" ref="K767">IFERROR(XLOOKUP(H767,'ads statistics'!H:H,'ads statistics'!G:G),"")</f>
        <v>155</v>
      </c>
    </row>
    <row r="768">
      <c r="H768" s="5" t="str">
        <f t="shared" si="1"/>
        <v>44421  722005383</v>
      </c>
      <c r="I768" s="13">
        <f t="array" ref="I768">IFERROR(XLOOKUP(H768,'ads statistics'!H:H,'ads statistics'!E:E),"")</f>
        <v>62</v>
      </c>
      <c r="J768" s="5">
        <f t="array" ref="J768">IFERROR(XLOOKUP(H768,'ads statistics'!H:H,'ads statistics'!F:F),"")</f>
        <v>2758</v>
      </c>
      <c r="K768" s="5">
        <f t="array" ref="K768">IFERROR(XLOOKUP(H768,'ads statistics'!H:H,'ads statistics'!G:G),"")</f>
        <v>154</v>
      </c>
    </row>
    <row r="769">
      <c r="H769" s="5" t="str">
        <f t="shared" si="1"/>
        <v>44421  990389184</v>
      </c>
      <c r="I769" s="13">
        <f t="array" ref="I769">IFERROR(XLOOKUP(H769,'ads statistics'!H:H,'ads statistics'!E:E),"")</f>
        <v>14</v>
      </c>
      <c r="J769" s="5">
        <f t="array" ref="J769">IFERROR(XLOOKUP(H769,'ads statistics'!H:H,'ads statistics'!F:F),"")</f>
        <v>5297</v>
      </c>
      <c r="K769" s="5">
        <f t="array" ref="K769">IFERROR(XLOOKUP(H769,'ads statistics'!H:H,'ads statistics'!G:G),"")</f>
        <v>58</v>
      </c>
    </row>
    <row r="770">
      <c r="H770" s="5" t="str">
        <f t="shared" si="1"/>
        <v>44421  1554932079</v>
      </c>
      <c r="I770" s="13">
        <f t="array" ref="I770">IFERROR(XLOOKUP(H770,'ads statistics'!H:H,'ads statistics'!E:E),"")</f>
        <v>44</v>
      </c>
      <c r="J770" s="5">
        <f t="array" ref="J770">IFERROR(XLOOKUP(H770,'ads statistics'!H:H,'ads statistics'!F:F),"")</f>
        <v>21663</v>
      </c>
      <c r="K770" s="5">
        <f t="array" ref="K770">IFERROR(XLOOKUP(H770,'ads statistics'!H:H,'ads statistics'!G:G),"")</f>
        <v>173</v>
      </c>
    </row>
    <row r="771">
      <c r="H771" s="5" t="str">
        <f t="shared" si="1"/>
        <v>44421  1554932109</v>
      </c>
      <c r="I771" s="13">
        <f t="array" ref="I771">IFERROR(XLOOKUP(H771,'ads statistics'!H:H,'ads statistics'!E:E),"")</f>
        <v>106</v>
      </c>
      <c r="J771" s="5">
        <f t="array" ref="J771">IFERROR(XLOOKUP(H771,'ads statistics'!H:H,'ads statistics'!F:F),"")</f>
        <v>35534</v>
      </c>
      <c r="K771" s="5">
        <f t="array" ref="K771">IFERROR(XLOOKUP(H771,'ads statistics'!H:H,'ads statistics'!G:G),"")</f>
        <v>320</v>
      </c>
    </row>
    <row r="772">
      <c r="H772" s="5" t="str">
        <f t="shared" si="1"/>
        <v>44421  1554932118</v>
      </c>
      <c r="I772" s="13">
        <f t="array" ref="I772">IFERROR(XLOOKUP(H772,'ads statistics'!H:H,'ads statistics'!E:E),"")</f>
        <v>102</v>
      </c>
      <c r="J772" s="5">
        <f t="array" ref="J772">IFERROR(XLOOKUP(H772,'ads statistics'!H:H,'ads statistics'!F:F),"")</f>
        <v>53098</v>
      </c>
      <c r="K772" s="5">
        <f t="array" ref="K772">IFERROR(XLOOKUP(H772,'ads statistics'!H:H,'ads statistics'!G:G),"")</f>
        <v>476</v>
      </c>
    </row>
    <row r="773">
      <c r="H773" s="5" t="str">
        <f t="shared" si="1"/>
        <v>44421  1568687993</v>
      </c>
      <c r="I773" s="13">
        <f t="array" ref="I773">IFERROR(XLOOKUP(H773,'ads statistics'!H:H,'ads statistics'!E:E),"")</f>
        <v>163</v>
      </c>
      <c r="J773" s="5">
        <f t="array" ref="J773">IFERROR(XLOOKUP(H773,'ads statistics'!H:H,'ads statistics'!F:F),"")</f>
        <v>7000</v>
      </c>
      <c r="K773" s="5">
        <f t="array" ref="K773">IFERROR(XLOOKUP(H773,'ads statistics'!H:H,'ads statistics'!G:G),"")</f>
        <v>452</v>
      </c>
    </row>
    <row r="774">
      <c r="H774" s="5" t="str">
        <f t="shared" si="1"/>
        <v>44421  6467292947</v>
      </c>
      <c r="I774" s="13">
        <f t="array" ref="I774">IFERROR(XLOOKUP(H774,'ads statistics'!H:H,'ads statistics'!E:E),"")</f>
        <v>47</v>
      </c>
      <c r="J774" s="5">
        <f t="array" ref="J774">IFERROR(XLOOKUP(H774,'ads statistics'!H:H,'ads statistics'!F:F),"")</f>
        <v>28231</v>
      </c>
      <c r="K774" s="5">
        <f t="array" ref="K774">IFERROR(XLOOKUP(H774,'ads statistics'!H:H,'ads statistics'!G:G),"")</f>
        <v>284</v>
      </c>
    </row>
    <row r="775">
      <c r="H775" s="5" t="str">
        <f t="shared" si="1"/>
        <v>44421  6866111472</v>
      </c>
      <c r="I775" s="13">
        <f t="array" ref="I775">IFERROR(XLOOKUP(H775,'ads statistics'!H:H,'ads statistics'!E:E),"")</f>
        <v>114</v>
      </c>
      <c r="J775" s="5">
        <f t="array" ref="J775">IFERROR(XLOOKUP(H775,'ads statistics'!H:H,'ads statistics'!F:F),"")</f>
        <v>49674</v>
      </c>
      <c r="K775" s="5">
        <f t="array" ref="K775">IFERROR(XLOOKUP(H775,'ads statistics'!H:H,'ads statistics'!G:G),"")</f>
        <v>372</v>
      </c>
    </row>
    <row r="776">
      <c r="H776" s="5" t="str">
        <f t="shared" si="1"/>
        <v>44421  6872271806</v>
      </c>
      <c r="I776" s="13">
        <f t="array" ref="I776">IFERROR(XLOOKUP(H776,'ads statistics'!H:H,'ads statistics'!E:E),"")</f>
        <v>87</v>
      </c>
      <c r="J776" s="5">
        <f t="array" ref="J776">IFERROR(XLOOKUP(H776,'ads statistics'!H:H,'ads statistics'!F:F),"")</f>
        <v>34503</v>
      </c>
      <c r="K776" s="5">
        <f t="array" ref="K776">IFERROR(XLOOKUP(H776,'ads statistics'!H:H,'ads statistics'!G:G),"")</f>
        <v>323</v>
      </c>
    </row>
    <row r="777">
      <c r="H777" s="5" t="str">
        <f t="shared" si="1"/>
        <v>44421  6872355548</v>
      </c>
      <c r="I777" s="13">
        <f t="array" ref="I777">IFERROR(XLOOKUP(H777,'ads statistics'!H:H,'ads statistics'!E:E),"")</f>
        <v>39</v>
      </c>
      <c r="J777" s="5">
        <f t="array" ref="J777">IFERROR(XLOOKUP(H777,'ads statistics'!H:H,'ads statistics'!F:F),"")</f>
        <v>17800</v>
      </c>
      <c r="K777" s="5">
        <f t="array" ref="K777">IFERROR(XLOOKUP(H777,'ads statistics'!H:H,'ads statistics'!G:G),"")</f>
        <v>127</v>
      </c>
    </row>
    <row r="778">
      <c r="H778" s="5" t="str">
        <f t="shared" si="1"/>
        <v>44421  8520906157</v>
      </c>
      <c r="I778" s="13">
        <f t="array" ref="I778">IFERROR(XLOOKUP(H778,'ads statistics'!H:H,'ads statistics'!E:E),"")</f>
        <v>396</v>
      </c>
      <c r="J778" s="5">
        <f t="array" ref="J778">IFERROR(XLOOKUP(H778,'ads statistics'!H:H,'ads statistics'!F:F),"")</f>
        <v>235237</v>
      </c>
      <c r="K778" s="5">
        <f t="array" ref="K778">IFERROR(XLOOKUP(H778,'ads statistics'!H:H,'ads statistics'!G:G),"")</f>
        <v>1538</v>
      </c>
    </row>
    <row r="779">
      <c r="H779" s="5" t="str">
        <f t="shared" si="1"/>
        <v>44421  10051737015</v>
      </c>
      <c r="I779" s="13">
        <f t="array" ref="I779">IFERROR(XLOOKUP(H779,'ads statistics'!H:H,'ads statistics'!E:E),"")</f>
        <v>16</v>
      </c>
      <c r="J779" s="5">
        <f t="array" ref="J779">IFERROR(XLOOKUP(H779,'ads statistics'!H:H,'ads statistics'!F:F),"")</f>
        <v>7575</v>
      </c>
      <c r="K779" s="5">
        <f t="array" ref="K779">IFERROR(XLOOKUP(H779,'ads statistics'!H:H,'ads statistics'!G:G),"")</f>
        <v>37</v>
      </c>
    </row>
    <row r="780">
      <c r="H780" s="5" t="str">
        <f t="shared" si="1"/>
        <v>44421  11997024228</v>
      </c>
      <c r="I780" s="13">
        <f t="array" ref="I780">IFERROR(XLOOKUP(H780,'ads statistics'!H:H,'ads statistics'!E:E),"")</f>
        <v>18</v>
      </c>
      <c r="J780" s="5">
        <f t="array" ref="J780">IFERROR(XLOOKUP(H780,'ads statistics'!H:H,'ads statistics'!F:F),"")</f>
        <v>7235</v>
      </c>
      <c r="K780" s="5">
        <f t="array" ref="K780">IFERROR(XLOOKUP(H780,'ads statistics'!H:H,'ads statistics'!G:G),"")</f>
        <v>53</v>
      </c>
    </row>
    <row r="781">
      <c r="H781" s="5" t="str">
        <f t="shared" si="1"/>
        <v>44421  12770477884</v>
      </c>
      <c r="I781" s="13">
        <f t="array" ref="I781">IFERROR(XLOOKUP(H781,'ads statistics'!H:H,'ads statistics'!E:E),"")</f>
        <v>294</v>
      </c>
      <c r="J781" s="5">
        <f t="array" ref="J781">IFERROR(XLOOKUP(H781,'ads statistics'!H:H,'ads statistics'!F:F),"")</f>
        <v>181889</v>
      </c>
      <c r="K781" s="5">
        <f t="array" ref="K781">IFERROR(XLOOKUP(H781,'ads statistics'!H:H,'ads statistics'!G:G),"")</f>
        <v>1070</v>
      </c>
    </row>
    <row r="782">
      <c r="H782" s="5" t="str">
        <f t="shared" si="1"/>
        <v>44421  12771329453</v>
      </c>
      <c r="I782" s="13">
        <f t="array" ref="I782">IFERROR(XLOOKUP(H782,'ads statistics'!H:H,'ads statistics'!E:E),"")</f>
        <v>144</v>
      </c>
      <c r="J782" s="5">
        <f t="array" ref="J782">IFERROR(XLOOKUP(H782,'ads statistics'!H:H,'ads statistics'!F:F),"")</f>
        <v>51106</v>
      </c>
      <c r="K782" s="5">
        <f t="array" ref="K782">IFERROR(XLOOKUP(H782,'ads statistics'!H:H,'ads statistics'!G:G),"")</f>
        <v>795</v>
      </c>
    </row>
    <row r="783">
      <c r="H783" s="5" t="str">
        <f t="shared" si="1"/>
        <v>44421  13391691052</v>
      </c>
      <c r="I783" s="13">
        <f t="array" ref="I783">IFERROR(XLOOKUP(H783,'ads statistics'!H:H,'ads statistics'!E:E),"")</f>
        <v>144</v>
      </c>
      <c r="J783" s="5">
        <f t="array" ref="J783">IFERROR(XLOOKUP(H783,'ads statistics'!H:H,'ads statistics'!F:F),"")</f>
        <v>75935</v>
      </c>
      <c r="K783" s="5">
        <f t="array" ref="K783">IFERROR(XLOOKUP(H783,'ads statistics'!H:H,'ads statistics'!G:G),"")</f>
        <v>502</v>
      </c>
    </row>
    <row r="784">
      <c r="H784" s="5" t="str">
        <f t="shared" si="1"/>
        <v>44421  13568665881</v>
      </c>
      <c r="I784" s="13">
        <f t="array" ref="I784">IFERROR(XLOOKUP(H784,'ads statistics'!H:H,'ads statistics'!E:E),"")</f>
        <v>48</v>
      </c>
      <c r="J784" s="5">
        <f t="array" ref="J784">IFERROR(XLOOKUP(H784,'ads statistics'!H:H,'ads statistics'!F:F),"")</f>
        <v>497</v>
      </c>
      <c r="K784" s="5">
        <f t="array" ref="K784">IFERROR(XLOOKUP(H784,'ads statistics'!H:H,'ads statistics'!G:G),"")</f>
        <v>45</v>
      </c>
    </row>
    <row r="785">
      <c r="H785" s="5" t="str">
        <f t="shared" si="1"/>
        <v>44421  6248630848375</v>
      </c>
      <c r="I785" s="13">
        <f t="array" ref="I785">IFERROR(XLOOKUP(H785,'ads statistics'!H:H,'ads statistics'!E:E),"")</f>
        <v>116</v>
      </c>
      <c r="J785" s="5">
        <f t="array" ref="J785">IFERROR(XLOOKUP(H785,'ads statistics'!H:H,'ads statistics'!F:F),"")</f>
        <v>28376</v>
      </c>
      <c r="K785" s="5">
        <f t="array" ref="K785">IFERROR(XLOOKUP(H785,'ads statistics'!H:H,'ads statistics'!G:G),"")</f>
        <v>549</v>
      </c>
    </row>
    <row r="786">
      <c r="H786" s="5" t="str">
        <f t="shared" si="1"/>
        <v>44421  (not set)</v>
      </c>
      <c r="I786" s="13" t="str">
        <f t="array" ref="I786">IFERROR(XLOOKUP(H786,'ads statistics'!H:H,'ads statistics'!E:E),"")</f>
        <v/>
      </c>
      <c r="J786" s="5" t="str">
        <f t="array" ref="J786">IFERROR(XLOOKUP(H786,'ads statistics'!H:H,'ads statistics'!F:F),"")</f>
        <v/>
      </c>
      <c r="K786" s="5" t="str">
        <f t="array" ref="K786">IFERROR(XLOOKUP(H786,'ads statistics'!H:H,'ads statistics'!G:G),"")</f>
        <v/>
      </c>
    </row>
    <row r="787">
      <c r="H787" s="5" t="str">
        <f t="shared" si="1"/>
        <v>44421  (not set)</v>
      </c>
      <c r="I787" s="13" t="str">
        <f t="array" ref="I787">IFERROR(XLOOKUP(H787,'ads statistics'!H:H,'ads statistics'!E:E),"")</f>
        <v/>
      </c>
      <c r="J787" s="5" t="str">
        <f t="array" ref="J787">IFERROR(XLOOKUP(H787,'ads statistics'!H:H,'ads statistics'!F:F),"")</f>
        <v/>
      </c>
      <c r="K787" s="5" t="str">
        <f t="array" ref="K787">IFERROR(XLOOKUP(H787,'ads statistics'!H:H,'ads statistics'!G:G),"")</f>
        <v/>
      </c>
    </row>
    <row r="788">
      <c r="H788" s="5" t="str">
        <f t="shared" si="1"/>
        <v>44421  (not set)</v>
      </c>
      <c r="I788" s="13" t="str">
        <f t="array" ref="I788">IFERROR(XLOOKUP(H788,'ads statistics'!H:H,'ads statistics'!E:E),"")</f>
        <v/>
      </c>
      <c r="J788" s="5" t="str">
        <f t="array" ref="J788">IFERROR(XLOOKUP(H788,'ads statistics'!H:H,'ads statistics'!F:F),"")</f>
        <v/>
      </c>
      <c r="K788" s="5" t="str">
        <f t="array" ref="K788">IFERROR(XLOOKUP(H788,'ads statistics'!H:H,'ads statistics'!G:G),"")</f>
        <v/>
      </c>
    </row>
    <row r="789">
      <c r="H789" s="5" t="str">
        <f t="shared" si="1"/>
        <v>44421  (not set)</v>
      </c>
      <c r="I789" s="13" t="str">
        <f t="array" ref="I789">IFERROR(XLOOKUP(H789,'ads statistics'!H:H,'ads statistics'!E:E),"")</f>
        <v/>
      </c>
      <c r="J789" s="5" t="str">
        <f t="array" ref="J789">IFERROR(XLOOKUP(H789,'ads statistics'!H:H,'ads statistics'!F:F),"")</f>
        <v/>
      </c>
      <c r="K789" s="5" t="str">
        <f t="array" ref="K789">IFERROR(XLOOKUP(H789,'ads statistics'!H:H,'ads statistics'!G:G),"")</f>
        <v/>
      </c>
    </row>
    <row r="790">
      <c r="H790" s="5" t="str">
        <f t="shared" si="1"/>
        <v>44421  (not set)</v>
      </c>
      <c r="I790" s="13" t="str">
        <f t="array" ref="I790">IFERROR(XLOOKUP(H790,'ads statistics'!H:H,'ads statistics'!E:E),"")</f>
        <v/>
      </c>
      <c r="J790" s="5" t="str">
        <f t="array" ref="J790">IFERROR(XLOOKUP(H790,'ads statistics'!H:H,'ads statistics'!F:F),"")</f>
        <v/>
      </c>
      <c r="K790" s="5" t="str">
        <f t="array" ref="K790">IFERROR(XLOOKUP(H790,'ads statistics'!H:H,'ads statistics'!G:G),"")</f>
        <v/>
      </c>
    </row>
    <row r="791">
      <c r="H791" s="5" t="str">
        <f t="shared" si="1"/>
        <v>44421  210727_nl_djsoldes_sepx_1675_1003200</v>
      </c>
      <c r="I791" s="13" t="str">
        <f t="array" ref="I791">IFERROR(XLOOKUP(H791,'ads statistics'!H:H,'ads statistics'!E:E),"")</f>
        <v/>
      </c>
      <c r="J791" s="5" t="str">
        <f t="array" ref="J791">IFERROR(XLOOKUP(H791,'ads statistics'!H:H,'ads statistics'!F:F),"")</f>
        <v/>
      </c>
      <c r="K791" s="5" t="str">
        <f t="array" ref="K791">IFERROR(XLOOKUP(H791,'ads statistics'!H:H,'ads statistics'!G:G),"")</f>
        <v/>
      </c>
    </row>
    <row r="792">
      <c r="H792" s="5" t="str">
        <f t="shared" si="1"/>
        <v>44421  210727_nl_djsoldes_sepx_1675_1003500</v>
      </c>
      <c r="I792" s="13" t="str">
        <f t="array" ref="I792">IFERROR(XLOOKUP(H792,'ads statistics'!H:H,'ads statistics'!E:E),"")</f>
        <v/>
      </c>
      <c r="J792" s="5" t="str">
        <f t="array" ref="J792">IFERROR(XLOOKUP(H792,'ads statistics'!H:H,'ads statistics'!F:F),"")</f>
        <v/>
      </c>
      <c r="K792" s="5" t="str">
        <f t="array" ref="K792">IFERROR(XLOOKUP(H792,'ads statistics'!H:H,'ads statistics'!G:G),"")</f>
        <v/>
      </c>
    </row>
    <row r="793">
      <c r="H793" s="5" t="str">
        <f t="shared" si="1"/>
        <v>44421  210801_nl_ete_sepx_1686_1003500</v>
      </c>
      <c r="I793" s="13" t="str">
        <f t="array" ref="I793">IFERROR(XLOOKUP(H793,'ads statistics'!H:H,'ads statistics'!E:E),"")</f>
        <v/>
      </c>
      <c r="J793" s="5" t="str">
        <f t="array" ref="J793">IFERROR(XLOOKUP(H793,'ads statistics'!H:H,'ads statistics'!F:F),"")</f>
        <v/>
      </c>
      <c r="K793" s="5" t="str">
        <f t="array" ref="K793">IFERROR(XLOOKUP(H793,'ads statistics'!H:H,'ads statistics'!G:G),"")</f>
        <v/>
      </c>
    </row>
    <row r="794">
      <c r="H794" s="5" t="str">
        <f t="shared" si="1"/>
        <v>44421  210805_nl_enfant_1_sepx_1700_1002800</v>
      </c>
      <c r="I794" s="13" t="str">
        <f t="array" ref="I794">IFERROR(XLOOKUP(H794,'ads statistics'!H:H,'ads statistics'!E:E),"")</f>
        <v/>
      </c>
      <c r="J794" s="5" t="str">
        <f t="array" ref="J794">IFERROR(XLOOKUP(H794,'ads statistics'!H:H,'ads statistics'!F:F),"")</f>
        <v/>
      </c>
      <c r="K794" s="5" t="str">
        <f t="array" ref="K794">IFERROR(XLOOKUP(H794,'ads statistics'!H:H,'ads statistics'!G:G),"")</f>
        <v/>
      </c>
    </row>
    <row r="795">
      <c r="H795" s="5" t="str">
        <f t="shared" si="1"/>
        <v>44421  210812_nl_plans_sepx_1716_1003400</v>
      </c>
      <c r="I795" s="13" t="str">
        <f t="array" ref="I795">IFERROR(XLOOKUP(H795,'ads statistics'!H:H,'ads statistics'!E:E),"")</f>
        <v/>
      </c>
      <c r="J795" s="5" t="str">
        <f t="array" ref="J795">IFERROR(XLOOKUP(H795,'ads statistics'!H:H,'ads statistics'!F:F),"")</f>
        <v/>
      </c>
      <c r="K795" s="5" t="str">
        <f t="array" ref="K795">IFERROR(XLOOKUP(H795,'ads statistics'!H:H,'ads statistics'!G:G),"")</f>
        <v/>
      </c>
    </row>
    <row r="796">
      <c r="H796" s="5" t="str">
        <f t="shared" si="1"/>
        <v>44421  210812_nl_plans_sepx_1716_1003600</v>
      </c>
      <c r="I796" s="13" t="str">
        <f t="array" ref="I796">IFERROR(XLOOKUP(H796,'ads statistics'!H:H,'ads statistics'!E:E),"")</f>
        <v/>
      </c>
      <c r="J796" s="5" t="str">
        <f t="array" ref="J796">IFERROR(XLOOKUP(H796,'ads statistics'!H:H,'ads statistics'!F:F),"")</f>
        <v/>
      </c>
      <c r="K796" s="5" t="str">
        <f t="array" ref="K796">IFERROR(XLOOKUP(H796,'ads statistics'!H:H,'ads statistics'!G:G),"")</f>
        <v/>
      </c>
    </row>
    <row r="797">
      <c r="H797" s="5" t="str">
        <f t="shared" si="1"/>
        <v>44421  210812_nl_plans_sepx_1716_1003700</v>
      </c>
      <c r="I797" s="13" t="str">
        <f t="array" ref="I797">IFERROR(XLOOKUP(H797,'ads statistics'!H:H,'ads statistics'!E:E),"")</f>
        <v/>
      </c>
      <c r="J797" s="5" t="str">
        <f t="array" ref="J797">IFERROR(XLOOKUP(H797,'ads statistics'!H:H,'ads statistics'!F:F),"")</f>
        <v/>
      </c>
      <c r="K797" s="5" t="str">
        <f t="array" ref="K797">IFERROR(XLOOKUP(H797,'ads statistics'!H:H,'ads statistics'!G:G),"")</f>
        <v/>
      </c>
    </row>
    <row r="798">
      <c r="H798" s="5" t="str">
        <f t="shared" si="1"/>
        <v>44421  210812_nl_plans_sepx_1716_1003800</v>
      </c>
      <c r="I798" s="13" t="str">
        <f t="array" ref="I798">IFERROR(XLOOKUP(H798,'ads statistics'!H:H,'ads statistics'!E:E),"")</f>
        <v/>
      </c>
      <c r="J798" s="5" t="str">
        <f t="array" ref="J798">IFERROR(XLOOKUP(H798,'ads statistics'!H:H,'ads statistics'!F:F),"")</f>
        <v/>
      </c>
      <c r="K798" s="5" t="str">
        <f t="array" ref="K798">IFERROR(XLOOKUP(H798,'ads statistics'!H:H,'ads statistics'!G:G),"")</f>
        <v/>
      </c>
    </row>
    <row r="799">
      <c r="H799" s="5" t="str">
        <f t="shared" si="1"/>
        <v>44421  210813_nl_destockage_sepx_1717_1003500</v>
      </c>
      <c r="I799" s="13" t="str">
        <f t="array" ref="I799">IFERROR(XLOOKUP(H799,'ads statistics'!H:H,'ads statistics'!E:E),"")</f>
        <v/>
      </c>
      <c r="J799" s="5" t="str">
        <f t="array" ref="J799">IFERROR(XLOOKUP(H799,'ads statistics'!H:H,'ads statistics'!F:F),"")</f>
        <v/>
      </c>
      <c r="K799" s="5" t="str">
        <f t="array" ref="K799">IFERROR(XLOOKUP(H799,'ads statistics'!H:H,'ads statistics'!G:G),"")</f>
        <v/>
      </c>
    </row>
    <row r="800">
      <c r="H800" s="5" t="str">
        <f t="shared" si="1"/>
        <v>44421  210813_nl_destockage_sepx_1717_1003600</v>
      </c>
      <c r="I800" s="13" t="str">
        <f t="array" ref="I800">IFERROR(XLOOKUP(H800,'ads statistics'!H:H,'ads statistics'!E:E),"")</f>
        <v/>
      </c>
      <c r="J800" s="5" t="str">
        <f t="array" ref="J800">IFERROR(XLOOKUP(H800,'ads statistics'!H:H,'ads statistics'!F:F),"")</f>
        <v/>
      </c>
      <c r="K800" s="5" t="str">
        <f t="array" ref="K800">IFERROR(XLOOKUP(H800,'ads statistics'!H:H,'ads statistics'!G:G),"")</f>
        <v/>
      </c>
    </row>
    <row r="801">
      <c r="H801" s="5" t="str">
        <f t="shared" si="1"/>
        <v>44421  210813_nl_destockage_sepx_1717_1003700</v>
      </c>
      <c r="I801" s="13" t="str">
        <f t="array" ref="I801">IFERROR(XLOOKUP(H801,'ads statistics'!H:H,'ads statistics'!E:E),"")</f>
        <v/>
      </c>
      <c r="J801" s="5" t="str">
        <f t="array" ref="J801">IFERROR(XLOOKUP(H801,'ads statistics'!H:H,'ads statistics'!F:F),"")</f>
        <v/>
      </c>
      <c r="K801" s="5" t="str">
        <f t="array" ref="K801">IFERROR(XLOOKUP(H801,'ads statistics'!H:H,'ads statistics'!G:G),"")</f>
        <v/>
      </c>
    </row>
    <row r="802">
      <c r="H802" s="5" t="str">
        <f t="shared" si="1"/>
        <v>44421  210813_nl_destockage_sepx_1717_1003800</v>
      </c>
      <c r="I802" s="13" t="str">
        <f t="array" ref="I802">IFERROR(XLOOKUP(H802,'ads statistics'!H:H,'ads statistics'!E:E),"")</f>
        <v/>
      </c>
      <c r="J802" s="5" t="str">
        <f t="array" ref="J802">IFERROR(XLOOKUP(H802,'ads statistics'!H:H,'ads statistics'!F:F),"")</f>
        <v/>
      </c>
      <c r="K802" s="5" t="str">
        <f t="array" ref="K802">IFERROR(XLOOKUP(H802,'ads statistics'!H:H,'ads statistics'!G:G),"")</f>
        <v/>
      </c>
    </row>
    <row r="803">
      <c r="H803" s="5" t="str">
        <f t="shared" si="1"/>
        <v>44421  210813_nl_destockage_sepx_1717_1004000</v>
      </c>
      <c r="I803" s="13" t="str">
        <f t="array" ref="I803">IFERROR(XLOOKUP(H803,'ads statistics'!H:H,'ads statistics'!E:E),"")</f>
        <v/>
      </c>
      <c r="J803" s="5" t="str">
        <f t="array" ref="J803">IFERROR(XLOOKUP(H803,'ads statistics'!H:H,'ads statistics'!F:F),"")</f>
        <v/>
      </c>
      <c r="K803" s="5" t="str">
        <f t="array" ref="K803">IFERROR(XLOOKUP(H803,'ads statistics'!H:H,'ads statistics'!G:G),"")</f>
        <v/>
      </c>
    </row>
    <row r="804">
      <c r="H804" s="5" t="str">
        <f t="shared" si="1"/>
        <v>44421  210813_nl_destockage_sepx_1717_1004100</v>
      </c>
      <c r="I804" s="13" t="str">
        <f t="array" ref="I804">IFERROR(XLOOKUP(H804,'ads statistics'!H:H,'ads statistics'!E:E),"")</f>
        <v/>
      </c>
      <c r="J804" s="5" t="str">
        <f t="array" ref="J804">IFERROR(XLOOKUP(H804,'ads statistics'!H:H,'ads statistics'!F:F),"")</f>
        <v/>
      </c>
      <c r="K804" s="5" t="str">
        <f t="array" ref="K804">IFERROR(XLOOKUP(H804,'ads statistics'!H:H,'ads statistics'!G:G),"")</f>
        <v/>
      </c>
    </row>
    <row r="805">
      <c r="H805" s="5" t="str">
        <f t="shared" si="1"/>
        <v>44421  criteo_lower_funnel</v>
      </c>
      <c r="I805" s="13">
        <f t="array" ref="I805">IFERROR(XLOOKUP(H805,'ads statistics'!H:H,'ads statistics'!E:E),"")</f>
        <v>139</v>
      </c>
      <c r="J805" s="5">
        <f t="array" ref="J805">IFERROR(XLOOKUP(H805,'ads statistics'!H:H,'ads statistics'!F:F),"")</f>
        <v>108363</v>
      </c>
      <c r="K805" s="5">
        <f t="array" ref="K805">IFERROR(XLOOKUP(H805,'ads statistics'!H:H,'ads statistics'!G:G),"")</f>
        <v>328</v>
      </c>
    </row>
    <row r="806">
      <c r="H806" s="5" t="str">
        <f t="shared" si="1"/>
        <v>44421  criteo_mid_funnel_bis</v>
      </c>
      <c r="I806" s="13">
        <f t="array" ref="I806">IFERROR(XLOOKUP(H806,'ads statistics'!H:H,'ads statistics'!E:E),"")</f>
        <v>13</v>
      </c>
      <c r="J806" s="5">
        <f t="array" ref="J806">IFERROR(XLOOKUP(H806,'ads statistics'!H:H,'ads statistics'!F:F),"")</f>
        <v>7591</v>
      </c>
      <c r="K806" s="5">
        <f t="array" ref="K806">IFERROR(XLOOKUP(H806,'ads statistics'!H:H,'ads statistics'!G:G),"")</f>
        <v>17</v>
      </c>
    </row>
    <row r="807">
      <c r="H807" s="5" t="str">
        <f t="shared" si="1"/>
        <v>44421  criteo_seg_occasionnels</v>
      </c>
      <c r="I807" s="13">
        <f t="array" ref="I807">IFERROR(XLOOKUP(H807,'ads statistics'!H:H,'ads statistics'!E:E),"")</f>
        <v>14</v>
      </c>
      <c r="J807" s="5">
        <f t="array" ref="J807">IFERROR(XLOOKUP(H807,'ads statistics'!H:H,'ads statistics'!F:F),"")</f>
        <v>9600</v>
      </c>
      <c r="K807" s="5">
        <f t="array" ref="K807">IFERROR(XLOOKUP(H807,'ads statistics'!H:H,'ads statistics'!G:G),"")</f>
        <v>30</v>
      </c>
    </row>
    <row r="808">
      <c r="H808" s="5" t="str">
        <f t="shared" si="1"/>
        <v>44421  crm_relance_gwz_panier_abandonne_h4_j1-h4_sepx_69_1000200</v>
      </c>
      <c r="I808" s="13" t="str">
        <f t="array" ref="I808">IFERROR(XLOOKUP(H808,'ads statistics'!H:H,'ads statistics'!E:E),"")</f>
        <v/>
      </c>
      <c r="J808" s="5" t="str">
        <f t="array" ref="J808">IFERROR(XLOOKUP(H808,'ads statistics'!H:H,'ads statistics'!F:F),"")</f>
        <v/>
      </c>
      <c r="K808" s="5" t="str">
        <f t="array" ref="K808">IFERROR(XLOOKUP(H808,'ads statistics'!H:H,'ads statistics'!G:G),"")</f>
        <v/>
      </c>
    </row>
    <row r="809">
      <c r="H809" s="5" t="str">
        <f t="shared" si="1"/>
        <v>44421  Diversificationalimentaire-bébé</v>
      </c>
      <c r="I809" s="13" t="str">
        <f t="array" ref="I809">IFERROR(XLOOKUP(H809,'ads statistics'!H:H,'ads statistics'!E:E),"")</f>
        <v/>
      </c>
      <c r="J809" s="5" t="str">
        <f t="array" ref="J809">IFERROR(XLOOKUP(H809,'ads statistics'!H:H,'ads statistics'!F:F),"")</f>
        <v/>
      </c>
      <c r="K809" s="5" t="str">
        <f t="array" ref="K809">IFERROR(XLOOKUP(H809,'ads statistics'!H:H,'ads statistics'!G:G),"")</f>
        <v/>
      </c>
    </row>
    <row r="810">
      <c r="H810" s="5" t="str">
        <f t="shared" si="1"/>
        <v>44421  email-admin</v>
      </c>
      <c r="I810" s="13" t="str">
        <f t="array" ref="I810">IFERROR(XLOOKUP(H810,'ads statistics'!H:H,'ads statistics'!E:E),"")</f>
        <v/>
      </c>
      <c r="J810" s="5" t="str">
        <f t="array" ref="J810">IFERROR(XLOOKUP(H810,'ads statistics'!H:H,'ads statistics'!F:F),"")</f>
        <v/>
      </c>
      <c r="K810" s="5" t="str">
        <f t="array" ref="K810">IFERROR(XLOOKUP(H810,'ads statistics'!H:H,'ads statistics'!G:G),"")</f>
        <v/>
      </c>
    </row>
    <row r="811">
      <c r="H811" s="5" t="str">
        <f t="shared" si="1"/>
        <v>44421  FR - SHP - All Products</v>
      </c>
      <c r="I811" s="13">
        <f t="array" ref="I811">IFERROR(XLOOKUP(H811,'ads statistics'!H:H,'ads statistics'!E:E),"")</f>
        <v>51</v>
      </c>
      <c r="J811" s="5">
        <f t="array" ref="J811">IFERROR(XLOOKUP(H811,'ads statistics'!H:H,'ads statistics'!F:F),"")</f>
        <v>14729</v>
      </c>
      <c r="K811" s="5">
        <f t="array" ref="K811">IFERROR(XLOOKUP(H811,'ads statistics'!H:H,'ads statistics'!G:G),"")</f>
        <v>166</v>
      </c>
    </row>
    <row r="812">
      <c r="H812" s="5" t="str">
        <f t="shared" si="1"/>
        <v>44421  FR - TXT - BN - Marque Greenweez</v>
      </c>
      <c r="I812" s="13">
        <f t="array" ref="I812">IFERROR(XLOOKUP(H812,'ads statistics'!H:H,'ads statistics'!E:E),"")</f>
        <v>9</v>
      </c>
      <c r="J812" s="5">
        <f t="array" ref="J812">IFERROR(XLOOKUP(H812,'ads statistics'!H:H,'ads statistics'!F:F),"")</f>
        <v>170</v>
      </c>
      <c r="K812" s="5">
        <f t="array" ref="K812">IFERROR(XLOOKUP(H812,'ads statistics'!H:H,'ads statistics'!G:G),"")</f>
        <v>65</v>
      </c>
    </row>
    <row r="813">
      <c r="H813" s="5" t="str">
        <f t="shared" si="1"/>
        <v>44421  nvclient_a_crm_tunnel_gwz_j44_sepx_1257_1002600</v>
      </c>
      <c r="I813" s="13" t="str">
        <f t="array" ref="I813">IFERROR(XLOOKUP(H813,'ads statistics'!H:H,'ads statistics'!E:E),"")</f>
        <v/>
      </c>
      <c r="J813" s="5" t="str">
        <f t="array" ref="J813">IFERROR(XLOOKUP(H813,'ads statistics'!H:H,'ads statistics'!F:F),"")</f>
        <v/>
      </c>
      <c r="K813" s="5" t="str">
        <f t="array" ref="K813">IFERROR(XLOOKUP(H813,'ads statistics'!H:H,'ads statistics'!G:G),"")</f>
        <v/>
      </c>
    </row>
    <row r="814">
      <c r="H814" s="5" t="str">
        <f t="shared" si="1"/>
        <v>44421  parent_nv_crm_tunnel_gwz_j40_sepx_1538_1000700</v>
      </c>
      <c r="I814" s="13" t="str">
        <f t="array" ref="I814">IFERROR(XLOOKUP(H814,'ads statistics'!H:H,'ads statistics'!E:E),"")</f>
        <v/>
      </c>
      <c r="J814" s="5" t="str">
        <f t="array" ref="J814">IFERROR(XLOOKUP(H814,'ads statistics'!H:H,'ads statistics'!F:F),"")</f>
        <v/>
      </c>
      <c r="K814" s="5" t="str">
        <f t="array" ref="K814">IFERROR(XLOOKUP(H814,'ads statistics'!H:H,'ads statistics'!G:G),"")</f>
        <v/>
      </c>
    </row>
    <row r="815">
      <c r="H815" s="5" t="str">
        <f t="shared" si="1"/>
        <v>44422  </v>
      </c>
      <c r="I815" s="13" t="str">
        <f t="array" ref="I815">IFERROR(XLOOKUP(H815,'ads statistics'!H:H,'ads statistics'!E:E),"")</f>
        <v/>
      </c>
      <c r="J815" s="5" t="str">
        <f t="array" ref="J815">IFERROR(XLOOKUP(H815,'ads statistics'!H:H,'ads statistics'!F:F),"")</f>
        <v/>
      </c>
      <c r="K815" s="5" t="str">
        <f t="array" ref="K815">IFERROR(XLOOKUP(H815,'ads statistics'!H:H,'ads statistics'!G:G),"")</f>
        <v/>
      </c>
    </row>
    <row r="816">
      <c r="H816" s="5" t="str">
        <f t="shared" si="1"/>
        <v>44422  25175647</v>
      </c>
      <c r="I816" s="13">
        <f t="array" ref="I816">IFERROR(XLOOKUP(H816,'ads statistics'!H:H,'ads statistics'!E:E),"")</f>
        <v>120</v>
      </c>
      <c r="J816" s="5">
        <f t="array" ref="J816">IFERROR(XLOOKUP(H816,'ads statistics'!H:H,'ads statistics'!F:F),"")</f>
        <v>1037</v>
      </c>
      <c r="K816" s="5">
        <f t="array" ref="K816">IFERROR(XLOOKUP(H816,'ads statistics'!H:H,'ads statistics'!G:G),"")</f>
        <v>584</v>
      </c>
    </row>
    <row r="817">
      <c r="H817" s="5" t="str">
        <f t="shared" si="1"/>
        <v>44422  63850117</v>
      </c>
      <c r="I817" s="13">
        <f t="array" ref="I817">IFERROR(XLOOKUP(H817,'ads statistics'!H:H,'ads statistics'!E:E),"")</f>
        <v>33</v>
      </c>
      <c r="J817" s="5">
        <f t="array" ref="J817">IFERROR(XLOOKUP(H817,'ads statistics'!H:H,'ads statistics'!F:F),"")</f>
        <v>920</v>
      </c>
      <c r="K817" s="5">
        <f t="array" ref="K817">IFERROR(XLOOKUP(H817,'ads statistics'!H:H,'ads statistics'!G:G),"")</f>
        <v>50</v>
      </c>
    </row>
    <row r="818">
      <c r="H818" s="5" t="str">
        <f t="shared" si="1"/>
        <v>44422  77471437</v>
      </c>
      <c r="I818" s="13">
        <f t="array" ref="I818">IFERROR(XLOOKUP(H818,'ads statistics'!H:H,'ads statistics'!E:E),"")</f>
        <v>103</v>
      </c>
      <c r="J818" s="5">
        <f t="array" ref="J818">IFERROR(XLOOKUP(H818,'ads statistics'!H:H,'ads statistics'!F:F),"")</f>
        <v>4995</v>
      </c>
      <c r="K818" s="5">
        <f t="array" ref="K818">IFERROR(XLOOKUP(H818,'ads statistics'!H:H,'ads statistics'!G:G),"")</f>
        <v>202</v>
      </c>
    </row>
    <row r="819">
      <c r="H819" s="5" t="str">
        <f t="shared" si="1"/>
        <v>44422  721921823</v>
      </c>
      <c r="I819" s="13">
        <f t="array" ref="I819">IFERROR(XLOOKUP(H819,'ads statistics'!H:H,'ads statistics'!E:E),"")</f>
        <v>200</v>
      </c>
      <c r="J819" s="5">
        <f t="array" ref="J819">IFERROR(XLOOKUP(H819,'ads statistics'!H:H,'ads statistics'!F:F),"")</f>
        <v>5498</v>
      </c>
      <c r="K819" s="5">
        <f t="array" ref="K819">IFERROR(XLOOKUP(H819,'ads statistics'!H:H,'ads statistics'!G:G),"")</f>
        <v>374</v>
      </c>
    </row>
    <row r="820">
      <c r="H820" s="5" t="str">
        <f t="shared" si="1"/>
        <v>44422  722005374</v>
      </c>
      <c r="I820" s="13">
        <f t="array" ref="I820">IFERROR(XLOOKUP(H820,'ads statistics'!H:H,'ads statistics'!E:E),"")</f>
        <v>19</v>
      </c>
      <c r="J820" s="5">
        <f t="array" ref="J820">IFERROR(XLOOKUP(H820,'ads statistics'!H:H,'ads statistics'!F:F),"")</f>
        <v>1249</v>
      </c>
      <c r="K820" s="5">
        <f t="array" ref="K820">IFERROR(XLOOKUP(H820,'ads statistics'!H:H,'ads statistics'!G:G),"")</f>
        <v>56</v>
      </c>
    </row>
    <row r="821">
      <c r="H821" s="5" t="str">
        <f t="shared" si="1"/>
        <v>44422  722005383</v>
      </c>
      <c r="I821" s="13">
        <f t="array" ref="I821">IFERROR(XLOOKUP(H821,'ads statistics'!H:H,'ads statistics'!E:E),"")</f>
        <v>66</v>
      </c>
      <c r="J821" s="5">
        <f t="array" ref="J821">IFERROR(XLOOKUP(H821,'ads statistics'!H:H,'ads statistics'!F:F),"")</f>
        <v>3332</v>
      </c>
      <c r="K821" s="5">
        <f t="array" ref="K821">IFERROR(XLOOKUP(H821,'ads statistics'!H:H,'ads statistics'!G:G),"")</f>
        <v>173</v>
      </c>
    </row>
    <row r="822">
      <c r="H822" s="5" t="str">
        <f t="shared" si="1"/>
        <v>44422  1554932079</v>
      </c>
      <c r="I822" s="13">
        <f t="array" ref="I822">IFERROR(XLOOKUP(H822,'ads statistics'!H:H,'ads statistics'!E:E),"")</f>
        <v>38</v>
      </c>
      <c r="J822" s="5">
        <f t="array" ref="J822">IFERROR(XLOOKUP(H822,'ads statistics'!H:H,'ads statistics'!F:F),"")</f>
        <v>17699</v>
      </c>
      <c r="K822" s="5">
        <f t="array" ref="K822">IFERROR(XLOOKUP(H822,'ads statistics'!H:H,'ads statistics'!G:G),"")</f>
        <v>145</v>
      </c>
    </row>
    <row r="823">
      <c r="H823" s="5" t="str">
        <f t="shared" si="1"/>
        <v>44422  1554932109</v>
      </c>
      <c r="I823" s="13">
        <f t="array" ref="I823">IFERROR(XLOOKUP(H823,'ads statistics'!H:H,'ads statistics'!E:E),"")</f>
        <v>106</v>
      </c>
      <c r="J823" s="5">
        <f t="array" ref="J823">IFERROR(XLOOKUP(H823,'ads statistics'!H:H,'ads statistics'!F:F),"")</f>
        <v>33015</v>
      </c>
      <c r="K823" s="5">
        <f t="array" ref="K823">IFERROR(XLOOKUP(H823,'ads statistics'!H:H,'ads statistics'!G:G),"")</f>
        <v>328</v>
      </c>
    </row>
    <row r="824">
      <c r="H824" s="5" t="str">
        <f t="shared" si="1"/>
        <v>44422  1554932118</v>
      </c>
      <c r="I824" s="13">
        <f t="array" ref="I824">IFERROR(XLOOKUP(H824,'ads statistics'!H:H,'ads statistics'!E:E),"")</f>
        <v>88</v>
      </c>
      <c r="J824" s="5">
        <f t="array" ref="J824">IFERROR(XLOOKUP(H824,'ads statistics'!H:H,'ads statistics'!F:F),"")</f>
        <v>49613</v>
      </c>
      <c r="K824" s="5">
        <f t="array" ref="K824">IFERROR(XLOOKUP(H824,'ads statistics'!H:H,'ads statistics'!G:G),"")</f>
        <v>438</v>
      </c>
    </row>
    <row r="825">
      <c r="H825" s="5" t="str">
        <f t="shared" si="1"/>
        <v>44422  1554932127</v>
      </c>
      <c r="I825" s="13">
        <f t="array" ref="I825">IFERROR(XLOOKUP(H825,'ads statistics'!H:H,'ads statistics'!E:E),"")</f>
        <v>27</v>
      </c>
      <c r="J825" s="5">
        <f t="array" ref="J825">IFERROR(XLOOKUP(H825,'ads statistics'!H:H,'ads statistics'!F:F),"")</f>
        <v>10991</v>
      </c>
      <c r="K825" s="5">
        <f t="array" ref="K825">IFERROR(XLOOKUP(H825,'ads statistics'!H:H,'ads statistics'!G:G),"")</f>
        <v>112</v>
      </c>
    </row>
    <row r="826">
      <c r="H826" s="5" t="str">
        <f t="shared" si="1"/>
        <v>44422  1568687993</v>
      </c>
      <c r="I826" s="13">
        <f t="array" ref="I826">IFERROR(XLOOKUP(H826,'ads statistics'!H:H,'ads statistics'!E:E),"")</f>
        <v>160</v>
      </c>
      <c r="J826" s="5">
        <f t="array" ref="J826">IFERROR(XLOOKUP(H826,'ads statistics'!H:H,'ads statistics'!F:F),"")</f>
        <v>6664</v>
      </c>
      <c r="K826" s="5">
        <f t="array" ref="K826">IFERROR(XLOOKUP(H826,'ads statistics'!H:H,'ads statistics'!G:G),"")</f>
        <v>432</v>
      </c>
    </row>
    <row r="827">
      <c r="H827" s="5" t="str">
        <f t="shared" si="1"/>
        <v>44422  6467292947</v>
      </c>
      <c r="I827" s="13">
        <f t="array" ref="I827">IFERROR(XLOOKUP(H827,'ads statistics'!H:H,'ads statistics'!E:E),"")</f>
        <v>51</v>
      </c>
      <c r="J827" s="5">
        <f t="array" ref="J827">IFERROR(XLOOKUP(H827,'ads statistics'!H:H,'ads statistics'!F:F),"")</f>
        <v>28325</v>
      </c>
      <c r="K827" s="5">
        <f t="array" ref="K827">IFERROR(XLOOKUP(H827,'ads statistics'!H:H,'ads statistics'!G:G),"")</f>
        <v>283</v>
      </c>
    </row>
    <row r="828">
      <c r="H828" s="5" t="str">
        <f t="shared" si="1"/>
        <v>44422  6866111472</v>
      </c>
      <c r="I828" s="13">
        <f t="array" ref="I828">IFERROR(XLOOKUP(H828,'ads statistics'!H:H,'ads statistics'!E:E),"")</f>
        <v>96</v>
      </c>
      <c r="J828" s="5">
        <f t="array" ref="J828">IFERROR(XLOOKUP(H828,'ads statistics'!H:H,'ads statistics'!F:F),"")</f>
        <v>45180</v>
      </c>
      <c r="K828" s="5">
        <f t="array" ref="K828">IFERROR(XLOOKUP(H828,'ads statistics'!H:H,'ads statistics'!G:G),"")</f>
        <v>339</v>
      </c>
    </row>
    <row r="829">
      <c r="H829" s="5" t="str">
        <f t="shared" si="1"/>
        <v>44422  6872271806</v>
      </c>
      <c r="I829" s="13">
        <f t="array" ref="I829">IFERROR(XLOOKUP(H829,'ads statistics'!H:H,'ads statistics'!E:E),"")</f>
        <v>89</v>
      </c>
      <c r="J829" s="5">
        <f t="array" ref="J829">IFERROR(XLOOKUP(H829,'ads statistics'!H:H,'ads statistics'!F:F),"")</f>
        <v>35692</v>
      </c>
      <c r="K829" s="5">
        <f t="array" ref="K829">IFERROR(XLOOKUP(H829,'ads statistics'!H:H,'ads statistics'!G:G),"")</f>
        <v>329</v>
      </c>
    </row>
    <row r="830">
      <c r="H830" s="5" t="str">
        <f t="shared" si="1"/>
        <v>44422  8520906157</v>
      </c>
      <c r="I830" s="13">
        <f t="array" ref="I830">IFERROR(XLOOKUP(H830,'ads statistics'!H:H,'ads statistics'!E:E),"")</f>
        <v>462</v>
      </c>
      <c r="J830" s="5">
        <f t="array" ref="J830">IFERROR(XLOOKUP(H830,'ads statistics'!H:H,'ads statistics'!F:F),"")</f>
        <v>268166</v>
      </c>
      <c r="K830" s="5">
        <f t="array" ref="K830">IFERROR(XLOOKUP(H830,'ads statistics'!H:H,'ads statistics'!G:G),"")</f>
        <v>1803</v>
      </c>
    </row>
    <row r="831">
      <c r="H831" s="5" t="str">
        <f t="shared" si="1"/>
        <v>44422  12770477884</v>
      </c>
      <c r="I831" s="13">
        <f t="array" ref="I831">IFERROR(XLOOKUP(H831,'ads statistics'!H:H,'ads statistics'!E:E),"")</f>
        <v>248</v>
      </c>
      <c r="J831" s="5">
        <f t="array" ref="J831">IFERROR(XLOOKUP(H831,'ads statistics'!H:H,'ads statistics'!F:F),"")</f>
        <v>152379</v>
      </c>
      <c r="K831" s="5">
        <f t="array" ref="K831">IFERROR(XLOOKUP(H831,'ads statistics'!H:H,'ads statistics'!G:G),"")</f>
        <v>955</v>
      </c>
    </row>
    <row r="832">
      <c r="H832" s="5" t="str">
        <f t="shared" si="1"/>
        <v>44422  12771329453</v>
      </c>
      <c r="I832" s="13">
        <f t="array" ref="I832">IFERROR(XLOOKUP(H832,'ads statistics'!H:H,'ads statistics'!E:E),"")</f>
        <v>93</v>
      </c>
      <c r="J832" s="5">
        <f t="array" ref="J832">IFERROR(XLOOKUP(H832,'ads statistics'!H:H,'ads statistics'!F:F),"")</f>
        <v>37973</v>
      </c>
      <c r="K832" s="5">
        <f t="array" ref="K832">IFERROR(XLOOKUP(H832,'ads statistics'!H:H,'ads statistics'!G:G),"")</f>
        <v>491</v>
      </c>
    </row>
    <row r="833">
      <c r="H833" s="5" t="str">
        <f t="shared" si="1"/>
        <v>44422  13173444840</v>
      </c>
      <c r="I833" s="13">
        <f t="array" ref="I833">IFERROR(XLOOKUP(H833,'ads statistics'!H:H,'ads statistics'!E:E),"")</f>
        <v>4</v>
      </c>
      <c r="J833" s="5">
        <f t="array" ref="J833">IFERROR(XLOOKUP(H833,'ads statistics'!H:H,'ads statistics'!F:F),"")</f>
        <v>344</v>
      </c>
      <c r="K833" s="5">
        <f t="array" ref="K833">IFERROR(XLOOKUP(H833,'ads statistics'!H:H,'ads statistics'!G:G),"")</f>
        <v>15</v>
      </c>
    </row>
    <row r="834">
      <c r="H834" s="5" t="str">
        <f t="shared" si="1"/>
        <v>44422  13568665881</v>
      </c>
      <c r="I834" s="13">
        <f t="array" ref="I834">IFERROR(XLOOKUP(H834,'ads statistics'!H:H,'ads statistics'!E:E),"")</f>
        <v>37</v>
      </c>
      <c r="J834" s="5">
        <f t="array" ref="J834">IFERROR(XLOOKUP(H834,'ads statistics'!H:H,'ads statistics'!F:F),"")</f>
        <v>420</v>
      </c>
      <c r="K834" s="5">
        <f t="array" ref="K834">IFERROR(XLOOKUP(H834,'ads statistics'!H:H,'ads statistics'!G:G),"")</f>
        <v>36</v>
      </c>
    </row>
    <row r="835">
      <c r="H835" s="5" t="str">
        <f t="shared" si="1"/>
        <v>44422  6203348753175</v>
      </c>
      <c r="I835" s="13">
        <f t="array" ref="I835">IFERROR(XLOOKUP(H835,'ads statistics'!H:H,'ads statistics'!E:E),"")</f>
        <v>72</v>
      </c>
      <c r="J835" s="5">
        <f t="array" ref="J835">IFERROR(XLOOKUP(H835,'ads statistics'!H:H,'ads statistics'!F:F),"")</f>
        <v>11315</v>
      </c>
      <c r="K835" s="5">
        <f t="array" ref="K835">IFERROR(XLOOKUP(H835,'ads statistics'!H:H,'ads statistics'!G:G),"")</f>
        <v>114</v>
      </c>
    </row>
    <row r="836">
      <c r="H836" s="5" t="str">
        <f t="shared" si="1"/>
        <v>44422  6209368149375</v>
      </c>
      <c r="I836" s="13">
        <f t="array" ref="I836">IFERROR(XLOOKUP(H836,'ads statistics'!H:H,'ads statistics'!E:E),"")</f>
        <v>145</v>
      </c>
      <c r="J836" s="5">
        <f t="array" ref="J836">IFERROR(XLOOKUP(H836,'ads statistics'!H:H,'ads statistics'!F:F),"")</f>
        <v>51983</v>
      </c>
      <c r="K836" s="5">
        <f t="array" ref="K836">IFERROR(XLOOKUP(H836,'ads statistics'!H:H,'ads statistics'!G:G),"")</f>
        <v>1243</v>
      </c>
    </row>
    <row r="837">
      <c r="H837" s="5" t="str">
        <f t="shared" si="1"/>
        <v>44422  6248630848375</v>
      </c>
      <c r="I837" s="13">
        <f t="array" ref="I837">IFERROR(XLOOKUP(H837,'ads statistics'!H:H,'ads statistics'!E:E),"")</f>
        <v>123</v>
      </c>
      <c r="J837" s="5">
        <f t="array" ref="J837">IFERROR(XLOOKUP(H837,'ads statistics'!H:H,'ads statistics'!F:F),"")</f>
        <v>29002</v>
      </c>
      <c r="K837" s="5">
        <f t="array" ref="K837">IFERROR(XLOOKUP(H837,'ads statistics'!H:H,'ads statistics'!G:G),"")</f>
        <v>555</v>
      </c>
    </row>
    <row r="838">
      <c r="H838" s="5" t="str">
        <f t="shared" si="1"/>
        <v>44422  (not set)</v>
      </c>
      <c r="I838" s="13" t="str">
        <f t="array" ref="I838">IFERROR(XLOOKUP(H838,'ads statistics'!H:H,'ads statistics'!E:E),"")</f>
        <v/>
      </c>
      <c r="J838" s="5" t="str">
        <f t="array" ref="J838">IFERROR(XLOOKUP(H838,'ads statistics'!H:H,'ads statistics'!F:F),"")</f>
        <v/>
      </c>
      <c r="K838" s="5" t="str">
        <f t="array" ref="K838">IFERROR(XLOOKUP(H838,'ads statistics'!H:H,'ads statistics'!G:G),"")</f>
        <v/>
      </c>
    </row>
    <row r="839">
      <c r="H839" s="5" t="str">
        <f t="shared" si="1"/>
        <v>44422  (not set)</v>
      </c>
      <c r="I839" s="13" t="str">
        <f t="array" ref="I839">IFERROR(XLOOKUP(H839,'ads statistics'!H:H,'ads statistics'!E:E),"")</f>
        <v/>
      </c>
      <c r="J839" s="5" t="str">
        <f t="array" ref="J839">IFERROR(XLOOKUP(H839,'ads statistics'!H:H,'ads statistics'!F:F),"")</f>
        <v/>
      </c>
      <c r="K839" s="5" t="str">
        <f t="array" ref="K839">IFERROR(XLOOKUP(H839,'ads statistics'!H:H,'ads statistics'!G:G),"")</f>
        <v/>
      </c>
    </row>
    <row r="840">
      <c r="H840" s="5" t="str">
        <f t="shared" si="1"/>
        <v>44422  (not set)</v>
      </c>
      <c r="I840" s="13" t="str">
        <f t="array" ref="I840">IFERROR(XLOOKUP(H840,'ads statistics'!H:H,'ads statistics'!E:E),"")</f>
        <v/>
      </c>
      <c r="J840" s="5" t="str">
        <f t="array" ref="J840">IFERROR(XLOOKUP(H840,'ads statistics'!H:H,'ads statistics'!F:F),"")</f>
        <v/>
      </c>
      <c r="K840" s="5" t="str">
        <f t="array" ref="K840">IFERROR(XLOOKUP(H840,'ads statistics'!H:H,'ads statistics'!G:G),"")</f>
        <v/>
      </c>
    </row>
    <row r="841">
      <c r="H841" s="5" t="str">
        <f t="shared" si="1"/>
        <v>44422  2012XX_nl_fin_weez_sepx_1117_1000300</v>
      </c>
      <c r="I841" s="13" t="str">
        <f t="array" ref="I841">IFERROR(XLOOKUP(H841,'ads statistics'!H:H,'ads statistics'!E:E),"")</f>
        <v/>
      </c>
      <c r="J841" s="5" t="str">
        <f t="array" ref="J841">IFERROR(XLOOKUP(H841,'ads statistics'!H:H,'ads statistics'!F:F),"")</f>
        <v/>
      </c>
      <c r="K841" s="5" t="str">
        <f t="array" ref="K841">IFERROR(XLOOKUP(H841,'ads statistics'!H:H,'ads statistics'!G:G),"")</f>
        <v/>
      </c>
    </row>
    <row r="842">
      <c r="H842" s="5" t="str">
        <f t="shared" si="1"/>
        <v>44422  210727_nl_djsoldes_sepx_1675_1003300</v>
      </c>
      <c r="I842" s="13" t="str">
        <f t="array" ref="I842">IFERROR(XLOOKUP(H842,'ads statistics'!H:H,'ads statistics'!E:E),"")</f>
        <v/>
      </c>
      <c r="J842" s="5" t="str">
        <f t="array" ref="J842">IFERROR(XLOOKUP(H842,'ads statistics'!H:H,'ads statistics'!F:F),"")</f>
        <v/>
      </c>
      <c r="K842" s="5" t="str">
        <f t="array" ref="K842">IFERROR(XLOOKUP(H842,'ads statistics'!H:H,'ads statistics'!G:G),"")</f>
        <v/>
      </c>
    </row>
    <row r="843">
      <c r="H843" s="5" t="str">
        <f t="shared" si="1"/>
        <v>44422  210727_nl_djsoldes_sepx_1675_1003500</v>
      </c>
      <c r="I843" s="13" t="str">
        <f t="array" ref="I843">IFERROR(XLOOKUP(H843,'ads statistics'!H:H,'ads statistics'!E:E),"")</f>
        <v/>
      </c>
      <c r="J843" s="5" t="str">
        <f t="array" ref="J843">IFERROR(XLOOKUP(H843,'ads statistics'!H:H,'ads statistics'!F:F),"")</f>
        <v/>
      </c>
      <c r="K843" s="5" t="str">
        <f t="array" ref="K843">IFERROR(XLOOKUP(H843,'ads statistics'!H:H,'ads statistics'!G:G),"")</f>
        <v/>
      </c>
    </row>
    <row r="844">
      <c r="H844" s="5" t="str">
        <f t="shared" si="1"/>
        <v>44422  210808_nl_nouveaute_sepx_1703_1003800</v>
      </c>
      <c r="I844" s="13" t="str">
        <f t="array" ref="I844">IFERROR(XLOOKUP(H844,'ads statistics'!H:H,'ads statistics'!E:E),"")</f>
        <v/>
      </c>
      <c r="J844" s="5" t="str">
        <f t="array" ref="J844">IFERROR(XLOOKUP(H844,'ads statistics'!H:H,'ads statistics'!F:F),"")</f>
        <v/>
      </c>
      <c r="K844" s="5" t="str">
        <f t="array" ref="K844">IFERROR(XLOOKUP(H844,'ads statistics'!H:H,'ads statistics'!G:G),"")</f>
        <v/>
      </c>
    </row>
    <row r="845">
      <c r="H845" s="5" t="str">
        <f t="shared" si="1"/>
        <v>44422  210809_nl_frais_2_sepx_1709_1002800</v>
      </c>
      <c r="I845" s="13" t="str">
        <f t="array" ref="I845">IFERROR(XLOOKUP(H845,'ads statistics'!H:H,'ads statistics'!E:E),"")</f>
        <v/>
      </c>
      <c r="J845" s="5" t="str">
        <f t="array" ref="J845">IFERROR(XLOOKUP(H845,'ads statistics'!H:H,'ads statistics'!F:F),"")</f>
        <v/>
      </c>
      <c r="K845" s="5" t="str">
        <f t="array" ref="K845">IFERROR(XLOOKUP(H845,'ads statistics'!H:H,'ads statistics'!G:G),"")</f>
        <v/>
      </c>
    </row>
    <row r="846">
      <c r="H846" s="5" t="str">
        <f t="shared" si="1"/>
        <v>44422  210812_nl_plans_sepx_1716_1003700</v>
      </c>
      <c r="I846" s="13" t="str">
        <f t="array" ref="I846">IFERROR(XLOOKUP(H846,'ads statistics'!H:H,'ads statistics'!E:E),"")</f>
        <v/>
      </c>
      <c r="J846" s="5" t="str">
        <f t="array" ref="J846">IFERROR(XLOOKUP(H846,'ads statistics'!H:H,'ads statistics'!F:F),"")</f>
        <v/>
      </c>
      <c r="K846" s="5" t="str">
        <f t="array" ref="K846">IFERROR(XLOOKUP(H846,'ads statistics'!H:H,'ads statistics'!G:G),"")</f>
        <v/>
      </c>
    </row>
    <row r="847">
      <c r="H847" s="5" t="str">
        <f t="shared" si="1"/>
        <v>44422  210813_nl_destockage_sepx_1717_1003500</v>
      </c>
      <c r="I847" s="13" t="str">
        <f t="array" ref="I847">IFERROR(XLOOKUP(H847,'ads statistics'!H:H,'ads statistics'!E:E),"")</f>
        <v/>
      </c>
      <c r="J847" s="5" t="str">
        <f t="array" ref="J847">IFERROR(XLOOKUP(H847,'ads statistics'!H:H,'ads statistics'!F:F),"")</f>
        <v/>
      </c>
      <c r="K847" s="5" t="str">
        <f t="array" ref="K847">IFERROR(XLOOKUP(H847,'ads statistics'!H:H,'ads statistics'!G:G),"")</f>
        <v/>
      </c>
    </row>
    <row r="848">
      <c r="H848" s="5" t="str">
        <f t="shared" si="1"/>
        <v>44422  210813_nl_destockage_sepx_1717_1003600</v>
      </c>
      <c r="I848" s="13" t="str">
        <f t="array" ref="I848">IFERROR(XLOOKUP(H848,'ads statistics'!H:H,'ads statistics'!E:E),"")</f>
        <v/>
      </c>
      <c r="J848" s="5" t="str">
        <f t="array" ref="J848">IFERROR(XLOOKUP(H848,'ads statistics'!H:H,'ads statistics'!F:F),"")</f>
        <v/>
      </c>
      <c r="K848" s="5" t="str">
        <f t="array" ref="K848">IFERROR(XLOOKUP(H848,'ads statistics'!H:H,'ads statistics'!G:G),"")</f>
        <v/>
      </c>
    </row>
    <row r="849">
      <c r="H849" s="5" t="str">
        <f t="shared" si="1"/>
        <v>44422  210813_nl_destockage_sepx_1717_1003700</v>
      </c>
      <c r="I849" s="13" t="str">
        <f t="array" ref="I849">IFERROR(XLOOKUP(H849,'ads statistics'!H:H,'ads statistics'!E:E),"")</f>
        <v/>
      </c>
      <c r="J849" s="5" t="str">
        <f t="array" ref="J849">IFERROR(XLOOKUP(H849,'ads statistics'!H:H,'ads statistics'!F:F),"")</f>
        <v/>
      </c>
      <c r="K849" s="5" t="str">
        <f t="array" ref="K849">IFERROR(XLOOKUP(H849,'ads statistics'!H:H,'ads statistics'!G:G),"")</f>
        <v/>
      </c>
    </row>
    <row r="850">
      <c r="H850" s="5" t="str">
        <f t="shared" si="1"/>
        <v>44422  210813_nl_destockage_sepx_1717_1003800</v>
      </c>
      <c r="I850" s="13" t="str">
        <f t="array" ref="I850">IFERROR(XLOOKUP(H850,'ads statistics'!H:H,'ads statistics'!E:E),"")</f>
        <v/>
      </c>
      <c r="J850" s="5" t="str">
        <f t="array" ref="J850">IFERROR(XLOOKUP(H850,'ads statistics'!H:H,'ads statistics'!F:F),"")</f>
        <v/>
      </c>
      <c r="K850" s="5" t="str">
        <f t="array" ref="K850">IFERROR(XLOOKUP(H850,'ads statistics'!H:H,'ads statistics'!G:G),"")</f>
        <v/>
      </c>
    </row>
    <row r="851">
      <c r="H851" s="5" t="str">
        <f t="shared" si="1"/>
        <v>44422  email-admin</v>
      </c>
      <c r="I851" s="13" t="str">
        <f t="array" ref="I851">IFERROR(XLOOKUP(H851,'ads statistics'!H:H,'ads statistics'!E:E),"")</f>
        <v/>
      </c>
      <c r="J851" s="5" t="str">
        <f t="array" ref="J851">IFERROR(XLOOKUP(H851,'ads statistics'!H:H,'ads statistics'!F:F),"")</f>
        <v/>
      </c>
      <c r="K851" s="5" t="str">
        <f t="array" ref="K851">IFERROR(XLOOKUP(H851,'ads statistics'!H:H,'ads statistics'!G:G),"")</f>
        <v/>
      </c>
    </row>
    <row r="852">
      <c r="H852" s="5" t="str">
        <f t="shared" si="1"/>
        <v>44422  email-filleul</v>
      </c>
      <c r="I852" s="13" t="str">
        <f t="array" ref="I852">IFERROR(XLOOKUP(H852,'ads statistics'!H:H,'ads statistics'!E:E),"")</f>
        <v/>
      </c>
      <c r="J852" s="5" t="str">
        <f t="array" ref="J852">IFERROR(XLOOKUP(H852,'ads statistics'!H:H,'ads statistics'!F:F),"")</f>
        <v/>
      </c>
      <c r="K852" s="5" t="str">
        <f t="array" ref="K852">IFERROR(XLOOKUP(H852,'ads statistics'!H:H,'ads statistics'!G:G),"")</f>
        <v/>
      </c>
    </row>
    <row r="853">
      <c r="H853" s="5" t="str">
        <f t="shared" si="1"/>
        <v>44422  fidelite_tunnel_gwz_com5_sepx_1289_1001200</v>
      </c>
      <c r="I853" s="13" t="str">
        <f t="array" ref="I853">IFERROR(XLOOKUP(H853,'ads statistics'!H:H,'ads statistics'!E:E),"")</f>
        <v/>
      </c>
      <c r="J853" s="5" t="str">
        <f t="array" ref="J853">IFERROR(XLOOKUP(H853,'ads statistics'!H:H,'ads statistics'!F:F),"")</f>
        <v/>
      </c>
      <c r="K853" s="5" t="str">
        <f t="array" ref="K853">IFERROR(XLOOKUP(H853,'ads statistics'!H:H,'ads statistics'!G:G),"")</f>
        <v/>
      </c>
    </row>
    <row r="854">
      <c r="H854" s="5" t="str">
        <f t="shared" si="1"/>
        <v>44422  FR - SHP - All Products</v>
      </c>
      <c r="I854" s="13">
        <f t="array" ref="I854">IFERROR(XLOOKUP(H854,'ads statistics'!H:H,'ads statistics'!E:E),"")</f>
        <v>51</v>
      </c>
      <c r="J854" s="5">
        <f t="array" ref="J854">IFERROR(XLOOKUP(H854,'ads statistics'!H:H,'ads statistics'!F:F),"")</f>
        <v>13247</v>
      </c>
      <c r="K854" s="5">
        <f t="array" ref="K854">IFERROR(XLOOKUP(H854,'ads statistics'!H:H,'ads statistics'!G:G),"")</f>
        <v>159</v>
      </c>
    </row>
    <row r="855">
      <c r="H855" s="5" t="str">
        <f t="shared" si="1"/>
        <v>44422  FR - TXT - BN - Marque Greenweez</v>
      </c>
      <c r="I855" s="13">
        <f t="array" ref="I855">IFERROR(XLOOKUP(H855,'ads statistics'!H:H,'ads statistics'!E:E),"")</f>
        <v>8</v>
      </c>
      <c r="J855" s="5">
        <f t="array" ref="J855">IFERROR(XLOOKUP(H855,'ads statistics'!H:H,'ads statistics'!F:F),"")</f>
        <v>166</v>
      </c>
      <c r="K855" s="5">
        <f t="array" ref="K855">IFERROR(XLOOKUP(H855,'ads statistics'!H:H,'ads statistics'!G:G),"")</f>
        <v>65</v>
      </c>
    </row>
    <row r="856">
      <c r="H856" s="5" t="str">
        <f t="shared" si="1"/>
        <v>44422  native-ads-outbrain-perf-08-2021</v>
      </c>
      <c r="I856" s="13" t="str">
        <f t="array" ref="I856">IFERROR(XLOOKUP(H856,'ads statistics'!H:H,'ads statistics'!E:E),"")</f>
        <v/>
      </c>
      <c r="J856" s="5" t="str">
        <f t="array" ref="J856">IFERROR(XLOOKUP(H856,'ads statistics'!H:H,'ads statistics'!F:F),"")</f>
        <v/>
      </c>
      <c r="K856" s="5" t="str">
        <f t="array" ref="K856">IFERROR(XLOOKUP(H856,'ads statistics'!H:H,'ads statistics'!G:G),"")</f>
        <v/>
      </c>
    </row>
    <row r="857">
      <c r="H857" s="5" t="str">
        <f t="shared" si="1"/>
        <v>44422  nvclient_a_crm_tunnel_gwz_j37_code_enfant_sepx_1257_1002300</v>
      </c>
      <c r="I857" s="13" t="str">
        <f t="array" ref="I857">IFERROR(XLOOKUP(H857,'ads statistics'!H:H,'ads statistics'!E:E),"")</f>
        <v/>
      </c>
      <c r="J857" s="5" t="str">
        <f t="array" ref="J857">IFERROR(XLOOKUP(H857,'ads statistics'!H:H,'ads statistics'!F:F),"")</f>
        <v/>
      </c>
      <c r="K857" s="5" t="str">
        <f t="array" ref="K857">IFERROR(XLOOKUP(H857,'ads statistics'!H:H,'ads statistics'!G:G),"")</f>
        <v/>
      </c>
    </row>
    <row r="858">
      <c r="H858" s="5" t="str">
        <f t="shared" si="1"/>
        <v>44422  prechurn_crm_tunnel_gwz_j-14_autre_sepx_1667_1001400</v>
      </c>
      <c r="I858" s="13" t="str">
        <f t="array" ref="I858">IFERROR(XLOOKUP(H858,'ads statistics'!H:H,'ads statistics'!E:E),"")</f>
        <v/>
      </c>
      <c r="J858" s="5" t="str">
        <f t="array" ref="J858">IFERROR(XLOOKUP(H858,'ads statistics'!H:H,'ads statistics'!F:F),"")</f>
        <v/>
      </c>
      <c r="K858" s="5" t="str">
        <f t="array" ref="K858">IFERROR(XLOOKUP(H858,'ads statistics'!H:H,'ads statistics'!G:G),"")</f>
        <v/>
      </c>
    </row>
    <row r="859">
      <c r="H859" s="5" t="str">
        <f t="shared" si="1"/>
        <v>44422  prechurn_crm_tunnel_gwz_j7_autre_sepx_1667_1001600</v>
      </c>
      <c r="I859" s="13" t="str">
        <f t="array" ref="I859">IFERROR(XLOOKUP(H859,'ads statistics'!H:H,'ads statistics'!E:E),"")</f>
        <v/>
      </c>
      <c r="J859" s="5" t="str">
        <f t="array" ref="J859">IFERROR(XLOOKUP(H859,'ads statistics'!H:H,'ads statistics'!F:F),"")</f>
        <v/>
      </c>
      <c r="K859" s="5" t="str">
        <f t="array" ref="K859">IFERROR(XLOOKUP(H859,'ads statistics'!H:H,'ads statistics'!G:G),"")</f>
        <v/>
      </c>
    </row>
    <row r="860">
      <c r="H860" s="5" t="str">
        <f t="shared" si="1"/>
        <v>44423  </v>
      </c>
      <c r="I860" s="13" t="str">
        <f t="array" ref="I860">IFERROR(XLOOKUP(H860,'ads statistics'!H:H,'ads statistics'!E:E),"")</f>
        <v/>
      </c>
      <c r="J860" s="5" t="str">
        <f t="array" ref="J860">IFERROR(XLOOKUP(H860,'ads statistics'!H:H,'ads statistics'!F:F),"")</f>
        <v/>
      </c>
      <c r="K860" s="5" t="str">
        <f t="array" ref="K860">IFERROR(XLOOKUP(H860,'ads statistics'!H:H,'ads statistics'!G:G),"")</f>
        <v/>
      </c>
    </row>
    <row r="861">
      <c r="H861" s="5" t="str">
        <f t="shared" si="1"/>
        <v>44423  25175647</v>
      </c>
      <c r="I861" s="13">
        <f t="array" ref="I861">IFERROR(XLOOKUP(H861,'ads statistics'!H:H,'ads statistics'!E:E),"")</f>
        <v>129</v>
      </c>
      <c r="J861" s="5">
        <f t="array" ref="J861">IFERROR(XLOOKUP(H861,'ads statistics'!H:H,'ads statistics'!F:F),"")</f>
        <v>1300</v>
      </c>
      <c r="K861" s="5">
        <f t="array" ref="K861">IFERROR(XLOOKUP(H861,'ads statistics'!H:H,'ads statistics'!G:G),"")</f>
        <v>740</v>
      </c>
    </row>
    <row r="862">
      <c r="H862" s="5" t="str">
        <f t="shared" si="1"/>
        <v>44423  63850117</v>
      </c>
      <c r="I862" s="13">
        <f t="array" ref="I862">IFERROR(XLOOKUP(H862,'ads statistics'!H:H,'ads statistics'!E:E),"")</f>
        <v>29</v>
      </c>
      <c r="J862" s="5">
        <f t="array" ref="J862">IFERROR(XLOOKUP(H862,'ads statistics'!H:H,'ads statistics'!F:F),"")</f>
        <v>857</v>
      </c>
      <c r="K862" s="5">
        <f t="array" ref="K862">IFERROR(XLOOKUP(H862,'ads statistics'!H:H,'ads statistics'!G:G),"")</f>
        <v>50</v>
      </c>
    </row>
    <row r="863">
      <c r="H863" s="5" t="str">
        <f t="shared" si="1"/>
        <v>44423  77471437</v>
      </c>
      <c r="I863" s="13">
        <f t="array" ref="I863">IFERROR(XLOOKUP(H863,'ads statistics'!H:H,'ads statistics'!E:E),"")</f>
        <v>125</v>
      </c>
      <c r="J863" s="5">
        <f t="array" ref="J863">IFERROR(XLOOKUP(H863,'ads statistics'!H:H,'ads statistics'!F:F),"")</f>
        <v>6062</v>
      </c>
      <c r="K863" s="5">
        <f t="array" ref="K863">IFERROR(XLOOKUP(H863,'ads statistics'!H:H,'ads statistics'!G:G),"")</f>
        <v>242</v>
      </c>
    </row>
    <row r="864">
      <c r="H864" s="5" t="str">
        <f t="shared" si="1"/>
        <v>44423  721921823</v>
      </c>
      <c r="I864" s="13">
        <f t="array" ref="I864">IFERROR(XLOOKUP(H864,'ads statistics'!H:H,'ads statistics'!E:E),"")</f>
        <v>228</v>
      </c>
      <c r="J864" s="5">
        <f t="array" ref="J864">IFERROR(XLOOKUP(H864,'ads statistics'!H:H,'ads statistics'!F:F),"")</f>
        <v>5789</v>
      </c>
      <c r="K864" s="5">
        <f t="array" ref="K864">IFERROR(XLOOKUP(H864,'ads statistics'!H:H,'ads statistics'!G:G),"")</f>
        <v>429</v>
      </c>
    </row>
    <row r="865">
      <c r="H865" s="5" t="str">
        <f t="shared" si="1"/>
        <v>44423  722005377</v>
      </c>
      <c r="I865" s="13">
        <f t="array" ref="I865">IFERROR(XLOOKUP(H865,'ads statistics'!H:H,'ads statistics'!E:E),"")</f>
        <v>70</v>
      </c>
      <c r="J865" s="5">
        <f t="array" ref="J865">IFERROR(XLOOKUP(H865,'ads statistics'!H:H,'ads statistics'!F:F),"")</f>
        <v>2872</v>
      </c>
      <c r="K865" s="5">
        <f t="array" ref="K865">IFERROR(XLOOKUP(H865,'ads statistics'!H:H,'ads statistics'!G:G),"")</f>
        <v>149</v>
      </c>
    </row>
    <row r="866">
      <c r="H866" s="5" t="str">
        <f t="shared" si="1"/>
        <v>44423  722005383</v>
      </c>
      <c r="I866" s="13">
        <f t="array" ref="I866">IFERROR(XLOOKUP(H866,'ads statistics'!H:H,'ads statistics'!E:E),"")</f>
        <v>88</v>
      </c>
      <c r="J866" s="5">
        <f t="array" ref="J866">IFERROR(XLOOKUP(H866,'ads statistics'!H:H,'ads statistics'!F:F),"")</f>
        <v>4089</v>
      </c>
      <c r="K866" s="5">
        <f t="array" ref="K866">IFERROR(XLOOKUP(H866,'ads statistics'!H:H,'ads statistics'!G:G),"")</f>
        <v>211</v>
      </c>
    </row>
    <row r="867">
      <c r="H867" s="5" t="str">
        <f t="shared" si="1"/>
        <v>44423  1554932079</v>
      </c>
      <c r="I867" s="13">
        <f t="array" ref="I867">IFERROR(XLOOKUP(H867,'ads statistics'!H:H,'ads statistics'!E:E),"")</f>
        <v>59</v>
      </c>
      <c r="J867" s="5">
        <f t="array" ref="J867">IFERROR(XLOOKUP(H867,'ads statistics'!H:H,'ads statistics'!F:F),"")</f>
        <v>22916</v>
      </c>
      <c r="K867" s="5">
        <f t="array" ref="K867">IFERROR(XLOOKUP(H867,'ads statistics'!H:H,'ads statistics'!G:G),"")</f>
        <v>218</v>
      </c>
    </row>
    <row r="868">
      <c r="H868" s="5" t="str">
        <f t="shared" si="1"/>
        <v>44423  1554932109</v>
      </c>
      <c r="I868" s="13">
        <f t="array" ref="I868">IFERROR(XLOOKUP(H868,'ads statistics'!H:H,'ads statistics'!E:E),"")</f>
        <v>106</v>
      </c>
      <c r="J868" s="5">
        <f t="array" ref="J868">IFERROR(XLOOKUP(H868,'ads statistics'!H:H,'ads statistics'!F:F),"")</f>
        <v>33164</v>
      </c>
      <c r="K868" s="5">
        <f t="array" ref="K868">IFERROR(XLOOKUP(H868,'ads statistics'!H:H,'ads statistics'!G:G),"")</f>
        <v>351</v>
      </c>
    </row>
    <row r="869">
      <c r="H869" s="5" t="str">
        <f t="shared" si="1"/>
        <v>44423  1554932118</v>
      </c>
      <c r="I869" s="13">
        <f t="array" ref="I869">IFERROR(XLOOKUP(H869,'ads statistics'!H:H,'ads statistics'!E:E),"")</f>
        <v>109</v>
      </c>
      <c r="J869" s="5">
        <f t="array" ref="J869">IFERROR(XLOOKUP(H869,'ads statistics'!H:H,'ads statistics'!F:F),"")</f>
        <v>55986</v>
      </c>
      <c r="K869" s="5">
        <f t="array" ref="K869">IFERROR(XLOOKUP(H869,'ads statistics'!H:H,'ads statistics'!G:G),"")</f>
        <v>494</v>
      </c>
    </row>
    <row r="870">
      <c r="H870" s="5" t="str">
        <f t="shared" si="1"/>
        <v>44423  1554932127</v>
      </c>
      <c r="I870" s="13">
        <f t="array" ref="I870">IFERROR(XLOOKUP(H870,'ads statistics'!H:H,'ads statistics'!E:E),"")</f>
        <v>32</v>
      </c>
      <c r="J870" s="5">
        <f t="array" ref="J870">IFERROR(XLOOKUP(H870,'ads statistics'!H:H,'ads statistics'!F:F),"")</f>
        <v>12934</v>
      </c>
      <c r="K870" s="5">
        <f t="array" ref="K870">IFERROR(XLOOKUP(H870,'ads statistics'!H:H,'ads statistics'!G:G),"")</f>
        <v>136</v>
      </c>
    </row>
    <row r="871">
      <c r="H871" s="5" t="str">
        <f t="shared" si="1"/>
        <v>44423  1568687993</v>
      </c>
      <c r="I871" s="13">
        <f t="array" ref="I871">IFERROR(XLOOKUP(H871,'ads statistics'!H:H,'ads statistics'!E:E),"")</f>
        <v>178</v>
      </c>
      <c r="J871" s="5">
        <f t="array" ref="J871">IFERROR(XLOOKUP(H871,'ads statistics'!H:H,'ads statistics'!F:F),"")</f>
        <v>6752</v>
      </c>
      <c r="K871" s="5">
        <f t="array" ref="K871">IFERROR(XLOOKUP(H871,'ads statistics'!H:H,'ads statistics'!G:G),"")</f>
        <v>451</v>
      </c>
    </row>
    <row r="872">
      <c r="H872" s="5" t="str">
        <f t="shared" si="1"/>
        <v>44423  6467292947</v>
      </c>
      <c r="I872" s="13">
        <f t="array" ref="I872">IFERROR(XLOOKUP(H872,'ads statistics'!H:H,'ads statistics'!E:E),"")</f>
        <v>61</v>
      </c>
      <c r="J872" s="5">
        <f t="array" ref="J872">IFERROR(XLOOKUP(H872,'ads statistics'!H:H,'ads statistics'!F:F),"")</f>
        <v>37347</v>
      </c>
      <c r="K872" s="5">
        <f t="array" ref="K872">IFERROR(XLOOKUP(H872,'ads statistics'!H:H,'ads statistics'!G:G),"")</f>
        <v>341</v>
      </c>
    </row>
    <row r="873">
      <c r="H873" s="5" t="str">
        <f t="shared" si="1"/>
        <v>44423  6866111472</v>
      </c>
      <c r="I873" s="13">
        <f t="array" ref="I873">IFERROR(XLOOKUP(H873,'ads statistics'!H:H,'ads statistics'!E:E),"")</f>
        <v>114</v>
      </c>
      <c r="J873" s="5">
        <f t="array" ref="J873">IFERROR(XLOOKUP(H873,'ads statistics'!H:H,'ads statistics'!F:F),"")</f>
        <v>50555</v>
      </c>
      <c r="K873" s="5">
        <f t="array" ref="K873">IFERROR(XLOOKUP(H873,'ads statistics'!H:H,'ads statistics'!G:G),"")</f>
        <v>389</v>
      </c>
    </row>
    <row r="874">
      <c r="H874" s="5" t="str">
        <f t="shared" si="1"/>
        <v>44423  6872271806</v>
      </c>
      <c r="I874" s="13">
        <f t="array" ref="I874">IFERROR(XLOOKUP(H874,'ads statistics'!H:H,'ads statistics'!E:E),"")</f>
        <v>144</v>
      </c>
      <c r="J874" s="5">
        <f t="array" ref="J874">IFERROR(XLOOKUP(H874,'ads statistics'!H:H,'ads statistics'!F:F),"")</f>
        <v>52403</v>
      </c>
      <c r="K874" s="5">
        <f t="array" ref="K874">IFERROR(XLOOKUP(H874,'ads statistics'!H:H,'ads statistics'!G:G),"")</f>
        <v>488</v>
      </c>
    </row>
    <row r="875">
      <c r="H875" s="5" t="str">
        <f t="shared" si="1"/>
        <v>44423  6872355548</v>
      </c>
      <c r="I875" s="13">
        <f t="array" ref="I875">IFERROR(XLOOKUP(H875,'ads statistics'!H:H,'ads statistics'!E:E),"")</f>
        <v>43</v>
      </c>
      <c r="J875" s="5">
        <f t="array" ref="J875">IFERROR(XLOOKUP(H875,'ads statistics'!H:H,'ads statistics'!F:F),"")</f>
        <v>23726</v>
      </c>
      <c r="K875" s="5">
        <f t="array" ref="K875">IFERROR(XLOOKUP(H875,'ads statistics'!H:H,'ads statistics'!G:G),"")</f>
        <v>140</v>
      </c>
    </row>
    <row r="876">
      <c r="H876" s="5" t="str">
        <f t="shared" si="1"/>
        <v>44423  8520906157</v>
      </c>
      <c r="I876" s="13">
        <f t="array" ref="I876">IFERROR(XLOOKUP(H876,'ads statistics'!H:H,'ads statistics'!E:E),"")</f>
        <v>589</v>
      </c>
      <c r="J876" s="5">
        <f t="array" ref="J876">IFERROR(XLOOKUP(H876,'ads statistics'!H:H,'ads statistics'!F:F),"")</f>
        <v>313639</v>
      </c>
      <c r="K876" s="5">
        <f t="array" ref="K876">IFERROR(XLOOKUP(H876,'ads statistics'!H:H,'ads statistics'!G:G),"")</f>
        <v>2161</v>
      </c>
    </row>
    <row r="877">
      <c r="H877" s="5" t="str">
        <f t="shared" si="1"/>
        <v>44423  10051737015</v>
      </c>
      <c r="I877" s="13">
        <f t="array" ref="I877">IFERROR(XLOOKUP(H877,'ads statistics'!H:H,'ads statistics'!E:E),"")</f>
        <v>25</v>
      </c>
      <c r="J877" s="5">
        <f t="array" ref="J877">IFERROR(XLOOKUP(H877,'ads statistics'!H:H,'ads statistics'!F:F),"")</f>
        <v>8685</v>
      </c>
      <c r="K877" s="5">
        <f t="array" ref="K877">IFERROR(XLOOKUP(H877,'ads statistics'!H:H,'ads statistics'!G:G),"")</f>
        <v>39</v>
      </c>
    </row>
    <row r="878">
      <c r="H878" s="5" t="str">
        <f t="shared" si="1"/>
        <v>44423  12770477884</v>
      </c>
      <c r="I878" s="13">
        <f t="array" ref="I878">IFERROR(XLOOKUP(H878,'ads statistics'!H:H,'ads statistics'!E:E),"")</f>
        <v>308</v>
      </c>
      <c r="J878" s="5">
        <f t="array" ref="J878">IFERROR(XLOOKUP(H878,'ads statistics'!H:H,'ads statistics'!F:F),"")</f>
        <v>181790</v>
      </c>
      <c r="K878" s="5">
        <f t="array" ref="K878">IFERROR(XLOOKUP(H878,'ads statistics'!H:H,'ads statistics'!G:G),"")</f>
        <v>1165</v>
      </c>
    </row>
    <row r="879">
      <c r="H879" s="5" t="str">
        <f t="shared" si="1"/>
        <v>44423  12771329453</v>
      </c>
      <c r="I879" s="13">
        <f t="array" ref="I879">IFERROR(XLOOKUP(H879,'ads statistics'!H:H,'ads statistics'!E:E),"")</f>
        <v>115</v>
      </c>
      <c r="J879" s="5">
        <f t="array" ref="J879">IFERROR(XLOOKUP(H879,'ads statistics'!H:H,'ads statistics'!F:F),"")</f>
        <v>47447</v>
      </c>
      <c r="K879" s="5">
        <f t="array" ref="K879">IFERROR(XLOOKUP(H879,'ads statistics'!H:H,'ads statistics'!G:G),"")</f>
        <v>585</v>
      </c>
    </row>
    <row r="880">
      <c r="H880" s="5" t="str">
        <f t="shared" si="1"/>
        <v>44423  13568665881</v>
      </c>
      <c r="I880" s="13">
        <f t="array" ref="I880">IFERROR(XLOOKUP(H880,'ads statistics'!H:H,'ads statistics'!E:E),"")</f>
        <v>43</v>
      </c>
      <c r="J880" s="5">
        <f t="array" ref="J880">IFERROR(XLOOKUP(H880,'ads statistics'!H:H,'ads statistics'!F:F),"")</f>
        <v>533</v>
      </c>
      <c r="K880" s="5">
        <f t="array" ref="K880">IFERROR(XLOOKUP(H880,'ads statistics'!H:H,'ads statistics'!G:G),"")</f>
        <v>50</v>
      </c>
    </row>
    <row r="881">
      <c r="H881" s="5" t="str">
        <f t="shared" si="1"/>
        <v>44423  13572333097</v>
      </c>
      <c r="I881" s="13">
        <f t="array" ref="I881">IFERROR(XLOOKUP(H881,'ads statistics'!H:H,'ads statistics'!E:E),"")</f>
        <v>20</v>
      </c>
      <c r="J881" s="5">
        <f t="array" ref="J881">IFERROR(XLOOKUP(H881,'ads statistics'!H:H,'ads statistics'!F:F),"")</f>
        <v>528</v>
      </c>
      <c r="K881" s="5">
        <f t="array" ref="K881">IFERROR(XLOOKUP(H881,'ads statistics'!H:H,'ads statistics'!G:G),"")</f>
        <v>33</v>
      </c>
    </row>
    <row r="882">
      <c r="H882" s="5" t="str">
        <f t="shared" si="1"/>
        <v>44423  6203348753175</v>
      </c>
      <c r="I882" s="13">
        <f t="array" ref="I882">IFERROR(XLOOKUP(H882,'ads statistics'!H:H,'ads statistics'!E:E),"")</f>
        <v>73</v>
      </c>
      <c r="J882" s="5">
        <f t="array" ref="J882">IFERROR(XLOOKUP(H882,'ads statistics'!H:H,'ads statistics'!F:F),"")</f>
        <v>12197</v>
      </c>
      <c r="K882" s="5">
        <f t="array" ref="K882">IFERROR(XLOOKUP(H882,'ads statistics'!H:H,'ads statistics'!G:G),"")</f>
        <v>138</v>
      </c>
    </row>
    <row r="883">
      <c r="H883" s="5" t="str">
        <f t="shared" si="1"/>
        <v>44423  6208975682575</v>
      </c>
      <c r="I883" s="13">
        <f t="array" ref="I883">IFERROR(XLOOKUP(H883,'ads statistics'!H:H,'ads statistics'!E:E),"")</f>
        <v>145</v>
      </c>
      <c r="J883" s="5">
        <f t="array" ref="J883">IFERROR(XLOOKUP(H883,'ads statistics'!H:H,'ads statistics'!F:F),"")</f>
        <v>12879</v>
      </c>
      <c r="K883" s="5">
        <f t="array" ref="K883">IFERROR(XLOOKUP(H883,'ads statistics'!H:H,'ads statistics'!G:G),"")</f>
        <v>326</v>
      </c>
    </row>
    <row r="884">
      <c r="H884" s="5" t="str">
        <f t="shared" si="1"/>
        <v>44423  6248615162175</v>
      </c>
      <c r="I884" s="13">
        <f t="array" ref="I884">IFERROR(XLOOKUP(H884,'ads statistics'!H:H,'ads statistics'!E:E),"")</f>
        <v>76</v>
      </c>
      <c r="J884" s="5">
        <f t="array" ref="J884">IFERROR(XLOOKUP(H884,'ads statistics'!H:H,'ads statistics'!F:F),"")</f>
        <v>8890</v>
      </c>
      <c r="K884" s="5">
        <f t="array" ref="K884">IFERROR(XLOOKUP(H884,'ads statistics'!H:H,'ads statistics'!G:G),"")</f>
        <v>194</v>
      </c>
    </row>
    <row r="885">
      <c r="H885" s="5" t="str">
        <f t="shared" si="1"/>
        <v>44423  (not set)</v>
      </c>
      <c r="I885" s="13" t="str">
        <f t="array" ref="I885">IFERROR(XLOOKUP(H885,'ads statistics'!H:H,'ads statistics'!E:E),"")</f>
        <v/>
      </c>
      <c r="J885" s="5" t="str">
        <f t="array" ref="J885">IFERROR(XLOOKUP(H885,'ads statistics'!H:H,'ads statistics'!F:F),"")</f>
        <v/>
      </c>
      <c r="K885" s="5" t="str">
        <f t="array" ref="K885">IFERROR(XLOOKUP(H885,'ads statistics'!H:H,'ads statistics'!G:G),"")</f>
        <v/>
      </c>
    </row>
    <row r="886">
      <c r="H886" s="5" t="str">
        <f t="shared" si="1"/>
        <v>44423  (not set)</v>
      </c>
      <c r="I886" s="13" t="str">
        <f t="array" ref="I886">IFERROR(XLOOKUP(H886,'ads statistics'!H:H,'ads statistics'!E:E),"")</f>
        <v/>
      </c>
      <c r="J886" s="5" t="str">
        <f t="array" ref="J886">IFERROR(XLOOKUP(H886,'ads statistics'!H:H,'ads statistics'!F:F),"")</f>
        <v/>
      </c>
      <c r="K886" s="5" t="str">
        <f t="array" ref="K886">IFERROR(XLOOKUP(H886,'ads statistics'!H:H,'ads statistics'!G:G),"")</f>
        <v/>
      </c>
    </row>
    <row r="887">
      <c r="H887" s="5" t="str">
        <f t="shared" si="1"/>
        <v>44423  (not set)</v>
      </c>
      <c r="I887" s="13" t="str">
        <f t="array" ref="I887">IFERROR(XLOOKUP(H887,'ads statistics'!H:H,'ads statistics'!E:E),"")</f>
        <v/>
      </c>
      <c r="J887" s="5" t="str">
        <f t="array" ref="J887">IFERROR(XLOOKUP(H887,'ads statistics'!H:H,'ads statistics'!F:F),"")</f>
        <v/>
      </c>
      <c r="K887" s="5" t="str">
        <f t="array" ref="K887">IFERROR(XLOOKUP(H887,'ads statistics'!H:H,'ads statistics'!G:G),"")</f>
        <v/>
      </c>
    </row>
    <row r="888">
      <c r="H888" s="5" t="str">
        <f t="shared" si="1"/>
        <v>44423  (not set)</v>
      </c>
      <c r="I888" s="13" t="str">
        <f t="array" ref="I888">IFERROR(XLOOKUP(H888,'ads statistics'!H:H,'ads statistics'!E:E),"")</f>
        <v/>
      </c>
      <c r="J888" s="5" t="str">
        <f t="array" ref="J888">IFERROR(XLOOKUP(H888,'ads statistics'!H:H,'ads statistics'!F:F),"")</f>
        <v/>
      </c>
      <c r="K888" s="5" t="str">
        <f t="array" ref="K888">IFERROR(XLOOKUP(H888,'ads statistics'!H:H,'ads statistics'!G:G),"")</f>
        <v/>
      </c>
    </row>
    <row r="889">
      <c r="H889" s="5" t="str">
        <f t="shared" si="1"/>
        <v>44423  (not set)</v>
      </c>
      <c r="I889" s="13" t="str">
        <f t="array" ref="I889">IFERROR(XLOOKUP(H889,'ads statistics'!H:H,'ads statistics'!E:E),"")</f>
        <v/>
      </c>
      <c r="J889" s="5" t="str">
        <f t="array" ref="J889">IFERROR(XLOOKUP(H889,'ads statistics'!H:H,'ads statistics'!F:F),"")</f>
        <v/>
      </c>
      <c r="K889" s="5" t="str">
        <f t="array" ref="K889">IFERROR(XLOOKUP(H889,'ads statistics'!H:H,'ads statistics'!G:G),"")</f>
        <v/>
      </c>
    </row>
    <row r="890">
      <c r="H890" s="5" t="str">
        <f t="shared" si="1"/>
        <v>44423  210325_nl_enfant_sepx_1332_1002800</v>
      </c>
      <c r="I890" s="13" t="str">
        <f t="array" ref="I890">IFERROR(XLOOKUP(H890,'ads statistics'!H:H,'ads statistics'!E:E),"")</f>
        <v/>
      </c>
      <c r="J890" s="5" t="str">
        <f t="array" ref="J890">IFERROR(XLOOKUP(H890,'ads statistics'!H:H,'ads statistics'!F:F),"")</f>
        <v/>
      </c>
      <c r="K890" s="5" t="str">
        <f t="array" ref="K890">IFERROR(XLOOKUP(H890,'ads statistics'!H:H,'ads statistics'!G:G),"")</f>
        <v/>
      </c>
    </row>
    <row r="891">
      <c r="H891" s="5" t="str">
        <f t="shared" si="1"/>
        <v>44423  210610_nl_enfant_sepx_1553_1002700</v>
      </c>
      <c r="I891" s="13" t="str">
        <f t="array" ref="I891">IFERROR(XLOOKUP(H891,'ads statistics'!H:H,'ads statistics'!E:E),"")</f>
        <v/>
      </c>
      <c r="J891" s="5" t="str">
        <f t="array" ref="J891">IFERROR(XLOOKUP(H891,'ads statistics'!H:H,'ads statistics'!F:F),"")</f>
        <v/>
      </c>
      <c r="K891" s="5" t="str">
        <f t="array" ref="K891">IFERROR(XLOOKUP(H891,'ads statistics'!H:H,'ads statistics'!G:G),"")</f>
        <v/>
      </c>
    </row>
    <row r="892">
      <c r="H892" s="5" t="str">
        <f t="shared" si="1"/>
        <v>44423  210706_nl_deuxieme_sepx_1620_1003200</v>
      </c>
      <c r="I892" s="13" t="str">
        <f t="array" ref="I892">IFERROR(XLOOKUP(H892,'ads statistics'!H:H,'ads statistics'!E:E),"")</f>
        <v/>
      </c>
      <c r="J892" s="5" t="str">
        <f t="array" ref="J892">IFERROR(XLOOKUP(H892,'ads statistics'!H:H,'ads statistics'!F:F),"")</f>
        <v/>
      </c>
      <c r="K892" s="5" t="str">
        <f t="array" ref="K892">IFERROR(XLOOKUP(H892,'ads statistics'!H:H,'ads statistics'!G:G),"")</f>
        <v/>
      </c>
    </row>
    <row r="893">
      <c r="H893" s="5" t="str">
        <f t="shared" si="1"/>
        <v>44423  210727_nl_djsoldes_sepx_1675_1003200</v>
      </c>
      <c r="I893" s="13" t="str">
        <f t="array" ref="I893">IFERROR(XLOOKUP(H893,'ads statistics'!H:H,'ads statistics'!E:E),"")</f>
        <v/>
      </c>
      <c r="J893" s="5" t="str">
        <f t="array" ref="J893">IFERROR(XLOOKUP(H893,'ads statistics'!H:H,'ads statistics'!F:F),"")</f>
        <v/>
      </c>
      <c r="K893" s="5" t="str">
        <f t="array" ref="K893">IFERROR(XLOOKUP(H893,'ads statistics'!H:H,'ads statistics'!G:G),"")</f>
        <v/>
      </c>
    </row>
    <row r="894">
      <c r="H894" s="5" t="str">
        <f t="shared" si="1"/>
        <v>44423  210801_nl_ete_sepx_1686_1003700</v>
      </c>
      <c r="I894" s="13" t="str">
        <f t="array" ref="I894">IFERROR(XLOOKUP(H894,'ads statistics'!H:H,'ads statistics'!E:E),"")</f>
        <v/>
      </c>
      <c r="J894" s="5" t="str">
        <f t="array" ref="J894">IFERROR(XLOOKUP(H894,'ads statistics'!H:H,'ads statistics'!F:F),"")</f>
        <v/>
      </c>
      <c r="K894" s="5" t="str">
        <f t="array" ref="K894">IFERROR(XLOOKUP(H894,'ads statistics'!H:H,'ads statistics'!G:G),"")</f>
        <v/>
      </c>
    </row>
    <row r="895">
      <c r="H895" s="5" t="str">
        <f t="shared" si="1"/>
        <v>44423  210805_nl_enfant_2_sepx_1701_1002800</v>
      </c>
      <c r="I895" s="13" t="str">
        <f t="array" ref="I895">IFERROR(XLOOKUP(H895,'ads statistics'!H:H,'ads statistics'!E:E),"")</f>
        <v/>
      </c>
      <c r="J895" s="5" t="str">
        <f t="array" ref="J895">IFERROR(XLOOKUP(H895,'ads statistics'!H:H,'ads statistics'!F:F),"")</f>
        <v/>
      </c>
      <c r="K895" s="5" t="str">
        <f t="array" ref="K895">IFERROR(XLOOKUP(H895,'ads statistics'!H:H,'ads statistics'!G:G),"")</f>
        <v/>
      </c>
    </row>
    <row r="896">
      <c r="H896" s="5" t="str">
        <f t="shared" si="1"/>
        <v>44423  210808_nl_nouveaute_sepx_1703_1003100</v>
      </c>
      <c r="I896" s="13" t="str">
        <f t="array" ref="I896">IFERROR(XLOOKUP(H896,'ads statistics'!H:H,'ads statistics'!E:E),"")</f>
        <v/>
      </c>
      <c r="J896" s="5" t="str">
        <f t="array" ref="J896">IFERROR(XLOOKUP(H896,'ads statistics'!H:H,'ads statistics'!F:F),"")</f>
        <v/>
      </c>
      <c r="K896" s="5" t="str">
        <f t="array" ref="K896">IFERROR(XLOOKUP(H896,'ads statistics'!H:H,'ads statistics'!G:G),"")</f>
        <v/>
      </c>
    </row>
    <row r="897">
      <c r="H897" s="5" t="str">
        <f t="shared" si="1"/>
        <v>44423  210808_nl_nouveaute_sepx_1703_1003500</v>
      </c>
      <c r="I897" s="13" t="str">
        <f t="array" ref="I897">IFERROR(XLOOKUP(H897,'ads statistics'!H:H,'ads statistics'!E:E),"")</f>
        <v/>
      </c>
      <c r="J897" s="5" t="str">
        <f t="array" ref="J897">IFERROR(XLOOKUP(H897,'ads statistics'!H:H,'ads statistics'!F:F),"")</f>
        <v/>
      </c>
      <c r="K897" s="5" t="str">
        <f t="array" ref="K897">IFERROR(XLOOKUP(H897,'ads statistics'!H:H,'ads statistics'!G:G),"")</f>
        <v/>
      </c>
    </row>
    <row r="898">
      <c r="H898" s="5" t="str">
        <f t="shared" si="1"/>
        <v>44423  210812_nl_bb_sepx_1715_1003200</v>
      </c>
      <c r="I898" s="13" t="str">
        <f t="array" ref="I898">IFERROR(XLOOKUP(H898,'ads statistics'!H:H,'ads statistics'!E:E),"")</f>
        <v/>
      </c>
      <c r="J898" s="5" t="str">
        <f t="array" ref="J898">IFERROR(XLOOKUP(H898,'ads statistics'!H:H,'ads statistics'!F:F),"")</f>
        <v/>
      </c>
      <c r="K898" s="5" t="str">
        <f t="array" ref="K898">IFERROR(XLOOKUP(H898,'ads statistics'!H:H,'ads statistics'!G:G),"")</f>
        <v/>
      </c>
    </row>
    <row r="899">
      <c r="H899" s="5" t="str">
        <f t="shared" si="1"/>
        <v>44423  210812_nl_bb_sepx_1715_1003300</v>
      </c>
      <c r="I899" s="13" t="str">
        <f t="array" ref="I899">IFERROR(XLOOKUP(H899,'ads statistics'!H:H,'ads statistics'!E:E),"")</f>
        <v/>
      </c>
      <c r="J899" s="5" t="str">
        <f t="array" ref="J899">IFERROR(XLOOKUP(H899,'ads statistics'!H:H,'ads statistics'!F:F),"")</f>
        <v/>
      </c>
      <c r="K899" s="5" t="str">
        <f t="array" ref="K899">IFERROR(XLOOKUP(H899,'ads statistics'!H:H,'ads statistics'!G:G),"")</f>
        <v/>
      </c>
    </row>
    <row r="900">
      <c r="H900" s="5" t="str">
        <f t="shared" si="1"/>
        <v>44423  210812_nl_plans_sepx_1716_1003400</v>
      </c>
      <c r="I900" s="13" t="str">
        <f t="array" ref="I900">IFERROR(XLOOKUP(H900,'ads statistics'!H:H,'ads statistics'!E:E),"")</f>
        <v/>
      </c>
      <c r="J900" s="5" t="str">
        <f t="array" ref="J900">IFERROR(XLOOKUP(H900,'ads statistics'!H:H,'ads statistics'!F:F),"")</f>
        <v/>
      </c>
      <c r="K900" s="5" t="str">
        <f t="array" ref="K900">IFERROR(XLOOKUP(H900,'ads statistics'!H:H,'ads statistics'!G:G),"")</f>
        <v/>
      </c>
    </row>
    <row r="901">
      <c r="H901" s="5" t="str">
        <f t="shared" si="1"/>
        <v>44423  210812_nl_plans_sepx_1716_1003500</v>
      </c>
      <c r="I901" s="13" t="str">
        <f t="array" ref="I901">IFERROR(XLOOKUP(H901,'ads statistics'!H:H,'ads statistics'!E:E),"")</f>
        <v/>
      </c>
      <c r="J901" s="5" t="str">
        <f t="array" ref="J901">IFERROR(XLOOKUP(H901,'ads statistics'!H:H,'ads statistics'!F:F),"")</f>
        <v/>
      </c>
      <c r="K901" s="5" t="str">
        <f t="array" ref="K901">IFERROR(XLOOKUP(H901,'ads statistics'!H:H,'ads statistics'!G:G),"")</f>
        <v/>
      </c>
    </row>
    <row r="902">
      <c r="H902" s="5" t="str">
        <f t="shared" si="1"/>
        <v>44423  210813_nl_destockage_sepx_1717_1003500</v>
      </c>
      <c r="I902" s="13" t="str">
        <f t="array" ref="I902">IFERROR(XLOOKUP(H902,'ads statistics'!H:H,'ads statistics'!E:E),"")</f>
        <v/>
      </c>
      <c r="J902" s="5" t="str">
        <f t="array" ref="J902">IFERROR(XLOOKUP(H902,'ads statistics'!H:H,'ads statistics'!F:F),"")</f>
        <v/>
      </c>
      <c r="K902" s="5" t="str">
        <f t="array" ref="K902">IFERROR(XLOOKUP(H902,'ads statistics'!H:H,'ads statistics'!G:G),"")</f>
        <v/>
      </c>
    </row>
    <row r="903">
      <c r="H903" s="5" t="str">
        <f t="shared" si="1"/>
        <v>44423  210815_nl_djfrais_sepx_1719_1003100</v>
      </c>
      <c r="I903" s="13" t="str">
        <f t="array" ref="I903">IFERROR(XLOOKUP(H903,'ads statistics'!H:H,'ads statistics'!E:E),"")</f>
        <v/>
      </c>
      <c r="J903" s="5" t="str">
        <f t="array" ref="J903">IFERROR(XLOOKUP(H903,'ads statistics'!H:H,'ads statistics'!F:F),"")</f>
        <v/>
      </c>
      <c r="K903" s="5" t="str">
        <f t="array" ref="K903">IFERROR(XLOOKUP(H903,'ads statistics'!H:H,'ads statistics'!G:G),"")</f>
        <v/>
      </c>
    </row>
    <row r="904">
      <c r="H904" s="5" t="str">
        <f t="shared" si="1"/>
        <v>44423  210815_nl_djfrais_sepx_1719_1003300</v>
      </c>
      <c r="I904" s="13" t="str">
        <f t="array" ref="I904">IFERROR(XLOOKUP(H904,'ads statistics'!H:H,'ads statistics'!E:E),"")</f>
        <v/>
      </c>
      <c r="J904" s="5" t="str">
        <f t="array" ref="J904">IFERROR(XLOOKUP(H904,'ads statistics'!H:H,'ads statistics'!F:F),"")</f>
        <v/>
      </c>
      <c r="K904" s="5" t="str">
        <f t="array" ref="K904">IFERROR(XLOOKUP(H904,'ads statistics'!H:H,'ads statistics'!G:G),"")</f>
        <v/>
      </c>
    </row>
    <row r="905">
      <c r="H905" s="5" t="str">
        <f t="shared" si="1"/>
        <v>44423  210815_nl_djfrais_sepx_1719_1003400</v>
      </c>
      <c r="I905" s="13" t="str">
        <f t="array" ref="I905">IFERROR(XLOOKUP(H905,'ads statistics'!H:H,'ads statistics'!E:E),"")</f>
        <v/>
      </c>
      <c r="J905" s="5" t="str">
        <f t="array" ref="J905">IFERROR(XLOOKUP(H905,'ads statistics'!H:H,'ads statistics'!F:F),"")</f>
        <v/>
      </c>
      <c r="K905" s="5" t="str">
        <f t="array" ref="K905">IFERROR(XLOOKUP(H905,'ads statistics'!H:H,'ads statistics'!G:G),"")</f>
        <v/>
      </c>
    </row>
    <row r="906">
      <c r="H906" s="5" t="str">
        <f t="shared" si="1"/>
        <v>44423  210815_nl_djfrais_sepx_1719_1003500</v>
      </c>
      <c r="I906" s="13" t="str">
        <f t="array" ref="I906">IFERROR(XLOOKUP(H906,'ads statistics'!H:H,'ads statistics'!E:E),"")</f>
        <v/>
      </c>
      <c r="J906" s="5" t="str">
        <f t="array" ref="J906">IFERROR(XLOOKUP(H906,'ads statistics'!H:H,'ads statistics'!F:F),"")</f>
        <v/>
      </c>
      <c r="K906" s="5" t="str">
        <f t="array" ref="K906">IFERROR(XLOOKUP(H906,'ads statistics'!H:H,'ads statistics'!G:G),"")</f>
        <v/>
      </c>
    </row>
    <row r="907">
      <c r="H907" s="5" t="str">
        <f t="shared" si="1"/>
        <v>44423  210815_nl_djfrais_sepx_1719_1003600</v>
      </c>
      <c r="I907" s="13" t="str">
        <f t="array" ref="I907">IFERROR(XLOOKUP(H907,'ads statistics'!H:H,'ads statistics'!E:E),"")</f>
        <v/>
      </c>
      <c r="J907" s="5" t="str">
        <f t="array" ref="J907">IFERROR(XLOOKUP(H907,'ads statistics'!H:H,'ads statistics'!F:F),"")</f>
        <v/>
      </c>
      <c r="K907" s="5" t="str">
        <f t="array" ref="K907">IFERROR(XLOOKUP(H907,'ads statistics'!H:H,'ads statistics'!G:G),"")</f>
        <v/>
      </c>
    </row>
    <row r="908">
      <c r="H908" s="5" t="str">
        <f t="shared" si="1"/>
        <v>44423  210815_nl_djfrais_sepx_1719_1003700</v>
      </c>
      <c r="I908" s="13" t="str">
        <f t="array" ref="I908">IFERROR(XLOOKUP(H908,'ads statistics'!H:H,'ads statistics'!E:E),"")</f>
        <v/>
      </c>
      <c r="J908" s="5" t="str">
        <f t="array" ref="J908">IFERROR(XLOOKUP(H908,'ads statistics'!H:H,'ads statistics'!F:F),"")</f>
        <v/>
      </c>
      <c r="K908" s="5" t="str">
        <f t="array" ref="K908">IFERROR(XLOOKUP(H908,'ads statistics'!H:H,'ads statistics'!G:G),"")</f>
        <v/>
      </c>
    </row>
    <row r="909">
      <c r="H909" s="5" t="str">
        <f t="shared" si="1"/>
        <v>44423  210815_nl_djfrais_sepx_1719_1003800</v>
      </c>
      <c r="I909" s="13" t="str">
        <f t="array" ref="I909">IFERROR(XLOOKUP(H909,'ads statistics'!H:H,'ads statistics'!E:E),"")</f>
        <v/>
      </c>
      <c r="J909" s="5" t="str">
        <f t="array" ref="J909">IFERROR(XLOOKUP(H909,'ads statistics'!H:H,'ads statistics'!F:F),"")</f>
        <v/>
      </c>
      <c r="K909" s="5" t="str">
        <f t="array" ref="K909">IFERROR(XLOOKUP(H909,'ads statistics'!H:H,'ads statistics'!G:G),"")</f>
        <v/>
      </c>
    </row>
    <row r="910">
      <c r="H910" s="5" t="str">
        <f t="shared" si="1"/>
        <v>44423  adventure-green21-cate-0821</v>
      </c>
      <c r="I910" s="13" t="str">
        <f t="array" ref="I910">IFERROR(XLOOKUP(H910,'ads statistics'!H:H,'ads statistics'!E:E),"")</f>
        <v/>
      </c>
      <c r="J910" s="5" t="str">
        <f t="array" ref="J910">IFERROR(XLOOKUP(H910,'ads statistics'!H:H,'ads statistics'!F:F),"")</f>
        <v/>
      </c>
      <c r="K910" s="5" t="str">
        <f t="array" ref="K910">IFERROR(XLOOKUP(H910,'ads statistics'!H:H,'ads statistics'!G:G),"")</f>
        <v/>
      </c>
    </row>
    <row r="911">
      <c r="H911" s="5" t="str">
        <f t="shared" si="1"/>
        <v>44423  criteo_lower_funnel</v>
      </c>
      <c r="I911" s="13">
        <f t="array" ref="I911">IFERROR(XLOOKUP(H911,'ads statistics'!H:H,'ads statistics'!E:E),"")</f>
        <v>172</v>
      </c>
      <c r="J911" s="5">
        <f t="array" ref="J911">IFERROR(XLOOKUP(H911,'ads statistics'!H:H,'ads statistics'!F:F),"")</f>
        <v>131345</v>
      </c>
      <c r="K911" s="5">
        <f t="array" ref="K911">IFERROR(XLOOKUP(H911,'ads statistics'!H:H,'ads statistics'!G:G),"")</f>
        <v>460</v>
      </c>
    </row>
    <row r="912">
      <c r="H912" s="5" t="str">
        <f t="shared" si="1"/>
        <v>44423  criteo_seg_occasionnels</v>
      </c>
      <c r="I912" s="13">
        <f t="array" ref="I912">IFERROR(XLOOKUP(H912,'ads statistics'!H:H,'ads statistics'!E:E),"")</f>
        <v>20</v>
      </c>
      <c r="J912" s="5">
        <f t="array" ref="J912">IFERROR(XLOOKUP(H912,'ads statistics'!H:H,'ads statistics'!F:F),"")</f>
        <v>13398</v>
      </c>
      <c r="K912" s="5">
        <f t="array" ref="K912">IFERROR(XLOOKUP(H912,'ads statistics'!H:H,'ads statistics'!G:G),"")</f>
        <v>42</v>
      </c>
    </row>
    <row r="913">
      <c r="H913" s="5" t="str">
        <f t="shared" si="1"/>
        <v>44423  crm_relance_gwz_panier_abandonne_h4_j1-h4_sepx_69_1000200</v>
      </c>
      <c r="I913" s="13" t="str">
        <f t="array" ref="I913">IFERROR(XLOOKUP(H913,'ads statistics'!H:H,'ads statistics'!E:E),"")</f>
        <v/>
      </c>
      <c r="J913" s="5" t="str">
        <f t="array" ref="J913">IFERROR(XLOOKUP(H913,'ads statistics'!H:H,'ads statistics'!F:F),"")</f>
        <v/>
      </c>
      <c r="K913" s="5" t="str">
        <f t="array" ref="K913">IFERROR(XLOOKUP(H913,'ads statistics'!H:H,'ads statistics'!G:G),"")</f>
        <v/>
      </c>
    </row>
    <row r="914">
      <c r="H914" s="5" t="str">
        <f t="shared" si="1"/>
        <v>44423  crm_relance_gwz_panier_abandonne_h4_j1-j1_sepx_69_1001400</v>
      </c>
      <c r="I914" s="13" t="str">
        <f t="array" ref="I914">IFERROR(XLOOKUP(H914,'ads statistics'!H:H,'ads statistics'!E:E),"")</f>
        <v/>
      </c>
      <c r="J914" s="5" t="str">
        <f t="array" ref="J914">IFERROR(XLOOKUP(H914,'ads statistics'!H:H,'ads statistics'!F:F),"")</f>
        <v/>
      </c>
      <c r="K914" s="5" t="str">
        <f t="array" ref="K914">IFERROR(XLOOKUP(H914,'ads statistics'!H:H,'ads statistics'!G:G),"")</f>
        <v/>
      </c>
    </row>
    <row r="915">
      <c r="H915" s="5" t="str">
        <f t="shared" si="1"/>
        <v>44423  email-admin</v>
      </c>
      <c r="I915" s="13" t="str">
        <f t="array" ref="I915">IFERROR(XLOOKUP(H915,'ads statistics'!H:H,'ads statistics'!E:E),"")</f>
        <v/>
      </c>
      <c r="J915" s="5" t="str">
        <f t="array" ref="J915">IFERROR(XLOOKUP(H915,'ads statistics'!H:H,'ads statistics'!F:F),"")</f>
        <v/>
      </c>
      <c r="K915" s="5" t="str">
        <f t="array" ref="K915">IFERROR(XLOOKUP(H915,'ads statistics'!H:H,'ads statistics'!G:G),"")</f>
        <v/>
      </c>
    </row>
    <row r="916">
      <c r="H916" s="5" t="str">
        <f t="shared" si="1"/>
        <v>44423  email-filleul</v>
      </c>
      <c r="I916" s="13" t="str">
        <f t="array" ref="I916">IFERROR(XLOOKUP(H916,'ads statistics'!H:H,'ads statistics'!E:E),"")</f>
        <v/>
      </c>
      <c r="J916" s="5" t="str">
        <f t="array" ref="J916">IFERROR(XLOOKUP(H916,'ads statistics'!H:H,'ads statistics'!F:F),"")</f>
        <v/>
      </c>
      <c r="K916" s="5" t="str">
        <f t="array" ref="K916">IFERROR(XLOOKUP(H916,'ads statistics'!H:H,'ads statistics'!G:G),"")</f>
        <v/>
      </c>
    </row>
    <row r="917">
      <c r="H917" s="5" t="str">
        <f t="shared" si="1"/>
        <v>44423  fidelite_tunnel_gwz_com7_sepx_1289_1001300</v>
      </c>
      <c r="I917" s="13" t="str">
        <f t="array" ref="I917">IFERROR(XLOOKUP(H917,'ads statistics'!H:H,'ads statistics'!E:E),"")</f>
        <v/>
      </c>
      <c r="J917" s="5" t="str">
        <f t="array" ref="J917">IFERROR(XLOOKUP(H917,'ads statistics'!H:H,'ads statistics'!F:F),"")</f>
        <v/>
      </c>
      <c r="K917" s="5" t="str">
        <f t="array" ref="K917">IFERROR(XLOOKUP(H917,'ads statistics'!H:H,'ads statistics'!G:G),"")</f>
        <v/>
      </c>
    </row>
    <row r="918">
      <c r="H918" s="5" t="str">
        <f t="shared" si="1"/>
        <v>44423  fq_churn_crm-relancecode_sepx_704_1000300</v>
      </c>
      <c r="I918" s="13" t="str">
        <f t="array" ref="I918">IFERROR(XLOOKUP(H918,'ads statistics'!H:H,'ads statistics'!E:E),"")</f>
        <v/>
      </c>
      <c r="J918" s="5" t="str">
        <f t="array" ref="J918">IFERROR(XLOOKUP(H918,'ads statistics'!H:H,'ads statistics'!F:F),"")</f>
        <v/>
      </c>
      <c r="K918" s="5" t="str">
        <f t="array" ref="K918">IFERROR(XLOOKUP(H918,'ads statistics'!H:H,'ads statistics'!G:G),"")</f>
        <v/>
      </c>
    </row>
    <row r="919">
      <c r="H919" s="5" t="str">
        <f t="shared" si="1"/>
        <v>44423  fq_prechurn_crm-relancecode_sepx_703_1000300</v>
      </c>
      <c r="I919" s="13" t="str">
        <f t="array" ref="I919">IFERROR(XLOOKUP(H919,'ads statistics'!H:H,'ads statistics'!E:E),"")</f>
        <v/>
      </c>
      <c r="J919" s="5" t="str">
        <f t="array" ref="J919">IFERROR(XLOOKUP(H919,'ads statistics'!H:H,'ads statistics'!F:F),"")</f>
        <v/>
      </c>
      <c r="K919" s="5" t="str">
        <f t="array" ref="K919">IFERROR(XLOOKUP(H919,'ads statistics'!H:H,'ads statistics'!G:G),"")</f>
        <v/>
      </c>
    </row>
    <row r="920">
      <c r="H920" s="5" t="str">
        <f t="shared" si="1"/>
        <v>44423  FR - SHP - All Products</v>
      </c>
      <c r="I920" s="13">
        <f t="array" ref="I920">IFERROR(XLOOKUP(H920,'ads statistics'!H:H,'ads statistics'!E:E),"")</f>
        <v>46</v>
      </c>
      <c r="J920" s="5">
        <f t="array" ref="J920">IFERROR(XLOOKUP(H920,'ads statistics'!H:H,'ads statistics'!F:F),"")</f>
        <v>13638</v>
      </c>
      <c r="K920" s="5">
        <f t="array" ref="K920">IFERROR(XLOOKUP(H920,'ads statistics'!H:H,'ads statistics'!G:G),"")</f>
        <v>161</v>
      </c>
    </row>
    <row r="921">
      <c r="H921" s="5" t="str">
        <f t="shared" si="1"/>
        <v>44423  FR - TXT - BN - Marque Greenweez</v>
      </c>
      <c r="I921" s="13">
        <f t="array" ref="I921">IFERROR(XLOOKUP(H921,'ads statistics'!H:H,'ads statistics'!E:E),"")</f>
        <v>9</v>
      </c>
      <c r="J921" s="5">
        <f t="array" ref="J921">IFERROR(XLOOKUP(H921,'ads statistics'!H:H,'ads statistics'!F:F),"")</f>
        <v>189</v>
      </c>
      <c r="K921" s="5">
        <f t="array" ref="K921">IFERROR(XLOOKUP(H921,'ads statistics'!H:H,'ads statistics'!G:G),"")</f>
        <v>75</v>
      </c>
    </row>
    <row r="922">
      <c r="H922" s="5" t="str">
        <f t="shared" si="1"/>
        <v>44423  nvclient_a_crm_tunnel_gwz_j74_sepx_1360_1002700</v>
      </c>
      <c r="I922" s="13" t="str">
        <f t="array" ref="I922">IFERROR(XLOOKUP(H922,'ads statistics'!H:H,'ads statistics'!E:E),"")</f>
        <v/>
      </c>
      <c r="J922" s="5" t="str">
        <f t="array" ref="J922">IFERROR(XLOOKUP(H922,'ads statistics'!H:H,'ads statistics'!F:F),"")</f>
        <v/>
      </c>
      <c r="K922" s="5" t="str">
        <f t="array" ref="K922">IFERROR(XLOOKUP(H922,'ads statistics'!H:H,'ads statistics'!G:G),"")</f>
        <v/>
      </c>
    </row>
    <row r="923">
      <c r="H923" s="5" t="str">
        <f t="shared" si="1"/>
        <v>44423  prechurn_crm_tunnel_gwz_j-14_autre_sepx_1667_1001400</v>
      </c>
      <c r="I923" s="13" t="str">
        <f t="array" ref="I923">IFERROR(XLOOKUP(H923,'ads statistics'!H:H,'ads statistics'!E:E),"")</f>
        <v/>
      </c>
      <c r="J923" s="5" t="str">
        <f t="array" ref="J923">IFERROR(XLOOKUP(H923,'ads statistics'!H:H,'ads statistics'!F:F),"")</f>
        <v/>
      </c>
      <c r="K923" s="5" t="str">
        <f t="array" ref="K923">IFERROR(XLOOKUP(H923,'ads statistics'!H:H,'ads statistics'!G:G),"")</f>
        <v/>
      </c>
    </row>
    <row r="924">
      <c r="I924" s="13"/>
    </row>
    <row r="925">
      <c r="I925" s="13"/>
    </row>
    <row r="926">
      <c r="I926" s="13"/>
    </row>
    <row r="927">
      <c r="I927" s="13"/>
    </row>
    <row r="928">
      <c r="I928" s="13"/>
    </row>
    <row r="929">
      <c r="I929" s="13"/>
    </row>
    <row r="930">
      <c r="I930" s="13"/>
    </row>
    <row r="931">
      <c r="I931" s="13"/>
    </row>
    <row r="932">
      <c r="I932" s="13"/>
    </row>
    <row r="933">
      <c r="I933" s="13"/>
    </row>
    <row r="934">
      <c r="I934" s="13"/>
    </row>
    <row r="935">
      <c r="I935" s="13"/>
    </row>
    <row r="936">
      <c r="I936" s="13"/>
    </row>
    <row r="937">
      <c r="I937" s="13"/>
    </row>
    <row r="938">
      <c r="I938" s="13"/>
    </row>
    <row r="939">
      <c r="I939" s="13"/>
    </row>
    <row r="940">
      <c r="I940" s="13"/>
    </row>
    <row r="941">
      <c r="I941" s="13"/>
    </row>
    <row r="942">
      <c r="I942" s="13"/>
    </row>
    <row r="943">
      <c r="I943" s="13"/>
    </row>
    <row r="944">
      <c r="I944" s="13"/>
    </row>
    <row r="945">
      <c r="I945" s="13"/>
    </row>
    <row r="946">
      <c r="I946" s="13"/>
    </row>
    <row r="947">
      <c r="I947" s="13"/>
    </row>
    <row r="948">
      <c r="I948" s="13"/>
    </row>
    <row r="949">
      <c r="I949" s="13"/>
    </row>
    <row r="950">
      <c r="I950" s="13"/>
    </row>
    <row r="951">
      <c r="I951" s="13"/>
    </row>
    <row r="952">
      <c r="I952" s="13"/>
    </row>
    <row r="953">
      <c r="I953" s="13"/>
    </row>
    <row r="954">
      <c r="I954" s="13"/>
    </row>
    <row r="955">
      <c r="I955" s="13"/>
    </row>
    <row r="956">
      <c r="I956" s="13"/>
    </row>
    <row r="957">
      <c r="I957" s="13"/>
    </row>
    <row r="958">
      <c r="I958" s="13"/>
    </row>
    <row r="959">
      <c r="I959" s="13"/>
    </row>
    <row r="960">
      <c r="I960" s="13"/>
    </row>
    <row r="961">
      <c r="I961" s="13"/>
    </row>
    <row r="962">
      <c r="I962" s="13"/>
    </row>
    <row r="963">
      <c r="I963" s="13"/>
    </row>
    <row r="964">
      <c r="I964" s="13"/>
    </row>
    <row r="965">
      <c r="I965" s="13"/>
    </row>
    <row r="966">
      <c r="I966" s="13"/>
    </row>
    <row r="967">
      <c r="I967" s="13"/>
    </row>
    <row r="968">
      <c r="I968" s="13"/>
    </row>
    <row r="969">
      <c r="I969" s="13"/>
    </row>
    <row r="970">
      <c r="I970" s="13"/>
    </row>
    <row r="971">
      <c r="I971" s="13"/>
    </row>
    <row r="972">
      <c r="I972" s="13"/>
    </row>
    <row r="973">
      <c r="I973" s="13"/>
    </row>
    <row r="974">
      <c r="I974" s="13"/>
    </row>
    <row r="975">
      <c r="I975" s="13"/>
    </row>
    <row r="976">
      <c r="I976" s="13"/>
    </row>
    <row r="977">
      <c r="I977" s="13"/>
    </row>
    <row r="978">
      <c r="I978" s="13"/>
    </row>
    <row r="979">
      <c r="I979" s="13"/>
    </row>
    <row r="980">
      <c r="I980" s="13"/>
    </row>
    <row r="981">
      <c r="I981" s="13"/>
    </row>
    <row r="982">
      <c r="I982" s="13"/>
    </row>
    <row r="983">
      <c r="I983" s="13"/>
    </row>
    <row r="984">
      <c r="I984" s="13"/>
    </row>
    <row r="985">
      <c r="I985" s="13"/>
    </row>
    <row r="986">
      <c r="I986" s="13"/>
    </row>
    <row r="987">
      <c r="I987" s="13"/>
    </row>
    <row r="988">
      <c r="I988" s="13"/>
    </row>
    <row r="989">
      <c r="I989" s="13"/>
    </row>
    <row r="990">
      <c r="I990" s="13"/>
    </row>
    <row r="991">
      <c r="I991" s="13"/>
    </row>
    <row r="992">
      <c r="I992" s="13"/>
    </row>
    <row r="993">
      <c r="I993" s="13"/>
    </row>
    <row r="994">
      <c r="I994" s="13"/>
    </row>
    <row r="995">
      <c r="I995" s="13"/>
    </row>
    <row r="996">
      <c r="I996" s="13"/>
    </row>
    <row r="997">
      <c r="I997" s="13"/>
    </row>
    <row r="998">
      <c r="I998" s="13"/>
    </row>
    <row r="999">
      <c r="I999" s="13"/>
    </row>
    <row r="1000">
      <c r="I1000" s="13"/>
    </row>
    <row r="1001">
      <c r="I1001" s="13"/>
    </row>
    <row r="1002">
      <c r="I1002" s="13"/>
    </row>
    <row r="1003">
      <c r="I1003" s="13"/>
    </row>
    <row r="1004">
      <c r="I1004" s="13"/>
    </row>
    <row r="1005">
      <c r="I1005" s="13"/>
    </row>
    <row r="1006">
      <c r="I1006" s="13"/>
    </row>
    <row r="1007">
      <c r="I1007" s="13"/>
    </row>
    <row r="1008">
      <c r="I1008" s="13"/>
    </row>
    <row r="1009">
      <c r="I1009" s="13"/>
    </row>
    <row r="1010">
      <c r="I1010" s="13"/>
    </row>
    <row r="1011">
      <c r="I1011" s="13"/>
    </row>
    <row r="1012">
      <c r="I1012" s="13"/>
    </row>
    <row r="1013">
      <c r="I1013" s="13"/>
    </row>
    <row r="1014">
      <c r="I1014" s="13"/>
    </row>
    <row r="1015">
      <c r="I1015" s="13"/>
    </row>
    <row r="1016">
      <c r="I1016" s="13"/>
    </row>
    <row r="1017">
      <c r="I1017" s="13"/>
    </row>
    <row r="1018">
      <c r="I1018" s="13"/>
    </row>
    <row r="1019">
      <c r="I1019" s="13"/>
    </row>
    <row r="1020">
      <c r="I1020" s="13"/>
    </row>
    <row r="1021">
      <c r="I1021" s="13"/>
    </row>
    <row r="1022">
      <c r="I1022" s="13"/>
    </row>
    <row r="1023">
      <c r="I1023" s="13"/>
    </row>
    <row r="1024">
      <c r="I1024" s="13"/>
    </row>
    <row r="1025">
      <c r="I1025" s="13"/>
    </row>
    <row r="1026">
      <c r="I1026" s="13"/>
    </row>
    <row r="1027">
      <c r="I1027" s="13"/>
    </row>
    <row r="1028">
      <c r="I1028" s="13"/>
    </row>
    <row r="1029">
      <c r="I1029" s="13"/>
    </row>
    <row r="1030">
      <c r="I1030" s="13"/>
    </row>
    <row r="1031">
      <c r="I1031" s="13"/>
    </row>
    <row r="1032">
      <c r="I1032" s="13"/>
    </row>
    <row r="1033">
      <c r="I1033" s="13"/>
    </row>
    <row r="1034">
      <c r="I1034" s="13"/>
    </row>
    <row r="1035">
      <c r="I1035" s="13"/>
    </row>
    <row r="1036">
      <c r="I1036" s="13"/>
    </row>
    <row r="1037">
      <c r="I1037" s="13"/>
    </row>
    <row r="1038">
      <c r="I1038" s="13"/>
    </row>
    <row r="1039">
      <c r="I1039" s="13"/>
    </row>
    <row r="1040">
      <c r="I1040" s="13"/>
    </row>
    <row r="1041">
      <c r="I1041" s="13"/>
    </row>
    <row r="1042">
      <c r="I1042" s="13"/>
    </row>
    <row r="1043">
      <c r="I1043" s="13"/>
    </row>
    <row r="1044">
      <c r="I1044" s="13"/>
    </row>
    <row r="1045">
      <c r="I1045" s="13"/>
    </row>
    <row r="1046">
      <c r="I1046" s="13"/>
    </row>
    <row r="1047">
      <c r="I1047" s="13"/>
    </row>
    <row r="1048">
      <c r="I1048" s="13"/>
    </row>
    <row r="1049">
      <c r="I1049" s="13"/>
    </row>
    <row r="1050">
      <c r="I1050" s="13"/>
    </row>
    <row r="1051">
      <c r="I1051" s="13"/>
    </row>
    <row r="1052">
      <c r="I1052" s="13"/>
    </row>
    <row r="1053">
      <c r="I1053" s="13"/>
    </row>
    <row r="1054">
      <c r="I1054" s="13"/>
    </row>
    <row r="1055">
      <c r="I1055" s="13"/>
    </row>
    <row r="1056">
      <c r="I1056" s="13"/>
    </row>
    <row r="1057">
      <c r="I1057" s="13"/>
    </row>
    <row r="1058">
      <c r="I1058" s="13"/>
    </row>
    <row r="1059">
      <c r="I1059" s="13"/>
    </row>
    <row r="1060">
      <c r="I1060" s="13"/>
    </row>
    <row r="1061">
      <c r="I1061" s="13"/>
    </row>
    <row r="1062">
      <c r="I1062" s="13"/>
    </row>
    <row r="1063">
      <c r="I1063" s="13"/>
    </row>
    <row r="1064">
      <c r="I1064" s="13"/>
    </row>
    <row r="1065">
      <c r="I1065" s="13"/>
    </row>
    <row r="1066">
      <c r="I1066" s="13"/>
    </row>
    <row r="1067">
      <c r="I1067" s="13"/>
    </row>
    <row r="1068">
      <c r="I1068" s="13"/>
    </row>
    <row r="1069">
      <c r="I1069" s="13"/>
    </row>
    <row r="1070">
      <c r="I1070" s="13"/>
    </row>
    <row r="1071">
      <c r="I1071" s="13"/>
    </row>
    <row r="1072">
      <c r="I1072" s="13"/>
    </row>
    <row r="1073">
      <c r="I1073" s="13"/>
    </row>
    <row r="1074">
      <c r="I1074" s="13"/>
    </row>
    <row r="1075">
      <c r="I1075" s="13"/>
    </row>
    <row r="1076">
      <c r="I1076" s="13"/>
    </row>
    <row r="1077">
      <c r="I1077" s="13"/>
    </row>
    <row r="1078">
      <c r="I1078" s="13"/>
    </row>
    <row r="1079">
      <c r="I1079" s="13"/>
    </row>
    <row r="1080">
      <c r="I1080" s="13"/>
    </row>
    <row r="1081">
      <c r="I1081" s="13"/>
    </row>
    <row r="1082">
      <c r="I1082" s="13"/>
    </row>
    <row r="1083">
      <c r="I1083" s="13"/>
    </row>
    <row r="1084">
      <c r="I1084" s="13"/>
    </row>
    <row r="1085">
      <c r="I1085" s="13"/>
    </row>
    <row r="1086">
      <c r="I1086" s="13"/>
    </row>
    <row r="1087">
      <c r="I1087" s="13"/>
    </row>
    <row r="1088">
      <c r="I1088" s="13"/>
    </row>
    <row r="1089">
      <c r="I1089" s="13"/>
    </row>
    <row r="1090">
      <c r="I1090" s="13"/>
    </row>
    <row r="1091">
      <c r="I1091" s="13"/>
    </row>
    <row r="1092">
      <c r="I1092" s="13"/>
    </row>
    <row r="1093">
      <c r="I1093" s="13"/>
    </row>
    <row r="1094">
      <c r="I1094" s="13"/>
    </row>
    <row r="1095">
      <c r="I1095" s="13"/>
    </row>
    <row r="1096">
      <c r="I1096" s="13"/>
    </row>
    <row r="1097">
      <c r="I1097" s="13"/>
    </row>
    <row r="1098">
      <c r="I1098" s="13"/>
    </row>
    <row r="1099">
      <c r="I1099" s="13"/>
    </row>
    <row r="1100">
      <c r="I1100" s="13"/>
    </row>
    <row r="1101">
      <c r="I1101" s="13"/>
    </row>
    <row r="1102">
      <c r="I1102" s="13"/>
    </row>
    <row r="1103">
      <c r="I1103" s="13"/>
    </row>
    <row r="1104">
      <c r="I1104" s="13"/>
    </row>
    <row r="1105">
      <c r="I1105" s="13"/>
    </row>
    <row r="1106">
      <c r="I1106" s="13"/>
    </row>
    <row r="1107">
      <c r="I1107" s="13"/>
    </row>
    <row r="1108">
      <c r="I1108" s="13"/>
    </row>
    <row r="1109">
      <c r="I1109" s="13"/>
    </row>
    <row r="1110">
      <c r="I1110" s="13"/>
    </row>
    <row r="1111">
      <c r="I1111" s="13"/>
    </row>
    <row r="1112">
      <c r="I1112" s="13"/>
    </row>
    <row r="1113">
      <c r="I1113" s="13"/>
    </row>
    <row r="1114">
      <c r="I1114" s="13"/>
    </row>
    <row r="1115">
      <c r="I1115" s="13"/>
    </row>
    <row r="1116">
      <c r="I1116" s="13"/>
    </row>
    <row r="1117">
      <c r="I1117" s="13"/>
    </row>
    <row r="1118">
      <c r="I1118" s="13"/>
    </row>
    <row r="1119">
      <c r="I1119" s="13"/>
    </row>
    <row r="1120">
      <c r="I1120" s="13"/>
    </row>
    <row r="1121">
      <c r="I1121" s="13"/>
    </row>
    <row r="1122">
      <c r="I1122" s="13"/>
    </row>
    <row r="1123">
      <c r="I1123" s="13"/>
    </row>
    <row r="1124">
      <c r="I1124" s="13"/>
    </row>
    <row r="1125">
      <c r="I1125" s="13"/>
    </row>
    <row r="1126">
      <c r="I1126" s="13"/>
    </row>
    <row r="1127">
      <c r="I1127" s="13"/>
    </row>
    <row r="1128">
      <c r="I1128" s="13"/>
    </row>
    <row r="1129">
      <c r="I1129" s="13"/>
    </row>
    <row r="1130">
      <c r="I1130" s="13"/>
    </row>
    <row r="1131">
      <c r="I1131" s="13"/>
    </row>
    <row r="1132">
      <c r="I1132" s="13"/>
    </row>
    <row r="1133">
      <c r="I1133" s="13"/>
    </row>
    <row r="1134">
      <c r="I1134" s="13"/>
    </row>
    <row r="1135">
      <c r="I1135" s="13"/>
    </row>
    <row r="1136">
      <c r="I1136" s="13"/>
    </row>
    <row r="1137">
      <c r="I1137" s="13"/>
    </row>
    <row r="1138">
      <c r="I1138" s="13"/>
    </row>
    <row r="1139">
      <c r="I1139" s="13"/>
    </row>
    <row r="1140">
      <c r="I1140" s="13"/>
    </row>
    <row r="1141">
      <c r="I1141" s="13"/>
    </row>
    <row r="1142">
      <c r="I1142" s="13"/>
    </row>
    <row r="1143">
      <c r="I1143" s="13"/>
    </row>
    <row r="1144">
      <c r="I1144" s="13"/>
    </row>
    <row r="1145">
      <c r="I1145" s="13"/>
    </row>
    <row r="1146">
      <c r="I1146" s="13"/>
    </row>
    <row r="1147">
      <c r="I1147" s="13"/>
    </row>
    <row r="1148">
      <c r="I1148" s="13"/>
    </row>
    <row r="1149">
      <c r="I1149" s="13"/>
    </row>
    <row r="1150">
      <c r="I1150" s="13"/>
    </row>
    <row r="1151">
      <c r="I1151" s="13"/>
    </row>
    <row r="1152">
      <c r="I1152" s="13"/>
    </row>
    <row r="1153">
      <c r="I1153" s="13"/>
    </row>
    <row r="1154">
      <c r="I1154" s="13"/>
    </row>
    <row r="1155">
      <c r="I1155" s="13"/>
    </row>
    <row r="1156">
      <c r="I1156" s="13"/>
    </row>
    <row r="1157">
      <c r="I1157" s="13"/>
    </row>
    <row r="1158">
      <c r="I1158" s="13"/>
    </row>
    <row r="1159">
      <c r="I1159" s="13"/>
    </row>
    <row r="1160">
      <c r="I1160" s="13"/>
    </row>
    <row r="1161">
      <c r="I1161" s="13"/>
    </row>
    <row r="1162">
      <c r="I1162" s="13"/>
    </row>
    <row r="1163">
      <c r="I1163" s="13"/>
    </row>
    <row r="1164">
      <c r="I1164" s="13"/>
    </row>
    <row r="1165">
      <c r="I1165" s="13"/>
    </row>
    <row r="1166">
      <c r="I1166" s="13"/>
    </row>
    <row r="1167">
      <c r="I1167" s="13"/>
    </row>
    <row r="1168">
      <c r="I1168" s="13"/>
    </row>
    <row r="1169">
      <c r="I1169" s="13"/>
    </row>
    <row r="1170">
      <c r="I1170" s="13"/>
    </row>
    <row r="1171">
      <c r="I1171" s="13"/>
    </row>
    <row r="1172">
      <c r="I1172" s="13"/>
    </row>
    <row r="1173">
      <c r="I1173" s="13"/>
    </row>
    <row r="1174">
      <c r="I1174" s="13"/>
    </row>
    <row r="1175">
      <c r="I1175" s="13"/>
    </row>
    <row r="1176">
      <c r="I1176" s="13"/>
    </row>
    <row r="1177">
      <c r="I1177" s="13"/>
    </row>
    <row r="1178">
      <c r="I1178" s="13"/>
    </row>
    <row r="1179">
      <c r="I1179" s="13"/>
    </row>
    <row r="1180">
      <c r="I1180" s="13"/>
    </row>
    <row r="1181">
      <c r="I1181" s="13"/>
    </row>
    <row r="1182">
      <c r="I1182" s="13"/>
    </row>
    <row r="1183">
      <c r="I1183" s="13"/>
    </row>
    <row r="1184">
      <c r="I1184" s="13"/>
    </row>
    <row r="1185">
      <c r="I1185" s="13"/>
    </row>
    <row r="1186">
      <c r="I1186" s="13"/>
    </row>
    <row r="1187">
      <c r="I1187" s="13"/>
    </row>
    <row r="1188">
      <c r="I1188" s="13"/>
    </row>
    <row r="1189">
      <c r="I1189" s="13"/>
    </row>
    <row r="1190">
      <c r="I1190" s="13"/>
    </row>
    <row r="1191">
      <c r="I1191" s="13"/>
    </row>
    <row r="1192">
      <c r="I1192" s="13"/>
    </row>
    <row r="1193">
      <c r="I1193" s="13"/>
    </row>
    <row r="1194">
      <c r="I1194" s="13"/>
    </row>
    <row r="1195">
      <c r="I1195" s="13"/>
    </row>
    <row r="1196">
      <c r="I1196" s="13"/>
    </row>
    <row r="1197">
      <c r="I1197" s="13"/>
    </row>
    <row r="1198">
      <c r="I1198" s="13"/>
    </row>
    <row r="1199">
      <c r="I1199" s="13"/>
    </row>
    <row r="1200">
      <c r="I1200" s="13"/>
    </row>
    <row r="1201">
      <c r="I1201" s="13"/>
    </row>
    <row r="1202">
      <c r="I1202" s="13"/>
    </row>
    <row r="1203">
      <c r="I1203" s="13"/>
    </row>
    <row r="1204">
      <c r="I1204" s="13"/>
    </row>
    <row r="1205">
      <c r="I1205" s="13"/>
    </row>
    <row r="1206">
      <c r="I1206" s="13"/>
    </row>
    <row r="1207">
      <c r="I1207" s="13"/>
    </row>
    <row r="1208">
      <c r="I1208" s="13"/>
    </row>
    <row r="1209">
      <c r="I1209" s="13"/>
    </row>
    <row r="1210">
      <c r="I1210" s="13"/>
    </row>
    <row r="1211">
      <c r="I1211" s="13"/>
    </row>
    <row r="1212">
      <c r="I1212" s="13"/>
    </row>
    <row r="1213">
      <c r="I1213" s="13"/>
    </row>
    <row r="1214">
      <c r="I1214" s="13"/>
    </row>
    <row r="1215">
      <c r="I1215" s="13"/>
    </row>
    <row r="1216">
      <c r="I1216" s="13"/>
    </row>
    <row r="1217">
      <c r="I1217" s="13"/>
    </row>
    <row r="1218">
      <c r="I1218" s="13"/>
    </row>
    <row r="1219">
      <c r="I1219" s="13"/>
    </row>
    <row r="1220">
      <c r="I1220" s="13"/>
    </row>
    <row r="1221">
      <c r="I1221" s="13"/>
    </row>
    <row r="1222">
      <c r="I1222" s="13"/>
    </row>
    <row r="1223">
      <c r="I1223" s="13"/>
    </row>
    <row r="1224">
      <c r="I1224" s="13"/>
    </row>
    <row r="1225">
      <c r="I1225" s="13"/>
    </row>
    <row r="1226">
      <c r="I1226" s="13"/>
    </row>
    <row r="1227">
      <c r="I1227" s="13"/>
    </row>
    <row r="1228">
      <c r="I1228" s="13"/>
    </row>
    <row r="1229">
      <c r="I1229" s="13"/>
    </row>
    <row r="1230">
      <c r="I1230" s="13"/>
    </row>
    <row r="1231">
      <c r="I1231" s="13"/>
    </row>
    <row r="1232">
      <c r="I1232" s="13"/>
    </row>
    <row r="1233">
      <c r="I1233" s="13"/>
    </row>
    <row r="1234">
      <c r="I1234" s="13"/>
    </row>
    <row r="1235">
      <c r="I1235" s="13"/>
    </row>
    <row r="1236">
      <c r="I1236" s="13"/>
    </row>
    <row r="1237">
      <c r="I1237" s="13"/>
    </row>
    <row r="1238">
      <c r="I1238" s="13"/>
    </row>
    <row r="1239">
      <c r="I1239" s="13"/>
    </row>
    <row r="1240">
      <c r="I1240" s="13"/>
    </row>
    <row r="1241">
      <c r="I1241" s="13"/>
    </row>
    <row r="1242">
      <c r="I1242" s="13"/>
    </row>
    <row r="1243">
      <c r="I1243" s="13"/>
    </row>
    <row r="1244">
      <c r="I1244" s="13"/>
    </row>
    <row r="1245">
      <c r="I1245" s="13"/>
    </row>
    <row r="1246">
      <c r="I1246" s="13"/>
    </row>
    <row r="1247">
      <c r="I1247" s="13"/>
    </row>
    <row r="1248">
      <c r="I1248" s="13"/>
    </row>
    <row r="1249">
      <c r="I1249" s="13"/>
    </row>
    <row r="1250">
      <c r="I1250" s="13"/>
    </row>
    <row r="1251">
      <c r="I1251" s="13"/>
    </row>
    <row r="1252">
      <c r="I1252" s="13"/>
    </row>
    <row r="1253">
      <c r="I1253" s="13"/>
    </row>
    <row r="1254">
      <c r="I1254" s="13"/>
    </row>
    <row r="1255">
      <c r="I1255" s="13"/>
    </row>
    <row r="1256">
      <c r="I1256" s="13"/>
    </row>
    <row r="1257">
      <c r="I1257" s="13"/>
    </row>
    <row r="1258">
      <c r="I1258" s="13"/>
    </row>
    <row r="1259">
      <c r="I1259" s="13"/>
    </row>
    <row r="1260">
      <c r="I1260" s="13"/>
    </row>
    <row r="1261">
      <c r="I1261" s="13"/>
    </row>
    <row r="1262">
      <c r="I1262" s="13"/>
    </row>
    <row r="1263">
      <c r="I1263" s="13"/>
    </row>
    <row r="1264">
      <c r="I1264" s="13"/>
    </row>
    <row r="1265">
      <c r="I1265" s="13"/>
    </row>
    <row r="1266">
      <c r="I1266" s="13"/>
    </row>
    <row r="1267">
      <c r="I1267" s="13"/>
    </row>
    <row r="1268">
      <c r="I1268" s="13"/>
    </row>
    <row r="1269">
      <c r="I1269" s="13"/>
    </row>
    <row r="1270">
      <c r="I1270" s="13"/>
    </row>
    <row r="1271">
      <c r="I1271" s="13"/>
    </row>
    <row r="1272">
      <c r="I1272" s="13"/>
    </row>
    <row r="1273">
      <c r="I1273" s="13"/>
    </row>
    <row r="1274">
      <c r="I1274" s="13"/>
    </row>
    <row r="1275">
      <c r="I1275" s="13"/>
    </row>
    <row r="1276">
      <c r="I1276" s="13"/>
    </row>
    <row r="1277">
      <c r="I1277" s="13"/>
    </row>
    <row r="1278">
      <c r="I1278" s="13"/>
    </row>
    <row r="1279">
      <c r="I1279" s="13"/>
    </row>
    <row r="1280">
      <c r="I1280" s="13"/>
    </row>
    <row r="1281">
      <c r="I1281" s="13"/>
    </row>
    <row r="1282">
      <c r="I1282" s="13"/>
    </row>
    <row r="1283">
      <c r="I1283" s="13"/>
    </row>
    <row r="1284">
      <c r="I1284" s="13"/>
    </row>
    <row r="1285">
      <c r="I1285" s="13"/>
    </row>
    <row r="1286">
      <c r="I1286" s="13"/>
    </row>
    <row r="1287">
      <c r="I1287" s="13"/>
    </row>
    <row r="1288">
      <c r="I1288" s="13"/>
    </row>
    <row r="1289">
      <c r="I1289" s="13"/>
    </row>
    <row r="1290">
      <c r="I1290" s="13"/>
    </row>
    <row r="1291">
      <c r="I1291" s="13"/>
    </row>
    <row r="1292">
      <c r="I1292" s="13"/>
    </row>
    <row r="1293">
      <c r="I1293" s="13"/>
    </row>
    <row r="1294">
      <c r="I1294" s="13"/>
    </row>
    <row r="1295">
      <c r="I1295" s="13"/>
    </row>
    <row r="1296">
      <c r="I1296" s="13"/>
    </row>
    <row r="1297">
      <c r="I1297" s="13"/>
    </row>
    <row r="1298">
      <c r="I1298" s="13"/>
    </row>
    <row r="1299">
      <c r="I1299" s="13"/>
    </row>
    <row r="1300">
      <c r="I1300" s="13"/>
    </row>
    <row r="1301">
      <c r="I1301" s="13"/>
    </row>
    <row r="1302">
      <c r="I1302" s="13"/>
    </row>
    <row r="1303">
      <c r="I1303" s="13"/>
    </row>
    <row r="1304">
      <c r="I1304" s="13"/>
    </row>
    <row r="1305">
      <c r="I1305" s="13"/>
    </row>
    <row r="1306">
      <c r="I1306" s="13"/>
    </row>
    <row r="1307">
      <c r="I1307" s="13"/>
    </row>
    <row r="1308">
      <c r="I1308" s="13"/>
    </row>
    <row r="1309">
      <c r="I1309" s="13"/>
    </row>
    <row r="1310">
      <c r="I1310" s="13"/>
    </row>
    <row r="1311">
      <c r="I1311" s="13"/>
    </row>
    <row r="1312">
      <c r="I1312" s="13"/>
    </row>
    <row r="1313">
      <c r="I1313" s="13"/>
    </row>
    <row r="1314">
      <c r="I1314" s="13"/>
    </row>
    <row r="1315">
      <c r="I1315" s="13"/>
    </row>
    <row r="1316">
      <c r="I1316" s="13"/>
    </row>
    <row r="1317">
      <c r="I1317" s="13"/>
    </row>
    <row r="1318">
      <c r="I1318" s="13"/>
    </row>
    <row r="1319">
      <c r="I1319" s="13"/>
    </row>
    <row r="1320">
      <c r="I1320" s="13"/>
    </row>
    <row r="1321">
      <c r="I1321" s="13"/>
    </row>
    <row r="1322">
      <c r="I1322" s="13"/>
    </row>
    <row r="1323">
      <c r="I1323" s="13"/>
    </row>
    <row r="1324">
      <c r="I1324" s="13"/>
    </row>
    <row r="1325">
      <c r="I1325" s="13"/>
    </row>
    <row r="1326">
      <c r="I1326" s="13"/>
    </row>
    <row r="1327">
      <c r="I1327" s="13"/>
    </row>
    <row r="1328">
      <c r="I1328" s="13"/>
    </row>
    <row r="1329">
      <c r="I1329" s="13"/>
    </row>
    <row r="1330">
      <c r="I1330" s="13"/>
    </row>
    <row r="1331">
      <c r="I1331" s="13"/>
    </row>
    <row r="1332">
      <c r="I1332" s="13"/>
    </row>
    <row r="1333">
      <c r="I1333" s="13"/>
    </row>
    <row r="1334">
      <c r="I1334" s="13"/>
    </row>
    <row r="1335">
      <c r="I1335" s="13"/>
    </row>
    <row r="1336">
      <c r="I1336" s="13"/>
    </row>
    <row r="1337">
      <c r="I1337" s="13"/>
    </row>
    <row r="1338">
      <c r="I1338" s="13"/>
    </row>
    <row r="1339">
      <c r="I1339" s="13"/>
    </row>
    <row r="1340">
      <c r="I1340" s="13"/>
    </row>
    <row r="1341">
      <c r="I1341" s="13"/>
    </row>
    <row r="1342">
      <c r="I1342" s="13"/>
    </row>
    <row r="1343">
      <c r="I1343" s="13"/>
    </row>
    <row r="1344">
      <c r="I1344" s="13"/>
    </row>
    <row r="1345">
      <c r="I1345" s="13"/>
    </row>
    <row r="1346">
      <c r="I1346" s="13"/>
    </row>
    <row r="1347">
      <c r="I1347" s="13"/>
    </row>
    <row r="1348">
      <c r="I1348" s="13"/>
    </row>
    <row r="1349">
      <c r="I1349" s="13"/>
    </row>
    <row r="1350">
      <c r="I1350" s="13"/>
    </row>
    <row r="1351">
      <c r="I1351" s="13"/>
    </row>
    <row r="1352">
      <c r="I1352" s="13"/>
    </row>
    <row r="1353">
      <c r="I1353" s="13"/>
    </row>
    <row r="1354">
      <c r="I1354" s="13"/>
    </row>
    <row r="1355">
      <c r="I1355" s="13"/>
    </row>
    <row r="1356">
      <c r="I1356" s="13"/>
    </row>
    <row r="1357">
      <c r="I1357" s="13"/>
    </row>
    <row r="1358">
      <c r="I1358" s="13"/>
    </row>
    <row r="1359">
      <c r="I1359" s="13"/>
    </row>
    <row r="1360">
      <c r="I1360" s="13"/>
    </row>
    <row r="1361">
      <c r="I1361" s="13"/>
    </row>
    <row r="1362">
      <c r="I1362" s="13"/>
    </row>
    <row r="1363">
      <c r="I1363" s="13"/>
    </row>
    <row r="1364">
      <c r="I1364" s="13"/>
    </row>
    <row r="1365">
      <c r="I1365" s="13"/>
    </row>
    <row r="1366">
      <c r="I1366" s="13"/>
    </row>
    <row r="1367">
      <c r="I1367" s="13"/>
    </row>
    <row r="1368">
      <c r="I1368" s="13"/>
    </row>
    <row r="1369">
      <c r="I1369" s="13"/>
    </row>
    <row r="1370">
      <c r="I1370" s="13"/>
    </row>
    <row r="1371">
      <c r="I1371" s="13"/>
    </row>
    <row r="1372">
      <c r="I1372" s="13"/>
    </row>
    <row r="1373">
      <c r="I1373" s="13"/>
    </row>
    <row r="1374">
      <c r="I1374" s="13"/>
    </row>
    <row r="1375">
      <c r="I1375" s="13"/>
    </row>
    <row r="1376">
      <c r="I1376" s="13"/>
    </row>
    <row r="1377">
      <c r="I1377" s="13"/>
    </row>
    <row r="1378">
      <c r="I1378" s="13"/>
    </row>
    <row r="1379">
      <c r="I1379" s="13"/>
    </row>
    <row r="1380">
      <c r="I1380" s="13"/>
    </row>
    <row r="1381">
      <c r="I1381" s="13"/>
    </row>
    <row r="1382">
      <c r="I1382" s="13"/>
    </row>
    <row r="1383">
      <c r="I1383" s="13"/>
    </row>
    <row r="1384">
      <c r="I1384" s="13"/>
    </row>
    <row r="1385">
      <c r="I1385" s="13"/>
    </row>
    <row r="1386">
      <c r="I1386" s="13"/>
    </row>
    <row r="1387">
      <c r="I1387" s="13"/>
    </row>
    <row r="1388">
      <c r="I1388" s="13"/>
    </row>
    <row r="1389">
      <c r="I1389" s="13"/>
    </row>
    <row r="1390">
      <c r="I1390" s="13"/>
    </row>
    <row r="1391">
      <c r="I1391" s="13"/>
    </row>
    <row r="1392">
      <c r="I1392" s="13"/>
    </row>
    <row r="1393">
      <c r="I1393" s="13"/>
    </row>
    <row r="1394">
      <c r="I1394" s="13"/>
    </row>
    <row r="1395">
      <c r="I1395" s="13"/>
    </row>
    <row r="1396">
      <c r="I1396" s="13"/>
    </row>
    <row r="1397">
      <c r="I1397" s="13"/>
    </row>
    <row r="1398">
      <c r="I1398" s="13"/>
    </row>
    <row r="1399">
      <c r="I1399" s="13"/>
    </row>
    <row r="1400">
      <c r="I1400" s="13"/>
    </row>
    <row r="1401">
      <c r="I1401" s="13"/>
    </row>
    <row r="1402">
      <c r="I1402" s="13"/>
    </row>
    <row r="1403">
      <c r="I1403" s="13"/>
    </row>
    <row r="1404">
      <c r="I1404" s="13"/>
    </row>
    <row r="1405">
      <c r="I1405" s="13"/>
    </row>
    <row r="1406">
      <c r="I1406" s="13"/>
    </row>
    <row r="1407">
      <c r="I1407" s="13"/>
    </row>
    <row r="1408">
      <c r="I1408" s="13"/>
    </row>
    <row r="1409">
      <c r="I1409" s="13"/>
    </row>
    <row r="1410">
      <c r="I1410" s="13"/>
    </row>
    <row r="1411">
      <c r="I1411" s="13"/>
    </row>
    <row r="1412">
      <c r="I1412" s="13"/>
    </row>
    <row r="1413">
      <c r="I1413" s="13"/>
    </row>
    <row r="1414">
      <c r="I1414" s="13"/>
    </row>
    <row r="1415">
      <c r="I1415" s="13"/>
    </row>
    <row r="1416">
      <c r="I1416" s="13"/>
    </row>
    <row r="1417">
      <c r="I1417" s="13"/>
    </row>
    <row r="1418">
      <c r="I1418" s="13"/>
    </row>
    <row r="1419">
      <c r="I1419" s="13"/>
    </row>
    <row r="1420">
      <c r="I1420" s="13"/>
    </row>
    <row r="1421">
      <c r="I1421" s="13"/>
    </row>
    <row r="1422">
      <c r="I1422" s="13"/>
    </row>
    <row r="1423">
      <c r="I1423" s="13"/>
    </row>
    <row r="1424">
      <c r="I1424" s="13"/>
    </row>
    <row r="1425">
      <c r="I1425" s="13"/>
    </row>
    <row r="1426">
      <c r="I1426" s="13"/>
    </row>
    <row r="1427">
      <c r="I1427" s="13"/>
    </row>
    <row r="1428">
      <c r="I1428" s="13"/>
    </row>
    <row r="1429">
      <c r="I1429" s="13"/>
    </row>
    <row r="1430">
      <c r="I1430" s="13"/>
    </row>
    <row r="1431">
      <c r="I1431" s="13"/>
    </row>
    <row r="1432">
      <c r="I1432" s="13"/>
    </row>
    <row r="1433">
      <c r="I1433" s="13"/>
    </row>
    <row r="1434">
      <c r="I1434" s="13"/>
    </row>
    <row r="1435">
      <c r="I1435" s="13"/>
    </row>
    <row r="1436">
      <c r="I1436" s="13"/>
    </row>
    <row r="1437">
      <c r="I1437" s="13"/>
    </row>
    <row r="1438">
      <c r="I1438" s="13"/>
    </row>
    <row r="1439">
      <c r="I1439" s="13"/>
    </row>
    <row r="1440">
      <c r="I1440" s="13"/>
    </row>
    <row r="1441">
      <c r="I1441" s="13"/>
    </row>
    <row r="1442">
      <c r="I1442" s="13"/>
    </row>
    <row r="1443">
      <c r="I1443" s="13"/>
    </row>
    <row r="1444">
      <c r="I1444" s="13"/>
    </row>
    <row r="1445">
      <c r="I1445" s="13"/>
    </row>
    <row r="1446">
      <c r="I1446" s="13"/>
    </row>
    <row r="1447">
      <c r="I1447" s="13"/>
    </row>
    <row r="1448">
      <c r="I1448" s="13"/>
    </row>
    <row r="1449">
      <c r="I1449" s="13"/>
    </row>
    <row r="1450">
      <c r="I1450" s="13"/>
    </row>
    <row r="1451">
      <c r="I1451" s="13"/>
    </row>
    <row r="1452">
      <c r="I1452" s="13"/>
    </row>
    <row r="1453">
      <c r="I1453" s="13"/>
    </row>
    <row r="1454">
      <c r="I1454" s="13"/>
    </row>
    <row r="1455">
      <c r="I1455" s="13"/>
    </row>
    <row r="1456">
      <c r="I1456" s="13"/>
    </row>
    <row r="1457">
      <c r="I1457" s="13"/>
    </row>
    <row r="1458">
      <c r="I1458" s="13"/>
    </row>
    <row r="1459">
      <c r="I1459" s="13"/>
    </row>
    <row r="1460">
      <c r="I1460" s="13"/>
    </row>
    <row r="1461">
      <c r="I1461" s="13"/>
    </row>
    <row r="1462">
      <c r="I1462" s="13"/>
    </row>
    <row r="1463">
      <c r="I1463" s="13"/>
    </row>
    <row r="1464">
      <c r="I1464" s="13"/>
    </row>
    <row r="1465">
      <c r="I1465" s="13"/>
    </row>
    <row r="1466">
      <c r="I1466" s="13"/>
    </row>
    <row r="1467">
      <c r="I1467" s="13"/>
    </row>
    <row r="1468">
      <c r="I1468" s="13"/>
    </row>
    <row r="1469">
      <c r="I1469" s="13"/>
    </row>
    <row r="1470">
      <c r="I1470" s="13"/>
    </row>
    <row r="1471">
      <c r="I1471" s="13"/>
    </row>
    <row r="1472">
      <c r="I1472" s="13"/>
    </row>
    <row r="1473">
      <c r="I1473" s="13"/>
    </row>
    <row r="1474">
      <c r="I1474" s="13"/>
    </row>
    <row r="1475">
      <c r="I1475" s="13"/>
    </row>
    <row r="1476">
      <c r="I1476" s="13"/>
    </row>
    <row r="1477">
      <c r="I1477" s="13"/>
    </row>
    <row r="1478">
      <c r="I1478" s="13"/>
    </row>
    <row r="1479">
      <c r="I1479" s="13"/>
    </row>
    <row r="1480">
      <c r="I1480" s="13"/>
    </row>
    <row r="1481">
      <c r="I1481" s="13"/>
    </row>
    <row r="1482">
      <c r="I1482" s="13"/>
    </row>
    <row r="1483">
      <c r="I1483" s="13"/>
    </row>
    <row r="1484">
      <c r="I1484" s="13"/>
    </row>
    <row r="1485">
      <c r="I1485" s="13"/>
    </row>
    <row r="1486">
      <c r="I1486" s="13"/>
    </row>
    <row r="1487">
      <c r="I1487" s="13"/>
    </row>
    <row r="1488">
      <c r="I1488" s="13"/>
    </row>
    <row r="1489">
      <c r="I1489" s="13"/>
    </row>
    <row r="1490">
      <c r="I1490" s="13"/>
    </row>
    <row r="1491">
      <c r="I1491" s="13"/>
    </row>
    <row r="1492">
      <c r="I1492" s="13"/>
    </row>
    <row r="1493">
      <c r="I1493" s="13"/>
    </row>
    <row r="1494">
      <c r="I1494" s="13"/>
    </row>
    <row r="1495">
      <c r="I1495" s="13"/>
    </row>
    <row r="1496">
      <c r="I1496" s="13"/>
    </row>
    <row r="1497">
      <c r="I1497" s="13"/>
    </row>
    <row r="1498">
      <c r="I1498" s="13"/>
    </row>
    <row r="1499">
      <c r="I1499" s="13"/>
    </row>
    <row r="1500">
      <c r="I1500" s="13"/>
    </row>
    <row r="1501">
      <c r="I1501" s="13"/>
    </row>
    <row r="1502">
      <c r="I1502" s="13"/>
    </row>
    <row r="1503">
      <c r="I1503" s="13"/>
    </row>
    <row r="1504">
      <c r="I1504" s="13"/>
    </row>
    <row r="1505">
      <c r="I1505" s="13"/>
    </row>
    <row r="1506">
      <c r="I1506" s="13"/>
    </row>
    <row r="1507">
      <c r="I1507" s="13"/>
    </row>
    <row r="1508">
      <c r="I1508" s="13"/>
    </row>
    <row r="1509">
      <c r="I1509" s="13"/>
    </row>
    <row r="1510">
      <c r="I1510" s="13"/>
    </row>
    <row r="1511">
      <c r="I1511" s="13"/>
    </row>
    <row r="1512">
      <c r="I1512" s="13"/>
    </row>
    <row r="1513">
      <c r="I1513" s="13"/>
    </row>
    <row r="1514">
      <c r="I1514" s="13"/>
    </row>
    <row r="1515">
      <c r="I1515" s="13"/>
    </row>
    <row r="1516">
      <c r="I1516" s="13"/>
    </row>
    <row r="1517">
      <c r="I1517" s="13"/>
    </row>
    <row r="1518">
      <c r="I1518" s="13"/>
    </row>
    <row r="1519">
      <c r="I1519" s="13"/>
    </row>
    <row r="1520">
      <c r="I1520" s="13"/>
    </row>
    <row r="1521">
      <c r="I1521" s="13"/>
    </row>
    <row r="1522">
      <c r="I1522" s="13"/>
    </row>
    <row r="1523">
      <c r="I1523" s="13"/>
    </row>
    <row r="1524">
      <c r="I1524" s="13"/>
    </row>
    <row r="1525">
      <c r="I1525" s="13"/>
    </row>
    <row r="1526">
      <c r="I1526" s="13"/>
    </row>
    <row r="1527">
      <c r="I1527" s="13"/>
    </row>
    <row r="1528">
      <c r="I1528" s="13"/>
    </row>
    <row r="1529">
      <c r="I1529" s="13"/>
    </row>
    <row r="1530">
      <c r="I1530" s="13"/>
    </row>
    <row r="1531">
      <c r="I1531" s="13"/>
    </row>
    <row r="1532">
      <c r="I1532" s="13"/>
    </row>
    <row r="1533">
      <c r="I1533" s="13"/>
    </row>
    <row r="1534">
      <c r="I1534" s="13"/>
    </row>
    <row r="1535">
      <c r="I1535" s="13"/>
    </row>
    <row r="1536">
      <c r="I1536" s="13"/>
    </row>
    <row r="1537">
      <c r="I1537" s="13"/>
    </row>
    <row r="1538">
      <c r="I1538" s="13"/>
    </row>
    <row r="1539">
      <c r="I1539" s="13"/>
    </row>
    <row r="1540">
      <c r="I1540" s="13"/>
    </row>
    <row r="1541">
      <c r="I1541" s="13"/>
    </row>
    <row r="1542">
      <c r="I1542" s="13"/>
    </row>
    <row r="1543">
      <c r="I1543" s="13"/>
    </row>
    <row r="1544">
      <c r="I1544" s="13"/>
    </row>
    <row r="1545">
      <c r="I1545" s="13"/>
    </row>
    <row r="1546">
      <c r="I1546" s="13"/>
    </row>
    <row r="1547">
      <c r="I1547" s="13"/>
    </row>
    <row r="1548">
      <c r="I1548" s="13"/>
    </row>
    <row r="1549">
      <c r="I1549" s="13"/>
    </row>
    <row r="1550">
      <c r="I1550" s="13"/>
    </row>
    <row r="1551">
      <c r="I1551" s="13"/>
    </row>
    <row r="1552">
      <c r="I1552" s="13"/>
    </row>
    <row r="1553">
      <c r="I1553" s="13"/>
    </row>
    <row r="1554">
      <c r="I1554" s="13"/>
    </row>
    <row r="1555">
      <c r="I1555" s="13"/>
    </row>
    <row r="1556">
      <c r="I1556" s="13"/>
    </row>
    <row r="1557">
      <c r="I1557" s="13"/>
    </row>
    <row r="1558">
      <c r="I1558" s="13"/>
    </row>
    <row r="1559">
      <c r="I1559" s="13"/>
    </row>
    <row r="1560">
      <c r="I1560" s="13"/>
    </row>
    <row r="1561">
      <c r="I1561" s="13"/>
    </row>
    <row r="1562">
      <c r="I1562" s="13"/>
    </row>
    <row r="1563">
      <c r="I1563" s="13"/>
    </row>
    <row r="1564">
      <c r="I1564" s="13"/>
    </row>
    <row r="1565">
      <c r="I1565" s="13"/>
    </row>
    <row r="1566">
      <c r="I1566" s="13"/>
    </row>
    <row r="1567">
      <c r="I1567" s="13"/>
    </row>
    <row r="1568">
      <c r="I1568" s="13"/>
    </row>
    <row r="1569">
      <c r="I1569" s="13"/>
    </row>
    <row r="1570">
      <c r="I1570" s="13"/>
    </row>
    <row r="1571">
      <c r="I1571" s="13"/>
    </row>
    <row r="1572">
      <c r="I1572" s="13"/>
    </row>
    <row r="1573">
      <c r="I1573" s="13"/>
    </row>
    <row r="1574">
      <c r="I1574" s="13"/>
    </row>
    <row r="1575">
      <c r="I1575" s="13"/>
    </row>
    <row r="1576">
      <c r="I1576" s="13"/>
    </row>
    <row r="1577">
      <c r="I1577" s="13"/>
    </row>
    <row r="1578">
      <c r="I1578" s="13"/>
    </row>
    <row r="1579">
      <c r="I1579" s="13"/>
    </row>
    <row r="1580">
      <c r="I1580" s="13"/>
    </row>
    <row r="1581">
      <c r="I1581" s="13"/>
    </row>
    <row r="1582">
      <c r="I1582" s="13"/>
    </row>
    <row r="1583">
      <c r="I1583" s="13"/>
    </row>
    <row r="1584">
      <c r="I1584" s="13"/>
    </row>
    <row r="1585">
      <c r="I1585" s="13"/>
    </row>
    <row r="1586">
      <c r="I1586" s="13"/>
    </row>
    <row r="1587">
      <c r="I1587" s="13"/>
    </row>
    <row r="1588">
      <c r="I1588" s="13"/>
    </row>
    <row r="1589">
      <c r="I1589" s="13"/>
    </row>
    <row r="1590">
      <c r="I1590" s="13"/>
    </row>
    <row r="1591">
      <c r="I1591" s="13"/>
    </row>
    <row r="1592">
      <c r="I1592" s="13"/>
    </row>
    <row r="1593">
      <c r="I1593" s="13"/>
    </row>
    <row r="1594">
      <c r="I1594" s="13"/>
    </row>
    <row r="1595">
      <c r="I1595" s="13"/>
    </row>
    <row r="1596">
      <c r="I1596" s="13"/>
    </row>
    <row r="1597">
      <c r="I1597" s="13"/>
    </row>
    <row r="1598">
      <c r="I1598" s="13"/>
    </row>
    <row r="1599">
      <c r="I1599" s="13"/>
    </row>
    <row r="1600">
      <c r="I1600" s="13"/>
    </row>
    <row r="1601">
      <c r="I1601" s="13"/>
    </row>
    <row r="1602">
      <c r="I1602" s="13"/>
    </row>
    <row r="1603">
      <c r="I1603" s="13"/>
    </row>
    <row r="1604">
      <c r="I1604" s="13"/>
    </row>
    <row r="1605">
      <c r="I1605" s="13"/>
    </row>
    <row r="1606">
      <c r="I1606" s="13"/>
    </row>
    <row r="1607">
      <c r="I1607" s="13"/>
    </row>
    <row r="1608">
      <c r="I1608" s="13"/>
    </row>
    <row r="1609">
      <c r="I1609" s="13"/>
    </row>
    <row r="1610">
      <c r="I1610" s="13"/>
    </row>
    <row r="1611">
      <c r="I1611" s="13"/>
    </row>
    <row r="1612">
      <c r="I1612" s="13"/>
    </row>
    <row r="1613">
      <c r="I1613" s="13"/>
    </row>
    <row r="1614">
      <c r="I1614" s="13"/>
    </row>
    <row r="1615">
      <c r="I1615" s="13"/>
    </row>
    <row r="1616">
      <c r="I1616" s="13"/>
    </row>
    <row r="1617">
      <c r="I1617" s="13"/>
    </row>
    <row r="1618">
      <c r="I1618" s="13"/>
    </row>
    <row r="1619">
      <c r="I1619" s="13"/>
    </row>
    <row r="1620">
      <c r="I1620" s="13"/>
    </row>
    <row r="1621">
      <c r="I1621" s="13"/>
    </row>
    <row r="1622">
      <c r="I1622" s="13"/>
    </row>
    <row r="1623">
      <c r="I1623" s="13"/>
    </row>
    <row r="1624">
      <c r="I1624" s="13"/>
    </row>
    <row r="1625">
      <c r="I1625" s="13"/>
    </row>
    <row r="1626">
      <c r="I1626" s="13"/>
    </row>
    <row r="1627">
      <c r="I1627" s="13"/>
    </row>
    <row r="1628">
      <c r="I1628" s="13"/>
    </row>
    <row r="1629">
      <c r="I1629" s="13"/>
    </row>
    <row r="1630">
      <c r="I1630" s="13"/>
    </row>
    <row r="1631">
      <c r="I1631" s="13"/>
    </row>
    <row r="1632">
      <c r="I1632" s="13"/>
    </row>
    <row r="1633">
      <c r="I1633" s="13"/>
    </row>
    <row r="1634">
      <c r="I1634" s="13"/>
    </row>
    <row r="1635">
      <c r="I1635" s="13"/>
    </row>
    <row r="1636">
      <c r="I1636" s="13"/>
    </row>
    <row r="1637">
      <c r="I1637" s="13"/>
    </row>
    <row r="1638">
      <c r="I1638" s="13"/>
    </row>
    <row r="1639">
      <c r="I1639" s="13"/>
    </row>
    <row r="1640">
      <c r="I1640" s="13"/>
    </row>
    <row r="1641">
      <c r="I1641" s="13"/>
    </row>
    <row r="1642">
      <c r="I1642" s="13"/>
    </row>
    <row r="1643">
      <c r="I1643" s="13"/>
    </row>
    <row r="1644">
      <c r="I1644" s="13"/>
    </row>
    <row r="1645">
      <c r="I1645" s="13"/>
    </row>
    <row r="1646">
      <c r="I1646" s="13"/>
    </row>
    <row r="1647">
      <c r="I1647" s="13"/>
    </row>
    <row r="1648">
      <c r="I1648" s="13"/>
    </row>
    <row r="1649">
      <c r="I1649" s="13"/>
    </row>
    <row r="1650">
      <c r="I1650" s="13"/>
    </row>
    <row r="1651">
      <c r="I1651" s="13"/>
    </row>
    <row r="1652">
      <c r="I1652" s="13"/>
    </row>
    <row r="1653">
      <c r="I1653" s="13"/>
    </row>
    <row r="1654">
      <c r="I1654" s="13"/>
    </row>
    <row r="1655">
      <c r="I1655" s="13"/>
    </row>
    <row r="1656">
      <c r="I1656" s="13"/>
    </row>
    <row r="1657">
      <c r="I1657" s="13"/>
    </row>
    <row r="1658">
      <c r="I1658" s="13"/>
    </row>
    <row r="1659">
      <c r="I1659" s="13"/>
    </row>
    <row r="1660">
      <c r="I1660" s="13"/>
    </row>
    <row r="1661">
      <c r="I1661" s="13"/>
    </row>
    <row r="1662">
      <c r="I1662" s="13"/>
    </row>
    <row r="1663">
      <c r="I1663" s="13"/>
    </row>
    <row r="1664">
      <c r="I1664" s="13"/>
    </row>
    <row r="1665">
      <c r="I1665" s="13"/>
    </row>
    <row r="1666">
      <c r="I1666" s="13"/>
    </row>
    <row r="1667">
      <c r="I1667" s="13"/>
    </row>
    <row r="1668">
      <c r="I1668" s="13"/>
    </row>
    <row r="1669">
      <c r="I1669" s="13"/>
    </row>
    <row r="1670">
      <c r="I1670" s="13"/>
    </row>
    <row r="1671">
      <c r="I1671" s="13"/>
    </row>
    <row r="1672">
      <c r="I1672" s="13"/>
    </row>
    <row r="1673">
      <c r="I1673" s="13"/>
    </row>
    <row r="1674">
      <c r="I1674" s="13"/>
    </row>
    <row r="1675">
      <c r="I1675" s="13"/>
    </row>
    <row r="1676">
      <c r="I1676" s="13"/>
    </row>
    <row r="1677">
      <c r="I1677" s="13"/>
    </row>
    <row r="1678">
      <c r="I1678" s="13"/>
    </row>
    <row r="1679">
      <c r="I1679" s="13"/>
    </row>
    <row r="1680">
      <c r="I1680" s="13"/>
    </row>
    <row r="1681">
      <c r="I1681" s="13"/>
    </row>
    <row r="1682">
      <c r="I1682" s="13"/>
    </row>
    <row r="1683">
      <c r="I1683" s="13"/>
    </row>
    <row r="1684">
      <c r="I1684" s="13"/>
    </row>
    <row r="1685">
      <c r="I1685" s="13"/>
    </row>
    <row r="1686">
      <c r="I1686" s="13"/>
    </row>
    <row r="1687">
      <c r="I1687" s="13"/>
    </row>
    <row r="1688">
      <c r="I1688" s="13"/>
    </row>
    <row r="1689">
      <c r="I1689" s="13"/>
    </row>
    <row r="1690">
      <c r="I1690" s="13"/>
    </row>
    <row r="1691">
      <c r="I1691" s="13"/>
    </row>
    <row r="1692">
      <c r="I1692" s="13"/>
    </row>
    <row r="1693">
      <c r="I1693" s="13"/>
    </row>
    <row r="1694">
      <c r="I1694" s="13"/>
    </row>
    <row r="1695">
      <c r="I1695" s="13"/>
    </row>
    <row r="1696">
      <c r="I1696" s="13"/>
    </row>
    <row r="1697">
      <c r="I1697" s="13"/>
    </row>
    <row r="1698">
      <c r="I1698" s="13"/>
    </row>
    <row r="1699">
      <c r="I1699" s="13"/>
    </row>
    <row r="1700">
      <c r="I1700" s="13"/>
    </row>
    <row r="1701">
      <c r="I1701" s="13"/>
    </row>
    <row r="1702">
      <c r="I1702" s="13"/>
    </row>
    <row r="1703">
      <c r="I1703" s="13"/>
    </row>
    <row r="1704">
      <c r="I1704" s="13"/>
    </row>
    <row r="1705">
      <c r="I1705" s="13"/>
    </row>
    <row r="1706">
      <c r="I1706" s="13"/>
    </row>
    <row r="1707">
      <c r="I1707" s="13"/>
    </row>
    <row r="1708">
      <c r="I1708" s="13"/>
    </row>
    <row r="1709">
      <c r="I1709" s="13"/>
    </row>
    <row r="1710">
      <c r="I1710" s="13"/>
    </row>
    <row r="1711">
      <c r="I1711" s="13"/>
    </row>
    <row r="1712">
      <c r="I1712" s="13"/>
    </row>
    <row r="1713">
      <c r="I1713" s="13"/>
    </row>
    <row r="1714">
      <c r="I1714" s="13"/>
    </row>
    <row r="1715">
      <c r="I1715" s="13"/>
    </row>
    <row r="1716">
      <c r="I1716" s="13"/>
    </row>
    <row r="1717">
      <c r="I1717" s="13"/>
    </row>
    <row r="1718">
      <c r="I1718" s="13"/>
    </row>
    <row r="1719">
      <c r="I1719" s="13"/>
    </row>
    <row r="1720">
      <c r="I1720" s="13"/>
    </row>
    <row r="1721">
      <c r="I1721" s="13"/>
    </row>
    <row r="1722">
      <c r="I1722" s="13"/>
    </row>
    <row r="1723">
      <c r="I1723" s="13"/>
    </row>
    <row r="1724">
      <c r="I1724" s="13"/>
    </row>
    <row r="1725">
      <c r="I1725" s="13"/>
    </row>
    <row r="1726">
      <c r="I1726" s="13"/>
    </row>
    <row r="1727">
      <c r="I1727" s="13"/>
    </row>
    <row r="1728">
      <c r="I1728" s="13"/>
    </row>
    <row r="1729">
      <c r="I1729" s="13"/>
    </row>
    <row r="1730">
      <c r="I1730" s="13"/>
    </row>
    <row r="1731">
      <c r="I1731" s="13"/>
    </row>
    <row r="1732">
      <c r="I1732" s="13"/>
    </row>
    <row r="1733">
      <c r="I1733" s="13"/>
    </row>
    <row r="1734">
      <c r="I1734" s="13"/>
    </row>
    <row r="1735">
      <c r="I1735" s="13"/>
    </row>
    <row r="1736">
      <c r="I1736" s="13"/>
    </row>
    <row r="1737">
      <c r="I1737" s="13"/>
    </row>
    <row r="1738">
      <c r="I1738" s="13"/>
    </row>
    <row r="1739">
      <c r="I1739" s="13"/>
    </row>
    <row r="1740">
      <c r="I1740" s="13"/>
    </row>
    <row r="1741">
      <c r="I1741" s="13"/>
    </row>
    <row r="1742">
      <c r="I1742" s="13"/>
    </row>
    <row r="1743">
      <c r="I1743" s="13"/>
    </row>
    <row r="1744">
      <c r="I1744" s="13"/>
    </row>
    <row r="1745">
      <c r="I1745" s="13"/>
    </row>
    <row r="1746">
      <c r="I1746" s="13"/>
    </row>
    <row r="1747">
      <c r="I1747" s="13"/>
    </row>
    <row r="1748">
      <c r="I1748" s="13"/>
    </row>
    <row r="1749">
      <c r="I1749" s="13"/>
    </row>
    <row r="1750">
      <c r="I1750" s="13"/>
    </row>
    <row r="1751">
      <c r="I1751" s="13"/>
    </row>
    <row r="1752">
      <c r="I1752" s="13"/>
    </row>
    <row r="1753">
      <c r="I1753" s="13"/>
    </row>
    <row r="1754">
      <c r="I1754" s="13"/>
    </row>
    <row r="1755">
      <c r="I1755" s="13"/>
    </row>
    <row r="1756">
      <c r="I1756" s="13"/>
    </row>
    <row r="1757">
      <c r="I1757" s="13"/>
    </row>
    <row r="1758">
      <c r="I1758" s="13"/>
    </row>
    <row r="1759">
      <c r="I1759" s="13"/>
    </row>
    <row r="1760">
      <c r="I1760" s="13"/>
    </row>
    <row r="1761">
      <c r="I1761" s="13"/>
    </row>
    <row r="1762">
      <c r="I1762" s="13"/>
    </row>
    <row r="1763">
      <c r="I1763" s="13"/>
    </row>
    <row r="1764">
      <c r="I1764" s="13"/>
    </row>
    <row r="1765">
      <c r="I1765" s="13"/>
    </row>
    <row r="1766">
      <c r="I1766" s="13"/>
    </row>
    <row r="1767">
      <c r="I1767" s="13"/>
    </row>
    <row r="1768">
      <c r="I1768" s="13"/>
    </row>
    <row r="1769">
      <c r="I1769" s="13"/>
    </row>
    <row r="1770">
      <c r="I1770" s="13"/>
    </row>
    <row r="1771">
      <c r="I1771" s="13"/>
    </row>
    <row r="1772">
      <c r="I1772" s="13"/>
    </row>
    <row r="1773">
      <c r="I1773" s="13"/>
    </row>
    <row r="1774">
      <c r="I1774" s="13"/>
    </row>
    <row r="1775">
      <c r="I1775" s="13"/>
    </row>
    <row r="1776">
      <c r="I1776" s="13"/>
    </row>
    <row r="1777">
      <c r="I1777" s="13"/>
    </row>
    <row r="1778">
      <c r="I1778" s="13"/>
    </row>
    <row r="1779">
      <c r="I1779" s="13"/>
    </row>
    <row r="1780">
      <c r="I1780" s="13"/>
    </row>
    <row r="1781">
      <c r="I1781" s="13"/>
    </row>
    <row r="1782">
      <c r="I1782" s="13"/>
    </row>
    <row r="1783">
      <c r="I1783" s="13"/>
    </row>
    <row r="1784">
      <c r="I1784" s="13"/>
    </row>
    <row r="1785">
      <c r="I1785" s="13"/>
    </row>
    <row r="1786">
      <c r="I1786" s="13"/>
    </row>
    <row r="1787">
      <c r="I1787" s="13"/>
    </row>
    <row r="1788">
      <c r="I1788" s="13"/>
    </row>
    <row r="1789">
      <c r="I1789" s="13"/>
    </row>
    <row r="1790">
      <c r="I1790" s="13"/>
    </row>
    <row r="1791">
      <c r="I1791" s="13"/>
    </row>
    <row r="1792">
      <c r="I1792" s="13"/>
    </row>
    <row r="1793">
      <c r="I1793" s="13"/>
    </row>
    <row r="1794">
      <c r="I1794" s="13"/>
    </row>
    <row r="1795">
      <c r="I1795" s="13"/>
    </row>
    <row r="1796">
      <c r="I1796" s="13"/>
    </row>
    <row r="1797">
      <c r="I1797" s="13"/>
    </row>
    <row r="1798">
      <c r="I1798" s="13"/>
    </row>
    <row r="1799">
      <c r="I1799" s="13"/>
    </row>
    <row r="1800">
      <c r="I1800" s="13"/>
    </row>
    <row r="1801">
      <c r="I1801" s="13"/>
    </row>
    <row r="1802">
      <c r="I1802" s="13"/>
    </row>
    <row r="1803">
      <c r="I1803" s="13"/>
    </row>
    <row r="1804">
      <c r="I1804" s="13"/>
    </row>
    <row r="1805">
      <c r="I1805" s="13"/>
    </row>
    <row r="1806">
      <c r="I1806" s="13"/>
    </row>
    <row r="1807">
      <c r="I1807" s="13"/>
    </row>
    <row r="1808">
      <c r="I1808" s="13"/>
    </row>
    <row r="1809">
      <c r="I1809" s="13"/>
    </row>
    <row r="1810">
      <c r="I1810" s="13"/>
    </row>
    <row r="1811">
      <c r="I1811" s="13"/>
    </row>
    <row r="1812">
      <c r="I1812" s="13"/>
    </row>
    <row r="1813">
      <c r="I1813" s="13"/>
    </row>
    <row r="1814">
      <c r="I1814" s="13"/>
    </row>
    <row r="1815">
      <c r="I1815" s="13"/>
    </row>
    <row r="1816">
      <c r="I1816" s="13"/>
    </row>
    <row r="1817">
      <c r="I1817" s="13"/>
    </row>
    <row r="1818">
      <c r="I1818" s="13"/>
    </row>
    <row r="1819">
      <c r="I1819" s="13"/>
    </row>
    <row r="1820">
      <c r="I1820" s="13"/>
    </row>
    <row r="1821">
      <c r="I1821" s="13"/>
    </row>
    <row r="1822">
      <c r="I1822" s="13"/>
    </row>
    <row r="1823">
      <c r="I1823" s="13"/>
    </row>
    <row r="1824">
      <c r="I1824" s="13"/>
    </row>
    <row r="1825">
      <c r="I1825" s="13"/>
    </row>
    <row r="1826">
      <c r="I1826" s="13"/>
    </row>
    <row r="1827">
      <c r="I1827" s="13"/>
    </row>
    <row r="1828">
      <c r="I1828" s="13"/>
    </row>
    <row r="1829">
      <c r="I1829" s="13"/>
    </row>
    <row r="1830">
      <c r="I1830" s="13"/>
    </row>
    <row r="1831">
      <c r="I1831" s="13"/>
    </row>
    <row r="1832">
      <c r="I1832" s="13"/>
    </row>
    <row r="1833">
      <c r="I1833" s="13"/>
    </row>
    <row r="1834">
      <c r="I1834" s="13"/>
    </row>
    <row r="1835">
      <c r="I1835" s="13"/>
    </row>
    <row r="1836">
      <c r="I1836" s="13"/>
    </row>
    <row r="1837">
      <c r="I1837" s="13"/>
    </row>
    <row r="1838">
      <c r="I1838" s="13"/>
    </row>
    <row r="1839">
      <c r="I1839" s="13"/>
    </row>
    <row r="1840">
      <c r="I1840" s="13"/>
    </row>
    <row r="1841">
      <c r="I1841" s="13"/>
    </row>
    <row r="1842">
      <c r="I1842" s="13"/>
    </row>
    <row r="1843">
      <c r="I1843" s="13"/>
    </row>
    <row r="1844">
      <c r="I1844" s="13"/>
    </row>
    <row r="1845">
      <c r="I1845" s="13"/>
    </row>
    <row r="1846">
      <c r="I1846" s="13"/>
    </row>
    <row r="1847">
      <c r="I1847" s="13"/>
    </row>
    <row r="1848">
      <c r="I1848" s="13"/>
    </row>
    <row r="1849">
      <c r="I1849" s="13"/>
    </row>
    <row r="1850">
      <c r="I1850" s="13"/>
    </row>
    <row r="1851">
      <c r="I1851" s="13"/>
    </row>
    <row r="1852">
      <c r="I1852" s="13"/>
    </row>
    <row r="1853">
      <c r="I1853" s="13"/>
    </row>
    <row r="1854">
      <c r="I1854" s="13"/>
    </row>
    <row r="1855">
      <c r="I1855" s="13"/>
    </row>
    <row r="1856">
      <c r="I1856" s="13"/>
    </row>
    <row r="1857">
      <c r="I1857" s="13"/>
    </row>
    <row r="1858">
      <c r="I1858" s="13"/>
    </row>
    <row r="1859">
      <c r="I1859" s="13"/>
    </row>
    <row r="1860">
      <c r="I1860" s="13"/>
    </row>
    <row r="1861">
      <c r="I1861" s="13"/>
    </row>
    <row r="1862">
      <c r="I1862" s="13"/>
    </row>
    <row r="1863">
      <c r="I1863" s="13"/>
    </row>
    <row r="1864">
      <c r="I1864" s="13"/>
    </row>
    <row r="1865">
      <c r="I1865" s="13"/>
    </row>
    <row r="1866">
      <c r="I1866" s="13"/>
    </row>
    <row r="1867">
      <c r="I1867" s="13"/>
    </row>
    <row r="1868">
      <c r="I1868" s="13"/>
    </row>
    <row r="1869">
      <c r="I1869" s="13"/>
    </row>
    <row r="1870">
      <c r="I1870" s="13"/>
    </row>
    <row r="1871">
      <c r="I1871" s="13"/>
    </row>
    <row r="1872">
      <c r="I1872" s="13"/>
    </row>
    <row r="1873">
      <c r="I1873" s="13"/>
    </row>
    <row r="1874">
      <c r="I1874" s="13"/>
    </row>
    <row r="1875">
      <c r="I1875" s="13"/>
    </row>
    <row r="1876">
      <c r="I1876" s="13"/>
    </row>
    <row r="1877">
      <c r="I1877" s="13"/>
    </row>
    <row r="1878">
      <c r="I1878" s="13"/>
    </row>
    <row r="1879">
      <c r="I1879" s="13"/>
    </row>
    <row r="1880">
      <c r="I1880" s="13"/>
    </row>
    <row r="1881">
      <c r="I1881" s="13"/>
    </row>
    <row r="1882">
      <c r="I1882" s="13"/>
    </row>
    <row r="1883">
      <c r="I1883" s="13"/>
    </row>
    <row r="1884">
      <c r="I1884" s="13"/>
    </row>
    <row r="1885">
      <c r="I1885" s="13"/>
    </row>
    <row r="1886">
      <c r="I1886" s="13"/>
    </row>
    <row r="1887">
      <c r="I1887" s="13"/>
    </row>
    <row r="1888">
      <c r="I1888" s="13"/>
    </row>
    <row r="1889">
      <c r="I1889" s="13"/>
    </row>
    <row r="1890">
      <c r="I1890" s="13"/>
    </row>
    <row r="1891">
      <c r="I1891" s="13"/>
    </row>
    <row r="1892">
      <c r="I1892" s="13"/>
    </row>
    <row r="1893">
      <c r="I1893" s="13"/>
    </row>
    <row r="1894">
      <c r="I1894" s="13"/>
    </row>
    <row r="1895">
      <c r="I1895" s="13"/>
    </row>
    <row r="1896">
      <c r="I1896" s="13"/>
    </row>
    <row r="1897">
      <c r="I1897" s="13"/>
    </row>
    <row r="1898">
      <c r="I1898" s="13"/>
    </row>
    <row r="1899">
      <c r="I1899" s="13"/>
    </row>
    <row r="1900">
      <c r="I1900" s="13"/>
    </row>
    <row r="1901">
      <c r="I1901" s="13"/>
    </row>
    <row r="1902">
      <c r="I1902" s="13"/>
    </row>
    <row r="1903">
      <c r="I1903" s="13"/>
    </row>
    <row r="1904">
      <c r="I1904" s="13"/>
    </row>
    <row r="1905">
      <c r="I1905" s="13"/>
    </row>
    <row r="1906">
      <c r="I1906" s="13"/>
    </row>
    <row r="1907">
      <c r="I1907" s="13"/>
    </row>
    <row r="1908">
      <c r="I1908" s="13"/>
    </row>
    <row r="1909">
      <c r="I1909" s="13"/>
    </row>
    <row r="1910">
      <c r="I1910" s="13"/>
    </row>
    <row r="1911">
      <c r="I1911" s="13"/>
    </row>
    <row r="1912">
      <c r="I1912" s="13"/>
    </row>
    <row r="1913">
      <c r="I1913" s="13"/>
    </row>
    <row r="1914">
      <c r="I1914" s="13"/>
    </row>
    <row r="1915">
      <c r="I1915" s="13"/>
    </row>
    <row r="1916">
      <c r="I1916" s="13"/>
    </row>
    <row r="1917">
      <c r="I1917" s="13"/>
    </row>
    <row r="1918">
      <c r="I1918" s="13"/>
    </row>
    <row r="1919">
      <c r="I1919" s="13"/>
    </row>
    <row r="1920">
      <c r="I1920" s="13"/>
    </row>
    <row r="1921">
      <c r="I1921" s="13"/>
    </row>
    <row r="1922">
      <c r="I1922" s="13"/>
    </row>
    <row r="1923">
      <c r="I1923" s="13"/>
    </row>
    <row r="1924">
      <c r="I1924" s="13"/>
    </row>
    <row r="1925">
      <c r="I1925" s="13"/>
    </row>
    <row r="1926">
      <c r="I1926" s="13"/>
    </row>
    <row r="1927">
      <c r="I1927" s="13"/>
    </row>
    <row r="1928">
      <c r="I1928" s="13"/>
    </row>
    <row r="1929">
      <c r="I1929" s="13"/>
    </row>
    <row r="1930">
      <c r="I1930" s="13"/>
    </row>
    <row r="1931">
      <c r="I1931" s="13"/>
    </row>
    <row r="1932">
      <c r="I1932" s="13"/>
    </row>
    <row r="1933">
      <c r="I1933" s="13"/>
    </row>
    <row r="1934">
      <c r="I1934" s="13"/>
    </row>
    <row r="1935">
      <c r="I1935" s="13"/>
    </row>
    <row r="1936">
      <c r="I1936" s="13"/>
    </row>
    <row r="1937">
      <c r="I1937" s="13"/>
    </row>
    <row r="1938">
      <c r="I1938" s="13"/>
    </row>
    <row r="1939">
      <c r="I1939" s="13"/>
    </row>
    <row r="1940">
      <c r="I1940" s="13"/>
    </row>
    <row r="1941">
      <c r="I1941" s="13"/>
    </row>
    <row r="1942">
      <c r="I1942" s="13"/>
    </row>
    <row r="1943">
      <c r="I1943" s="13"/>
    </row>
    <row r="1944">
      <c r="I1944" s="13"/>
    </row>
    <row r="1945">
      <c r="I1945" s="13"/>
    </row>
    <row r="1946">
      <c r="I1946" s="13"/>
    </row>
    <row r="1947">
      <c r="I1947" s="13"/>
    </row>
    <row r="1948">
      <c r="I1948" s="13"/>
    </row>
    <row r="1949">
      <c r="I1949" s="13"/>
    </row>
    <row r="1950">
      <c r="I1950" s="13"/>
    </row>
    <row r="1951">
      <c r="I1951" s="13"/>
    </row>
    <row r="1952">
      <c r="I1952" s="13"/>
    </row>
    <row r="1953">
      <c r="I1953" s="13"/>
    </row>
    <row r="1954">
      <c r="I1954" s="13"/>
    </row>
    <row r="1955">
      <c r="I1955" s="13"/>
    </row>
    <row r="1956">
      <c r="I1956" s="13"/>
    </row>
    <row r="1957">
      <c r="I1957" s="13"/>
    </row>
    <row r="1958">
      <c r="I1958" s="13"/>
    </row>
    <row r="1959">
      <c r="I1959" s="13"/>
    </row>
    <row r="1960">
      <c r="I1960" s="13"/>
    </row>
    <row r="1961">
      <c r="I1961" s="13"/>
    </row>
    <row r="1962">
      <c r="I1962" s="13"/>
    </row>
    <row r="1963">
      <c r="I1963" s="13"/>
    </row>
    <row r="1964">
      <c r="I1964" s="13"/>
    </row>
    <row r="1965">
      <c r="I1965" s="13"/>
    </row>
    <row r="1966">
      <c r="I1966" s="13"/>
    </row>
    <row r="1967">
      <c r="I1967" s="13"/>
    </row>
    <row r="1968">
      <c r="I1968" s="13"/>
    </row>
    <row r="1969">
      <c r="I1969" s="13"/>
    </row>
    <row r="1970">
      <c r="I1970" s="13"/>
    </row>
    <row r="1971">
      <c r="I1971" s="13"/>
    </row>
    <row r="1972">
      <c r="I1972" s="13"/>
    </row>
    <row r="1973">
      <c r="I1973" s="13"/>
    </row>
    <row r="1974">
      <c r="I1974" s="13"/>
    </row>
    <row r="1975">
      <c r="I1975" s="13"/>
    </row>
    <row r="1976">
      <c r="I1976" s="13"/>
    </row>
    <row r="1977">
      <c r="I1977" s="13"/>
    </row>
    <row r="1978">
      <c r="I1978" s="13"/>
    </row>
    <row r="1979">
      <c r="I1979" s="13"/>
    </row>
    <row r="1980">
      <c r="I1980" s="13"/>
    </row>
    <row r="1981">
      <c r="I1981" s="13"/>
    </row>
    <row r="1982">
      <c r="I1982" s="13"/>
    </row>
    <row r="1983">
      <c r="I1983" s="13"/>
    </row>
    <row r="1984">
      <c r="I1984" s="13"/>
    </row>
    <row r="1985">
      <c r="I1985" s="13"/>
    </row>
    <row r="1986">
      <c r="I1986" s="13"/>
    </row>
    <row r="1987">
      <c r="I1987" s="13"/>
    </row>
    <row r="1988">
      <c r="I1988" s="13"/>
    </row>
    <row r="1989">
      <c r="I1989" s="13"/>
    </row>
    <row r="1990">
      <c r="I1990" s="13"/>
    </row>
    <row r="1991">
      <c r="I1991" s="13"/>
    </row>
    <row r="1992">
      <c r="I1992" s="13"/>
    </row>
    <row r="1993">
      <c r="I1993" s="13"/>
    </row>
    <row r="1994">
      <c r="I1994" s="13"/>
    </row>
    <row r="1995">
      <c r="I1995" s="13"/>
    </row>
    <row r="1996">
      <c r="I1996" s="13"/>
    </row>
    <row r="1997">
      <c r="I1997" s="13"/>
    </row>
    <row r="1998">
      <c r="I1998" s="13"/>
    </row>
    <row r="1999">
      <c r="I1999" s="13"/>
    </row>
    <row r="2000">
      <c r="I2000" s="13"/>
    </row>
    <row r="2001">
      <c r="I2001" s="13"/>
    </row>
    <row r="2002">
      <c r="I2002" s="13"/>
    </row>
    <row r="2003">
      <c r="I2003" s="13"/>
    </row>
    <row r="2004">
      <c r="I2004" s="13"/>
    </row>
    <row r="2005">
      <c r="I2005" s="13"/>
    </row>
    <row r="2006">
      <c r="I2006" s="13"/>
    </row>
    <row r="2007">
      <c r="I2007" s="13"/>
    </row>
    <row r="2008">
      <c r="I2008" s="13"/>
    </row>
    <row r="2009">
      <c r="I2009" s="13"/>
    </row>
    <row r="2010">
      <c r="I2010" s="13"/>
    </row>
    <row r="2011">
      <c r="I2011" s="13"/>
    </row>
    <row r="2012">
      <c r="I2012" s="13"/>
    </row>
    <row r="2013">
      <c r="I2013" s="13"/>
    </row>
    <row r="2014">
      <c r="I2014" s="13"/>
    </row>
    <row r="2015">
      <c r="I2015" s="13"/>
    </row>
    <row r="2016">
      <c r="I2016" s="13"/>
    </row>
    <row r="2017">
      <c r="I2017" s="13"/>
    </row>
    <row r="2018">
      <c r="I2018" s="13"/>
    </row>
    <row r="2019">
      <c r="I2019" s="13"/>
    </row>
    <row r="2020">
      <c r="I2020" s="13"/>
    </row>
    <row r="2021">
      <c r="I2021" s="13"/>
    </row>
    <row r="2022">
      <c r="I2022" s="13"/>
    </row>
    <row r="2023">
      <c r="I2023" s="13"/>
    </row>
    <row r="2024">
      <c r="I2024" s="13"/>
    </row>
    <row r="2025">
      <c r="I2025" s="13"/>
    </row>
    <row r="2026">
      <c r="I2026" s="13"/>
    </row>
    <row r="2027">
      <c r="I2027" s="13"/>
    </row>
    <row r="2028">
      <c r="I2028" s="13"/>
    </row>
    <row r="2029">
      <c r="I2029" s="13"/>
    </row>
    <row r="2030">
      <c r="I2030" s="13"/>
    </row>
    <row r="2031">
      <c r="I2031" s="13"/>
    </row>
    <row r="2032">
      <c r="I2032" s="13"/>
    </row>
    <row r="2033">
      <c r="I2033" s="13"/>
    </row>
    <row r="2034">
      <c r="I2034" s="13"/>
    </row>
    <row r="2035">
      <c r="I2035" s="13"/>
    </row>
    <row r="2036">
      <c r="I2036" s="13"/>
    </row>
    <row r="2037">
      <c r="I2037" s="13"/>
    </row>
    <row r="2038">
      <c r="I2038" s="13"/>
    </row>
    <row r="2039">
      <c r="I2039" s="13"/>
    </row>
    <row r="2040">
      <c r="I2040" s="13"/>
    </row>
    <row r="2041">
      <c r="I2041" s="13"/>
    </row>
    <row r="2042">
      <c r="I2042" s="13"/>
    </row>
    <row r="2043">
      <c r="I2043" s="13"/>
    </row>
    <row r="2044">
      <c r="I2044" s="13"/>
    </row>
    <row r="2045">
      <c r="I2045" s="13"/>
    </row>
    <row r="2046">
      <c r="I2046" s="13"/>
    </row>
    <row r="2047">
      <c r="I2047" s="13"/>
    </row>
    <row r="2048">
      <c r="I2048" s="13"/>
    </row>
    <row r="2049">
      <c r="I2049" s="13"/>
    </row>
    <row r="2050">
      <c r="I2050" s="13"/>
    </row>
    <row r="2051">
      <c r="I2051" s="13"/>
    </row>
    <row r="2052">
      <c r="I2052" s="13"/>
    </row>
    <row r="2053">
      <c r="I2053" s="13"/>
    </row>
    <row r="2054">
      <c r="I2054" s="13"/>
    </row>
    <row r="2055">
      <c r="I2055" s="13"/>
    </row>
    <row r="2056">
      <c r="I2056" s="13"/>
    </row>
    <row r="2057">
      <c r="I2057" s="13"/>
    </row>
    <row r="2058">
      <c r="I2058" s="13"/>
    </row>
    <row r="2059">
      <c r="I2059" s="13"/>
    </row>
    <row r="2060">
      <c r="I2060" s="13"/>
    </row>
    <row r="2061">
      <c r="I2061" s="13"/>
    </row>
    <row r="2062">
      <c r="I2062" s="13"/>
    </row>
    <row r="2063">
      <c r="I2063" s="13"/>
    </row>
    <row r="2064">
      <c r="I2064" s="13"/>
    </row>
    <row r="2065">
      <c r="I2065" s="13"/>
    </row>
    <row r="2066">
      <c r="I2066" s="13"/>
    </row>
    <row r="2067">
      <c r="I2067" s="13"/>
    </row>
    <row r="2068">
      <c r="I2068" s="13"/>
    </row>
    <row r="2069">
      <c r="I2069" s="13"/>
    </row>
    <row r="2070">
      <c r="I2070" s="13"/>
    </row>
    <row r="2071">
      <c r="I2071" s="13"/>
    </row>
    <row r="2072">
      <c r="I2072" s="13"/>
    </row>
    <row r="2073">
      <c r="I2073" s="13"/>
    </row>
    <row r="2074">
      <c r="I2074" s="13"/>
    </row>
    <row r="2075">
      <c r="I2075" s="13"/>
    </row>
    <row r="2076">
      <c r="I2076" s="13"/>
    </row>
    <row r="2077">
      <c r="I2077" s="13"/>
    </row>
    <row r="2078">
      <c r="I2078" s="13"/>
    </row>
    <row r="2079">
      <c r="I2079" s="13"/>
    </row>
    <row r="2080">
      <c r="I2080" s="13"/>
    </row>
    <row r="2081">
      <c r="I2081" s="13"/>
    </row>
    <row r="2082">
      <c r="I2082" s="13"/>
    </row>
    <row r="2083">
      <c r="I2083" s="13"/>
    </row>
    <row r="2084">
      <c r="I2084" s="13"/>
    </row>
    <row r="2085">
      <c r="I2085" s="13"/>
    </row>
    <row r="2086">
      <c r="I2086" s="13"/>
    </row>
    <row r="2087">
      <c r="I2087" s="13"/>
    </row>
    <row r="2088">
      <c r="I2088" s="13"/>
    </row>
    <row r="2089">
      <c r="I2089" s="13"/>
    </row>
    <row r="2090">
      <c r="I2090" s="13"/>
    </row>
    <row r="2091">
      <c r="I2091" s="13"/>
    </row>
    <row r="2092">
      <c r="I2092" s="13"/>
    </row>
    <row r="2093">
      <c r="I2093" s="13"/>
    </row>
    <row r="2094">
      <c r="I2094" s="13"/>
    </row>
    <row r="2095">
      <c r="I2095" s="13"/>
    </row>
    <row r="2096">
      <c r="I2096" s="13"/>
    </row>
    <row r="2097">
      <c r="I2097" s="13"/>
    </row>
    <row r="2098">
      <c r="I2098" s="13"/>
    </row>
    <row r="2099">
      <c r="I2099" s="13"/>
    </row>
    <row r="2100">
      <c r="I2100" s="13"/>
    </row>
    <row r="2101">
      <c r="I2101" s="13"/>
    </row>
    <row r="2102">
      <c r="I2102" s="13"/>
    </row>
    <row r="2103">
      <c r="I2103" s="13"/>
    </row>
    <row r="2104">
      <c r="I2104" s="13"/>
    </row>
    <row r="2105">
      <c r="I2105" s="13"/>
    </row>
    <row r="2106">
      <c r="I2106" s="13"/>
    </row>
    <row r="2107">
      <c r="I2107" s="13"/>
    </row>
    <row r="2108">
      <c r="I2108" s="13"/>
    </row>
    <row r="2109">
      <c r="I2109" s="13"/>
    </row>
    <row r="2110">
      <c r="I2110" s="13"/>
    </row>
    <row r="2111">
      <c r="I2111" s="13"/>
    </row>
    <row r="2112">
      <c r="I2112" s="13"/>
    </row>
    <row r="2113">
      <c r="I2113" s="13"/>
    </row>
    <row r="2114">
      <c r="I2114" s="13"/>
    </row>
    <row r="2115">
      <c r="I2115" s="13"/>
    </row>
    <row r="2116">
      <c r="I2116" s="13"/>
    </row>
    <row r="2117">
      <c r="I2117" s="13"/>
    </row>
    <row r="2118">
      <c r="I2118" s="13"/>
    </row>
    <row r="2119">
      <c r="I2119" s="13"/>
    </row>
    <row r="2120">
      <c r="I2120" s="13"/>
    </row>
    <row r="2121">
      <c r="I2121" s="13"/>
    </row>
    <row r="2122">
      <c r="I2122" s="13"/>
    </row>
    <row r="2123">
      <c r="I2123" s="13"/>
    </row>
    <row r="2124">
      <c r="I2124" s="13"/>
    </row>
    <row r="2125">
      <c r="I2125" s="13"/>
    </row>
    <row r="2126">
      <c r="I2126" s="13"/>
    </row>
    <row r="2127">
      <c r="I2127" s="13"/>
    </row>
    <row r="2128">
      <c r="I2128" s="13"/>
    </row>
    <row r="2129">
      <c r="I2129" s="13"/>
    </row>
    <row r="2130">
      <c r="I2130" s="13"/>
    </row>
    <row r="2131">
      <c r="I2131" s="13"/>
    </row>
    <row r="2132">
      <c r="I2132" s="13"/>
    </row>
    <row r="2133">
      <c r="I2133" s="13"/>
    </row>
    <row r="2134">
      <c r="I2134" s="13"/>
    </row>
    <row r="2135">
      <c r="I2135" s="13"/>
    </row>
    <row r="2136">
      <c r="I2136" s="13"/>
    </row>
    <row r="2137">
      <c r="I2137" s="13"/>
    </row>
    <row r="2138">
      <c r="I2138" s="13"/>
    </row>
    <row r="2139">
      <c r="I2139" s="13"/>
    </row>
    <row r="2140">
      <c r="I2140" s="13"/>
    </row>
    <row r="2141">
      <c r="I2141" s="13"/>
    </row>
    <row r="2142">
      <c r="I2142" s="13"/>
    </row>
    <row r="2143">
      <c r="I2143" s="13"/>
    </row>
    <row r="2144">
      <c r="I2144" s="13"/>
    </row>
    <row r="2145">
      <c r="I2145" s="13"/>
    </row>
    <row r="2146">
      <c r="I2146" s="13"/>
    </row>
    <row r="2147">
      <c r="I2147" s="13"/>
    </row>
    <row r="2148">
      <c r="I2148" s="13"/>
    </row>
    <row r="2149">
      <c r="I2149" s="13"/>
    </row>
    <row r="2150">
      <c r="I2150" s="13"/>
    </row>
    <row r="2151">
      <c r="I2151" s="13"/>
    </row>
    <row r="2152">
      <c r="I2152" s="13"/>
    </row>
    <row r="2153">
      <c r="I2153" s="13"/>
    </row>
    <row r="2154">
      <c r="I2154" s="13"/>
    </row>
    <row r="2155">
      <c r="I2155" s="13"/>
    </row>
    <row r="2156">
      <c r="I2156" s="13"/>
    </row>
    <row r="2157">
      <c r="I2157" s="13"/>
    </row>
    <row r="2158">
      <c r="I2158" s="13"/>
    </row>
    <row r="2159">
      <c r="I2159" s="13"/>
    </row>
    <row r="2160">
      <c r="I2160" s="13"/>
    </row>
    <row r="2161">
      <c r="I2161" s="13"/>
    </row>
    <row r="2162">
      <c r="I2162" s="13"/>
    </row>
    <row r="2163">
      <c r="I2163" s="13"/>
    </row>
    <row r="2164">
      <c r="I2164" s="13"/>
    </row>
    <row r="2165">
      <c r="I2165" s="13"/>
    </row>
    <row r="2166">
      <c r="I2166" s="13"/>
    </row>
    <row r="2167">
      <c r="I2167" s="13"/>
    </row>
    <row r="2168">
      <c r="I2168" s="13"/>
    </row>
    <row r="2169">
      <c r="I2169" s="13"/>
    </row>
    <row r="2170">
      <c r="I2170" s="13"/>
    </row>
    <row r="2171">
      <c r="I2171" s="13"/>
    </row>
    <row r="2172">
      <c r="I2172" s="13"/>
    </row>
    <row r="2173">
      <c r="I2173" s="13"/>
    </row>
    <row r="2174">
      <c r="I2174" s="13"/>
    </row>
    <row r="2175">
      <c r="I2175" s="13"/>
    </row>
    <row r="2176">
      <c r="I2176" s="13"/>
    </row>
    <row r="2177">
      <c r="I2177" s="13"/>
    </row>
    <row r="2178">
      <c r="I2178" s="13"/>
    </row>
    <row r="2179">
      <c r="I2179" s="13"/>
    </row>
    <row r="2180">
      <c r="I2180" s="13"/>
    </row>
    <row r="2181">
      <c r="I2181" s="13"/>
    </row>
    <row r="2182">
      <c r="I2182" s="13"/>
    </row>
    <row r="2183">
      <c r="I2183" s="13"/>
    </row>
    <row r="2184">
      <c r="I2184" s="13"/>
    </row>
    <row r="2185">
      <c r="I2185" s="13"/>
    </row>
    <row r="2186">
      <c r="I2186" s="13"/>
    </row>
    <row r="2187">
      <c r="I2187" s="13"/>
    </row>
    <row r="2188">
      <c r="I2188" s="13"/>
    </row>
    <row r="2189">
      <c r="I2189" s="13"/>
    </row>
    <row r="2190">
      <c r="I2190" s="13"/>
    </row>
    <row r="2191">
      <c r="I2191" s="13"/>
    </row>
    <row r="2192">
      <c r="I2192" s="13"/>
    </row>
    <row r="2193">
      <c r="I2193" s="13"/>
    </row>
    <row r="2194">
      <c r="I2194" s="13"/>
    </row>
    <row r="2195">
      <c r="I2195" s="13"/>
    </row>
    <row r="2196">
      <c r="I2196" s="13"/>
    </row>
    <row r="2197">
      <c r="I2197" s="13"/>
    </row>
    <row r="2198">
      <c r="I2198" s="13"/>
    </row>
    <row r="2199">
      <c r="I2199" s="13"/>
    </row>
    <row r="2200">
      <c r="I2200" s="13"/>
    </row>
    <row r="2201">
      <c r="I2201" s="13"/>
    </row>
    <row r="2202">
      <c r="I2202" s="13"/>
    </row>
    <row r="2203">
      <c r="I2203" s="13"/>
    </row>
    <row r="2204">
      <c r="I2204" s="13"/>
    </row>
    <row r="2205">
      <c r="I2205" s="13"/>
    </row>
    <row r="2206">
      <c r="I2206" s="13"/>
    </row>
    <row r="2207">
      <c r="I2207" s="13"/>
    </row>
    <row r="2208">
      <c r="I2208" s="13"/>
    </row>
    <row r="2209">
      <c r="I2209" s="13"/>
    </row>
    <row r="2210">
      <c r="I2210" s="13"/>
    </row>
    <row r="2211">
      <c r="I2211" s="13"/>
    </row>
    <row r="2212">
      <c r="I2212" s="13"/>
    </row>
    <row r="2213">
      <c r="I2213" s="13"/>
    </row>
    <row r="2214">
      <c r="I2214" s="13"/>
    </row>
    <row r="2215">
      <c r="I2215" s="13"/>
    </row>
    <row r="2216">
      <c r="I2216" s="13"/>
    </row>
    <row r="2217">
      <c r="I2217" s="13"/>
    </row>
    <row r="2218">
      <c r="I2218" s="13"/>
    </row>
    <row r="2219">
      <c r="I2219" s="13"/>
    </row>
    <row r="2220">
      <c r="I2220" s="13"/>
    </row>
    <row r="2221">
      <c r="I2221" s="13"/>
    </row>
    <row r="2222">
      <c r="I2222" s="13"/>
    </row>
    <row r="2223">
      <c r="I2223" s="13"/>
    </row>
    <row r="2224">
      <c r="I2224" s="13"/>
    </row>
    <row r="2225">
      <c r="I2225" s="13"/>
    </row>
    <row r="2226">
      <c r="I2226" s="13"/>
    </row>
    <row r="2227">
      <c r="I2227" s="13"/>
    </row>
    <row r="2228">
      <c r="I2228" s="13"/>
    </row>
    <row r="2229">
      <c r="I2229" s="13"/>
    </row>
    <row r="2230">
      <c r="I2230" s="13"/>
    </row>
    <row r="2231">
      <c r="I2231" s="13"/>
    </row>
    <row r="2232">
      <c r="I2232" s="13"/>
    </row>
    <row r="2233">
      <c r="I2233" s="13"/>
    </row>
    <row r="2234">
      <c r="I2234" s="13"/>
    </row>
    <row r="2235">
      <c r="I2235" s="13"/>
    </row>
    <row r="2236">
      <c r="I2236" s="13"/>
    </row>
    <row r="2237">
      <c r="I2237" s="13"/>
    </row>
    <row r="2238">
      <c r="I2238" s="13"/>
    </row>
    <row r="2239">
      <c r="I2239" s="13"/>
    </row>
    <row r="2240">
      <c r="I2240" s="13"/>
    </row>
    <row r="2241">
      <c r="I2241" s="13"/>
    </row>
    <row r="2242">
      <c r="I2242" s="13"/>
    </row>
    <row r="2243">
      <c r="I2243" s="13"/>
    </row>
    <row r="2244">
      <c r="I2244" s="13"/>
    </row>
    <row r="2245">
      <c r="I2245" s="13"/>
    </row>
    <row r="2246">
      <c r="I2246" s="13"/>
    </row>
    <row r="2247">
      <c r="I2247" s="13"/>
    </row>
    <row r="2248">
      <c r="I2248" s="13"/>
    </row>
    <row r="2249">
      <c r="I2249" s="13"/>
    </row>
    <row r="2250">
      <c r="I2250" s="13"/>
    </row>
    <row r="2251">
      <c r="I2251" s="13"/>
    </row>
    <row r="2252">
      <c r="I2252" s="13"/>
    </row>
    <row r="2253">
      <c r="I2253" s="13"/>
    </row>
    <row r="2254">
      <c r="I2254" s="13"/>
    </row>
    <row r="2255">
      <c r="I2255" s="13"/>
    </row>
    <row r="2256">
      <c r="I2256" s="13"/>
    </row>
    <row r="2257">
      <c r="I2257" s="13"/>
    </row>
    <row r="2258">
      <c r="I2258" s="13"/>
    </row>
    <row r="2259">
      <c r="I2259" s="13"/>
    </row>
    <row r="2260">
      <c r="I2260" s="13"/>
    </row>
    <row r="2261">
      <c r="I2261" s="13"/>
    </row>
    <row r="2262">
      <c r="I2262" s="13"/>
    </row>
    <row r="2263">
      <c r="I2263" s="13"/>
    </row>
    <row r="2264">
      <c r="I2264" s="13"/>
    </row>
    <row r="2265">
      <c r="I2265" s="13"/>
    </row>
    <row r="2266">
      <c r="I2266" s="13"/>
    </row>
    <row r="2267">
      <c r="I2267" s="13"/>
    </row>
    <row r="2268">
      <c r="I2268" s="13"/>
    </row>
    <row r="2269">
      <c r="I2269" s="13"/>
    </row>
    <row r="2270">
      <c r="I2270" s="13"/>
    </row>
    <row r="2271">
      <c r="I2271" s="13"/>
    </row>
    <row r="2272">
      <c r="I2272" s="13"/>
    </row>
    <row r="2273">
      <c r="I2273" s="13"/>
    </row>
    <row r="2274">
      <c r="I2274" s="13"/>
    </row>
    <row r="2275">
      <c r="I2275" s="13"/>
    </row>
    <row r="2276">
      <c r="I2276" s="13"/>
    </row>
    <row r="2277">
      <c r="I2277" s="13"/>
    </row>
    <row r="2278">
      <c r="I2278" s="13"/>
    </row>
    <row r="2279">
      <c r="I2279" s="13"/>
    </row>
    <row r="2280">
      <c r="I2280" s="13"/>
    </row>
    <row r="2281">
      <c r="I2281" s="13"/>
    </row>
    <row r="2282">
      <c r="I2282" s="13"/>
    </row>
    <row r="2283">
      <c r="I2283" s="13"/>
    </row>
    <row r="2284">
      <c r="I2284" s="13"/>
    </row>
    <row r="2285">
      <c r="I2285" s="13"/>
    </row>
    <row r="2286">
      <c r="I2286" s="13"/>
    </row>
    <row r="2287">
      <c r="I2287" s="13"/>
    </row>
    <row r="2288">
      <c r="I2288" s="13"/>
    </row>
    <row r="2289">
      <c r="I2289" s="13"/>
    </row>
    <row r="2290">
      <c r="I2290" s="13"/>
    </row>
    <row r="2291">
      <c r="I2291" s="13"/>
    </row>
    <row r="2292">
      <c r="I2292" s="13"/>
    </row>
    <row r="2293">
      <c r="I2293" s="13"/>
    </row>
    <row r="2294">
      <c r="I2294" s="13"/>
    </row>
    <row r="2295">
      <c r="I2295" s="13"/>
    </row>
    <row r="2296">
      <c r="I2296" s="13"/>
    </row>
    <row r="2297">
      <c r="I2297" s="13"/>
    </row>
    <row r="2298">
      <c r="I2298" s="13"/>
    </row>
    <row r="2299">
      <c r="I2299" s="13"/>
    </row>
    <row r="2300">
      <c r="I2300" s="13"/>
    </row>
    <row r="2301">
      <c r="I2301" s="13"/>
    </row>
    <row r="2302">
      <c r="I2302" s="13"/>
    </row>
    <row r="2303">
      <c r="I2303" s="13"/>
    </row>
    <row r="2304">
      <c r="I2304" s="13"/>
    </row>
    <row r="2305">
      <c r="I2305" s="13"/>
    </row>
    <row r="2306">
      <c r="I2306" s="13"/>
    </row>
    <row r="2307">
      <c r="I2307" s="13"/>
    </row>
    <row r="2308">
      <c r="I2308" s="13"/>
    </row>
    <row r="2309">
      <c r="I2309" s="13"/>
    </row>
    <row r="2310">
      <c r="I2310" s="13"/>
    </row>
    <row r="2311">
      <c r="I2311" s="13"/>
    </row>
    <row r="2312">
      <c r="I2312" s="13"/>
    </row>
    <row r="2313">
      <c r="I2313" s="13"/>
    </row>
    <row r="2314">
      <c r="I2314" s="13"/>
    </row>
    <row r="2315">
      <c r="I2315" s="13"/>
    </row>
    <row r="2316">
      <c r="I2316" s="13"/>
    </row>
    <row r="2317">
      <c r="I2317" s="13"/>
    </row>
    <row r="2318">
      <c r="I2318" s="13"/>
    </row>
    <row r="2319">
      <c r="I2319" s="13"/>
    </row>
    <row r="2320">
      <c r="I2320" s="13"/>
    </row>
    <row r="2321">
      <c r="I2321" s="13"/>
    </row>
    <row r="2322">
      <c r="I2322" s="13"/>
    </row>
    <row r="2323">
      <c r="I2323" s="13"/>
    </row>
    <row r="2324">
      <c r="I2324" s="13"/>
    </row>
    <row r="2325">
      <c r="I2325" s="13"/>
    </row>
    <row r="2326">
      <c r="I2326" s="13"/>
    </row>
    <row r="2327">
      <c r="I2327" s="13"/>
    </row>
    <row r="2328">
      <c r="I2328" s="13"/>
    </row>
    <row r="2329">
      <c r="I2329" s="13"/>
    </row>
    <row r="2330">
      <c r="I2330" s="13"/>
    </row>
    <row r="2331">
      <c r="I2331" s="13"/>
    </row>
    <row r="2332">
      <c r="I2332" s="13"/>
    </row>
    <row r="2333">
      <c r="I2333" s="13"/>
    </row>
    <row r="2334">
      <c r="I2334" s="13"/>
    </row>
    <row r="2335">
      <c r="I2335" s="13"/>
    </row>
    <row r="2336">
      <c r="I2336" s="13"/>
    </row>
    <row r="2337">
      <c r="I2337" s="13"/>
    </row>
    <row r="2338">
      <c r="I2338" s="13"/>
    </row>
    <row r="2339">
      <c r="I2339" s="13"/>
    </row>
    <row r="2340">
      <c r="I2340" s="13"/>
    </row>
    <row r="2341">
      <c r="I2341" s="13"/>
    </row>
    <row r="2342">
      <c r="I2342" s="13"/>
    </row>
    <row r="2343">
      <c r="I2343" s="13"/>
    </row>
    <row r="2344">
      <c r="I2344" s="13"/>
    </row>
    <row r="2345">
      <c r="I2345" s="13"/>
    </row>
    <row r="2346">
      <c r="I2346" s="13"/>
    </row>
    <row r="2347">
      <c r="I2347" s="13"/>
    </row>
    <row r="2348">
      <c r="I2348" s="13"/>
    </row>
    <row r="2349">
      <c r="I2349" s="13"/>
    </row>
    <row r="2350">
      <c r="I2350" s="13"/>
    </row>
    <row r="2351">
      <c r="I2351" s="13"/>
    </row>
    <row r="2352">
      <c r="I2352" s="13"/>
    </row>
    <row r="2353">
      <c r="I2353" s="13"/>
    </row>
    <row r="2354">
      <c r="I2354" s="13"/>
    </row>
    <row r="2355">
      <c r="I2355" s="13"/>
    </row>
    <row r="2356">
      <c r="I2356" s="13"/>
    </row>
    <row r="2357">
      <c r="I2357" s="13"/>
    </row>
    <row r="2358">
      <c r="I2358" s="13"/>
    </row>
    <row r="2359">
      <c r="I2359" s="13"/>
    </row>
    <row r="2360">
      <c r="I2360" s="13"/>
    </row>
    <row r="2361">
      <c r="I2361" s="13"/>
    </row>
    <row r="2362">
      <c r="I2362" s="13"/>
    </row>
    <row r="2363">
      <c r="I2363" s="13"/>
    </row>
    <row r="2364">
      <c r="I2364" s="13"/>
    </row>
    <row r="2365">
      <c r="I2365" s="13"/>
    </row>
    <row r="2366">
      <c r="I2366" s="13"/>
    </row>
    <row r="2367">
      <c r="I2367" s="13"/>
    </row>
    <row r="2368">
      <c r="I2368" s="13"/>
    </row>
    <row r="2369">
      <c r="I2369" s="13"/>
    </row>
    <row r="2370">
      <c r="I2370" s="13"/>
    </row>
    <row r="2371">
      <c r="I2371" s="13"/>
    </row>
    <row r="2372">
      <c r="I2372" s="13"/>
    </row>
    <row r="2373">
      <c r="I2373" s="13"/>
    </row>
    <row r="2374">
      <c r="I2374" s="13"/>
    </row>
    <row r="2375">
      <c r="I2375" s="13"/>
    </row>
    <row r="2376">
      <c r="I2376" s="13"/>
    </row>
    <row r="2377">
      <c r="I2377" s="13"/>
    </row>
    <row r="2378">
      <c r="I2378" s="13"/>
    </row>
    <row r="2379">
      <c r="I2379" s="13"/>
    </row>
    <row r="2380">
      <c r="I2380" s="13"/>
    </row>
    <row r="2381">
      <c r="I2381" s="13"/>
    </row>
    <row r="2382">
      <c r="I2382" s="13"/>
    </row>
    <row r="2383">
      <c r="I2383" s="13"/>
    </row>
    <row r="2384">
      <c r="I2384" s="13"/>
    </row>
    <row r="2385">
      <c r="I2385" s="13"/>
    </row>
    <row r="2386">
      <c r="I2386" s="13"/>
    </row>
    <row r="2387">
      <c r="I2387" s="13"/>
    </row>
    <row r="2388">
      <c r="I2388" s="13"/>
    </row>
    <row r="2389">
      <c r="I2389" s="13"/>
    </row>
    <row r="2390">
      <c r="I2390" s="13"/>
    </row>
    <row r="2391">
      <c r="I2391" s="13"/>
    </row>
    <row r="2392">
      <c r="I2392" s="13"/>
    </row>
    <row r="2393">
      <c r="I2393" s="13"/>
    </row>
    <row r="2394">
      <c r="I2394" s="13"/>
    </row>
    <row r="2395">
      <c r="I2395" s="13"/>
    </row>
    <row r="2396">
      <c r="I2396" s="13"/>
    </row>
    <row r="2397">
      <c r="I2397" s="13"/>
    </row>
    <row r="2398">
      <c r="I2398" s="13"/>
    </row>
    <row r="2399">
      <c r="I2399" s="13"/>
    </row>
    <row r="2400">
      <c r="I2400" s="13"/>
    </row>
    <row r="2401">
      <c r="I2401" s="13"/>
    </row>
    <row r="2402">
      <c r="I2402" s="13"/>
    </row>
    <row r="2403">
      <c r="I2403" s="13"/>
    </row>
    <row r="2404">
      <c r="I2404" s="13"/>
    </row>
    <row r="2405">
      <c r="I2405" s="13"/>
    </row>
    <row r="2406">
      <c r="I2406" s="13"/>
    </row>
    <row r="2407">
      <c r="I2407" s="13"/>
    </row>
    <row r="2408">
      <c r="I2408" s="13"/>
    </row>
    <row r="2409">
      <c r="I2409" s="13"/>
    </row>
    <row r="2410">
      <c r="I2410" s="13"/>
    </row>
    <row r="2411">
      <c r="I2411" s="13"/>
    </row>
    <row r="2412">
      <c r="I2412" s="13"/>
    </row>
    <row r="2413">
      <c r="I2413" s="13"/>
    </row>
    <row r="2414">
      <c r="I2414" s="13"/>
    </row>
    <row r="2415">
      <c r="I2415" s="13"/>
    </row>
    <row r="2416">
      <c r="I2416" s="13"/>
    </row>
    <row r="2417">
      <c r="I2417" s="13"/>
    </row>
    <row r="2418">
      <c r="I2418" s="13"/>
    </row>
    <row r="2419">
      <c r="I2419" s="13"/>
    </row>
    <row r="2420">
      <c r="I2420" s="13"/>
    </row>
    <row r="2421">
      <c r="I2421" s="13"/>
    </row>
    <row r="2422">
      <c r="I2422" s="13"/>
    </row>
    <row r="2423">
      <c r="I2423" s="13"/>
    </row>
    <row r="2424">
      <c r="I2424" s="13"/>
    </row>
    <row r="2425">
      <c r="I2425" s="13"/>
    </row>
    <row r="2426">
      <c r="I2426" s="13"/>
    </row>
    <row r="2427">
      <c r="I2427" s="13"/>
    </row>
    <row r="2428">
      <c r="I2428" s="13"/>
    </row>
    <row r="2429">
      <c r="I2429" s="13"/>
    </row>
    <row r="2430">
      <c r="I2430" s="13"/>
    </row>
    <row r="2431">
      <c r="I2431" s="13"/>
    </row>
    <row r="2432">
      <c r="I2432" s="13"/>
    </row>
    <row r="2433">
      <c r="I2433" s="13"/>
    </row>
    <row r="2434">
      <c r="I2434" s="13"/>
    </row>
    <row r="2435">
      <c r="I2435" s="13"/>
    </row>
    <row r="2436">
      <c r="I2436" s="13"/>
    </row>
    <row r="2437">
      <c r="I2437" s="13"/>
    </row>
    <row r="2438">
      <c r="I2438" s="13"/>
    </row>
    <row r="2439">
      <c r="I2439" s="13"/>
    </row>
    <row r="2440">
      <c r="I2440" s="13"/>
    </row>
    <row r="2441">
      <c r="I2441" s="13"/>
    </row>
    <row r="2442">
      <c r="I2442" s="13"/>
    </row>
    <row r="2443">
      <c r="I2443" s="13"/>
    </row>
    <row r="2444">
      <c r="I2444" s="13"/>
    </row>
    <row r="2445">
      <c r="I2445" s="13"/>
    </row>
    <row r="2446">
      <c r="I2446" s="13"/>
    </row>
    <row r="2447">
      <c r="I2447" s="13"/>
    </row>
    <row r="2448">
      <c r="I2448" s="13"/>
    </row>
    <row r="2449">
      <c r="I2449" s="13"/>
    </row>
    <row r="2450">
      <c r="I2450" s="13"/>
    </row>
    <row r="2451">
      <c r="I2451" s="13"/>
    </row>
    <row r="2452">
      <c r="I2452" s="13"/>
    </row>
    <row r="2453">
      <c r="I2453" s="13"/>
    </row>
    <row r="2454">
      <c r="I2454" s="13"/>
    </row>
    <row r="2455">
      <c r="I2455" s="13"/>
    </row>
    <row r="2456">
      <c r="I2456" s="13"/>
    </row>
    <row r="2457">
      <c r="I2457" s="13"/>
    </row>
    <row r="2458">
      <c r="I2458" s="13"/>
    </row>
    <row r="2459">
      <c r="I2459" s="13"/>
    </row>
    <row r="2460">
      <c r="I2460" s="13"/>
    </row>
    <row r="2461">
      <c r="I2461" s="13"/>
    </row>
    <row r="2462">
      <c r="I2462" s="13"/>
    </row>
    <row r="2463">
      <c r="I2463" s="13"/>
    </row>
    <row r="2464">
      <c r="I2464" s="13"/>
    </row>
    <row r="2465">
      <c r="I2465" s="13"/>
    </row>
    <row r="2466">
      <c r="I2466" s="13"/>
    </row>
    <row r="2467">
      <c r="I2467" s="13"/>
    </row>
    <row r="2468">
      <c r="I2468" s="13"/>
    </row>
    <row r="2469">
      <c r="I2469" s="13"/>
    </row>
    <row r="2470">
      <c r="I2470" s="13"/>
    </row>
    <row r="2471">
      <c r="I2471" s="13"/>
    </row>
    <row r="2472">
      <c r="I2472" s="13"/>
    </row>
    <row r="2473">
      <c r="I2473" s="13"/>
    </row>
    <row r="2474">
      <c r="I2474" s="13"/>
    </row>
    <row r="2475">
      <c r="I2475" s="13"/>
    </row>
    <row r="2476">
      <c r="I2476" s="13"/>
    </row>
    <row r="2477">
      <c r="I2477" s="13"/>
    </row>
    <row r="2478">
      <c r="I2478" s="13"/>
    </row>
    <row r="2479">
      <c r="I2479" s="13"/>
    </row>
    <row r="2480">
      <c r="I2480" s="13"/>
    </row>
    <row r="2481">
      <c r="I2481" s="13"/>
    </row>
    <row r="2482">
      <c r="I2482" s="13"/>
    </row>
    <row r="2483">
      <c r="I2483" s="13"/>
    </row>
    <row r="2484">
      <c r="I2484" s="13"/>
    </row>
    <row r="2485">
      <c r="I2485" s="13"/>
    </row>
    <row r="2486">
      <c r="I2486" s="13"/>
    </row>
    <row r="2487">
      <c r="I2487" s="13"/>
    </row>
    <row r="2488">
      <c r="I2488" s="13"/>
    </row>
    <row r="2489">
      <c r="I2489" s="13"/>
    </row>
    <row r="2490">
      <c r="I2490" s="13"/>
    </row>
    <row r="2491">
      <c r="I2491" s="13"/>
    </row>
    <row r="2492">
      <c r="I2492" s="13"/>
    </row>
    <row r="2493">
      <c r="I2493" s="13"/>
    </row>
    <row r="2494">
      <c r="I2494" s="13"/>
    </row>
    <row r="2495">
      <c r="I2495" s="13"/>
    </row>
    <row r="2496">
      <c r="I2496" s="13"/>
    </row>
    <row r="2497">
      <c r="I2497" s="13"/>
    </row>
    <row r="2498">
      <c r="I2498" s="13"/>
    </row>
    <row r="2499">
      <c r="I2499" s="13"/>
    </row>
    <row r="2500">
      <c r="I2500" s="13"/>
    </row>
    <row r="2501">
      <c r="I2501" s="13"/>
    </row>
    <row r="2502">
      <c r="I2502" s="13"/>
    </row>
    <row r="2503">
      <c r="I2503" s="13"/>
    </row>
    <row r="2504">
      <c r="I2504" s="13"/>
    </row>
    <row r="2505">
      <c r="I2505" s="13"/>
    </row>
    <row r="2506">
      <c r="I2506" s="13"/>
    </row>
    <row r="2507">
      <c r="I2507" s="13"/>
    </row>
    <row r="2508">
      <c r="I2508" s="13"/>
    </row>
    <row r="2509">
      <c r="I2509" s="13"/>
    </row>
    <row r="2510">
      <c r="I2510" s="13"/>
    </row>
    <row r="2511">
      <c r="I2511" s="13"/>
    </row>
    <row r="2512">
      <c r="I2512" s="13"/>
    </row>
    <row r="2513">
      <c r="I2513" s="13"/>
    </row>
    <row r="2514">
      <c r="I2514" s="13"/>
    </row>
    <row r="2515">
      <c r="I2515" s="13"/>
    </row>
    <row r="2516">
      <c r="I2516" s="13"/>
    </row>
    <row r="2517">
      <c r="I2517" s="13"/>
    </row>
    <row r="2518">
      <c r="I2518" s="13"/>
    </row>
    <row r="2519">
      <c r="I2519" s="13"/>
    </row>
    <row r="2520">
      <c r="I2520" s="13"/>
    </row>
    <row r="2521">
      <c r="I2521" s="13"/>
    </row>
    <row r="2522">
      <c r="I2522" s="13"/>
    </row>
    <row r="2523">
      <c r="I2523" s="13"/>
    </row>
    <row r="2524">
      <c r="I2524" s="13"/>
    </row>
    <row r="2525">
      <c r="I2525" s="13"/>
    </row>
    <row r="2526">
      <c r="I2526" s="13"/>
    </row>
    <row r="2527">
      <c r="I2527" s="13"/>
    </row>
    <row r="2528">
      <c r="I2528" s="13"/>
    </row>
    <row r="2529">
      <c r="I2529" s="13"/>
    </row>
    <row r="2530">
      <c r="I2530" s="13"/>
    </row>
    <row r="2531">
      <c r="I2531" s="13"/>
    </row>
    <row r="2532">
      <c r="I2532" s="13"/>
    </row>
    <row r="2533">
      <c r="I2533" s="13"/>
    </row>
    <row r="2534">
      <c r="I2534" s="13"/>
    </row>
    <row r="2535">
      <c r="I2535" s="13"/>
    </row>
    <row r="2536">
      <c r="I2536" s="13"/>
    </row>
    <row r="2537">
      <c r="I2537" s="13"/>
    </row>
    <row r="2538">
      <c r="I2538" s="13"/>
    </row>
    <row r="2539">
      <c r="I2539" s="13"/>
    </row>
    <row r="2540">
      <c r="I2540" s="13"/>
    </row>
    <row r="2541">
      <c r="I2541" s="13"/>
    </row>
    <row r="2542">
      <c r="I2542" s="13"/>
    </row>
    <row r="2543">
      <c r="I2543" s="13"/>
    </row>
    <row r="2544">
      <c r="I2544" s="13"/>
    </row>
    <row r="2545">
      <c r="I2545" s="13"/>
    </row>
    <row r="2546">
      <c r="I2546" s="13"/>
    </row>
    <row r="2547">
      <c r="I2547" s="13"/>
    </row>
    <row r="2548">
      <c r="I2548" s="13"/>
    </row>
    <row r="2549">
      <c r="I2549" s="13"/>
    </row>
    <row r="2550">
      <c r="I2550" s="13"/>
    </row>
    <row r="2551">
      <c r="I2551" s="13"/>
    </row>
    <row r="2552">
      <c r="I2552" s="13"/>
    </row>
    <row r="2553">
      <c r="I2553" s="13"/>
    </row>
    <row r="2554">
      <c r="I2554" s="13"/>
    </row>
    <row r="2555">
      <c r="I2555" s="13"/>
    </row>
    <row r="2556">
      <c r="I2556" s="13"/>
    </row>
    <row r="2557">
      <c r="I2557" s="13"/>
    </row>
    <row r="2558">
      <c r="I2558" s="13"/>
    </row>
    <row r="2559">
      <c r="I2559" s="13"/>
    </row>
    <row r="2560">
      <c r="I2560" s="13"/>
    </row>
    <row r="2561">
      <c r="I2561" s="13"/>
    </row>
    <row r="2562">
      <c r="I2562" s="13"/>
    </row>
    <row r="2563">
      <c r="I2563" s="13"/>
    </row>
    <row r="2564">
      <c r="I2564" s="13"/>
    </row>
    <row r="2565">
      <c r="I2565" s="13"/>
    </row>
    <row r="2566">
      <c r="I2566" s="13"/>
    </row>
    <row r="2567">
      <c r="I2567" s="13"/>
    </row>
    <row r="2568">
      <c r="I2568" s="13"/>
    </row>
    <row r="2569">
      <c r="I2569" s="13"/>
    </row>
    <row r="2570">
      <c r="I2570" s="13"/>
    </row>
    <row r="2571">
      <c r="I2571" s="13"/>
    </row>
    <row r="2572">
      <c r="I2572" s="13"/>
    </row>
    <row r="2573">
      <c r="I2573" s="13"/>
    </row>
    <row r="2574">
      <c r="I2574" s="13"/>
    </row>
    <row r="2575">
      <c r="I2575" s="13"/>
    </row>
    <row r="2576">
      <c r="I2576" s="13"/>
    </row>
    <row r="2577">
      <c r="I2577" s="13"/>
    </row>
    <row r="2578">
      <c r="I2578" s="13"/>
    </row>
    <row r="2579">
      <c r="I2579" s="13"/>
    </row>
    <row r="2580">
      <c r="I2580" s="13"/>
    </row>
    <row r="2581">
      <c r="I2581" s="13"/>
    </row>
    <row r="2582">
      <c r="I2582" s="13"/>
    </row>
    <row r="2583">
      <c r="I2583" s="13"/>
    </row>
    <row r="2584">
      <c r="I2584" s="13"/>
    </row>
    <row r="2585">
      <c r="I2585" s="13"/>
    </row>
    <row r="2586">
      <c r="I2586" s="13"/>
    </row>
    <row r="2587">
      <c r="I2587" s="13"/>
    </row>
    <row r="2588">
      <c r="I2588" s="13"/>
    </row>
    <row r="2589">
      <c r="I2589" s="13"/>
    </row>
    <row r="2590">
      <c r="I2590" s="13"/>
    </row>
    <row r="2591">
      <c r="I2591" s="13"/>
    </row>
    <row r="2592">
      <c r="I2592" s="13"/>
    </row>
    <row r="2593">
      <c r="I2593" s="13"/>
    </row>
    <row r="2594">
      <c r="I2594" s="13"/>
    </row>
    <row r="2595">
      <c r="I2595" s="13"/>
    </row>
    <row r="2596">
      <c r="I2596" s="13"/>
    </row>
    <row r="2597">
      <c r="I2597" s="13"/>
    </row>
    <row r="2598">
      <c r="I2598" s="13"/>
    </row>
    <row r="2599">
      <c r="I2599" s="13"/>
    </row>
    <row r="2600">
      <c r="I2600" s="13"/>
    </row>
    <row r="2601">
      <c r="I2601" s="13"/>
    </row>
    <row r="2602">
      <c r="I2602" s="13"/>
    </row>
    <row r="2603">
      <c r="I2603" s="13"/>
    </row>
    <row r="2604">
      <c r="I2604" s="13"/>
    </row>
    <row r="2605">
      <c r="I2605" s="13"/>
    </row>
    <row r="2606">
      <c r="I2606" s="13"/>
    </row>
    <row r="2607">
      <c r="I2607" s="13"/>
    </row>
    <row r="2608">
      <c r="I2608" s="13"/>
    </row>
    <row r="2609">
      <c r="I2609" s="13"/>
    </row>
    <row r="2610">
      <c r="I2610" s="13"/>
    </row>
    <row r="2611">
      <c r="I2611" s="13"/>
    </row>
    <row r="2612">
      <c r="I2612" s="13"/>
    </row>
    <row r="2613">
      <c r="I2613" s="13"/>
    </row>
    <row r="2614">
      <c r="I2614" s="13"/>
    </row>
    <row r="2615">
      <c r="I2615" s="13"/>
    </row>
    <row r="2616">
      <c r="I2616" s="13"/>
    </row>
    <row r="2617">
      <c r="I2617" s="13"/>
    </row>
    <row r="2618">
      <c r="I2618" s="13"/>
    </row>
    <row r="2619">
      <c r="I2619" s="13"/>
    </row>
    <row r="2620">
      <c r="I2620" s="13"/>
    </row>
    <row r="2621">
      <c r="I2621" s="13"/>
    </row>
    <row r="2622">
      <c r="I2622" s="13"/>
    </row>
    <row r="2623">
      <c r="I2623" s="13"/>
    </row>
    <row r="2624">
      <c r="I2624" s="13"/>
    </row>
    <row r="2625">
      <c r="I2625" s="13"/>
    </row>
    <row r="2626">
      <c r="I2626" s="13"/>
    </row>
    <row r="2627">
      <c r="I2627" s="13"/>
    </row>
    <row r="2628">
      <c r="I2628" s="13"/>
    </row>
    <row r="2629">
      <c r="I2629" s="13"/>
    </row>
    <row r="2630">
      <c r="I2630" s="13"/>
    </row>
    <row r="2631">
      <c r="I2631" s="13"/>
    </row>
    <row r="2632">
      <c r="I2632" s="13"/>
    </row>
    <row r="2633">
      <c r="I2633" s="13"/>
    </row>
    <row r="2634">
      <c r="I2634" s="13"/>
    </row>
    <row r="2635">
      <c r="I2635" s="13"/>
    </row>
    <row r="2636">
      <c r="I2636" s="13"/>
    </row>
    <row r="2637">
      <c r="I2637" s="13"/>
    </row>
    <row r="2638">
      <c r="I2638" s="13"/>
    </row>
    <row r="2639">
      <c r="I2639" s="13"/>
    </row>
    <row r="2640">
      <c r="I2640" s="13"/>
    </row>
    <row r="2641">
      <c r="I2641" s="13"/>
    </row>
    <row r="2642">
      <c r="I2642" s="13"/>
    </row>
    <row r="2643">
      <c r="I2643" s="13"/>
    </row>
    <row r="2644">
      <c r="I2644" s="13"/>
    </row>
    <row r="2645">
      <c r="I2645" s="13"/>
    </row>
    <row r="2646">
      <c r="I2646" s="13"/>
    </row>
    <row r="2647">
      <c r="I2647" s="13"/>
    </row>
    <row r="2648">
      <c r="I2648" s="13"/>
    </row>
    <row r="2649">
      <c r="I2649" s="13"/>
    </row>
    <row r="2650">
      <c r="I2650" s="13"/>
    </row>
    <row r="2651">
      <c r="I2651" s="13"/>
    </row>
    <row r="2652">
      <c r="I2652" s="13"/>
    </row>
    <row r="2653">
      <c r="I2653" s="13"/>
    </row>
    <row r="2654">
      <c r="I2654" s="13"/>
    </row>
    <row r="2655">
      <c r="I2655" s="13"/>
    </row>
    <row r="2656">
      <c r="I2656" s="13"/>
    </row>
    <row r="2657">
      <c r="I2657" s="13"/>
    </row>
    <row r="2658">
      <c r="I2658" s="13"/>
    </row>
    <row r="2659">
      <c r="I2659" s="13"/>
    </row>
    <row r="2660">
      <c r="I2660" s="13"/>
    </row>
    <row r="2661">
      <c r="I2661" s="13"/>
    </row>
    <row r="2662">
      <c r="I2662" s="13"/>
    </row>
    <row r="2663">
      <c r="I2663" s="13"/>
    </row>
    <row r="2664">
      <c r="I2664" s="13"/>
    </row>
    <row r="2665">
      <c r="I2665" s="13"/>
    </row>
    <row r="2666">
      <c r="I2666" s="13"/>
    </row>
    <row r="2667">
      <c r="I2667" s="13"/>
    </row>
    <row r="2668">
      <c r="I2668" s="13"/>
    </row>
    <row r="2669">
      <c r="I2669" s="13"/>
    </row>
    <row r="2670">
      <c r="I2670" s="13"/>
    </row>
    <row r="2671">
      <c r="I2671" s="13"/>
    </row>
    <row r="2672">
      <c r="I2672" s="13"/>
    </row>
    <row r="2673">
      <c r="I2673" s="13"/>
    </row>
    <row r="2674">
      <c r="I2674" s="13"/>
    </row>
    <row r="2675">
      <c r="I2675" s="13"/>
    </row>
    <row r="2676">
      <c r="I2676" s="13"/>
    </row>
    <row r="2677">
      <c r="I2677" s="13"/>
    </row>
    <row r="2678">
      <c r="I2678" s="13"/>
    </row>
    <row r="2679">
      <c r="I2679" s="13"/>
    </row>
    <row r="2680">
      <c r="I2680" s="13"/>
    </row>
    <row r="2681">
      <c r="I2681" s="13"/>
    </row>
    <row r="2682">
      <c r="I2682" s="13"/>
    </row>
    <row r="2683">
      <c r="I2683" s="13"/>
    </row>
    <row r="2684">
      <c r="I2684" s="13"/>
    </row>
    <row r="2685">
      <c r="I2685" s="13"/>
    </row>
    <row r="2686">
      <c r="I2686" s="13"/>
    </row>
    <row r="2687">
      <c r="I2687" s="13"/>
    </row>
    <row r="2688">
      <c r="I2688" s="13"/>
    </row>
    <row r="2689">
      <c r="I2689" s="13"/>
    </row>
    <row r="2690">
      <c r="I2690" s="13"/>
    </row>
    <row r="2691">
      <c r="I2691" s="13"/>
    </row>
    <row r="2692">
      <c r="I2692" s="13"/>
    </row>
    <row r="2693">
      <c r="I2693" s="13"/>
    </row>
    <row r="2694">
      <c r="I2694" s="13"/>
    </row>
    <row r="2695">
      <c r="I2695" s="13"/>
    </row>
    <row r="2696">
      <c r="I2696" s="13"/>
    </row>
    <row r="2697">
      <c r="I2697" s="13"/>
    </row>
    <row r="2698">
      <c r="I2698" s="13"/>
    </row>
    <row r="2699">
      <c r="I2699" s="13"/>
    </row>
    <row r="2700">
      <c r="I2700" s="13"/>
    </row>
    <row r="2701">
      <c r="I2701" s="13"/>
    </row>
    <row r="2702">
      <c r="I2702" s="13"/>
    </row>
    <row r="2703">
      <c r="I2703" s="13"/>
    </row>
    <row r="2704">
      <c r="I2704" s="13"/>
    </row>
    <row r="2705">
      <c r="I2705" s="13"/>
    </row>
    <row r="2706">
      <c r="I2706" s="13"/>
    </row>
    <row r="2707">
      <c r="I2707" s="13"/>
    </row>
    <row r="2708">
      <c r="I2708" s="13"/>
    </row>
    <row r="2709">
      <c r="I2709" s="13"/>
    </row>
    <row r="2710">
      <c r="I2710" s="13"/>
    </row>
    <row r="2711">
      <c r="I2711" s="13"/>
    </row>
    <row r="2712">
      <c r="I2712" s="13"/>
    </row>
    <row r="2713">
      <c r="I2713" s="13"/>
    </row>
    <row r="2714">
      <c r="I2714" s="13"/>
    </row>
    <row r="2715">
      <c r="I2715" s="13"/>
    </row>
    <row r="2716">
      <c r="I2716" s="13"/>
    </row>
    <row r="2717">
      <c r="I2717" s="13"/>
    </row>
    <row r="2718">
      <c r="I2718" s="13"/>
    </row>
    <row r="2719">
      <c r="I2719" s="13"/>
    </row>
    <row r="2720">
      <c r="I2720" s="13"/>
    </row>
    <row r="2721">
      <c r="I2721" s="13"/>
    </row>
    <row r="2722">
      <c r="I2722" s="13"/>
    </row>
    <row r="2723">
      <c r="I2723" s="13"/>
    </row>
    <row r="2724">
      <c r="I2724" s="13"/>
    </row>
    <row r="2725">
      <c r="I2725" s="13"/>
    </row>
    <row r="2726">
      <c r="I2726" s="13"/>
    </row>
    <row r="2727">
      <c r="I2727" s="13"/>
    </row>
    <row r="2728">
      <c r="I2728" s="13"/>
    </row>
    <row r="2729">
      <c r="I2729" s="13"/>
    </row>
    <row r="2730">
      <c r="I2730" s="13"/>
    </row>
    <row r="2731">
      <c r="I2731" s="13"/>
    </row>
    <row r="2732">
      <c r="I2732" s="13"/>
    </row>
    <row r="2733">
      <c r="I2733" s="13"/>
    </row>
    <row r="2734">
      <c r="I2734" s="13"/>
    </row>
    <row r="2735">
      <c r="I2735" s="13"/>
    </row>
    <row r="2736">
      <c r="I2736" s="13"/>
    </row>
    <row r="2737">
      <c r="I2737" s="13"/>
    </row>
    <row r="2738">
      <c r="I2738" s="13"/>
    </row>
    <row r="2739">
      <c r="I2739" s="13"/>
    </row>
    <row r="2740">
      <c r="I2740" s="13"/>
    </row>
    <row r="2741">
      <c r="I2741" s="13"/>
    </row>
    <row r="2742">
      <c r="I2742" s="13"/>
    </row>
    <row r="2743">
      <c r="I2743" s="13"/>
    </row>
    <row r="2744">
      <c r="I2744" s="13"/>
    </row>
    <row r="2745">
      <c r="I2745" s="13"/>
    </row>
    <row r="2746">
      <c r="I2746" s="13"/>
    </row>
    <row r="2747">
      <c r="I2747" s="13"/>
    </row>
    <row r="2748">
      <c r="I2748" s="13"/>
    </row>
    <row r="2749">
      <c r="I2749" s="13"/>
    </row>
    <row r="2750">
      <c r="I2750" s="13"/>
    </row>
    <row r="2751">
      <c r="I2751" s="13"/>
    </row>
    <row r="2752">
      <c r="I2752" s="13"/>
    </row>
    <row r="2753">
      <c r="I2753" s="13"/>
    </row>
    <row r="2754">
      <c r="I2754" s="13"/>
    </row>
    <row r="2755">
      <c r="I2755" s="13"/>
    </row>
    <row r="2756">
      <c r="I2756" s="13"/>
    </row>
    <row r="2757">
      <c r="I2757" s="13"/>
    </row>
    <row r="2758">
      <c r="I2758" s="13"/>
    </row>
    <row r="2759">
      <c r="I2759" s="13"/>
    </row>
    <row r="2760">
      <c r="I2760" s="13"/>
    </row>
    <row r="2761">
      <c r="I2761" s="13"/>
    </row>
    <row r="2762">
      <c r="I2762" s="13"/>
    </row>
    <row r="2763">
      <c r="I2763" s="13"/>
    </row>
    <row r="2764">
      <c r="I2764" s="13"/>
    </row>
    <row r="2765">
      <c r="I2765" s="13"/>
    </row>
    <row r="2766">
      <c r="I2766" s="13"/>
    </row>
    <row r="2767">
      <c r="I2767" s="13"/>
    </row>
    <row r="2768">
      <c r="I2768" s="13"/>
    </row>
    <row r="2769">
      <c r="I2769" s="13"/>
    </row>
    <row r="2770">
      <c r="I2770" s="13"/>
    </row>
    <row r="2771">
      <c r="I2771" s="13"/>
    </row>
    <row r="2772">
      <c r="I2772" s="13"/>
    </row>
    <row r="2773">
      <c r="I2773" s="13"/>
    </row>
    <row r="2774">
      <c r="I2774" s="13"/>
    </row>
    <row r="2775">
      <c r="I2775" s="13"/>
    </row>
    <row r="2776">
      <c r="I2776" s="13"/>
    </row>
    <row r="2777">
      <c r="I2777" s="13"/>
    </row>
    <row r="2778">
      <c r="I2778" s="13"/>
    </row>
    <row r="2779">
      <c r="I2779" s="13"/>
    </row>
    <row r="2780">
      <c r="I2780" s="13"/>
    </row>
    <row r="2781">
      <c r="I2781" s="13"/>
    </row>
    <row r="2782">
      <c r="I2782" s="13"/>
    </row>
    <row r="2783">
      <c r="I2783" s="13"/>
    </row>
    <row r="2784">
      <c r="I2784" s="13"/>
    </row>
    <row r="2785">
      <c r="I2785" s="13"/>
    </row>
    <row r="2786">
      <c r="I2786" s="13"/>
    </row>
    <row r="2787">
      <c r="I2787" s="13"/>
    </row>
    <row r="2788">
      <c r="I2788" s="13"/>
    </row>
    <row r="2789">
      <c r="I2789" s="13"/>
    </row>
    <row r="2790">
      <c r="I2790" s="13"/>
    </row>
    <row r="2791">
      <c r="I2791" s="13"/>
    </row>
    <row r="2792">
      <c r="I2792" s="13"/>
    </row>
    <row r="2793">
      <c r="I2793" s="13"/>
    </row>
    <row r="2794">
      <c r="I2794" s="13"/>
    </row>
    <row r="2795">
      <c r="I2795" s="13"/>
    </row>
    <row r="2796">
      <c r="I2796" s="13"/>
    </row>
    <row r="2797">
      <c r="I2797" s="13"/>
    </row>
    <row r="2798">
      <c r="I2798" s="13"/>
    </row>
    <row r="2799">
      <c r="I2799" s="13"/>
    </row>
    <row r="2800">
      <c r="I2800" s="13"/>
    </row>
    <row r="2801">
      <c r="I2801" s="13"/>
    </row>
    <row r="2802">
      <c r="I2802" s="13"/>
    </row>
    <row r="2803">
      <c r="I2803" s="13"/>
    </row>
    <row r="2804">
      <c r="I2804" s="13"/>
    </row>
    <row r="2805">
      <c r="I2805" s="13"/>
    </row>
    <row r="2806">
      <c r="I2806" s="13"/>
    </row>
    <row r="2807">
      <c r="I2807" s="13"/>
    </row>
    <row r="2808">
      <c r="I2808" s="13"/>
    </row>
    <row r="2809">
      <c r="I2809" s="13"/>
    </row>
    <row r="2810">
      <c r="I2810" s="13"/>
    </row>
    <row r="2811">
      <c r="I2811" s="13"/>
    </row>
    <row r="2812">
      <c r="I2812" s="13"/>
    </row>
    <row r="2813">
      <c r="I2813" s="13"/>
    </row>
    <row r="2814">
      <c r="I2814" s="13"/>
    </row>
    <row r="2815">
      <c r="I2815" s="13"/>
    </row>
    <row r="2816">
      <c r="I2816" s="13"/>
    </row>
    <row r="2817">
      <c r="I2817" s="13"/>
    </row>
    <row r="2818">
      <c r="I2818" s="13"/>
    </row>
    <row r="2819">
      <c r="I2819" s="13"/>
    </row>
    <row r="2820">
      <c r="I2820" s="13"/>
    </row>
    <row r="2821">
      <c r="I2821" s="13"/>
    </row>
    <row r="2822">
      <c r="I2822" s="13"/>
    </row>
    <row r="2823">
      <c r="I2823" s="13"/>
    </row>
    <row r="2824">
      <c r="I2824" s="13"/>
    </row>
    <row r="2825">
      <c r="I2825" s="13"/>
    </row>
    <row r="2826">
      <c r="I2826" s="13"/>
    </row>
    <row r="2827">
      <c r="I2827" s="13"/>
    </row>
    <row r="2828">
      <c r="I2828" s="13"/>
    </row>
    <row r="2829">
      <c r="I2829" s="13"/>
    </row>
    <row r="2830">
      <c r="I2830" s="13"/>
    </row>
    <row r="2831">
      <c r="I2831" s="13"/>
    </row>
    <row r="2832">
      <c r="I2832" s="13"/>
    </row>
    <row r="2833">
      <c r="I2833" s="13"/>
    </row>
    <row r="2834">
      <c r="I2834" s="13"/>
    </row>
    <row r="2835">
      <c r="I2835" s="13"/>
    </row>
    <row r="2836">
      <c r="I2836" s="13"/>
    </row>
    <row r="2837">
      <c r="I2837" s="13"/>
    </row>
    <row r="2838">
      <c r="I2838" s="13"/>
    </row>
    <row r="2839">
      <c r="I2839" s="13"/>
    </row>
    <row r="2840">
      <c r="I2840" s="13"/>
    </row>
    <row r="2841">
      <c r="I2841" s="13"/>
    </row>
    <row r="2842">
      <c r="I2842" s="13"/>
    </row>
    <row r="2843">
      <c r="I2843" s="13"/>
    </row>
    <row r="2844">
      <c r="I2844" s="13"/>
    </row>
    <row r="2845">
      <c r="I2845" s="13"/>
    </row>
    <row r="2846">
      <c r="I2846" s="13"/>
    </row>
    <row r="2847">
      <c r="I2847" s="13"/>
    </row>
    <row r="2848">
      <c r="I2848" s="13"/>
    </row>
    <row r="2849">
      <c r="I2849" s="13"/>
    </row>
    <row r="2850">
      <c r="I2850" s="13"/>
    </row>
    <row r="2851">
      <c r="I2851" s="13"/>
    </row>
    <row r="2852">
      <c r="I2852" s="13"/>
    </row>
    <row r="2853">
      <c r="I2853" s="13"/>
    </row>
    <row r="2854">
      <c r="I2854" s="13"/>
    </row>
    <row r="2855">
      <c r="I2855" s="13"/>
    </row>
    <row r="2856">
      <c r="I2856" s="13"/>
    </row>
    <row r="2857">
      <c r="I2857" s="13"/>
    </row>
    <row r="2858">
      <c r="I2858" s="13"/>
    </row>
    <row r="2859">
      <c r="I2859" s="13"/>
    </row>
    <row r="2860">
      <c r="I2860" s="13"/>
    </row>
    <row r="2861">
      <c r="I2861" s="13"/>
    </row>
    <row r="2862">
      <c r="I2862" s="13"/>
    </row>
    <row r="2863">
      <c r="I2863" s="13"/>
    </row>
    <row r="2864">
      <c r="I2864" s="13"/>
    </row>
    <row r="2865">
      <c r="I2865" s="13"/>
    </row>
    <row r="2866">
      <c r="I2866" s="13"/>
    </row>
    <row r="2867">
      <c r="I2867" s="13"/>
    </row>
    <row r="2868">
      <c r="I2868" s="13"/>
    </row>
    <row r="2869">
      <c r="I2869" s="13"/>
    </row>
    <row r="2870">
      <c r="I2870" s="13"/>
    </row>
    <row r="2871">
      <c r="I2871" s="13"/>
    </row>
    <row r="2872">
      <c r="I2872" s="13"/>
    </row>
    <row r="2873">
      <c r="I2873" s="13"/>
    </row>
    <row r="2874">
      <c r="I2874" s="13"/>
    </row>
    <row r="2875">
      <c r="I2875" s="13"/>
    </row>
    <row r="2876">
      <c r="I2876" s="13"/>
    </row>
    <row r="2877">
      <c r="I2877" s="13"/>
    </row>
    <row r="2878">
      <c r="I2878" s="13"/>
    </row>
    <row r="2879">
      <c r="I2879" s="13"/>
    </row>
    <row r="2880">
      <c r="I2880" s="13"/>
    </row>
    <row r="2881">
      <c r="I2881" s="13"/>
    </row>
    <row r="2882">
      <c r="I2882" s="13"/>
    </row>
    <row r="2883">
      <c r="I2883" s="13"/>
    </row>
    <row r="2884">
      <c r="I2884" s="13"/>
    </row>
    <row r="2885">
      <c r="I2885" s="13"/>
    </row>
    <row r="2886">
      <c r="I2886" s="13"/>
    </row>
    <row r="2887">
      <c r="I2887" s="13"/>
    </row>
    <row r="2888">
      <c r="I2888" s="13"/>
    </row>
    <row r="2889">
      <c r="I2889" s="13"/>
    </row>
    <row r="2890">
      <c r="I2890" s="13"/>
    </row>
    <row r="2891">
      <c r="I2891" s="13"/>
    </row>
    <row r="2892">
      <c r="I2892" s="13"/>
    </row>
    <row r="2893">
      <c r="I2893" s="13"/>
    </row>
    <row r="2894">
      <c r="I2894" s="13"/>
    </row>
    <row r="2895">
      <c r="I2895" s="13"/>
    </row>
    <row r="2896">
      <c r="I2896" s="13"/>
    </row>
    <row r="2897">
      <c r="I2897" s="13"/>
    </row>
    <row r="2898">
      <c r="I2898" s="13"/>
    </row>
    <row r="2899">
      <c r="I2899" s="13"/>
    </row>
    <row r="2900">
      <c r="I2900" s="13"/>
    </row>
    <row r="2901">
      <c r="I2901" s="13"/>
    </row>
    <row r="2902">
      <c r="I2902" s="13"/>
    </row>
    <row r="2903">
      <c r="I2903" s="13"/>
    </row>
    <row r="2904">
      <c r="I2904" s="13"/>
    </row>
    <row r="2905">
      <c r="I2905" s="13"/>
    </row>
    <row r="2906">
      <c r="I2906" s="13"/>
    </row>
    <row r="2907">
      <c r="I2907" s="13"/>
    </row>
    <row r="2908">
      <c r="I2908" s="13"/>
    </row>
    <row r="2909">
      <c r="I2909" s="13"/>
    </row>
    <row r="2910">
      <c r="I2910" s="13"/>
    </row>
    <row r="2911">
      <c r="I2911" s="13"/>
    </row>
    <row r="2912">
      <c r="I2912" s="13"/>
    </row>
    <row r="2913">
      <c r="I2913" s="13"/>
    </row>
    <row r="2914">
      <c r="I2914" s="13"/>
    </row>
    <row r="2915">
      <c r="I2915" s="13"/>
    </row>
    <row r="2916">
      <c r="I2916" s="13"/>
    </row>
    <row r="2917">
      <c r="I2917" s="13"/>
    </row>
    <row r="2918">
      <c r="I2918" s="13"/>
    </row>
    <row r="2919">
      <c r="I2919" s="13"/>
    </row>
    <row r="2920">
      <c r="I2920" s="13"/>
    </row>
    <row r="2921">
      <c r="I2921" s="13"/>
    </row>
    <row r="2922">
      <c r="I2922" s="13"/>
    </row>
    <row r="2923">
      <c r="I2923" s="13"/>
    </row>
    <row r="2924">
      <c r="I2924" s="13"/>
    </row>
    <row r="2925">
      <c r="I2925" s="13"/>
    </row>
    <row r="2926">
      <c r="I2926" s="13"/>
    </row>
    <row r="2927">
      <c r="I2927" s="13"/>
    </row>
    <row r="2928">
      <c r="I2928" s="13"/>
    </row>
    <row r="2929">
      <c r="I2929" s="13"/>
    </row>
    <row r="2930">
      <c r="I2930" s="13"/>
    </row>
    <row r="2931">
      <c r="I2931" s="13"/>
    </row>
    <row r="2932">
      <c r="I2932" s="13"/>
    </row>
    <row r="2933">
      <c r="I2933" s="13"/>
    </row>
    <row r="2934">
      <c r="I2934" s="13"/>
    </row>
    <row r="2935">
      <c r="I2935" s="13"/>
    </row>
    <row r="2936">
      <c r="I2936" s="13"/>
    </row>
    <row r="2937">
      <c r="I2937" s="13"/>
    </row>
    <row r="2938">
      <c r="I2938" s="13"/>
    </row>
    <row r="2939">
      <c r="I2939" s="13"/>
    </row>
    <row r="2940">
      <c r="I2940" s="13"/>
    </row>
    <row r="2941">
      <c r="I2941" s="13"/>
    </row>
    <row r="2942">
      <c r="I2942" s="13"/>
    </row>
    <row r="2943">
      <c r="I2943" s="13"/>
    </row>
    <row r="2944">
      <c r="I2944" s="13"/>
    </row>
    <row r="2945">
      <c r="I2945" s="13"/>
    </row>
    <row r="2946">
      <c r="I2946" s="13"/>
    </row>
    <row r="2947">
      <c r="I2947" s="13"/>
    </row>
    <row r="2948">
      <c r="I2948" s="13"/>
    </row>
    <row r="2949">
      <c r="I2949" s="13"/>
    </row>
    <row r="2950">
      <c r="I2950" s="13"/>
    </row>
    <row r="2951">
      <c r="I2951" s="13"/>
    </row>
    <row r="2952">
      <c r="I2952" s="13"/>
    </row>
    <row r="2953">
      <c r="I2953" s="13"/>
    </row>
    <row r="2954">
      <c r="I2954" s="13"/>
    </row>
    <row r="2955">
      <c r="I2955" s="13"/>
    </row>
    <row r="2956">
      <c r="I2956" s="13"/>
    </row>
    <row r="2957">
      <c r="I2957" s="13"/>
    </row>
    <row r="2958">
      <c r="I2958" s="13"/>
    </row>
    <row r="2959">
      <c r="I2959" s="13"/>
    </row>
    <row r="2960">
      <c r="I2960" s="13"/>
    </row>
    <row r="2961">
      <c r="I2961" s="13"/>
    </row>
    <row r="2962">
      <c r="I2962" s="13"/>
    </row>
    <row r="2963">
      <c r="I2963" s="13"/>
    </row>
    <row r="2964">
      <c r="I2964" s="13"/>
    </row>
    <row r="2965">
      <c r="I2965" s="13"/>
    </row>
    <row r="2966">
      <c r="I2966" s="13"/>
    </row>
    <row r="2967">
      <c r="I2967" s="13"/>
    </row>
    <row r="2968">
      <c r="I2968" s="13"/>
    </row>
    <row r="2969">
      <c r="I2969" s="13"/>
    </row>
    <row r="2970">
      <c r="I2970" s="13"/>
    </row>
    <row r="2971">
      <c r="I2971" s="13"/>
    </row>
    <row r="2972">
      <c r="I2972" s="13"/>
    </row>
    <row r="2973">
      <c r="I2973" s="13"/>
    </row>
    <row r="2974">
      <c r="I2974" s="13"/>
    </row>
    <row r="2975">
      <c r="I2975" s="13"/>
    </row>
    <row r="2976">
      <c r="I2976" s="13"/>
    </row>
    <row r="2977">
      <c r="I2977" s="13"/>
    </row>
    <row r="2978">
      <c r="I2978" s="13"/>
    </row>
    <row r="2979">
      <c r="I2979" s="13"/>
    </row>
    <row r="2980">
      <c r="I2980" s="13"/>
    </row>
    <row r="2981">
      <c r="I2981" s="13"/>
    </row>
    <row r="2982">
      <c r="I2982" s="13"/>
    </row>
    <row r="2983">
      <c r="I2983" s="13"/>
    </row>
    <row r="2984">
      <c r="I2984" s="13"/>
    </row>
    <row r="2985">
      <c r="I2985" s="13"/>
    </row>
    <row r="2986">
      <c r="I2986" s="13"/>
    </row>
    <row r="2987">
      <c r="I2987" s="13"/>
    </row>
    <row r="2988">
      <c r="I2988" s="13"/>
    </row>
    <row r="2989">
      <c r="I2989" s="13"/>
    </row>
    <row r="2990">
      <c r="I2990" s="13"/>
    </row>
    <row r="2991">
      <c r="I2991" s="13"/>
    </row>
    <row r="2992">
      <c r="I2992" s="13"/>
    </row>
    <row r="2993">
      <c r="I2993" s="13"/>
    </row>
    <row r="2994">
      <c r="I2994" s="13"/>
    </row>
    <row r="2995">
      <c r="I2995" s="13"/>
    </row>
    <row r="2996">
      <c r="I2996" s="13"/>
    </row>
    <row r="2997">
      <c r="I2997" s="13"/>
    </row>
    <row r="2998">
      <c r="I2998" s="13"/>
    </row>
    <row r="2999">
      <c r="I2999" s="13"/>
    </row>
    <row r="3000">
      <c r="I3000" s="13"/>
    </row>
    <row r="3001">
      <c r="I3001" s="13"/>
    </row>
    <row r="3002">
      <c r="I3002" s="13"/>
    </row>
    <row r="3003">
      <c r="I3003" s="13"/>
    </row>
    <row r="3004">
      <c r="I3004" s="13"/>
    </row>
    <row r="3005">
      <c r="I3005" s="13"/>
    </row>
    <row r="3006">
      <c r="I3006" s="13"/>
    </row>
    <row r="3007">
      <c r="I3007" s="13"/>
    </row>
    <row r="3008">
      <c r="I3008" s="13"/>
    </row>
    <row r="3009">
      <c r="I3009" s="13"/>
    </row>
    <row r="3010">
      <c r="I3010" s="13"/>
    </row>
    <row r="3011">
      <c r="I3011" s="13"/>
    </row>
    <row r="3012">
      <c r="I3012" s="13"/>
    </row>
    <row r="3013">
      <c r="I3013" s="13"/>
    </row>
    <row r="3014">
      <c r="I3014" s="13"/>
    </row>
    <row r="3015">
      <c r="I3015" s="13"/>
    </row>
    <row r="3016">
      <c r="I3016" s="13"/>
    </row>
    <row r="3017">
      <c r="I3017" s="13"/>
    </row>
    <row r="3018">
      <c r="I3018" s="13"/>
    </row>
    <row r="3019">
      <c r="I3019" s="13"/>
    </row>
    <row r="3020">
      <c r="I3020" s="13"/>
    </row>
    <row r="3021">
      <c r="I3021" s="13"/>
    </row>
    <row r="3022">
      <c r="I3022" s="13"/>
    </row>
    <row r="3023">
      <c r="I3023" s="13"/>
    </row>
    <row r="3024">
      <c r="I3024" s="13"/>
    </row>
    <row r="3025">
      <c r="I3025" s="13"/>
    </row>
    <row r="3026">
      <c r="I3026" s="13"/>
    </row>
    <row r="3027">
      <c r="I3027" s="13"/>
    </row>
    <row r="3028">
      <c r="I3028" s="13"/>
    </row>
    <row r="3029">
      <c r="I3029" s="13"/>
    </row>
    <row r="3030">
      <c r="I3030" s="13"/>
    </row>
    <row r="3031">
      <c r="I3031" s="13"/>
    </row>
    <row r="3032">
      <c r="I3032" s="13"/>
    </row>
    <row r="3033">
      <c r="I3033" s="13"/>
    </row>
    <row r="3034">
      <c r="I3034" s="13"/>
    </row>
    <row r="3035">
      <c r="I3035" s="13"/>
    </row>
    <row r="3036">
      <c r="I3036" s="13"/>
    </row>
    <row r="3037">
      <c r="I3037" s="13"/>
    </row>
    <row r="3038">
      <c r="I3038" s="13"/>
    </row>
    <row r="3039">
      <c r="I3039" s="13"/>
    </row>
    <row r="3040">
      <c r="I3040" s="13"/>
    </row>
    <row r="3041">
      <c r="I3041" s="13"/>
    </row>
    <row r="3042">
      <c r="I3042" s="13"/>
    </row>
    <row r="3043">
      <c r="I3043" s="13"/>
    </row>
    <row r="3044">
      <c r="I3044" s="13"/>
    </row>
    <row r="3045">
      <c r="I3045" s="13"/>
    </row>
    <row r="3046">
      <c r="I3046" s="13"/>
    </row>
    <row r="3047">
      <c r="I3047" s="13"/>
    </row>
    <row r="3048">
      <c r="I3048" s="13"/>
    </row>
    <row r="3049">
      <c r="I3049" s="13"/>
    </row>
    <row r="3050">
      <c r="I3050" s="13"/>
    </row>
    <row r="3051">
      <c r="I3051" s="13"/>
    </row>
    <row r="3052">
      <c r="I3052" s="13"/>
    </row>
    <row r="3053">
      <c r="I3053" s="13"/>
    </row>
    <row r="3054">
      <c r="I3054" s="13"/>
    </row>
    <row r="3055">
      <c r="I3055" s="13"/>
    </row>
    <row r="3056">
      <c r="I3056" s="13"/>
    </row>
    <row r="3057">
      <c r="I3057" s="13"/>
    </row>
    <row r="3058">
      <c r="I3058" s="13"/>
    </row>
    <row r="3059">
      <c r="I3059" s="13"/>
    </row>
    <row r="3060">
      <c r="I3060" s="13"/>
    </row>
    <row r="3061">
      <c r="I3061" s="13"/>
    </row>
    <row r="3062">
      <c r="I3062" s="13"/>
    </row>
    <row r="3063">
      <c r="I3063" s="13"/>
    </row>
    <row r="3064">
      <c r="I3064" s="13"/>
    </row>
    <row r="3065">
      <c r="I3065" s="13"/>
    </row>
    <row r="3066">
      <c r="I3066" s="13"/>
    </row>
    <row r="3067">
      <c r="I3067" s="13"/>
    </row>
    <row r="3068">
      <c r="I3068" s="13"/>
    </row>
    <row r="3069">
      <c r="I3069" s="13"/>
    </row>
    <row r="3070">
      <c r="I3070" s="13"/>
    </row>
    <row r="3071">
      <c r="I3071" s="13"/>
    </row>
    <row r="3072">
      <c r="I3072" s="13"/>
    </row>
    <row r="3073">
      <c r="I3073" s="13"/>
    </row>
    <row r="3074">
      <c r="I3074" s="13"/>
    </row>
    <row r="3075">
      <c r="I3075" s="13"/>
    </row>
    <row r="3076">
      <c r="I3076" s="13"/>
    </row>
    <row r="3077">
      <c r="I3077" s="13"/>
    </row>
    <row r="3078">
      <c r="I3078" s="13"/>
    </row>
    <row r="3079">
      <c r="I3079" s="13"/>
    </row>
    <row r="3080">
      <c r="I3080" s="13"/>
    </row>
    <row r="3081">
      <c r="I3081" s="13"/>
    </row>
    <row r="3082">
      <c r="I3082" s="13"/>
    </row>
    <row r="3083">
      <c r="I3083" s="13"/>
    </row>
    <row r="3084">
      <c r="I3084" s="13"/>
    </row>
    <row r="3085">
      <c r="I3085" s="13"/>
    </row>
    <row r="3086">
      <c r="I3086" s="13"/>
    </row>
    <row r="3087">
      <c r="I3087" s="13"/>
    </row>
    <row r="3088">
      <c r="I3088" s="13"/>
    </row>
    <row r="3089">
      <c r="I3089" s="13"/>
    </row>
    <row r="3090">
      <c r="I3090" s="13"/>
    </row>
    <row r="3091">
      <c r="I3091" s="13"/>
    </row>
    <row r="3092">
      <c r="I3092" s="13"/>
    </row>
    <row r="3093">
      <c r="I3093" s="13"/>
    </row>
    <row r="3094">
      <c r="I3094" s="13"/>
    </row>
    <row r="3095">
      <c r="I3095" s="13"/>
    </row>
    <row r="3096">
      <c r="I3096" s="13"/>
    </row>
    <row r="3097">
      <c r="I3097" s="13"/>
    </row>
    <row r="3098">
      <c r="I3098" s="13"/>
    </row>
    <row r="3099">
      <c r="I3099" s="13"/>
    </row>
    <row r="3100">
      <c r="I3100" s="13"/>
    </row>
    <row r="3101">
      <c r="I3101" s="13"/>
    </row>
    <row r="3102">
      <c r="I3102" s="13"/>
    </row>
    <row r="3103">
      <c r="I3103" s="13"/>
    </row>
    <row r="3104">
      <c r="I3104" s="13"/>
    </row>
    <row r="3105">
      <c r="I3105" s="13"/>
    </row>
    <row r="3106">
      <c r="I3106" s="13"/>
    </row>
    <row r="3107">
      <c r="I3107" s="13"/>
    </row>
    <row r="3108">
      <c r="I3108" s="13"/>
    </row>
    <row r="3109">
      <c r="I3109" s="13"/>
    </row>
    <row r="3110">
      <c r="I3110" s="13"/>
    </row>
    <row r="3111">
      <c r="I3111" s="13"/>
    </row>
    <row r="3112">
      <c r="I3112" s="13"/>
    </row>
    <row r="3113">
      <c r="I3113" s="13"/>
    </row>
    <row r="3114">
      <c r="I3114" s="13"/>
    </row>
    <row r="3115">
      <c r="I3115" s="13"/>
    </row>
    <row r="3116">
      <c r="I3116" s="13"/>
    </row>
    <row r="3117">
      <c r="I3117" s="13"/>
    </row>
    <row r="3118">
      <c r="I3118" s="13"/>
    </row>
    <row r="3119">
      <c r="I3119" s="13"/>
    </row>
    <row r="3120">
      <c r="I3120" s="13"/>
    </row>
    <row r="3121">
      <c r="I3121" s="13"/>
    </row>
    <row r="3122">
      <c r="I3122" s="13"/>
    </row>
    <row r="3123">
      <c r="I3123" s="13"/>
    </row>
    <row r="3124">
      <c r="I3124" s="13"/>
    </row>
    <row r="3125">
      <c r="I3125" s="13"/>
    </row>
    <row r="3126">
      <c r="I3126" s="13"/>
    </row>
    <row r="3127">
      <c r="I3127" s="13"/>
    </row>
    <row r="3128">
      <c r="I3128" s="13"/>
    </row>
    <row r="3129">
      <c r="I3129" s="13"/>
    </row>
    <row r="3130">
      <c r="I3130" s="13"/>
    </row>
    <row r="3131">
      <c r="I3131" s="13"/>
    </row>
    <row r="3132">
      <c r="I3132" s="13"/>
    </row>
    <row r="3133">
      <c r="I3133" s="13"/>
    </row>
    <row r="3134">
      <c r="I3134" s="13"/>
    </row>
    <row r="3135">
      <c r="I3135" s="13"/>
    </row>
    <row r="3136">
      <c r="I3136" s="13"/>
    </row>
    <row r="3137">
      <c r="I3137" s="13"/>
    </row>
    <row r="3138">
      <c r="I3138" s="13"/>
    </row>
    <row r="3139">
      <c r="I3139" s="13"/>
    </row>
    <row r="3140">
      <c r="I3140" s="13"/>
    </row>
    <row r="3141">
      <c r="I3141" s="13"/>
    </row>
    <row r="3142">
      <c r="I3142" s="13"/>
    </row>
    <row r="3143">
      <c r="I3143" s="13"/>
    </row>
    <row r="3144">
      <c r="I3144" s="13"/>
    </row>
    <row r="3145">
      <c r="I3145" s="13"/>
    </row>
    <row r="3146">
      <c r="I3146" s="13"/>
    </row>
    <row r="3147">
      <c r="I3147" s="13"/>
    </row>
    <row r="3148">
      <c r="I3148" s="13"/>
    </row>
    <row r="3149">
      <c r="I3149" s="13"/>
    </row>
    <row r="3150">
      <c r="I3150" s="13"/>
    </row>
    <row r="3151">
      <c r="I3151" s="13"/>
    </row>
    <row r="3152">
      <c r="I3152" s="13"/>
    </row>
    <row r="3153">
      <c r="I3153" s="13"/>
    </row>
    <row r="3154">
      <c r="I3154" s="13"/>
    </row>
    <row r="3155">
      <c r="I3155" s="13"/>
    </row>
    <row r="3156">
      <c r="I3156" s="13"/>
    </row>
    <row r="3157">
      <c r="I3157" s="13"/>
    </row>
    <row r="3158">
      <c r="I3158" s="13"/>
    </row>
    <row r="3159">
      <c r="I3159" s="13"/>
    </row>
    <row r="3160">
      <c r="I3160" s="13"/>
    </row>
    <row r="3161">
      <c r="I3161" s="13"/>
    </row>
    <row r="3162">
      <c r="I3162" s="13"/>
    </row>
    <row r="3163">
      <c r="I3163" s="13"/>
    </row>
    <row r="3164">
      <c r="I3164" s="13"/>
    </row>
    <row r="3165">
      <c r="I3165" s="13"/>
    </row>
    <row r="3166">
      <c r="I3166" s="13"/>
    </row>
    <row r="3167">
      <c r="I3167" s="13"/>
    </row>
    <row r="3168">
      <c r="I3168" s="13"/>
    </row>
    <row r="3169">
      <c r="I3169" s="13"/>
    </row>
    <row r="3170">
      <c r="I3170" s="13"/>
    </row>
    <row r="3171">
      <c r="I3171" s="13"/>
    </row>
    <row r="3172">
      <c r="I3172" s="13"/>
    </row>
    <row r="3173">
      <c r="I3173" s="13"/>
    </row>
    <row r="3174">
      <c r="I3174" s="13"/>
    </row>
    <row r="3175">
      <c r="I3175" s="13"/>
    </row>
    <row r="3176">
      <c r="I3176" s="13"/>
    </row>
    <row r="3177">
      <c r="I3177" s="13"/>
    </row>
    <row r="3178">
      <c r="I3178" s="13"/>
    </row>
    <row r="3179">
      <c r="I3179" s="13"/>
    </row>
    <row r="3180">
      <c r="I3180" s="13"/>
    </row>
    <row r="3181">
      <c r="I3181" s="13"/>
    </row>
    <row r="3182">
      <c r="I3182" s="13"/>
    </row>
    <row r="3183">
      <c r="I3183" s="13"/>
    </row>
    <row r="3184">
      <c r="I3184" s="13"/>
    </row>
    <row r="3185">
      <c r="I3185" s="13"/>
    </row>
    <row r="3186">
      <c r="I3186" s="13"/>
    </row>
    <row r="3187">
      <c r="I3187" s="13"/>
    </row>
    <row r="3188">
      <c r="I3188" s="13"/>
    </row>
    <row r="3189">
      <c r="I3189" s="13"/>
    </row>
    <row r="3190">
      <c r="I3190" s="13"/>
    </row>
    <row r="3191">
      <c r="I3191" s="13"/>
    </row>
    <row r="3192">
      <c r="I3192" s="13"/>
    </row>
    <row r="3193">
      <c r="I3193" s="13"/>
    </row>
    <row r="3194">
      <c r="I3194" s="13"/>
    </row>
    <row r="3195">
      <c r="I3195" s="13"/>
    </row>
    <row r="3196">
      <c r="I3196" s="13"/>
    </row>
    <row r="3197">
      <c r="I3197" s="13"/>
    </row>
    <row r="3198">
      <c r="I3198" s="13"/>
    </row>
    <row r="3199">
      <c r="I3199" s="13"/>
    </row>
    <row r="3200">
      <c r="I3200" s="13"/>
    </row>
    <row r="3201">
      <c r="I3201" s="13"/>
    </row>
    <row r="3202">
      <c r="I3202" s="13"/>
    </row>
    <row r="3203">
      <c r="I3203" s="13"/>
    </row>
    <row r="3204">
      <c r="I3204" s="13"/>
    </row>
    <row r="3205">
      <c r="I3205" s="13"/>
    </row>
    <row r="3206">
      <c r="I3206" s="13"/>
    </row>
    <row r="3207">
      <c r="I3207" s="13"/>
    </row>
    <row r="3208">
      <c r="I3208" s="13"/>
    </row>
    <row r="3209">
      <c r="I3209" s="13"/>
    </row>
    <row r="3210">
      <c r="I3210" s="13"/>
    </row>
    <row r="3211">
      <c r="I3211" s="13"/>
    </row>
    <row r="3212">
      <c r="I3212" s="13"/>
    </row>
    <row r="3213">
      <c r="I3213" s="13"/>
    </row>
    <row r="3214">
      <c r="I3214" s="13"/>
    </row>
    <row r="3215">
      <c r="I3215" s="13"/>
    </row>
    <row r="3216">
      <c r="I3216" s="13"/>
    </row>
    <row r="3217">
      <c r="I3217" s="13"/>
    </row>
    <row r="3218">
      <c r="I3218" s="13"/>
    </row>
    <row r="3219">
      <c r="I3219" s="13"/>
    </row>
    <row r="3220">
      <c r="I3220" s="13"/>
    </row>
    <row r="3221">
      <c r="I3221" s="13"/>
    </row>
    <row r="3222">
      <c r="I3222" s="13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5.88"/>
  </cols>
  <sheetData>
    <row r="1">
      <c r="A1" s="16" t="s">
        <v>18</v>
      </c>
      <c r="B1" s="12" t="s">
        <v>2</v>
      </c>
      <c r="C1" s="12" t="s">
        <v>257</v>
      </c>
      <c r="D1" s="12" t="s">
        <v>258</v>
      </c>
      <c r="E1" s="12" t="s">
        <v>23</v>
      </c>
      <c r="F1" s="12" t="s">
        <v>24</v>
      </c>
      <c r="G1" s="12" t="s">
        <v>25</v>
      </c>
      <c r="H1" s="17" t="s">
        <v>22</v>
      </c>
    </row>
    <row r="2">
      <c r="A2" s="18">
        <v>44413.0</v>
      </c>
      <c r="B2" s="19">
        <v>2.3985487E7</v>
      </c>
      <c r="C2" s="19" t="s">
        <v>259</v>
      </c>
      <c r="D2" s="19" t="s">
        <v>260</v>
      </c>
      <c r="E2" s="13">
        <v>8.0</v>
      </c>
      <c r="F2" s="19">
        <v>367.0</v>
      </c>
      <c r="G2" s="19">
        <v>14.0</v>
      </c>
      <c r="H2" s="5" t="str">
        <f t="shared" ref="H2:H674" si="1">CONCATENATE(A2,"  ",B2)</f>
        <v>44413  23985487</v>
      </c>
    </row>
    <row r="3">
      <c r="A3" s="18">
        <v>44410.0</v>
      </c>
      <c r="B3" s="19">
        <v>2.3985487E7</v>
      </c>
      <c r="C3" s="19" t="s">
        <v>259</v>
      </c>
      <c r="D3" s="19" t="s">
        <v>260</v>
      </c>
      <c r="E3" s="13">
        <v>7.0</v>
      </c>
      <c r="F3" s="19">
        <v>240.0</v>
      </c>
      <c r="G3" s="19">
        <v>13.0</v>
      </c>
      <c r="H3" s="5" t="str">
        <f t="shared" si="1"/>
        <v>44410  23985487</v>
      </c>
    </row>
    <row r="4">
      <c r="A4" s="18">
        <v>44419.0</v>
      </c>
      <c r="B4" s="19">
        <v>2.3985487E7</v>
      </c>
      <c r="C4" s="19" t="s">
        <v>259</v>
      </c>
      <c r="D4" s="19" t="s">
        <v>260</v>
      </c>
      <c r="E4" s="13">
        <v>18.0</v>
      </c>
      <c r="F4" s="19">
        <v>436.0</v>
      </c>
      <c r="G4" s="19">
        <v>24.0</v>
      </c>
      <c r="H4" s="5" t="str">
        <f t="shared" si="1"/>
        <v>44419  23985487</v>
      </c>
    </row>
    <row r="5">
      <c r="A5" s="18">
        <v>44422.0</v>
      </c>
      <c r="B5" s="19">
        <v>2.3985487E7</v>
      </c>
      <c r="C5" s="19" t="s">
        <v>259</v>
      </c>
      <c r="D5" s="19" t="s">
        <v>260</v>
      </c>
      <c r="E5" s="13">
        <v>12.0</v>
      </c>
      <c r="F5" s="19">
        <v>338.0</v>
      </c>
      <c r="G5" s="19">
        <v>15.0</v>
      </c>
      <c r="H5" s="5" t="str">
        <f t="shared" si="1"/>
        <v>44422  23985487</v>
      </c>
    </row>
    <row r="6">
      <c r="A6" s="18">
        <v>44423.0</v>
      </c>
      <c r="B6" s="19">
        <v>2.3985487E7</v>
      </c>
      <c r="C6" s="19" t="s">
        <v>259</v>
      </c>
      <c r="D6" s="19" t="s">
        <v>260</v>
      </c>
      <c r="E6" s="13">
        <v>8.0</v>
      </c>
      <c r="F6" s="19">
        <v>337.0</v>
      </c>
      <c r="G6" s="19">
        <v>15.0</v>
      </c>
      <c r="H6" s="5" t="str">
        <f t="shared" si="1"/>
        <v>44423  23985487</v>
      </c>
    </row>
    <row r="7">
      <c r="A7" s="18">
        <v>44420.0</v>
      </c>
      <c r="B7" s="19">
        <v>2.3985487E7</v>
      </c>
      <c r="C7" s="19" t="s">
        <v>259</v>
      </c>
      <c r="D7" s="19" t="s">
        <v>260</v>
      </c>
      <c r="E7" s="13">
        <v>9.0</v>
      </c>
      <c r="F7" s="19">
        <v>452.0</v>
      </c>
      <c r="G7" s="19">
        <v>17.0</v>
      </c>
      <c r="H7" s="5" t="str">
        <f t="shared" si="1"/>
        <v>44420  23985487</v>
      </c>
    </row>
    <row r="8">
      <c r="A8" s="18">
        <v>44411.0</v>
      </c>
      <c r="B8" s="19">
        <v>2.3985487E7</v>
      </c>
      <c r="C8" s="19" t="s">
        <v>259</v>
      </c>
      <c r="D8" s="19" t="s">
        <v>260</v>
      </c>
      <c r="E8" s="13">
        <v>4.0</v>
      </c>
      <c r="F8" s="19">
        <v>176.0</v>
      </c>
      <c r="G8" s="19">
        <v>10.0</v>
      </c>
      <c r="H8" s="5" t="str">
        <f t="shared" si="1"/>
        <v>44411  23985487</v>
      </c>
    </row>
    <row r="9">
      <c r="A9" s="18">
        <v>44412.0</v>
      </c>
      <c r="B9" s="19">
        <v>2.3985487E7</v>
      </c>
      <c r="C9" s="19" t="s">
        <v>259</v>
      </c>
      <c r="D9" s="19" t="s">
        <v>260</v>
      </c>
      <c r="E9" s="13">
        <v>4.0</v>
      </c>
      <c r="F9" s="19">
        <v>215.0</v>
      </c>
      <c r="G9" s="19">
        <v>10.0</v>
      </c>
      <c r="H9" s="5" t="str">
        <f t="shared" si="1"/>
        <v>44412  23985487</v>
      </c>
    </row>
    <row r="10">
      <c r="A10" s="18">
        <v>44418.0</v>
      </c>
      <c r="B10" s="19">
        <v>2.3985487E7</v>
      </c>
      <c r="C10" s="19" t="s">
        <v>259</v>
      </c>
      <c r="D10" s="19" t="s">
        <v>260</v>
      </c>
      <c r="E10" s="13">
        <v>9.0</v>
      </c>
      <c r="F10" s="19">
        <v>387.0</v>
      </c>
      <c r="G10" s="19">
        <v>19.0</v>
      </c>
      <c r="H10" s="5" t="str">
        <f t="shared" si="1"/>
        <v>44418  23985487</v>
      </c>
    </row>
    <row r="11">
      <c r="A11" s="18">
        <v>44415.0</v>
      </c>
      <c r="B11" s="19">
        <v>2.3985487E7</v>
      </c>
      <c r="C11" s="19" t="s">
        <v>259</v>
      </c>
      <c r="D11" s="19" t="s">
        <v>260</v>
      </c>
      <c r="E11" s="13">
        <v>8.0</v>
      </c>
      <c r="F11" s="19">
        <v>383.0</v>
      </c>
      <c r="G11" s="19">
        <v>17.0</v>
      </c>
      <c r="H11" s="5" t="str">
        <f t="shared" si="1"/>
        <v>44415  23985487</v>
      </c>
    </row>
    <row r="12">
      <c r="A12" s="18">
        <v>44409.0</v>
      </c>
      <c r="B12" s="19">
        <v>2.3985487E7</v>
      </c>
      <c r="C12" s="19" t="s">
        <v>259</v>
      </c>
      <c r="D12" s="19" t="s">
        <v>260</v>
      </c>
      <c r="E12" s="13">
        <v>8.0</v>
      </c>
      <c r="F12" s="19">
        <v>195.0</v>
      </c>
      <c r="G12" s="19">
        <v>9.0</v>
      </c>
      <c r="H12" s="5" t="str">
        <f t="shared" si="1"/>
        <v>44409  23985487</v>
      </c>
    </row>
    <row r="13">
      <c r="A13" s="18">
        <v>44416.0</v>
      </c>
      <c r="B13" s="19">
        <v>2.3985487E7</v>
      </c>
      <c r="C13" s="19" t="s">
        <v>259</v>
      </c>
      <c r="D13" s="19" t="s">
        <v>260</v>
      </c>
      <c r="E13" s="13">
        <v>9.0</v>
      </c>
      <c r="F13" s="19">
        <v>404.0</v>
      </c>
      <c r="G13" s="19">
        <v>18.0</v>
      </c>
      <c r="H13" s="5" t="str">
        <f t="shared" si="1"/>
        <v>44416  23985487</v>
      </c>
    </row>
    <row r="14">
      <c r="A14" s="18">
        <v>44414.0</v>
      </c>
      <c r="B14" s="19">
        <v>2.3985487E7</v>
      </c>
      <c r="C14" s="19" t="s">
        <v>259</v>
      </c>
      <c r="D14" s="19" t="s">
        <v>260</v>
      </c>
      <c r="E14" s="13">
        <v>10.0</v>
      </c>
      <c r="F14" s="19">
        <v>338.0</v>
      </c>
      <c r="G14" s="19">
        <v>18.0</v>
      </c>
      <c r="H14" s="5" t="str">
        <f t="shared" si="1"/>
        <v>44414  23985487</v>
      </c>
    </row>
    <row r="15">
      <c r="A15" s="18">
        <v>44417.0</v>
      </c>
      <c r="B15" s="19">
        <v>2.3985487E7</v>
      </c>
      <c r="C15" s="19" t="s">
        <v>259</v>
      </c>
      <c r="D15" s="19" t="s">
        <v>260</v>
      </c>
      <c r="E15" s="13">
        <v>12.0</v>
      </c>
      <c r="F15" s="19">
        <v>400.0</v>
      </c>
      <c r="G15" s="19">
        <v>25.0</v>
      </c>
      <c r="H15" s="5" t="str">
        <f t="shared" si="1"/>
        <v>44417  23985487</v>
      </c>
    </row>
    <row r="16">
      <c r="A16" s="18">
        <v>44421.0</v>
      </c>
      <c r="B16" s="19">
        <v>2.3985487E7</v>
      </c>
      <c r="C16" s="19" t="s">
        <v>259</v>
      </c>
      <c r="D16" s="19" t="s">
        <v>260</v>
      </c>
      <c r="E16" s="13">
        <v>13.0</v>
      </c>
      <c r="F16" s="19">
        <v>419.0</v>
      </c>
      <c r="G16" s="19">
        <v>23.0</v>
      </c>
      <c r="H16" s="5" t="str">
        <f t="shared" si="1"/>
        <v>44421  23985487</v>
      </c>
    </row>
    <row r="17">
      <c r="A17" s="18">
        <v>44416.0</v>
      </c>
      <c r="B17" s="19">
        <v>2.5175647E7</v>
      </c>
      <c r="C17" s="19" t="s">
        <v>259</v>
      </c>
      <c r="D17" s="19" t="s">
        <v>77</v>
      </c>
      <c r="E17" s="13">
        <v>151.0</v>
      </c>
      <c r="F17" s="19">
        <v>1310.0</v>
      </c>
      <c r="G17" s="19">
        <v>758.0</v>
      </c>
      <c r="H17" s="5" t="str">
        <f t="shared" si="1"/>
        <v>44416  25175647</v>
      </c>
    </row>
    <row r="18">
      <c r="A18" s="18">
        <v>44419.0</v>
      </c>
      <c r="B18" s="19">
        <v>2.5175647E7</v>
      </c>
      <c r="C18" s="19" t="s">
        <v>259</v>
      </c>
      <c r="D18" s="19" t="s">
        <v>77</v>
      </c>
      <c r="E18" s="13">
        <v>144.0</v>
      </c>
      <c r="F18" s="19">
        <v>1269.0</v>
      </c>
      <c r="G18" s="19">
        <v>687.0</v>
      </c>
      <c r="H18" s="5" t="str">
        <f t="shared" si="1"/>
        <v>44419  25175647</v>
      </c>
    </row>
    <row r="19">
      <c r="A19" s="18">
        <v>44413.0</v>
      </c>
      <c r="B19" s="19">
        <v>2.5175647E7</v>
      </c>
      <c r="C19" s="19" t="s">
        <v>259</v>
      </c>
      <c r="D19" s="19" t="s">
        <v>77</v>
      </c>
      <c r="E19" s="13">
        <v>137.0</v>
      </c>
      <c r="F19" s="19">
        <v>1466.0</v>
      </c>
      <c r="G19" s="19">
        <v>852.0</v>
      </c>
      <c r="H19" s="5" t="str">
        <f t="shared" si="1"/>
        <v>44413  25175647</v>
      </c>
    </row>
    <row r="20">
      <c r="A20" s="18">
        <v>44417.0</v>
      </c>
      <c r="B20" s="19">
        <v>2.5175647E7</v>
      </c>
      <c r="C20" s="19" t="s">
        <v>259</v>
      </c>
      <c r="D20" s="19" t="s">
        <v>77</v>
      </c>
      <c r="E20" s="13">
        <v>169.0</v>
      </c>
      <c r="F20" s="19">
        <v>1432.0</v>
      </c>
      <c r="G20" s="19">
        <v>793.0</v>
      </c>
      <c r="H20" s="5" t="str">
        <f t="shared" si="1"/>
        <v>44417  25175647</v>
      </c>
    </row>
    <row r="21">
      <c r="A21" s="18">
        <v>44414.0</v>
      </c>
      <c r="B21" s="19">
        <v>2.5175647E7</v>
      </c>
      <c r="C21" s="19" t="s">
        <v>259</v>
      </c>
      <c r="D21" s="19" t="s">
        <v>77</v>
      </c>
      <c r="E21" s="13">
        <v>106.0</v>
      </c>
      <c r="F21" s="19">
        <v>1167.0</v>
      </c>
      <c r="G21" s="19">
        <v>646.0</v>
      </c>
      <c r="H21" s="5" t="str">
        <f t="shared" si="1"/>
        <v>44414  25175647</v>
      </c>
    </row>
    <row r="22">
      <c r="A22" s="18">
        <v>44418.0</v>
      </c>
      <c r="B22" s="19">
        <v>2.5175647E7</v>
      </c>
      <c r="C22" s="19" t="s">
        <v>259</v>
      </c>
      <c r="D22" s="19" t="s">
        <v>77</v>
      </c>
      <c r="E22" s="13">
        <v>138.0</v>
      </c>
      <c r="F22" s="19">
        <v>1315.0</v>
      </c>
      <c r="G22" s="19">
        <v>711.0</v>
      </c>
      <c r="H22" s="5" t="str">
        <f t="shared" si="1"/>
        <v>44418  25175647</v>
      </c>
    </row>
    <row r="23">
      <c r="A23" s="18">
        <v>44422.0</v>
      </c>
      <c r="B23" s="19">
        <v>2.5175647E7</v>
      </c>
      <c r="C23" s="19" t="s">
        <v>259</v>
      </c>
      <c r="D23" s="19" t="s">
        <v>77</v>
      </c>
      <c r="E23" s="13">
        <v>120.0</v>
      </c>
      <c r="F23" s="19">
        <v>1037.0</v>
      </c>
      <c r="G23" s="19">
        <v>584.0</v>
      </c>
      <c r="H23" s="5" t="str">
        <f t="shared" si="1"/>
        <v>44422  25175647</v>
      </c>
    </row>
    <row r="24">
      <c r="A24" s="18">
        <v>44423.0</v>
      </c>
      <c r="B24" s="19">
        <v>2.5175647E7</v>
      </c>
      <c r="C24" s="19" t="s">
        <v>259</v>
      </c>
      <c r="D24" s="19" t="s">
        <v>77</v>
      </c>
      <c r="E24" s="13">
        <v>129.0</v>
      </c>
      <c r="F24" s="19">
        <v>1300.0</v>
      </c>
      <c r="G24" s="19">
        <v>740.0</v>
      </c>
      <c r="H24" s="5" t="str">
        <f t="shared" si="1"/>
        <v>44423  25175647</v>
      </c>
    </row>
    <row r="25">
      <c r="A25" s="18">
        <v>44420.0</v>
      </c>
      <c r="B25" s="19">
        <v>2.5175647E7</v>
      </c>
      <c r="C25" s="19" t="s">
        <v>259</v>
      </c>
      <c r="D25" s="19" t="s">
        <v>77</v>
      </c>
      <c r="E25" s="13">
        <v>135.0</v>
      </c>
      <c r="F25" s="19">
        <v>1270.0</v>
      </c>
      <c r="G25" s="19">
        <v>707.0</v>
      </c>
      <c r="H25" s="5" t="str">
        <f t="shared" si="1"/>
        <v>44420  25175647</v>
      </c>
    </row>
    <row r="26">
      <c r="A26" s="18">
        <v>44412.0</v>
      </c>
      <c r="B26" s="19">
        <v>2.5175647E7</v>
      </c>
      <c r="C26" s="19" t="s">
        <v>259</v>
      </c>
      <c r="D26" s="19" t="s">
        <v>77</v>
      </c>
      <c r="E26" s="13">
        <v>148.0</v>
      </c>
      <c r="F26" s="19">
        <v>1428.0</v>
      </c>
      <c r="G26" s="19">
        <v>815.0</v>
      </c>
      <c r="H26" s="5" t="str">
        <f t="shared" si="1"/>
        <v>44412  25175647</v>
      </c>
    </row>
    <row r="27">
      <c r="A27" s="18">
        <v>44411.0</v>
      </c>
      <c r="B27" s="19">
        <v>2.5175647E7</v>
      </c>
      <c r="C27" s="19" t="s">
        <v>259</v>
      </c>
      <c r="D27" s="19" t="s">
        <v>77</v>
      </c>
      <c r="E27" s="13">
        <v>166.0</v>
      </c>
      <c r="F27" s="19">
        <v>1489.0</v>
      </c>
      <c r="G27" s="19">
        <v>844.0</v>
      </c>
      <c r="H27" s="5" t="str">
        <f t="shared" si="1"/>
        <v>44411  25175647</v>
      </c>
    </row>
    <row r="28">
      <c r="A28" s="18">
        <v>44410.0</v>
      </c>
      <c r="B28" s="19">
        <v>2.5175647E7</v>
      </c>
      <c r="C28" s="19" t="s">
        <v>259</v>
      </c>
      <c r="D28" s="19" t="s">
        <v>77</v>
      </c>
      <c r="E28" s="13">
        <v>135.0</v>
      </c>
      <c r="F28" s="19">
        <v>1468.0</v>
      </c>
      <c r="G28" s="19">
        <v>852.0</v>
      </c>
      <c r="H28" s="5" t="str">
        <f t="shared" si="1"/>
        <v>44410  25175647</v>
      </c>
    </row>
    <row r="29">
      <c r="A29" s="18">
        <v>44421.0</v>
      </c>
      <c r="B29" s="19">
        <v>2.5175647E7</v>
      </c>
      <c r="C29" s="19" t="s">
        <v>259</v>
      </c>
      <c r="D29" s="19" t="s">
        <v>77</v>
      </c>
      <c r="E29" s="13">
        <v>135.0</v>
      </c>
      <c r="F29" s="19">
        <v>1215.0</v>
      </c>
      <c r="G29" s="19">
        <v>671.0</v>
      </c>
      <c r="H29" s="5" t="str">
        <f t="shared" si="1"/>
        <v>44421  25175647</v>
      </c>
    </row>
    <row r="30">
      <c r="A30" s="18">
        <v>44415.0</v>
      </c>
      <c r="B30" s="19">
        <v>2.5175647E7</v>
      </c>
      <c r="C30" s="19" t="s">
        <v>259</v>
      </c>
      <c r="D30" s="19" t="s">
        <v>77</v>
      </c>
      <c r="E30" s="13">
        <v>122.0</v>
      </c>
      <c r="F30" s="19">
        <v>1123.0</v>
      </c>
      <c r="G30" s="19">
        <v>665.0</v>
      </c>
      <c r="H30" s="5" t="str">
        <f t="shared" si="1"/>
        <v>44415  25175647</v>
      </c>
    </row>
    <row r="31">
      <c r="A31" s="18">
        <v>44409.0</v>
      </c>
      <c r="B31" s="19">
        <v>2.5175647E7</v>
      </c>
      <c r="C31" s="19" t="s">
        <v>259</v>
      </c>
      <c r="D31" s="19" t="s">
        <v>77</v>
      </c>
      <c r="E31" s="13">
        <v>134.0</v>
      </c>
      <c r="F31" s="19">
        <v>1298.0</v>
      </c>
      <c r="G31" s="19">
        <v>776.0</v>
      </c>
      <c r="H31" s="5" t="str">
        <f t="shared" si="1"/>
        <v>44409  25175647</v>
      </c>
    </row>
    <row r="32">
      <c r="A32" s="18">
        <v>44412.0</v>
      </c>
      <c r="B32" s="19">
        <v>6.3850117E7</v>
      </c>
      <c r="C32" s="19" t="s">
        <v>259</v>
      </c>
      <c r="D32" s="19" t="s">
        <v>261</v>
      </c>
      <c r="E32" s="13">
        <v>21.0</v>
      </c>
      <c r="F32" s="19">
        <v>820.0</v>
      </c>
      <c r="G32" s="19">
        <v>44.0</v>
      </c>
      <c r="H32" s="5" t="str">
        <f t="shared" si="1"/>
        <v>44412  63850117</v>
      </c>
    </row>
    <row r="33">
      <c r="A33" s="18">
        <v>44417.0</v>
      </c>
      <c r="B33" s="19">
        <v>6.3850117E7</v>
      </c>
      <c r="C33" s="19" t="s">
        <v>259</v>
      </c>
      <c r="D33" s="19" t="s">
        <v>261</v>
      </c>
      <c r="E33" s="13">
        <v>43.0</v>
      </c>
      <c r="F33" s="19">
        <v>1343.0</v>
      </c>
      <c r="G33" s="19">
        <v>75.0</v>
      </c>
      <c r="H33" s="5" t="str">
        <f t="shared" si="1"/>
        <v>44417  63850117</v>
      </c>
    </row>
    <row r="34">
      <c r="A34" s="18">
        <v>44423.0</v>
      </c>
      <c r="B34" s="19">
        <v>6.3850117E7</v>
      </c>
      <c r="C34" s="19" t="s">
        <v>259</v>
      </c>
      <c r="D34" s="19" t="s">
        <v>261</v>
      </c>
      <c r="E34" s="13">
        <v>29.0</v>
      </c>
      <c r="F34" s="19">
        <v>857.0</v>
      </c>
      <c r="G34" s="19">
        <v>50.0</v>
      </c>
      <c r="H34" s="5" t="str">
        <f t="shared" si="1"/>
        <v>44423  63850117</v>
      </c>
    </row>
    <row r="35">
      <c r="A35" s="18">
        <v>44416.0</v>
      </c>
      <c r="B35" s="19">
        <v>6.3850117E7</v>
      </c>
      <c r="C35" s="19" t="s">
        <v>259</v>
      </c>
      <c r="D35" s="19" t="s">
        <v>261</v>
      </c>
      <c r="E35" s="13">
        <v>52.0</v>
      </c>
      <c r="F35" s="19">
        <v>1316.0</v>
      </c>
      <c r="G35" s="19">
        <v>85.0</v>
      </c>
      <c r="H35" s="5" t="str">
        <f t="shared" si="1"/>
        <v>44416  63850117</v>
      </c>
    </row>
    <row r="36">
      <c r="A36" s="18">
        <v>44422.0</v>
      </c>
      <c r="B36" s="19">
        <v>6.3850117E7</v>
      </c>
      <c r="C36" s="19" t="s">
        <v>259</v>
      </c>
      <c r="D36" s="19" t="s">
        <v>261</v>
      </c>
      <c r="E36" s="13">
        <v>33.0</v>
      </c>
      <c r="F36" s="19">
        <v>920.0</v>
      </c>
      <c r="G36" s="19">
        <v>50.0</v>
      </c>
      <c r="H36" s="5" t="str">
        <f t="shared" si="1"/>
        <v>44422  63850117</v>
      </c>
    </row>
    <row r="37">
      <c r="A37" s="18">
        <v>44418.0</v>
      </c>
      <c r="B37" s="19">
        <v>6.3850117E7</v>
      </c>
      <c r="C37" s="19" t="s">
        <v>259</v>
      </c>
      <c r="D37" s="19" t="s">
        <v>261</v>
      </c>
      <c r="E37" s="13">
        <v>46.0</v>
      </c>
      <c r="F37" s="19">
        <v>1214.0</v>
      </c>
      <c r="G37" s="19">
        <v>75.0</v>
      </c>
      <c r="H37" s="5" t="str">
        <f t="shared" si="1"/>
        <v>44418  63850117</v>
      </c>
    </row>
    <row r="38">
      <c r="A38" s="18">
        <v>44413.0</v>
      </c>
      <c r="B38" s="19">
        <v>6.3850117E7</v>
      </c>
      <c r="C38" s="19" t="s">
        <v>259</v>
      </c>
      <c r="D38" s="19" t="s">
        <v>261</v>
      </c>
      <c r="E38" s="13">
        <v>32.0</v>
      </c>
      <c r="F38" s="19">
        <v>1066.0</v>
      </c>
      <c r="G38" s="19">
        <v>55.0</v>
      </c>
      <c r="H38" s="5" t="str">
        <f t="shared" si="1"/>
        <v>44413  63850117</v>
      </c>
    </row>
    <row r="39">
      <c r="A39" s="18">
        <v>44410.0</v>
      </c>
      <c r="B39" s="19">
        <v>6.3850117E7</v>
      </c>
      <c r="C39" s="19" t="s">
        <v>259</v>
      </c>
      <c r="D39" s="19" t="s">
        <v>261</v>
      </c>
      <c r="E39" s="13">
        <v>38.0</v>
      </c>
      <c r="F39" s="19">
        <v>1136.0</v>
      </c>
      <c r="G39" s="19">
        <v>58.0</v>
      </c>
      <c r="H39" s="5" t="str">
        <f t="shared" si="1"/>
        <v>44410  63850117</v>
      </c>
    </row>
    <row r="40">
      <c r="A40" s="18">
        <v>44419.0</v>
      </c>
      <c r="B40" s="19">
        <v>6.3850117E7</v>
      </c>
      <c r="C40" s="19" t="s">
        <v>259</v>
      </c>
      <c r="D40" s="19" t="s">
        <v>261</v>
      </c>
      <c r="E40" s="13">
        <v>50.0</v>
      </c>
      <c r="F40" s="19">
        <v>1427.0</v>
      </c>
      <c r="G40" s="19">
        <v>75.0</v>
      </c>
      <c r="H40" s="5" t="str">
        <f t="shared" si="1"/>
        <v>44419  63850117</v>
      </c>
    </row>
    <row r="41">
      <c r="A41" s="18">
        <v>44420.0</v>
      </c>
      <c r="B41" s="19">
        <v>6.3850117E7</v>
      </c>
      <c r="C41" s="19" t="s">
        <v>259</v>
      </c>
      <c r="D41" s="19" t="s">
        <v>261</v>
      </c>
      <c r="E41" s="13">
        <v>42.0</v>
      </c>
      <c r="F41" s="19">
        <v>1241.0</v>
      </c>
      <c r="G41" s="19">
        <v>74.0</v>
      </c>
      <c r="H41" s="5" t="str">
        <f t="shared" si="1"/>
        <v>44420  63850117</v>
      </c>
    </row>
    <row r="42">
      <c r="A42" s="18">
        <v>44421.0</v>
      </c>
      <c r="B42" s="19">
        <v>6.3850117E7</v>
      </c>
      <c r="C42" s="19" t="s">
        <v>259</v>
      </c>
      <c r="D42" s="19" t="s">
        <v>261</v>
      </c>
      <c r="E42" s="13">
        <v>43.0</v>
      </c>
      <c r="F42" s="19">
        <v>1053.0</v>
      </c>
      <c r="G42" s="19">
        <v>73.0</v>
      </c>
      <c r="H42" s="5" t="str">
        <f t="shared" si="1"/>
        <v>44421  63850117</v>
      </c>
    </row>
    <row r="43">
      <c r="A43" s="18">
        <v>44409.0</v>
      </c>
      <c r="B43" s="19">
        <v>6.3850117E7</v>
      </c>
      <c r="C43" s="19" t="s">
        <v>259</v>
      </c>
      <c r="D43" s="19" t="s">
        <v>261</v>
      </c>
      <c r="E43" s="13">
        <v>51.0</v>
      </c>
      <c r="F43" s="19">
        <v>1301.0</v>
      </c>
      <c r="G43" s="19">
        <v>77.0</v>
      </c>
      <c r="H43" s="5" t="str">
        <f t="shared" si="1"/>
        <v>44409  63850117</v>
      </c>
    </row>
    <row r="44">
      <c r="A44" s="18">
        <v>44415.0</v>
      </c>
      <c r="B44" s="19">
        <v>6.3850117E7</v>
      </c>
      <c r="C44" s="19" t="s">
        <v>259</v>
      </c>
      <c r="D44" s="19" t="s">
        <v>261</v>
      </c>
      <c r="E44" s="13">
        <v>48.0</v>
      </c>
      <c r="F44" s="19">
        <v>1210.0</v>
      </c>
      <c r="G44" s="19">
        <v>78.0</v>
      </c>
      <c r="H44" s="5" t="str">
        <f t="shared" si="1"/>
        <v>44415  63850117</v>
      </c>
    </row>
    <row r="45">
      <c r="A45" s="18">
        <v>44411.0</v>
      </c>
      <c r="B45" s="19">
        <v>6.3850117E7</v>
      </c>
      <c r="C45" s="19" t="s">
        <v>259</v>
      </c>
      <c r="D45" s="19" t="s">
        <v>261</v>
      </c>
      <c r="E45" s="13">
        <v>26.0</v>
      </c>
      <c r="F45" s="19">
        <v>854.0</v>
      </c>
      <c r="G45" s="19">
        <v>47.0</v>
      </c>
      <c r="H45" s="5" t="str">
        <f t="shared" si="1"/>
        <v>44411  63850117</v>
      </c>
    </row>
    <row r="46">
      <c r="A46" s="18">
        <v>44414.0</v>
      </c>
      <c r="B46" s="19">
        <v>6.3850117E7</v>
      </c>
      <c r="C46" s="19" t="s">
        <v>259</v>
      </c>
      <c r="D46" s="19" t="s">
        <v>261</v>
      </c>
      <c r="E46" s="13">
        <v>34.0</v>
      </c>
      <c r="F46" s="19">
        <v>1069.0</v>
      </c>
      <c r="G46" s="19">
        <v>60.0</v>
      </c>
      <c r="H46" s="5" t="str">
        <f t="shared" si="1"/>
        <v>44414  63850117</v>
      </c>
    </row>
    <row r="47">
      <c r="A47" s="18">
        <v>44413.0</v>
      </c>
      <c r="B47" s="19">
        <v>7.7471437E7</v>
      </c>
      <c r="C47" s="19" t="s">
        <v>259</v>
      </c>
      <c r="D47" s="19" t="s">
        <v>262</v>
      </c>
      <c r="E47" s="13">
        <v>63.0</v>
      </c>
      <c r="F47" s="19">
        <v>2562.0</v>
      </c>
      <c r="G47" s="19">
        <v>129.0</v>
      </c>
      <c r="H47" s="5" t="str">
        <f t="shared" si="1"/>
        <v>44413  77471437</v>
      </c>
    </row>
    <row r="48">
      <c r="A48" s="18">
        <v>44410.0</v>
      </c>
      <c r="B48" s="19">
        <v>7.7471437E7</v>
      </c>
      <c r="C48" s="19" t="s">
        <v>259</v>
      </c>
      <c r="D48" s="19" t="s">
        <v>262</v>
      </c>
      <c r="E48" s="13">
        <v>47.0</v>
      </c>
      <c r="F48" s="19">
        <v>2412.0</v>
      </c>
      <c r="G48" s="19">
        <v>111.0</v>
      </c>
      <c r="H48" s="5" t="str">
        <f t="shared" si="1"/>
        <v>44410  77471437</v>
      </c>
    </row>
    <row r="49">
      <c r="A49" s="18">
        <v>44416.0</v>
      </c>
      <c r="B49" s="19">
        <v>7.7471437E7</v>
      </c>
      <c r="C49" s="19" t="s">
        <v>259</v>
      </c>
      <c r="D49" s="19" t="s">
        <v>262</v>
      </c>
      <c r="E49" s="13">
        <v>86.0</v>
      </c>
      <c r="F49" s="19">
        <v>4845.0</v>
      </c>
      <c r="G49" s="19">
        <v>187.0</v>
      </c>
      <c r="H49" s="5" t="str">
        <f t="shared" si="1"/>
        <v>44416  77471437</v>
      </c>
    </row>
    <row r="50">
      <c r="A50" s="18">
        <v>44421.0</v>
      </c>
      <c r="B50" s="19">
        <v>7.7471437E7</v>
      </c>
      <c r="C50" s="19" t="s">
        <v>259</v>
      </c>
      <c r="D50" s="19" t="s">
        <v>262</v>
      </c>
      <c r="E50" s="13">
        <v>105.0</v>
      </c>
      <c r="F50" s="19">
        <v>4991.0</v>
      </c>
      <c r="G50" s="19">
        <v>192.0</v>
      </c>
      <c r="H50" s="5" t="str">
        <f t="shared" si="1"/>
        <v>44421  77471437</v>
      </c>
    </row>
    <row r="51">
      <c r="A51" s="18">
        <v>44411.0</v>
      </c>
      <c r="B51" s="19">
        <v>7.7471437E7</v>
      </c>
      <c r="C51" s="19" t="s">
        <v>259</v>
      </c>
      <c r="D51" s="19" t="s">
        <v>262</v>
      </c>
      <c r="E51" s="13">
        <v>66.0</v>
      </c>
      <c r="F51" s="19">
        <v>2456.0</v>
      </c>
      <c r="G51" s="19">
        <v>140.0</v>
      </c>
      <c r="H51" s="5" t="str">
        <f t="shared" si="1"/>
        <v>44411  77471437</v>
      </c>
    </row>
    <row r="52">
      <c r="A52" s="18">
        <v>44422.0</v>
      </c>
      <c r="B52" s="19">
        <v>7.7471437E7</v>
      </c>
      <c r="C52" s="19" t="s">
        <v>259</v>
      </c>
      <c r="D52" s="19" t="s">
        <v>262</v>
      </c>
      <c r="E52" s="13">
        <v>103.0</v>
      </c>
      <c r="F52" s="19">
        <v>4995.0</v>
      </c>
      <c r="G52" s="19">
        <v>202.0</v>
      </c>
      <c r="H52" s="5" t="str">
        <f t="shared" si="1"/>
        <v>44422  77471437</v>
      </c>
    </row>
    <row r="53">
      <c r="A53" s="18">
        <v>44415.0</v>
      </c>
      <c r="B53" s="19">
        <v>7.7471437E7</v>
      </c>
      <c r="C53" s="19" t="s">
        <v>259</v>
      </c>
      <c r="D53" s="19" t="s">
        <v>262</v>
      </c>
      <c r="E53" s="13">
        <v>71.0</v>
      </c>
      <c r="F53" s="19">
        <v>4034.0</v>
      </c>
      <c r="G53" s="19">
        <v>148.0</v>
      </c>
      <c r="H53" s="5" t="str">
        <f t="shared" si="1"/>
        <v>44415  77471437</v>
      </c>
    </row>
    <row r="54">
      <c r="A54" s="18">
        <v>44417.0</v>
      </c>
      <c r="B54" s="19">
        <v>7.7471437E7</v>
      </c>
      <c r="C54" s="19" t="s">
        <v>259</v>
      </c>
      <c r="D54" s="19" t="s">
        <v>262</v>
      </c>
      <c r="E54" s="13">
        <v>81.0</v>
      </c>
      <c r="F54" s="19">
        <v>4379.0</v>
      </c>
      <c r="G54" s="19">
        <v>163.0</v>
      </c>
      <c r="H54" s="5" t="str">
        <f t="shared" si="1"/>
        <v>44417  77471437</v>
      </c>
    </row>
    <row r="55">
      <c r="A55" s="18">
        <v>44423.0</v>
      </c>
      <c r="B55" s="19">
        <v>7.7471437E7</v>
      </c>
      <c r="C55" s="19" t="s">
        <v>259</v>
      </c>
      <c r="D55" s="19" t="s">
        <v>262</v>
      </c>
      <c r="E55" s="13">
        <v>125.0</v>
      </c>
      <c r="F55" s="19">
        <v>6062.0</v>
      </c>
      <c r="G55" s="19">
        <v>242.0</v>
      </c>
      <c r="H55" s="5" t="str">
        <f t="shared" si="1"/>
        <v>44423  77471437</v>
      </c>
    </row>
    <row r="56">
      <c r="A56" s="18">
        <v>44420.0</v>
      </c>
      <c r="B56" s="19">
        <v>7.7471437E7</v>
      </c>
      <c r="C56" s="19" t="s">
        <v>259</v>
      </c>
      <c r="D56" s="19" t="s">
        <v>262</v>
      </c>
      <c r="E56" s="13">
        <v>67.0</v>
      </c>
      <c r="F56" s="19">
        <v>3189.0</v>
      </c>
      <c r="G56" s="19">
        <v>133.0</v>
      </c>
      <c r="H56" s="5" t="str">
        <f t="shared" si="1"/>
        <v>44420  77471437</v>
      </c>
    </row>
    <row r="57">
      <c r="A57" s="18">
        <v>44414.0</v>
      </c>
      <c r="B57" s="19">
        <v>7.7471437E7</v>
      </c>
      <c r="C57" s="19" t="s">
        <v>259</v>
      </c>
      <c r="D57" s="19" t="s">
        <v>262</v>
      </c>
      <c r="E57" s="13">
        <v>70.0</v>
      </c>
      <c r="F57" s="19">
        <v>3014.0</v>
      </c>
      <c r="G57" s="19">
        <v>146.0</v>
      </c>
      <c r="H57" s="5" t="str">
        <f t="shared" si="1"/>
        <v>44414  77471437</v>
      </c>
    </row>
    <row r="58">
      <c r="A58" s="18">
        <v>44409.0</v>
      </c>
      <c r="B58" s="19">
        <v>7.7471437E7</v>
      </c>
      <c r="C58" s="19" t="s">
        <v>259</v>
      </c>
      <c r="D58" s="19" t="s">
        <v>262</v>
      </c>
      <c r="E58" s="13">
        <v>41.0</v>
      </c>
      <c r="F58" s="19">
        <v>1562.0</v>
      </c>
      <c r="G58" s="19">
        <v>80.0</v>
      </c>
      <c r="H58" s="5" t="str">
        <f t="shared" si="1"/>
        <v>44409  77471437</v>
      </c>
    </row>
    <row r="59">
      <c r="A59" s="18">
        <v>44418.0</v>
      </c>
      <c r="B59" s="19">
        <v>7.7471437E7</v>
      </c>
      <c r="C59" s="19" t="s">
        <v>259</v>
      </c>
      <c r="D59" s="19" t="s">
        <v>262</v>
      </c>
      <c r="E59" s="13">
        <v>60.0</v>
      </c>
      <c r="F59" s="19">
        <v>3279.0</v>
      </c>
      <c r="G59" s="19">
        <v>131.0</v>
      </c>
      <c r="H59" s="5" t="str">
        <f t="shared" si="1"/>
        <v>44418  77471437</v>
      </c>
    </row>
    <row r="60">
      <c r="A60" s="18">
        <v>44419.0</v>
      </c>
      <c r="B60" s="19">
        <v>7.7471437E7</v>
      </c>
      <c r="C60" s="19" t="s">
        <v>259</v>
      </c>
      <c r="D60" s="19" t="s">
        <v>262</v>
      </c>
      <c r="E60" s="13">
        <v>44.0</v>
      </c>
      <c r="F60" s="19">
        <v>2803.0</v>
      </c>
      <c r="G60" s="19">
        <v>101.0</v>
      </c>
      <c r="H60" s="5" t="str">
        <f t="shared" si="1"/>
        <v>44419  77471437</v>
      </c>
    </row>
    <row r="61">
      <c r="A61" s="18">
        <v>44412.0</v>
      </c>
      <c r="B61" s="19">
        <v>7.7471437E7</v>
      </c>
      <c r="C61" s="19" t="s">
        <v>259</v>
      </c>
      <c r="D61" s="19" t="s">
        <v>262</v>
      </c>
      <c r="E61" s="13">
        <v>81.0</v>
      </c>
      <c r="F61" s="19">
        <v>3033.0</v>
      </c>
      <c r="G61" s="19">
        <v>148.0</v>
      </c>
      <c r="H61" s="5" t="str">
        <f t="shared" si="1"/>
        <v>44412  77471437</v>
      </c>
    </row>
    <row r="62">
      <c r="A62" s="18">
        <v>44418.0</v>
      </c>
      <c r="B62" s="19">
        <v>1.27642957E8</v>
      </c>
      <c r="C62" s="19" t="s">
        <v>259</v>
      </c>
      <c r="D62" s="19" t="s">
        <v>263</v>
      </c>
      <c r="E62" s="13">
        <v>8.0</v>
      </c>
      <c r="F62" s="19">
        <v>977.0</v>
      </c>
      <c r="G62" s="19">
        <v>30.0</v>
      </c>
      <c r="H62" s="5" t="str">
        <f t="shared" si="1"/>
        <v>44418  127642957</v>
      </c>
    </row>
    <row r="63">
      <c r="A63" s="18">
        <v>44410.0</v>
      </c>
      <c r="B63" s="19">
        <v>1.27642957E8</v>
      </c>
      <c r="C63" s="19" t="s">
        <v>259</v>
      </c>
      <c r="D63" s="19" t="s">
        <v>263</v>
      </c>
      <c r="E63" s="13">
        <v>13.0</v>
      </c>
      <c r="F63" s="19">
        <v>1076.0</v>
      </c>
      <c r="G63" s="19">
        <v>40.0</v>
      </c>
      <c r="H63" s="5" t="str">
        <f t="shared" si="1"/>
        <v>44410  127642957</v>
      </c>
    </row>
    <row r="64">
      <c r="A64" s="18">
        <v>44423.0</v>
      </c>
      <c r="B64" s="19">
        <v>1.27642957E8</v>
      </c>
      <c r="C64" s="19" t="s">
        <v>259</v>
      </c>
      <c r="D64" s="19" t="s">
        <v>263</v>
      </c>
      <c r="E64" s="13">
        <v>17.0</v>
      </c>
      <c r="F64" s="19">
        <v>1240.0</v>
      </c>
      <c r="G64" s="19">
        <v>51.0</v>
      </c>
      <c r="H64" s="5" t="str">
        <f t="shared" si="1"/>
        <v>44423  127642957</v>
      </c>
    </row>
    <row r="65">
      <c r="A65" s="18">
        <v>44417.0</v>
      </c>
      <c r="B65" s="19">
        <v>1.27642957E8</v>
      </c>
      <c r="C65" s="19" t="s">
        <v>259</v>
      </c>
      <c r="D65" s="19" t="s">
        <v>263</v>
      </c>
      <c r="E65" s="13">
        <v>15.0</v>
      </c>
      <c r="F65" s="19">
        <v>1111.0</v>
      </c>
      <c r="G65" s="19">
        <v>41.0</v>
      </c>
      <c r="H65" s="5" t="str">
        <f t="shared" si="1"/>
        <v>44417  127642957</v>
      </c>
    </row>
    <row r="66">
      <c r="A66" s="18">
        <v>44422.0</v>
      </c>
      <c r="B66" s="19">
        <v>1.27642957E8</v>
      </c>
      <c r="C66" s="19" t="s">
        <v>259</v>
      </c>
      <c r="D66" s="19" t="s">
        <v>263</v>
      </c>
      <c r="E66" s="13">
        <v>19.0</v>
      </c>
      <c r="F66" s="19">
        <v>1205.0</v>
      </c>
      <c r="G66" s="19">
        <v>54.0</v>
      </c>
      <c r="H66" s="5" t="str">
        <f t="shared" si="1"/>
        <v>44422  127642957</v>
      </c>
    </row>
    <row r="67">
      <c r="A67" s="18">
        <v>44415.0</v>
      </c>
      <c r="B67" s="19">
        <v>1.27642957E8</v>
      </c>
      <c r="C67" s="19" t="s">
        <v>259</v>
      </c>
      <c r="D67" s="19" t="s">
        <v>263</v>
      </c>
      <c r="E67" s="13">
        <v>17.0</v>
      </c>
      <c r="F67" s="19">
        <v>1173.0</v>
      </c>
      <c r="G67" s="19">
        <v>46.0</v>
      </c>
      <c r="H67" s="5" t="str">
        <f t="shared" si="1"/>
        <v>44415  127642957</v>
      </c>
    </row>
    <row r="68">
      <c r="A68" s="18">
        <v>44416.0</v>
      </c>
      <c r="B68" s="19">
        <v>1.27642957E8</v>
      </c>
      <c r="C68" s="19" t="s">
        <v>259</v>
      </c>
      <c r="D68" s="19" t="s">
        <v>263</v>
      </c>
      <c r="E68" s="13">
        <v>12.0</v>
      </c>
      <c r="F68" s="19">
        <v>1134.0</v>
      </c>
      <c r="G68" s="19">
        <v>44.0</v>
      </c>
      <c r="H68" s="5" t="str">
        <f t="shared" si="1"/>
        <v>44416  127642957</v>
      </c>
    </row>
    <row r="69">
      <c r="A69" s="18">
        <v>44411.0</v>
      </c>
      <c r="B69" s="19">
        <v>1.27642957E8</v>
      </c>
      <c r="C69" s="19" t="s">
        <v>259</v>
      </c>
      <c r="D69" s="19" t="s">
        <v>263</v>
      </c>
      <c r="E69" s="13">
        <v>17.0</v>
      </c>
      <c r="F69" s="19">
        <v>962.0</v>
      </c>
      <c r="G69" s="19">
        <v>42.0</v>
      </c>
      <c r="H69" s="5" t="str">
        <f t="shared" si="1"/>
        <v>44411  127642957</v>
      </c>
    </row>
    <row r="70">
      <c r="A70" s="18">
        <v>44421.0</v>
      </c>
      <c r="B70" s="19">
        <v>1.27642957E8</v>
      </c>
      <c r="C70" s="19" t="s">
        <v>259</v>
      </c>
      <c r="D70" s="19" t="s">
        <v>263</v>
      </c>
      <c r="E70" s="13">
        <v>19.0</v>
      </c>
      <c r="F70" s="19">
        <v>1260.0</v>
      </c>
      <c r="G70" s="19">
        <v>49.0</v>
      </c>
      <c r="H70" s="5" t="str">
        <f t="shared" si="1"/>
        <v>44421  127642957</v>
      </c>
    </row>
    <row r="71">
      <c r="A71" s="18">
        <v>44413.0</v>
      </c>
      <c r="B71" s="19">
        <v>1.27642957E8</v>
      </c>
      <c r="C71" s="19" t="s">
        <v>259</v>
      </c>
      <c r="D71" s="19" t="s">
        <v>263</v>
      </c>
      <c r="E71" s="13">
        <v>17.0</v>
      </c>
      <c r="F71" s="19">
        <v>1047.0</v>
      </c>
      <c r="G71" s="19">
        <v>46.0</v>
      </c>
      <c r="H71" s="5" t="str">
        <f t="shared" si="1"/>
        <v>44413  127642957</v>
      </c>
    </row>
    <row r="72">
      <c r="A72" s="18">
        <v>44414.0</v>
      </c>
      <c r="B72" s="19">
        <v>1.27642957E8</v>
      </c>
      <c r="C72" s="19" t="s">
        <v>259</v>
      </c>
      <c r="D72" s="19" t="s">
        <v>263</v>
      </c>
      <c r="E72" s="13">
        <v>12.0</v>
      </c>
      <c r="F72" s="19">
        <v>921.0</v>
      </c>
      <c r="G72" s="19">
        <v>35.0</v>
      </c>
      <c r="H72" s="5" t="str">
        <f t="shared" si="1"/>
        <v>44414  127642957</v>
      </c>
    </row>
    <row r="73">
      <c r="A73" s="18">
        <v>44419.0</v>
      </c>
      <c r="B73" s="19">
        <v>1.27642957E8</v>
      </c>
      <c r="C73" s="19" t="s">
        <v>259</v>
      </c>
      <c r="D73" s="19" t="s">
        <v>263</v>
      </c>
      <c r="E73" s="13">
        <v>21.0</v>
      </c>
      <c r="F73" s="19">
        <v>1241.0</v>
      </c>
      <c r="G73" s="19">
        <v>50.0</v>
      </c>
      <c r="H73" s="5" t="str">
        <f t="shared" si="1"/>
        <v>44419  127642957</v>
      </c>
    </row>
    <row r="74">
      <c r="A74" s="18">
        <v>44412.0</v>
      </c>
      <c r="B74" s="19">
        <v>1.27642957E8</v>
      </c>
      <c r="C74" s="19" t="s">
        <v>259</v>
      </c>
      <c r="D74" s="19" t="s">
        <v>263</v>
      </c>
      <c r="E74" s="13">
        <v>11.0</v>
      </c>
      <c r="F74" s="19">
        <v>1007.0</v>
      </c>
      <c r="G74" s="19">
        <v>36.0</v>
      </c>
      <c r="H74" s="5" t="str">
        <f t="shared" si="1"/>
        <v>44412  127642957</v>
      </c>
    </row>
    <row r="75">
      <c r="A75" s="18">
        <v>44420.0</v>
      </c>
      <c r="B75" s="19">
        <v>1.27642957E8</v>
      </c>
      <c r="C75" s="19" t="s">
        <v>259</v>
      </c>
      <c r="D75" s="19" t="s">
        <v>263</v>
      </c>
      <c r="E75" s="13">
        <v>26.0</v>
      </c>
      <c r="F75" s="19">
        <v>1430.0</v>
      </c>
      <c r="G75" s="19">
        <v>57.0</v>
      </c>
      <c r="H75" s="5" t="str">
        <f t="shared" si="1"/>
        <v>44420  127642957</v>
      </c>
    </row>
    <row r="76">
      <c r="A76" s="18">
        <v>44409.0</v>
      </c>
      <c r="B76" s="19">
        <v>1.27642957E8</v>
      </c>
      <c r="C76" s="19" t="s">
        <v>259</v>
      </c>
      <c r="D76" s="19" t="s">
        <v>263</v>
      </c>
      <c r="E76" s="13">
        <v>17.0</v>
      </c>
      <c r="F76" s="19">
        <v>1122.0</v>
      </c>
      <c r="G76" s="19">
        <v>37.0</v>
      </c>
      <c r="H76" s="5" t="str">
        <f t="shared" si="1"/>
        <v>44409  127642957</v>
      </c>
    </row>
    <row r="77">
      <c r="A77" s="18">
        <v>44411.0</v>
      </c>
      <c r="B77" s="19">
        <v>7.21921823E8</v>
      </c>
      <c r="C77" s="19" t="s">
        <v>259</v>
      </c>
      <c r="D77" s="19" t="s">
        <v>264</v>
      </c>
      <c r="E77" s="13">
        <v>81.0</v>
      </c>
      <c r="F77" s="19">
        <v>2933.0</v>
      </c>
      <c r="G77" s="19">
        <v>194.0</v>
      </c>
      <c r="H77" s="5" t="str">
        <f t="shared" si="1"/>
        <v>44411  721921823</v>
      </c>
    </row>
    <row r="78">
      <c r="A78" s="18">
        <v>44414.0</v>
      </c>
      <c r="B78" s="19">
        <v>7.21921823E8</v>
      </c>
      <c r="C78" s="19" t="s">
        <v>259</v>
      </c>
      <c r="D78" s="19" t="s">
        <v>264</v>
      </c>
      <c r="E78" s="13">
        <v>133.0</v>
      </c>
      <c r="F78" s="19">
        <v>4221.0</v>
      </c>
      <c r="G78" s="19">
        <v>275.0</v>
      </c>
      <c r="H78" s="5" t="str">
        <f t="shared" si="1"/>
        <v>44414  721921823</v>
      </c>
    </row>
    <row r="79">
      <c r="A79" s="18">
        <v>44421.0</v>
      </c>
      <c r="B79" s="19">
        <v>7.21921823E8</v>
      </c>
      <c r="C79" s="19" t="s">
        <v>259</v>
      </c>
      <c r="D79" s="19" t="s">
        <v>264</v>
      </c>
      <c r="E79" s="13">
        <v>227.0</v>
      </c>
      <c r="F79" s="19">
        <v>5790.0</v>
      </c>
      <c r="G79" s="19">
        <v>408.0</v>
      </c>
      <c r="H79" s="5" t="str">
        <f t="shared" si="1"/>
        <v>44421  721921823</v>
      </c>
    </row>
    <row r="80">
      <c r="A80" s="18">
        <v>44418.0</v>
      </c>
      <c r="B80" s="19">
        <v>7.21921823E8</v>
      </c>
      <c r="C80" s="19" t="s">
        <v>259</v>
      </c>
      <c r="D80" s="19" t="s">
        <v>264</v>
      </c>
      <c r="E80" s="13">
        <v>153.0</v>
      </c>
      <c r="F80" s="19">
        <v>4523.0</v>
      </c>
      <c r="G80" s="19">
        <v>305.0</v>
      </c>
      <c r="H80" s="5" t="str">
        <f t="shared" si="1"/>
        <v>44418  721921823</v>
      </c>
    </row>
    <row r="81">
      <c r="A81" s="18">
        <v>44419.0</v>
      </c>
      <c r="B81" s="19">
        <v>7.21921823E8</v>
      </c>
      <c r="C81" s="19" t="s">
        <v>259</v>
      </c>
      <c r="D81" s="19" t="s">
        <v>264</v>
      </c>
      <c r="E81" s="13">
        <v>258.0</v>
      </c>
      <c r="F81" s="19">
        <v>6596.0</v>
      </c>
      <c r="G81" s="19">
        <v>462.0</v>
      </c>
      <c r="H81" s="5" t="str">
        <f t="shared" si="1"/>
        <v>44419  721921823</v>
      </c>
    </row>
    <row r="82">
      <c r="A82" s="18">
        <v>44412.0</v>
      </c>
      <c r="B82" s="19">
        <v>7.21921823E8</v>
      </c>
      <c r="C82" s="19" t="s">
        <v>259</v>
      </c>
      <c r="D82" s="19" t="s">
        <v>264</v>
      </c>
      <c r="E82" s="13">
        <v>92.0</v>
      </c>
      <c r="F82" s="19">
        <v>3284.0</v>
      </c>
      <c r="G82" s="19">
        <v>214.0</v>
      </c>
      <c r="H82" s="5" t="str">
        <f t="shared" si="1"/>
        <v>44412  721921823</v>
      </c>
    </row>
    <row r="83">
      <c r="A83" s="18">
        <v>44422.0</v>
      </c>
      <c r="B83" s="19">
        <v>7.21921823E8</v>
      </c>
      <c r="C83" s="19" t="s">
        <v>259</v>
      </c>
      <c r="D83" s="19" t="s">
        <v>264</v>
      </c>
      <c r="E83" s="13">
        <v>200.0</v>
      </c>
      <c r="F83" s="19">
        <v>5498.0</v>
      </c>
      <c r="G83" s="19">
        <v>374.0</v>
      </c>
      <c r="H83" s="5" t="str">
        <f t="shared" si="1"/>
        <v>44422  721921823</v>
      </c>
    </row>
    <row r="84">
      <c r="A84" s="18">
        <v>44413.0</v>
      </c>
      <c r="B84" s="19">
        <v>7.21921823E8</v>
      </c>
      <c r="C84" s="19" t="s">
        <v>259</v>
      </c>
      <c r="D84" s="19" t="s">
        <v>264</v>
      </c>
      <c r="E84" s="13">
        <v>139.0</v>
      </c>
      <c r="F84" s="19">
        <v>4393.0</v>
      </c>
      <c r="G84" s="19">
        <v>285.0</v>
      </c>
      <c r="H84" s="5" t="str">
        <f t="shared" si="1"/>
        <v>44413  721921823</v>
      </c>
    </row>
    <row r="85">
      <c r="A85" s="18">
        <v>44417.0</v>
      </c>
      <c r="B85" s="19">
        <v>7.21921823E8</v>
      </c>
      <c r="C85" s="19" t="s">
        <v>259</v>
      </c>
      <c r="D85" s="19" t="s">
        <v>264</v>
      </c>
      <c r="E85" s="13">
        <v>146.0</v>
      </c>
      <c r="F85" s="19">
        <v>4727.0</v>
      </c>
      <c r="G85" s="19">
        <v>302.0</v>
      </c>
      <c r="H85" s="5" t="str">
        <f t="shared" si="1"/>
        <v>44417  721921823</v>
      </c>
    </row>
    <row r="86">
      <c r="A86" s="18">
        <v>44409.0</v>
      </c>
      <c r="B86" s="19">
        <v>7.21921823E8</v>
      </c>
      <c r="C86" s="19" t="s">
        <v>259</v>
      </c>
      <c r="D86" s="19" t="s">
        <v>264</v>
      </c>
      <c r="E86" s="13">
        <v>133.0</v>
      </c>
      <c r="F86" s="19">
        <v>4315.0</v>
      </c>
      <c r="G86" s="19">
        <v>299.0</v>
      </c>
      <c r="H86" s="5" t="str">
        <f t="shared" si="1"/>
        <v>44409  721921823</v>
      </c>
    </row>
    <row r="87">
      <c r="A87" s="18">
        <v>44416.0</v>
      </c>
      <c r="B87" s="19">
        <v>7.21921823E8</v>
      </c>
      <c r="C87" s="19" t="s">
        <v>259</v>
      </c>
      <c r="D87" s="19" t="s">
        <v>264</v>
      </c>
      <c r="E87" s="13">
        <v>150.0</v>
      </c>
      <c r="F87" s="19">
        <v>4618.0</v>
      </c>
      <c r="G87" s="19">
        <v>299.0</v>
      </c>
      <c r="H87" s="5" t="str">
        <f t="shared" si="1"/>
        <v>44416  721921823</v>
      </c>
    </row>
    <row r="88">
      <c r="A88" s="18">
        <v>44420.0</v>
      </c>
      <c r="B88" s="19">
        <v>7.21921823E8</v>
      </c>
      <c r="C88" s="19" t="s">
        <v>259</v>
      </c>
      <c r="D88" s="19" t="s">
        <v>264</v>
      </c>
      <c r="E88" s="13">
        <v>269.0</v>
      </c>
      <c r="F88" s="19">
        <v>6831.0</v>
      </c>
      <c r="G88" s="19">
        <v>483.0</v>
      </c>
      <c r="H88" s="5" t="str">
        <f t="shared" si="1"/>
        <v>44420  721921823</v>
      </c>
    </row>
    <row r="89">
      <c r="A89" s="18">
        <v>44423.0</v>
      </c>
      <c r="B89" s="19">
        <v>7.21921823E8</v>
      </c>
      <c r="C89" s="19" t="s">
        <v>259</v>
      </c>
      <c r="D89" s="19" t="s">
        <v>264</v>
      </c>
      <c r="E89" s="13">
        <v>228.0</v>
      </c>
      <c r="F89" s="19">
        <v>5789.0</v>
      </c>
      <c r="G89" s="19">
        <v>429.0</v>
      </c>
      <c r="H89" s="5" t="str">
        <f t="shared" si="1"/>
        <v>44423  721921823</v>
      </c>
    </row>
    <row r="90">
      <c r="A90" s="18">
        <v>44415.0</v>
      </c>
      <c r="B90" s="19">
        <v>7.21921823E8</v>
      </c>
      <c r="C90" s="19" t="s">
        <v>259</v>
      </c>
      <c r="D90" s="19" t="s">
        <v>264</v>
      </c>
      <c r="E90" s="13">
        <v>145.0</v>
      </c>
      <c r="F90" s="19">
        <v>4848.0</v>
      </c>
      <c r="G90" s="19">
        <v>314.0</v>
      </c>
      <c r="H90" s="5" t="str">
        <f t="shared" si="1"/>
        <v>44415  721921823</v>
      </c>
    </row>
    <row r="91">
      <c r="A91" s="18">
        <v>44410.0</v>
      </c>
      <c r="B91" s="19">
        <v>7.21921823E8</v>
      </c>
      <c r="C91" s="19" t="s">
        <v>259</v>
      </c>
      <c r="D91" s="19" t="s">
        <v>264</v>
      </c>
      <c r="E91" s="13">
        <v>96.0</v>
      </c>
      <c r="F91" s="19">
        <v>3629.0</v>
      </c>
      <c r="G91" s="19">
        <v>214.0</v>
      </c>
      <c r="H91" s="5" t="str">
        <f t="shared" si="1"/>
        <v>44410  721921823</v>
      </c>
    </row>
    <row r="92">
      <c r="A92" s="18">
        <v>44423.0</v>
      </c>
      <c r="B92" s="19">
        <v>7.22005374E8</v>
      </c>
      <c r="C92" s="19" t="s">
        <v>259</v>
      </c>
      <c r="D92" s="19" t="s">
        <v>265</v>
      </c>
      <c r="E92" s="13">
        <v>17.0</v>
      </c>
      <c r="F92" s="19">
        <v>1242.0</v>
      </c>
      <c r="G92" s="19">
        <v>45.0</v>
      </c>
      <c r="H92" s="5" t="str">
        <f t="shared" si="1"/>
        <v>44423  722005374</v>
      </c>
    </row>
    <row r="93">
      <c r="A93" s="18">
        <v>44412.0</v>
      </c>
      <c r="B93" s="19">
        <v>7.22005374E8</v>
      </c>
      <c r="C93" s="19" t="s">
        <v>259</v>
      </c>
      <c r="D93" s="19" t="s">
        <v>265</v>
      </c>
      <c r="E93" s="13">
        <v>15.0</v>
      </c>
      <c r="F93" s="19">
        <v>1255.0</v>
      </c>
      <c r="G93" s="19">
        <v>47.0</v>
      </c>
      <c r="H93" s="5" t="str">
        <f t="shared" si="1"/>
        <v>44412  722005374</v>
      </c>
    </row>
    <row r="94">
      <c r="A94" s="18">
        <v>44411.0</v>
      </c>
      <c r="B94" s="19">
        <v>7.22005374E8</v>
      </c>
      <c r="C94" s="19" t="s">
        <v>259</v>
      </c>
      <c r="D94" s="19" t="s">
        <v>265</v>
      </c>
      <c r="E94" s="13">
        <v>19.0</v>
      </c>
      <c r="F94" s="19">
        <v>1083.0</v>
      </c>
      <c r="G94" s="19">
        <v>44.0</v>
      </c>
      <c r="H94" s="5" t="str">
        <f t="shared" si="1"/>
        <v>44411  722005374</v>
      </c>
    </row>
    <row r="95">
      <c r="A95" s="18">
        <v>44409.0</v>
      </c>
      <c r="B95" s="19">
        <v>7.22005374E8</v>
      </c>
      <c r="C95" s="19" t="s">
        <v>259</v>
      </c>
      <c r="D95" s="19" t="s">
        <v>265</v>
      </c>
      <c r="E95" s="13">
        <v>19.0</v>
      </c>
      <c r="F95" s="19">
        <v>1032.0</v>
      </c>
      <c r="G95" s="19">
        <v>41.0</v>
      </c>
      <c r="H95" s="5" t="str">
        <f t="shared" si="1"/>
        <v>44409  722005374</v>
      </c>
    </row>
    <row r="96">
      <c r="A96" s="18">
        <v>44413.0</v>
      </c>
      <c r="B96" s="19">
        <v>7.22005374E8</v>
      </c>
      <c r="C96" s="19" t="s">
        <v>259</v>
      </c>
      <c r="D96" s="19" t="s">
        <v>265</v>
      </c>
      <c r="E96" s="13">
        <v>24.0</v>
      </c>
      <c r="F96" s="19">
        <v>1082.0</v>
      </c>
      <c r="G96" s="19">
        <v>56.0</v>
      </c>
      <c r="H96" s="5" t="str">
        <f t="shared" si="1"/>
        <v>44413  722005374</v>
      </c>
    </row>
    <row r="97">
      <c r="A97" s="18">
        <v>44421.0</v>
      </c>
      <c r="B97" s="19">
        <v>7.22005374E8</v>
      </c>
      <c r="C97" s="19" t="s">
        <v>259</v>
      </c>
      <c r="D97" s="19" t="s">
        <v>265</v>
      </c>
      <c r="E97" s="13">
        <v>27.0</v>
      </c>
      <c r="F97" s="19">
        <v>1368.0</v>
      </c>
      <c r="G97" s="19">
        <v>67.0</v>
      </c>
      <c r="H97" s="5" t="str">
        <f t="shared" si="1"/>
        <v>44421  722005374</v>
      </c>
    </row>
    <row r="98">
      <c r="A98" s="18">
        <v>44410.0</v>
      </c>
      <c r="B98" s="19">
        <v>7.22005374E8</v>
      </c>
      <c r="C98" s="19" t="s">
        <v>259</v>
      </c>
      <c r="D98" s="19" t="s">
        <v>265</v>
      </c>
      <c r="E98" s="13">
        <v>15.0</v>
      </c>
      <c r="F98" s="19">
        <v>1111.0</v>
      </c>
      <c r="G98" s="19">
        <v>43.0</v>
      </c>
      <c r="H98" s="5" t="str">
        <f t="shared" si="1"/>
        <v>44410  722005374</v>
      </c>
    </row>
    <row r="99">
      <c r="A99" s="18">
        <v>44414.0</v>
      </c>
      <c r="B99" s="19">
        <v>7.22005374E8</v>
      </c>
      <c r="C99" s="19" t="s">
        <v>259</v>
      </c>
      <c r="D99" s="19" t="s">
        <v>265</v>
      </c>
      <c r="E99" s="13">
        <v>12.0</v>
      </c>
      <c r="F99" s="19">
        <v>886.0</v>
      </c>
      <c r="G99" s="19">
        <v>40.0</v>
      </c>
      <c r="H99" s="5" t="str">
        <f t="shared" si="1"/>
        <v>44414  722005374</v>
      </c>
    </row>
    <row r="100">
      <c r="A100" s="18">
        <v>44416.0</v>
      </c>
      <c r="B100" s="19">
        <v>7.22005374E8</v>
      </c>
      <c r="C100" s="19" t="s">
        <v>259</v>
      </c>
      <c r="D100" s="19" t="s">
        <v>265</v>
      </c>
      <c r="E100" s="13">
        <v>16.0</v>
      </c>
      <c r="F100" s="19">
        <v>896.0</v>
      </c>
      <c r="G100" s="19">
        <v>39.0</v>
      </c>
      <c r="H100" s="5" t="str">
        <f t="shared" si="1"/>
        <v>44416  722005374</v>
      </c>
    </row>
    <row r="101">
      <c r="A101" s="18">
        <v>44422.0</v>
      </c>
      <c r="B101" s="19">
        <v>7.22005374E8</v>
      </c>
      <c r="C101" s="19" t="s">
        <v>259</v>
      </c>
      <c r="D101" s="19" t="s">
        <v>265</v>
      </c>
      <c r="E101" s="13">
        <v>19.0</v>
      </c>
      <c r="F101" s="19">
        <v>1249.0</v>
      </c>
      <c r="G101" s="19">
        <v>56.0</v>
      </c>
      <c r="H101" s="5" t="str">
        <f t="shared" si="1"/>
        <v>44422  722005374</v>
      </c>
    </row>
    <row r="102">
      <c r="A102" s="18">
        <v>44415.0</v>
      </c>
      <c r="B102" s="19">
        <v>7.22005374E8</v>
      </c>
      <c r="C102" s="19" t="s">
        <v>259</v>
      </c>
      <c r="D102" s="19" t="s">
        <v>265</v>
      </c>
      <c r="E102" s="13">
        <v>13.0</v>
      </c>
      <c r="F102" s="19">
        <v>1000.0</v>
      </c>
      <c r="G102" s="19">
        <v>35.0</v>
      </c>
      <c r="H102" s="5" t="str">
        <f t="shared" si="1"/>
        <v>44415  722005374</v>
      </c>
    </row>
    <row r="103">
      <c r="A103" s="18">
        <v>44420.0</v>
      </c>
      <c r="B103" s="19">
        <v>7.22005374E8</v>
      </c>
      <c r="C103" s="19" t="s">
        <v>259</v>
      </c>
      <c r="D103" s="19" t="s">
        <v>265</v>
      </c>
      <c r="E103" s="13">
        <v>22.0</v>
      </c>
      <c r="F103" s="19">
        <v>1618.0</v>
      </c>
      <c r="G103" s="19">
        <v>63.0</v>
      </c>
      <c r="H103" s="5" t="str">
        <f t="shared" si="1"/>
        <v>44420  722005374</v>
      </c>
    </row>
    <row r="104">
      <c r="A104" s="18">
        <v>44418.0</v>
      </c>
      <c r="B104" s="19">
        <v>7.22005374E8</v>
      </c>
      <c r="C104" s="19" t="s">
        <v>259</v>
      </c>
      <c r="D104" s="19" t="s">
        <v>265</v>
      </c>
      <c r="E104" s="13">
        <v>17.0</v>
      </c>
      <c r="F104" s="19">
        <v>1223.0</v>
      </c>
      <c r="G104" s="19">
        <v>49.0</v>
      </c>
      <c r="H104" s="5" t="str">
        <f t="shared" si="1"/>
        <v>44418  722005374</v>
      </c>
    </row>
    <row r="105">
      <c r="A105" s="18">
        <v>44419.0</v>
      </c>
      <c r="B105" s="19">
        <v>7.22005374E8</v>
      </c>
      <c r="C105" s="19" t="s">
        <v>259</v>
      </c>
      <c r="D105" s="19" t="s">
        <v>265</v>
      </c>
      <c r="E105" s="13">
        <v>20.0</v>
      </c>
      <c r="F105" s="19">
        <v>1368.0</v>
      </c>
      <c r="G105" s="19">
        <v>60.0</v>
      </c>
      <c r="H105" s="5" t="str">
        <f t="shared" si="1"/>
        <v>44419  722005374</v>
      </c>
    </row>
    <row r="106">
      <c r="A106" s="18">
        <v>44417.0</v>
      </c>
      <c r="B106" s="19">
        <v>7.22005374E8</v>
      </c>
      <c r="C106" s="19" t="s">
        <v>259</v>
      </c>
      <c r="D106" s="19" t="s">
        <v>265</v>
      </c>
      <c r="E106" s="13">
        <v>15.0</v>
      </c>
      <c r="F106" s="19">
        <v>1184.0</v>
      </c>
      <c r="G106" s="19">
        <v>41.0</v>
      </c>
      <c r="H106" s="5" t="str">
        <f t="shared" si="1"/>
        <v>44417  722005374</v>
      </c>
    </row>
    <row r="107">
      <c r="A107" s="18">
        <v>44422.0</v>
      </c>
      <c r="B107" s="19">
        <v>7.22005377E8</v>
      </c>
      <c r="C107" s="19" t="s">
        <v>259</v>
      </c>
      <c r="D107" s="19" t="s">
        <v>266</v>
      </c>
      <c r="E107" s="13">
        <v>63.0</v>
      </c>
      <c r="F107" s="19">
        <v>2914.0</v>
      </c>
      <c r="G107" s="19">
        <v>132.0</v>
      </c>
      <c r="H107" s="5" t="str">
        <f t="shared" si="1"/>
        <v>44422  722005377</v>
      </c>
    </row>
    <row r="108">
      <c r="A108" s="18">
        <v>44411.0</v>
      </c>
      <c r="B108" s="19">
        <v>7.22005377E8</v>
      </c>
      <c r="C108" s="19" t="s">
        <v>259</v>
      </c>
      <c r="D108" s="19" t="s">
        <v>266</v>
      </c>
      <c r="E108" s="13">
        <v>64.0</v>
      </c>
      <c r="F108" s="19">
        <v>2303.0</v>
      </c>
      <c r="G108" s="19">
        <v>113.0</v>
      </c>
      <c r="H108" s="5" t="str">
        <f t="shared" si="1"/>
        <v>44411  722005377</v>
      </c>
    </row>
    <row r="109">
      <c r="A109" s="18">
        <v>44413.0</v>
      </c>
      <c r="B109" s="19">
        <v>7.22005377E8</v>
      </c>
      <c r="C109" s="19" t="s">
        <v>259</v>
      </c>
      <c r="D109" s="19" t="s">
        <v>266</v>
      </c>
      <c r="E109" s="13">
        <v>70.0</v>
      </c>
      <c r="F109" s="19">
        <v>2772.0</v>
      </c>
      <c r="G109" s="19">
        <v>135.0</v>
      </c>
      <c r="H109" s="5" t="str">
        <f t="shared" si="1"/>
        <v>44413  722005377</v>
      </c>
    </row>
    <row r="110">
      <c r="A110" s="18">
        <v>44421.0</v>
      </c>
      <c r="B110" s="19">
        <v>7.22005377E8</v>
      </c>
      <c r="C110" s="19" t="s">
        <v>259</v>
      </c>
      <c r="D110" s="19" t="s">
        <v>266</v>
      </c>
      <c r="E110" s="13">
        <v>73.0</v>
      </c>
      <c r="F110" s="19">
        <v>2958.0</v>
      </c>
      <c r="G110" s="19">
        <v>155.0</v>
      </c>
      <c r="H110" s="5" t="str">
        <f t="shared" si="1"/>
        <v>44421  722005377</v>
      </c>
    </row>
    <row r="111">
      <c r="A111" s="18">
        <v>44417.0</v>
      </c>
      <c r="B111" s="19">
        <v>7.22005377E8</v>
      </c>
      <c r="C111" s="19" t="s">
        <v>259</v>
      </c>
      <c r="D111" s="19" t="s">
        <v>266</v>
      </c>
      <c r="E111" s="13">
        <v>40.0</v>
      </c>
      <c r="F111" s="19">
        <v>2045.0</v>
      </c>
      <c r="G111" s="19">
        <v>89.0</v>
      </c>
      <c r="H111" s="5" t="str">
        <f t="shared" si="1"/>
        <v>44417  722005377</v>
      </c>
    </row>
    <row r="112">
      <c r="A112" s="18">
        <v>44412.0</v>
      </c>
      <c r="B112" s="19">
        <v>7.22005377E8</v>
      </c>
      <c r="C112" s="19" t="s">
        <v>259</v>
      </c>
      <c r="D112" s="19" t="s">
        <v>266</v>
      </c>
      <c r="E112" s="13">
        <v>61.0</v>
      </c>
      <c r="F112" s="19">
        <v>2533.0</v>
      </c>
      <c r="G112" s="19">
        <v>117.0</v>
      </c>
      <c r="H112" s="5" t="str">
        <f t="shared" si="1"/>
        <v>44412  722005377</v>
      </c>
    </row>
    <row r="113">
      <c r="A113" s="18">
        <v>44409.0</v>
      </c>
      <c r="B113" s="19">
        <v>7.22005377E8</v>
      </c>
      <c r="C113" s="19" t="s">
        <v>259</v>
      </c>
      <c r="D113" s="19" t="s">
        <v>266</v>
      </c>
      <c r="E113" s="13">
        <v>30.0</v>
      </c>
      <c r="F113" s="19">
        <v>1749.0</v>
      </c>
      <c r="G113" s="19">
        <v>76.0</v>
      </c>
      <c r="H113" s="5" t="str">
        <f t="shared" si="1"/>
        <v>44409  722005377</v>
      </c>
    </row>
    <row r="114">
      <c r="A114" s="18">
        <v>44415.0</v>
      </c>
      <c r="B114" s="19">
        <v>7.22005377E8</v>
      </c>
      <c r="C114" s="19" t="s">
        <v>259</v>
      </c>
      <c r="D114" s="19" t="s">
        <v>266</v>
      </c>
      <c r="E114" s="13">
        <v>55.0</v>
      </c>
      <c r="F114" s="19">
        <v>2530.0</v>
      </c>
      <c r="G114" s="19">
        <v>123.0</v>
      </c>
      <c r="H114" s="5" t="str">
        <f t="shared" si="1"/>
        <v>44415  722005377</v>
      </c>
    </row>
    <row r="115">
      <c r="A115" s="18">
        <v>44414.0</v>
      </c>
      <c r="B115" s="19">
        <v>7.22005377E8</v>
      </c>
      <c r="C115" s="19" t="s">
        <v>259</v>
      </c>
      <c r="D115" s="19" t="s">
        <v>266</v>
      </c>
      <c r="E115" s="13">
        <v>58.0</v>
      </c>
      <c r="F115" s="19">
        <v>2524.0</v>
      </c>
      <c r="G115" s="19">
        <v>116.0</v>
      </c>
      <c r="H115" s="5" t="str">
        <f t="shared" si="1"/>
        <v>44414  722005377</v>
      </c>
    </row>
    <row r="116">
      <c r="A116" s="18">
        <v>44410.0</v>
      </c>
      <c r="B116" s="19">
        <v>7.22005377E8</v>
      </c>
      <c r="C116" s="19" t="s">
        <v>259</v>
      </c>
      <c r="D116" s="19" t="s">
        <v>266</v>
      </c>
      <c r="E116" s="13">
        <v>48.0</v>
      </c>
      <c r="F116" s="19">
        <v>1897.0</v>
      </c>
      <c r="G116" s="19">
        <v>92.0</v>
      </c>
      <c r="H116" s="5" t="str">
        <f t="shared" si="1"/>
        <v>44410  722005377</v>
      </c>
    </row>
    <row r="117">
      <c r="A117" s="18">
        <v>44423.0</v>
      </c>
      <c r="B117" s="19">
        <v>7.22005377E8</v>
      </c>
      <c r="C117" s="19" t="s">
        <v>259</v>
      </c>
      <c r="D117" s="19" t="s">
        <v>266</v>
      </c>
      <c r="E117" s="13">
        <v>70.0</v>
      </c>
      <c r="F117" s="19">
        <v>2872.0</v>
      </c>
      <c r="G117" s="19">
        <v>149.0</v>
      </c>
      <c r="H117" s="5" t="str">
        <f t="shared" si="1"/>
        <v>44423  722005377</v>
      </c>
    </row>
    <row r="118">
      <c r="A118" s="18">
        <v>44420.0</v>
      </c>
      <c r="B118" s="19">
        <v>7.22005377E8</v>
      </c>
      <c r="C118" s="19" t="s">
        <v>259</v>
      </c>
      <c r="D118" s="19" t="s">
        <v>266</v>
      </c>
      <c r="E118" s="13">
        <v>52.0</v>
      </c>
      <c r="F118" s="19">
        <v>2064.0</v>
      </c>
      <c r="G118" s="19">
        <v>109.0</v>
      </c>
      <c r="H118" s="5" t="str">
        <f t="shared" si="1"/>
        <v>44420  722005377</v>
      </c>
    </row>
    <row r="119">
      <c r="A119" s="18">
        <v>44416.0</v>
      </c>
      <c r="B119" s="19">
        <v>7.22005377E8</v>
      </c>
      <c r="C119" s="19" t="s">
        <v>259</v>
      </c>
      <c r="D119" s="19" t="s">
        <v>266</v>
      </c>
      <c r="E119" s="13">
        <v>52.0</v>
      </c>
      <c r="F119" s="19">
        <v>2242.0</v>
      </c>
      <c r="G119" s="19">
        <v>113.0</v>
      </c>
      <c r="H119" s="5" t="str">
        <f t="shared" si="1"/>
        <v>44416  722005377</v>
      </c>
    </row>
    <row r="120">
      <c r="A120" s="18">
        <v>44419.0</v>
      </c>
      <c r="B120" s="19">
        <v>7.22005377E8</v>
      </c>
      <c r="C120" s="19" t="s">
        <v>259</v>
      </c>
      <c r="D120" s="19" t="s">
        <v>266</v>
      </c>
      <c r="E120" s="13">
        <v>46.0</v>
      </c>
      <c r="F120" s="19">
        <v>2028.0</v>
      </c>
      <c r="G120" s="19">
        <v>98.0</v>
      </c>
      <c r="H120" s="5" t="str">
        <f t="shared" si="1"/>
        <v>44419  722005377</v>
      </c>
    </row>
    <row r="121">
      <c r="A121" s="18">
        <v>44418.0</v>
      </c>
      <c r="B121" s="19">
        <v>7.22005377E8</v>
      </c>
      <c r="C121" s="19" t="s">
        <v>259</v>
      </c>
      <c r="D121" s="19" t="s">
        <v>266</v>
      </c>
      <c r="E121" s="13">
        <v>42.0</v>
      </c>
      <c r="F121" s="19">
        <v>1873.0</v>
      </c>
      <c r="G121" s="19">
        <v>91.0</v>
      </c>
      <c r="H121" s="5" t="str">
        <f t="shared" si="1"/>
        <v>44418  722005377</v>
      </c>
    </row>
    <row r="122">
      <c r="A122" s="18">
        <v>44417.0</v>
      </c>
      <c r="B122" s="19">
        <v>7.22005383E8</v>
      </c>
      <c r="C122" s="19" t="s">
        <v>259</v>
      </c>
      <c r="D122" s="19" t="s">
        <v>267</v>
      </c>
      <c r="E122" s="13">
        <v>29.0</v>
      </c>
      <c r="F122" s="19">
        <v>1349.0</v>
      </c>
      <c r="G122" s="19">
        <v>82.0</v>
      </c>
      <c r="H122" s="5" t="str">
        <f t="shared" si="1"/>
        <v>44417  722005383</v>
      </c>
    </row>
    <row r="123">
      <c r="A123" s="18">
        <v>44416.0</v>
      </c>
      <c r="B123" s="19">
        <v>7.22005383E8</v>
      </c>
      <c r="C123" s="19" t="s">
        <v>259</v>
      </c>
      <c r="D123" s="19" t="s">
        <v>267</v>
      </c>
      <c r="E123" s="13">
        <v>29.0</v>
      </c>
      <c r="F123" s="19">
        <v>1580.0</v>
      </c>
      <c r="G123" s="19">
        <v>96.0</v>
      </c>
      <c r="H123" s="5" t="str">
        <f t="shared" si="1"/>
        <v>44416  722005383</v>
      </c>
    </row>
    <row r="124">
      <c r="A124" s="18">
        <v>44411.0</v>
      </c>
      <c r="B124" s="19">
        <v>7.22005383E8</v>
      </c>
      <c r="C124" s="19" t="s">
        <v>259</v>
      </c>
      <c r="D124" s="19" t="s">
        <v>267</v>
      </c>
      <c r="E124" s="13">
        <v>43.0</v>
      </c>
      <c r="F124" s="19">
        <v>1873.0</v>
      </c>
      <c r="G124" s="19">
        <v>99.0</v>
      </c>
      <c r="H124" s="5" t="str">
        <f t="shared" si="1"/>
        <v>44411  722005383</v>
      </c>
    </row>
    <row r="125">
      <c r="A125" s="18">
        <v>44414.0</v>
      </c>
      <c r="B125" s="19">
        <v>7.22005383E8</v>
      </c>
      <c r="C125" s="19" t="s">
        <v>259</v>
      </c>
      <c r="D125" s="19" t="s">
        <v>267</v>
      </c>
      <c r="E125" s="13">
        <v>27.0</v>
      </c>
      <c r="F125" s="19">
        <v>1339.0</v>
      </c>
      <c r="G125" s="19">
        <v>73.0</v>
      </c>
      <c r="H125" s="5" t="str">
        <f t="shared" si="1"/>
        <v>44414  722005383</v>
      </c>
    </row>
    <row r="126">
      <c r="A126" s="18">
        <v>44421.0</v>
      </c>
      <c r="B126" s="19">
        <v>7.22005383E8</v>
      </c>
      <c r="C126" s="19" t="s">
        <v>259</v>
      </c>
      <c r="D126" s="19" t="s">
        <v>267</v>
      </c>
      <c r="E126" s="13">
        <v>62.0</v>
      </c>
      <c r="F126" s="19">
        <v>2758.0</v>
      </c>
      <c r="G126" s="19">
        <v>154.0</v>
      </c>
      <c r="H126" s="5" t="str">
        <f t="shared" si="1"/>
        <v>44421  722005383</v>
      </c>
    </row>
    <row r="127">
      <c r="A127" s="18">
        <v>44409.0</v>
      </c>
      <c r="B127" s="19">
        <v>7.22005383E8</v>
      </c>
      <c r="C127" s="19" t="s">
        <v>259</v>
      </c>
      <c r="D127" s="19" t="s">
        <v>267</v>
      </c>
      <c r="E127" s="13">
        <v>44.0</v>
      </c>
      <c r="F127" s="19">
        <v>2284.0</v>
      </c>
      <c r="G127" s="19">
        <v>123.0</v>
      </c>
      <c r="H127" s="5" t="str">
        <f t="shared" si="1"/>
        <v>44409  722005383</v>
      </c>
    </row>
    <row r="128">
      <c r="A128" s="18">
        <v>44419.0</v>
      </c>
      <c r="B128" s="19">
        <v>7.22005383E8</v>
      </c>
      <c r="C128" s="19" t="s">
        <v>259</v>
      </c>
      <c r="D128" s="19" t="s">
        <v>267</v>
      </c>
      <c r="E128" s="13">
        <v>33.0</v>
      </c>
      <c r="F128" s="19">
        <v>1607.0</v>
      </c>
      <c r="G128" s="19">
        <v>90.0</v>
      </c>
      <c r="H128" s="5" t="str">
        <f t="shared" si="1"/>
        <v>44419  722005383</v>
      </c>
    </row>
    <row r="129">
      <c r="A129" s="18">
        <v>44413.0</v>
      </c>
      <c r="B129" s="19">
        <v>7.22005383E8</v>
      </c>
      <c r="C129" s="19" t="s">
        <v>259</v>
      </c>
      <c r="D129" s="19" t="s">
        <v>267</v>
      </c>
      <c r="E129" s="13">
        <v>32.0</v>
      </c>
      <c r="F129" s="19">
        <v>1517.0</v>
      </c>
      <c r="G129" s="19">
        <v>86.0</v>
      </c>
      <c r="H129" s="5" t="str">
        <f t="shared" si="1"/>
        <v>44413  722005383</v>
      </c>
    </row>
    <row r="130">
      <c r="A130" s="18">
        <v>44415.0</v>
      </c>
      <c r="B130" s="19">
        <v>7.22005383E8</v>
      </c>
      <c r="C130" s="19" t="s">
        <v>259</v>
      </c>
      <c r="D130" s="19" t="s">
        <v>267</v>
      </c>
      <c r="E130" s="13">
        <v>28.0</v>
      </c>
      <c r="F130" s="19">
        <v>1611.0</v>
      </c>
      <c r="G130" s="19">
        <v>86.0</v>
      </c>
      <c r="H130" s="5" t="str">
        <f t="shared" si="1"/>
        <v>44415  722005383</v>
      </c>
    </row>
    <row r="131">
      <c r="A131" s="18">
        <v>44418.0</v>
      </c>
      <c r="B131" s="19">
        <v>7.22005383E8</v>
      </c>
      <c r="C131" s="19" t="s">
        <v>259</v>
      </c>
      <c r="D131" s="19" t="s">
        <v>267</v>
      </c>
      <c r="E131" s="13">
        <v>20.0</v>
      </c>
      <c r="F131" s="19">
        <v>1169.0</v>
      </c>
      <c r="G131" s="19">
        <v>63.0</v>
      </c>
      <c r="H131" s="5" t="str">
        <f t="shared" si="1"/>
        <v>44418  722005383</v>
      </c>
    </row>
    <row r="132">
      <c r="A132" s="18">
        <v>44410.0</v>
      </c>
      <c r="B132" s="19">
        <v>7.22005383E8</v>
      </c>
      <c r="C132" s="19" t="s">
        <v>259</v>
      </c>
      <c r="D132" s="19" t="s">
        <v>267</v>
      </c>
      <c r="E132" s="13">
        <v>42.0</v>
      </c>
      <c r="F132" s="19">
        <v>1976.0</v>
      </c>
      <c r="G132" s="19">
        <v>110.0</v>
      </c>
      <c r="H132" s="5" t="str">
        <f t="shared" si="1"/>
        <v>44410  722005383</v>
      </c>
    </row>
    <row r="133">
      <c r="A133" s="18">
        <v>44423.0</v>
      </c>
      <c r="B133" s="19">
        <v>7.22005383E8</v>
      </c>
      <c r="C133" s="19" t="s">
        <v>259</v>
      </c>
      <c r="D133" s="19" t="s">
        <v>267</v>
      </c>
      <c r="E133" s="13">
        <v>88.0</v>
      </c>
      <c r="F133" s="19">
        <v>4089.0</v>
      </c>
      <c r="G133" s="19">
        <v>211.0</v>
      </c>
      <c r="H133" s="5" t="str">
        <f t="shared" si="1"/>
        <v>44423  722005383</v>
      </c>
    </row>
    <row r="134">
      <c r="A134" s="18">
        <v>44412.0</v>
      </c>
      <c r="B134" s="19">
        <v>7.22005383E8</v>
      </c>
      <c r="C134" s="19" t="s">
        <v>259</v>
      </c>
      <c r="D134" s="19" t="s">
        <v>267</v>
      </c>
      <c r="E134" s="13">
        <v>36.0</v>
      </c>
      <c r="F134" s="19">
        <v>1738.0</v>
      </c>
      <c r="G134" s="19">
        <v>96.0</v>
      </c>
      <c r="H134" s="5" t="str">
        <f t="shared" si="1"/>
        <v>44412  722005383</v>
      </c>
    </row>
    <row r="135">
      <c r="A135" s="18">
        <v>44422.0</v>
      </c>
      <c r="B135" s="19">
        <v>7.22005383E8</v>
      </c>
      <c r="C135" s="19" t="s">
        <v>259</v>
      </c>
      <c r="D135" s="19" t="s">
        <v>267</v>
      </c>
      <c r="E135" s="13">
        <v>66.0</v>
      </c>
      <c r="F135" s="19">
        <v>3332.0</v>
      </c>
      <c r="G135" s="19">
        <v>173.0</v>
      </c>
      <c r="H135" s="5" t="str">
        <f t="shared" si="1"/>
        <v>44422  722005383</v>
      </c>
    </row>
    <row r="136">
      <c r="A136" s="18">
        <v>44420.0</v>
      </c>
      <c r="B136" s="19">
        <v>7.22005383E8</v>
      </c>
      <c r="C136" s="19" t="s">
        <v>259</v>
      </c>
      <c r="D136" s="19" t="s">
        <v>267</v>
      </c>
      <c r="E136" s="13">
        <v>37.0</v>
      </c>
      <c r="F136" s="19">
        <v>1826.0</v>
      </c>
      <c r="G136" s="19">
        <v>104.0</v>
      </c>
      <c r="H136" s="5" t="str">
        <f t="shared" si="1"/>
        <v>44420  722005383</v>
      </c>
    </row>
    <row r="137">
      <c r="A137" s="18">
        <v>44423.0</v>
      </c>
      <c r="B137" s="19">
        <v>9.90389184E8</v>
      </c>
      <c r="C137" s="19" t="s">
        <v>259</v>
      </c>
      <c r="D137" s="19" t="s">
        <v>268</v>
      </c>
      <c r="E137" s="13">
        <v>32.0</v>
      </c>
      <c r="F137" s="19">
        <v>7297.0</v>
      </c>
      <c r="G137" s="19">
        <v>80.0</v>
      </c>
      <c r="H137" s="5" t="str">
        <f t="shared" si="1"/>
        <v>44423  990389184</v>
      </c>
    </row>
    <row r="138">
      <c r="A138" s="18">
        <v>44422.0</v>
      </c>
      <c r="B138" s="19">
        <v>9.90389184E8</v>
      </c>
      <c r="C138" s="19" t="s">
        <v>259</v>
      </c>
      <c r="D138" s="19" t="s">
        <v>268</v>
      </c>
      <c r="E138" s="13">
        <v>15.0</v>
      </c>
      <c r="F138" s="19">
        <v>5549.0</v>
      </c>
      <c r="G138" s="19">
        <v>56.0</v>
      </c>
      <c r="H138" s="5" t="str">
        <f t="shared" si="1"/>
        <v>44422  990389184</v>
      </c>
    </row>
    <row r="139">
      <c r="A139" s="18">
        <v>44413.0</v>
      </c>
      <c r="B139" s="19">
        <v>9.90389184E8</v>
      </c>
      <c r="C139" s="19" t="s">
        <v>259</v>
      </c>
      <c r="D139" s="19" t="s">
        <v>268</v>
      </c>
      <c r="E139" s="13">
        <v>17.0</v>
      </c>
      <c r="F139" s="19">
        <v>6722.0</v>
      </c>
      <c r="G139" s="19">
        <v>74.0</v>
      </c>
      <c r="H139" s="5" t="str">
        <f t="shared" si="1"/>
        <v>44413  990389184</v>
      </c>
    </row>
    <row r="140">
      <c r="A140" s="18">
        <v>44416.0</v>
      </c>
      <c r="B140" s="19">
        <v>9.90389184E8</v>
      </c>
      <c r="C140" s="19" t="s">
        <v>259</v>
      </c>
      <c r="D140" s="19" t="s">
        <v>268</v>
      </c>
      <c r="E140" s="13">
        <v>23.0</v>
      </c>
      <c r="F140" s="19">
        <v>6761.0</v>
      </c>
      <c r="G140" s="19">
        <v>77.0</v>
      </c>
      <c r="H140" s="5" t="str">
        <f t="shared" si="1"/>
        <v>44416  990389184</v>
      </c>
    </row>
    <row r="141">
      <c r="A141" s="18">
        <v>44421.0</v>
      </c>
      <c r="B141" s="19">
        <v>9.90389184E8</v>
      </c>
      <c r="C141" s="19" t="s">
        <v>259</v>
      </c>
      <c r="D141" s="19" t="s">
        <v>268</v>
      </c>
      <c r="E141" s="13">
        <v>14.0</v>
      </c>
      <c r="F141" s="19">
        <v>5297.0</v>
      </c>
      <c r="G141" s="19">
        <v>58.0</v>
      </c>
      <c r="H141" s="5" t="str">
        <f t="shared" si="1"/>
        <v>44421  990389184</v>
      </c>
    </row>
    <row r="142">
      <c r="A142" s="18">
        <v>44417.0</v>
      </c>
      <c r="B142" s="19">
        <v>9.90389184E8</v>
      </c>
      <c r="C142" s="19" t="s">
        <v>259</v>
      </c>
      <c r="D142" s="19" t="s">
        <v>268</v>
      </c>
      <c r="E142" s="13">
        <v>18.0</v>
      </c>
      <c r="F142" s="19">
        <v>6271.0</v>
      </c>
      <c r="G142" s="19">
        <v>62.0</v>
      </c>
      <c r="H142" s="5" t="str">
        <f t="shared" si="1"/>
        <v>44417  990389184</v>
      </c>
    </row>
    <row r="143">
      <c r="A143" s="18">
        <v>44411.0</v>
      </c>
      <c r="B143" s="19">
        <v>9.90389184E8</v>
      </c>
      <c r="C143" s="19" t="s">
        <v>259</v>
      </c>
      <c r="D143" s="19" t="s">
        <v>268</v>
      </c>
      <c r="E143" s="13">
        <v>16.0</v>
      </c>
      <c r="F143" s="19">
        <v>6045.0</v>
      </c>
      <c r="G143" s="19">
        <v>66.0</v>
      </c>
      <c r="H143" s="5" t="str">
        <f t="shared" si="1"/>
        <v>44411  990389184</v>
      </c>
    </row>
    <row r="144">
      <c r="A144" s="18">
        <v>44410.0</v>
      </c>
      <c r="B144" s="19">
        <v>9.90389184E8</v>
      </c>
      <c r="C144" s="19" t="s">
        <v>259</v>
      </c>
      <c r="D144" s="19" t="s">
        <v>268</v>
      </c>
      <c r="E144" s="13">
        <v>18.0</v>
      </c>
      <c r="F144" s="19">
        <v>6202.0</v>
      </c>
      <c r="G144" s="19">
        <v>59.0</v>
      </c>
      <c r="H144" s="5" t="str">
        <f t="shared" si="1"/>
        <v>44410  990389184</v>
      </c>
    </row>
    <row r="145">
      <c r="A145" s="18">
        <v>44420.0</v>
      </c>
      <c r="B145" s="19">
        <v>9.90389184E8</v>
      </c>
      <c r="C145" s="19" t="s">
        <v>259</v>
      </c>
      <c r="D145" s="19" t="s">
        <v>268</v>
      </c>
      <c r="E145" s="13">
        <v>13.0</v>
      </c>
      <c r="F145" s="19">
        <v>5204.0</v>
      </c>
      <c r="G145" s="19">
        <v>47.0</v>
      </c>
      <c r="H145" s="5" t="str">
        <f t="shared" si="1"/>
        <v>44420  990389184</v>
      </c>
    </row>
    <row r="146">
      <c r="A146" s="18">
        <v>44419.0</v>
      </c>
      <c r="B146" s="19">
        <v>9.90389184E8</v>
      </c>
      <c r="C146" s="19" t="s">
        <v>259</v>
      </c>
      <c r="D146" s="19" t="s">
        <v>268</v>
      </c>
      <c r="E146" s="13">
        <v>16.0</v>
      </c>
      <c r="F146" s="19">
        <v>5272.0</v>
      </c>
      <c r="G146" s="19">
        <v>53.0</v>
      </c>
      <c r="H146" s="5" t="str">
        <f t="shared" si="1"/>
        <v>44419  990389184</v>
      </c>
    </row>
    <row r="147">
      <c r="A147" s="18">
        <v>44414.0</v>
      </c>
      <c r="B147" s="19">
        <v>9.90389184E8</v>
      </c>
      <c r="C147" s="19" t="s">
        <v>259</v>
      </c>
      <c r="D147" s="19" t="s">
        <v>268</v>
      </c>
      <c r="E147" s="13">
        <v>15.0</v>
      </c>
      <c r="F147" s="19">
        <v>5749.0</v>
      </c>
      <c r="G147" s="19">
        <v>54.0</v>
      </c>
      <c r="H147" s="5" t="str">
        <f t="shared" si="1"/>
        <v>44414  990389184</v>
      </c>
    </row>
    <row r="148">
      <c r="A148" s="18">
        <v>44412.0</v>
      </c>
      <c r="B148" s="19">
        <v>9.90389184E8</v>
      </c>
      <c r="C148" s="19" t="s">
        <v>259</v>
      </c>
      <c r="D148" s="19" t="s">
        <v>268</v>
      </c>
      <c r="E148" s="13">
        <v>22.0</v>
      </c>
      <c r="F148" s="19">
        <v>6815.0</v>
      </c>
      <c r="G148" s="19">
        <v>63.0</v>
      </c>
      <c r="H148" s="5" t="str">
        <f t="shared" si="1"/>
        <v>44412  990389184</v>
      </c>
    </row>
    <row r="149">
      <c r="A149" s="18">
        <v>44418.0</v>
      </c>
      <c r="B149" s="19">
        <v>9.90389184E8</v>
      </c>
      <c r="C149" s="19" t="s">
        <v>259</v>
      </c>
      <c r="D149" s="19" t="s">
        <v>268</v>
      </c>
      <c r="E149" s="13">
        <v>16.0</v>
      </c>
      <c r="F149" s="19">
        <v>6001.0</v>
      </c>
      <c r="G149" s="19">
        <v>58.0</v>
      </c>
      <c r="H149" s="5" t="str">
        <f t="shared" si="1"/>
        <v>44418  990389184</v>
      </c>
    </row>
    <row r="150">
      <c r="A150" s="18">
        <v>44415.0</v>
      </c>
      <c r="B150" s="19">
        <v>9.90389184E8</v>
      </c>
      <c r="C150" s="19" t="s">
        <v>259</v>
      </c>
      <c r="D150" s="19" t="s">
        <v>268</v>
      </c>
      <c r="E150" s="13">
        <v>18.0</v>
      </c>
      <c r="F150" s="19">
        <v>6682.0</v>
      </c>
      <c r="G150" s="19">
        <v>55.0</v>
      </c>
      <c r="H150" s="5" t="str">
        <f t="shared" si="1"/>
        <v>44415  990389184</v>
      </c>
    </row>
    <row r="151">
      <c r="A151" s="18">
        <v>44409.0</v>
      </c>
      <c r="B151" s="19">
        <v>9.90389184E8</v>
      </c>
      <c r="C151" s="19" t="s">
        <v>259</v>
      </c>
      <c r="D151" s="19" t="s">
        <v>268</v>
      </c>
      <c r="E151" s="13">
        <v>20.0</v>
      </c>
      <c r="F151" s="19">
        <v>6166.0</v>
      </c>
      <c r="G151" s="19">
        <v>71.0</v>
      </c>
      <c r="H151" s="5" t="str">
        <f t="shared" si="1"/>
        <v>44409  990389184</v>
      </c>
    </row>
    <row r="152">
      <c r="A152" s="18">
        <v>44413.0</v>
      </c>
      <c r="B152" s="19">
        <v>1.554932079E9</v>
      </c>
      <c r="C152" s="19" t="s">
        <v>259</v>
      </c>
      <c r="D152" s="19" t="s">
        <v>269</v>
      </c>
      <c r="E152" s="13">
        <v>45.0</v>
      </c>
      <c r="F152" s="19">
        <v>17957.0</v>
      </c>
      <c r="G152" s="19">
        <v>173.0</v>
      </c>
      <c r="H152" s="5" t="str">
        <f t="shared" si="1"/>
        <v>44413  1554932079</v>
      </c>
    </row>
    <row r="153">
      <c r="A153" s="18">
        <v>44411.0</v>
      </c>
      <c r="B153" s="19">
        <v>1.554932079E9</v>
      </c>
      <c r="C153" s="19" t="s">
        <v>259</v>
      </c>
      <c r="D153" s="19" t="s">
        <v>269</v>
      </c>
      <c r="E153" s="13">
        <v>51.0</v>
      </c>
      <c r="F153" s="19">
        <v>23030.0</v>
      </c>
      <c r="G153" s="19">
        <v>180.0</v>
      </c>
      <c r="H153" s="5" t="str">
        <f t="shared" si="1"/>
        <v>44411  1554932079</v>
      </c>
    </row>
    <row r="154">
      <c r="A154" s="18">
        <v>44409.0</v>
      </c>
      <c r="B154" s="19">
        <v>1.554932079E9</v>
      </c>
      <c r="C154" s="19" t="s">
        <v>259</v>
      </c>
      <c r="D154" s="19" t="s">
        <v>269</v>
      </c>
      <c r="E154" s="13">
        <v>50.0</v>
      </c>
      <c r="F154" s="19">
        <v>23220.0</v>
      </c>
      <c r="G154" s="19">
        <v>185.0</v>
      </c>
      <c r="H154" s="5" t="str">
        <f t="shared" si="1"/>
        <v>44409  1554932079</v>
      </c>
    </row>
    <row r="155">
      <c r="A155" s="18">
        <v>44419.0</v>
      </c>
      <c r="B155" s="19">
        <v>1.554932079E9</v>
      </c>
      <c r="C155" s="19" t="s">
        <v>259</v>
      </c>
      <c r="D155" s="19" t="s">
        <v>269</v>
      </c>
      <c r="E155" s="13">
        <v>54.0</v>
      </c>
      <c r="F155" s="19">
        <v>23457.0</v>
      </c>
      <c r="G155" s="19">
        <v>193.0</v>
      </c>
      <c r="H155" s="5" t="str">
        <f t="shared" si="1"/>
        <v>44419  1554932079</v>
      </c>
    </row>
    <row r="156">
      <c r="A156" s="18">
        <v>44420.0</v>
      </c>
      <c r="B156" s="19">
        <v>1.554932079E9</v>
      </c>
      <c r="C156" s="19" t="s">
        <v>259</v>
      </c>
      <c r="D156" s="19" t="s">
        <v>269</v>
      </c>
      <c r="E156" s="13">
        <v>53.0</v>
      </c>
      <c r="F156" s="19">
        <v>21358.0</v>
      </c>
      <c r="G156" s="19">
        <v>198.0</v>
      </c>
      <c r="H156" s="5" t="str">
        <f t="shared" si="1"/>
        <v>44420  1554932079</v>
      </c>
    </row>
    <row r="157">
      <c r="A157" s="18">
        <v>44414.0</v>
      </c>
      <c r="B157" s="19">
        <v>1.554932079E9</v>
      </c>
      <c r="C157" s="19" t="s">
        <v>259</v>
      </c>
      <c r="D157" s="19" t="s">
        <v>269</v>
      </c>
      <c r="E157" s="13">
        <v>58.0</v>
      </c>
      <c r="F157" s="19">
        <v>21264.0</v>
      </c>
      <c r="G157" s="19">
        <v>188.0</v>
      </c>
      <c r="H157" s="5" t="str">
        <f t="shared" si="1"/>
        <v>44414  1554932079</v>
      </c>
    </row>
    <row r="158">
      <c r="A158" s="18">
        <v>44415.0</v>
      </c>
      <c r="B158" s="19">
        <v>1.554932079E9</v>
      </c>
      <c r="C158" s="19" t="s">
        <v>259</v>
      </c>
      <c r="D158" s="19" t="s">
        <v>269</v>
      </c>
      <c r="E158" s="13">
        <v>55.0</v>
      </c>
      <c r="F158" s="19">
        <v>23480.0</v>
      </c>
      <c r="G158" s="19">
        <v>204.0</v>
      </c>
      <c r="H158" s="5" t="str">
        <f t="shared" si="1"/>
        <v>44415  1554932079</v>
      </c>
    </row>
    <row r="159">
      <c r="A159" s="18">
        <v>44421.0</v>
      </c>
      <c r="B159" s="19">
        <v>1.554932079E9</v>
      </c>
      <c r="C159" s="19" t="s">
        <v>259</v>
      </c>
      <c r="D159" s="19" t="s">
        <v>269</v>
      </c>
      <c r="E159" s="13">
        <v>44.0</v>
      </c>
      <c r="F159" s="19">
        <v>21663.0</v>
      </c>
      <c r="G159" s="19">
        <v>173.0</v>
      </c>
      <c r="H159" s="5" t="str">
        <f t="shared" si="1"/>
        <v>44421  1554932079</v>
      </c>
    </row>
    <row r="160">
      <c r="A160" s="18">
        <v>44410.0</v>
      </c>
      <c r="B160" s="19">
        <v>1.554932079E9</v>
      </c>
      <c r="C160" s="19" t="s">
        <v>259</v>
      </c>
      <c r="D160" s="19" t="s">
        <v>269</v>
      </c>
      <c r="E160" s="13">
        <v>54.0</v>
      </c>
      <c r="F160" s="19">
        <v>20884.0</v>
      </c>
      <c r="G160" s="19">
        <v>171.0</v>
      </c>
      <c r="H160" s="5" t="str">
        <f t="shared" si="1"/>
        <v>44410  1554932079</v>
      </c>
    </row>
    <row r="161">
      <c r="A161" s="18">
        <v>44417.0</v>
      </c>
      <c r="B161" s="19">
        <v>1.554932079E9</v>
      </c>
      <c r="C161" s="19" t="s">
        <v>259</v>
      </c>
      <c r="D161" s="19" t="s">
        <v>269</v>
      </c>
      <c r="E161" s="13">
        <v>53.0</v>
      </c>
      <c r="F161" s="19">
        <v>20751.0</v>
      </c>
      <c r="G161" s="19">
        <v>174.0</v>
      </c>
      <c r="H161" s="5" t="str">
        <f t="shared" si="1"/>
        <v>44417  1554932079</v>
      </c>
    </row>
    <row r="162">
      <c r="A162" s="18">
        <v>44423.0</v>
      </c>
      <c r="B162" s="19">
        <v>1.554932079E9</v>
      </c>
      <c r="C162" s="19" t="s">
        <v>259</v>
      </c>
      <c r="D162" s="19" t="s">
        <v>269</v>
      </c>
      <c r="E162" s="13">
        <v>59.0</v>
      </c>
      <c r="F162" s="19">
        <v>22916.0</v>
      </c>
      <c r="G162" s="19">
        <v>218.0</v>
      </c>
      <c r="H162" s="5" t="str">
        <f t="shared" si="1"/>
        <v>44423  1554932079</v>
      </c>
    </row>
    <row r="163">
      <c r="A163" s="18">
        <v>44422.0</v>
      </c>
      <c r="B163" s="19">
        <v>1.554932079E9</v>
      </c>
      <c r="C163" s="19" t="s">
        <v>259</v>
      </c>
      <c r="D163" s="19" t="s">
        <v>269</v>
      </c>
      <c r="E163" s="13">
        <v>38.0</v>
      </c>
      <c r="F163" s="19">
        <v>17699.0</v>
      </c>
      <c r="G163" s="19">
        <v>145.0</v>
      </c>
      <c r="H163" s="5" t="str">
        <f t="shared" si="1"/>
        <v>44422  1554932079</v>
      </c>
    </row>
    <row r="164">
      <c r="A164" s="18">
        <v>44418.0</v>
      </c>
      <c r="B164" s="19">
        <v>1.554932079E9</v>
      </c>
      <c r="C164" s="19" t="s">
        <v>259</v>
      </c>
      <c r="D164" s="19" t="s">
        <v>269</v>
      </c>
      <c r="E164" s="13">
        <v>53.0</v>
      </c>
      <c r="F164" s="19">
        <v>20653.0</v>
      </c>
      <c r="G164" s="19">
        <v>194.0</v>
      </c>
      <c r="H164" s="5" t="str">
        <f t="shared" si="1"/>
        <v>44418  1554932079</v>
      </c>
    </row>
    <row r="165">
      <c r="A165" s="18">
        <v>44412.0</v>
      </c>
      <c r="B165" s="19">
        <v>1.554932079E9</v>
      </c>
      <c r="C165" s="19" t="s">
        <v>259</v>
      </c>
      <c r="D165" s="19" t="s">
        <v>269</v>
      </c>
      <c r="E165" s="13">
        <v>50.0</v>
      </c>
      <c r="F165" s="19">
        <v>20982.0</v>
      </c>
      <c r="G165" s="19">
        <v>179.0</v>
      </c>
      <c r="H165" s="5" t="str">
        <f t="shared" si="1"/>
        <v>44412  1554932079</v>
      </c>
    </row>
    <row r="166">
      <c r="A166" s="18">
        <v>44416.0</v>
      </c>
      <c r="B166" s="19">
        <v>1.554932079E9</v>
      </c>
      <c r="C166" s="19" t="s">
        <v>259</v>
      </c>
      <c r="D166" s="19" t="s">
        <v>269</v>
      </c>
      <c r="E166" s="13">
        <v>68.0</v>
      </c>
      <c r="F166" s="19">
        <v>27221.0</v>
      </c>
      <c r="G166" s="19">
        <v>237.0</v>
      </c>
      <c r="H166" s="5" t="str">
        <f t="shared" si="1"/>
        <v>44416  1554932079</v>
      </c>
    </row>
    <row r="167">
      <c r="A167" s="18">
        <v>44410.0</v>
      </c>
      <c r="B167" s="19">
        <v>1.554932109E9</v>
      </c>
      <c r="C167" s="19" t="s">
        <v>259</v>
      </c>
      <c r="D167" s="19" t="s">
        <v>270</v>
      </c>
      <c r="E167" s="13">
        <v>29.0</v>
      </c>
      <c r="F167" s="19">
        <v>7862.0</v>
      </c>
      <c r="G167" s="19">
        <v>72.0</v>
      </c>
      <c r="H167" s="5" t="str">
        <f t="shared" si="1"/>
        <v>44410  1554932109</v>
      </c>
    </row>
    <row r="168">
      <c r="A168" s="18">
        <v>44418.0</v>
      </c>
      <c r="B168" s="19">
        <v>1.554932109E9</v>
      </c>
      <c r="C168" s="19" t="s">
        <v>259</v>
      </c>
      <c r="D168" s="19" t="s">
        <v>270</v>
      </c>
      <c r="E168" s="13">
        <v>43.0</v>
      </c>
      <c r="F168" s="19">
        <v>13580.0</v>
      </c>
      <c r="G168" s="19">
        <v>115.0</v>
      </c>
      <c r="H168" s="5" t="str">
        <f t="shared" si="1"/>
        <v>44418  1554932109</v>
      </c>
    </row>
    <row r="169">
      <c r="A169" s="18">
        <v>44417.0</v>
      </c>
      <c r="B169" s="19">
        <v>1.554932109E9</v>
      </c>
      <c r="C169" s="19" t="s">
        <v>259</v>
      </c>
      <c r="D169" s="19" t="s">
        <v>270</v>
      </c>
      <c r="E169" s="13">
        <v>37.0</v>
      </c>
      <c r="F169" s="19">
        <v>11636.0</v>
      </c>
      <c r="G169" s="19">
        <v>101.0</v>
      </c>
      <c r="H169" s="5" t="str">
        <f t="shared" si="1"/>
        <v>44417  1554932109</v>
      </c>
    </row>
    <row r="170">
      <c r="A170" s="18">
        <v>44413.0</v>
      </c>
      <c r="B170" s="19">
        <v>1.554932109E9</v>
      </c>
      <c r="C170" s="19" t="s">
        <v>259</v>
      </c>
      <c r="D170" s="19" t="s">
        <v>270</v>
      </c>
      <c r="E170" s="13">
        <v>37.0</v>
      </c>
      <c r="F170" s="19">
        <v>11931.0</v>
      </c>
      <c r="G170" s="19">
        <v>106.0</v>
      </c>
      <c r="H170" s="5" t="str">
        <f t="shared" si="1"/>
        <v>44413  1554932109</v>
      </c>
    </row>
    <row r="171">
      <c r="A171" s="18">
        <v>44421.0</v>
      </c>
      <c r="B171" s="19">
        <v>1.554932109E9</v>
      </c>
      <c r="C171" s="19" t="s">
        <v>259</v>
      </c>
      <c r="D171" s="19" t="s">
        <v>270</v>
      </c>
      <c r="E171" s="13">
        <v>106.0</v>
      </c>
      <c r="F171" s="19">
        <v>35534.0</v>
      </c>
      <c r="G171" s="19">
        <v>320.0</v>
      </c>
      <c r="H171" s="5" t="str">
        <f t="shared" si="1"/>
        <v>44421  1554932109</v>
      </c>
    </row>
    <row r="172">
      <c r="A172" s="18">
        <v>44415.0</v>
      </c>
      <c r="B172" s="19">
        <v>1.554932109E9</v>
      </c>
      <c r="C172" s="19" t="s">
        <v>259</v>
      </c>
      <c r="D172" s="19" t="s">
        <v>270</v>
      </c>
      <c r="E172" s="13">
        <v>36.0</v>
      </c>
      <c r="F172" s="19">
        <v>12288.0</v>
      </c>
      <c r="G172" s="19">
        <v>110.0</v>
      </c>
      <c r="H172" s="5" t="str">
        <f t="shared" si="1"/>
        <v>44415  1554932109</v>
      </c>
    </row>
    <row r="173">
      <c r="A173" s="18">
        <v>44423.0</v>
      </c>
      <c r="B173" s="19">
        <v>1.554932109E9</v>
      </c>
      <c r="C173" s="19" t="s">
        <v>259</v>
      </c>
      <c r="D173" s="19" t="s">
        <v>270</v>
      </c>
      <c r="E173" s="13">
        <v>106.0</v>
      </c>
      <c r="F173" s="19">
        <v>33164.0</v>
      </c>
      <c r="G173" s="19">
        <v>351.0</v>
      </c>
      <c r="H173" s="5" t="str">
        <f t="shared" si="1"/>
        <v>44423  1554932109</v>
      </c>
    </row>
    <row r="174">
      <c r="A174" s="18">
        <v>44411.0</v>
      </c>
      <c r="B174" s="19">
        <v>1.554932109E9</v>
      </c>
      <c r="C174" s="19" t="s">
        <v>259</v>
      </c>
      <c r="D174" s="19" t="s">
        <v>270</v>
      </c>
      <c r="E174" s="13">
        <v>29.0</v>
      </c>
      <c r="F174" s="19">
        <v>9152.0</v>
      </c>
      <c r="G174" s="19">
        <v>77.0</v>
      </c>
      <c r="H174" s="5" t="str">
        <f t="shared" si="1"/>
        <v>44411  1554932109</v>
      </c>
    </row>
    <row r="175">
      <c r="A175" s="18">
        <v>44409.0</v>
      </c>
      <c r="B175" s="19">
        <v>1.554932109E9</v>
      </c>
      <c r="C175" s="19" t="s">
        <v>259</v>
      </c>
      <c r="D175" s="19" t="s">
        <v>270</v>
      </c>
      <c r="E175" s="13">
        <v>28.0</v>
      </c>
      <c r="F175" s="19">
        <v>8114.0</v>
      </c>
      <c r="G175" s="19">
        <v>74.0</v>
      </c>
      <c r="H175" s="5" t="str">
        <f t="shared" si="1"/>
        <v>44409  1554932109</v>
      </c>
    </row>
    <row r="176">
      <c r="A176" s="18">
        <v>44420.0</v>
      </c>
      <c r="B176" s="19">
        <v>1.554932109E9</v>
      </c>
      <c r="C176" s="19" t="s">
        <v>259</v>
      </c>
      <c r="D176" s="19" t="s">
        <v>270</v>
      </c>
      <c r="E176" s="13">
        <v>66.0</v>
      </c>
      <c r="F176" s="19">
        <v>20738.0</v>
      </c>
      <c r="G176" s="19">
        <v>189.0</v>
      </c>
      <c r="H176" s="5" t="str">
        <f t="shared" si="1"/>
        <v>44420  1554932109</v>
      </c>
    </row>
    <row r="177">
      <c r="A177" s="18">
        <v>44414.0</v>
      </c>
      <c r="B177" s="19">
        <v>1.554932109E9</v>
      </c>
      <c r="C177" s="19" t="s">
        <v>259</v>
      </c>
      <c r="D177" s="19" t="s">
        <v>270</v>
      </c>
      <c r="E177" s="13">
        <v>36.0</v>
      </c>
      <c r="F177" s="19">
        <v>13485.0</v>
      </c>
      <c r="G177" s="19">
        <v>122.0</v>
      </c>
      <c r="H177" s="5" t="str">
        <f t="shared" si="1"/>
        <v>44414  1554932109</v>
      </c>
    </row>
    <row r="178">
      <c r="A178" s="18">
        <v>44416.0</v>
      </c>
      <c r="B178" s="19">
        <v>1.554932109E9</v>
      </c>
      <c r="C178" s="19" t="s">
        <v>259</v>
      </c>
      <c r="D178" s="19" t="s">
        <v>270</v>
      </c>
      <c r="E178" s="13">
        <v>36.0</v>
      </c>
      <c r="F178" s="19">
        <v>10301.0</v>
      </c>
      <c r="G178" s="19">
        <v>97.0</v>
      </c>
      <c r="H178" s="5" t="str">
        <f t="shared" si="1"/>
        <v>44416  1554932109</v>
      </c>
    </row>
    <row r="179">
      <c r="A179" s="18">
        <v>44412.0</v>
      </c>
      <c r="B179" s="19">
        <v>1.554932109E9</v>
      </c>
      <c r="C179" s="19" t="s">
        <v>259</v>
      </c>
      <c r="D179" s="19" t="s">
        <v>270</v>
      </c>
      <c r="E179" s="13">
        <v>28.0</v>
      </c>
      <c r="F179" s="19">
        <v>9798.0</v>
      </c>
      <c r="G179" s="19">
        <v>80.0</v>
      </c>
      <c r="H179" s="5" t="str">
        <f t="shared" si="1"/>
        <v>44412  1554932109</v>
      </c>
    </row>
    <row r="180">
      <c r="A180" s="18">
        <v>44419.0</v>
      </c>
      <c r="B180" s="19">
        <v>1.554932109E9</v>
      </c>
      <c r="C180" s="19" t="s">
        <v>259</v>
      </c>
      <c r="D180" s="19" t="s">
        <v>270</v>
      </c>
      <c r="E180" s="13">
        <v>67.0</v>
      </c>
      <c r="F180" s="19">
        <v>22241.0</v>
      </c>
      <c r="G180" s="19">
        <v>177.0</v>
      </c>
      <c r="H180" s="5" t="str">
        <f t="shared" si="1"/>
        <v>44419  1554932109</v>
      </c>
    </row>
    <row r="181">
      <c r="A181" s="18">
        <v>44422.0</v>
      </c>
      <c r="B181" s="19">
        <v>1.554932109E9</v>
      </c>
      <c r="C181" s="19" t="s">
        <v>259</v>
      </c>
      <c r="D181" s="19" t="s">
        <v>270</v>
      </c>
      <c r="E181" s="13">
        <v>106.0</v>
      </c>
      <c r="F181" s="19">
        <v>33015.0</v>
      </c>
      <c r="G181" s="19">
        <v>328.0</v>
      </c>
      <c r="H181" s="5" t="str">
        <f t="shared" si="1"/>
        <v>44422  1554932109</v>
      </c>
    </row>
    <row r="182">
      <c r="A182" s="18">
        <v>44422.0</v>
      </c>
      <c r="B182" s="19">
        <v>1.554932118E9</v>
      </c>
      <c r="C182" s="19" t="s">
        <v>259</v>
      </c>
      <c r="D182" s="19" t="s">
        <v>271</v>
      </c>
      <c r="E182" s="13">
        <v>88.0</v>
      </c>
      <c r="F182" s="19">
        <v>49613.0</v>
      </c>
      <c r="G182" s="19">
        <v>438.0</v>
      </c>
      <c r="H182" s="5" t="str">
        <f t="shared" si="1"/>
        <v>44422  1554932118</v>
      </c>
    </row>
    <row r="183">
      <c r="A183" s="18">
        <v>44415.0</v>
      </c>
      <c r="B183" s="19">
        <v>1.554932118E9</v>
      </c>
      <c r="C183" s="19" t="s">
        <v>259</v>
      </c>
      <c r="D183" s="19" t="s">
        <v>271</v>
      </c>
      <c r="E183" s="13">
        <v>123.0</v>
      </c>
      <c r="F183" s="19">
        <v>63398.0</v>
      </c>
      <c r="G183" s="19">
        <v>553.0</v>
      </c>
      <c r="H183" s="5" t="str">
        <f t="shared" si="1"/>
        <v>44415  1554932118</v>
      </c>
    </row>
    <row r="184">
      <c r="A184" s="18">
        <v>44421.0</v>
      </c>
      <c r="B184" s="19">
        <v>1.554932118E9</v>
      </c>
      <c r="C184" s="19" t="s">
        <v>259</v>
      </c>
      <c r="D184" s="19" t="s">
        <v>271</v>
      </c>
      <c r="E184" s="13">
        <v>102.0</v>
      </c>
      <c r="F184" s="19">
        <v>53098.0</v>
      </c>
      <c r="G184" s="19">
        <v>476.0</v>
      </c>
      <c r="H184" s="5" t="str">
        <f t="shared" si="1"/>
        <v>44421  1554932118</v>
      </c>
    </row>
    <row r="185">
      <c r="A185" s="18">
        <v>44412.0</v>
      </c>
      <c r="B185" s="19">
        <v>1.554932118E9</v>
      </c>
      <c r="C185" s="19" t="s">
        <v>259</v>
      </c>
      <c r="D185" s="19" t="s">
        <v>271</v>
      </c>
      <c r="E185" s="13">
        <v>41.0</v>
      </c>
      <c r="F185" s="19">
        <v>22225.0</v>
      </c>
      <c r="G185" s="19">
        <v>203.0</v>
      </c>
      <c r="H185" s="5" t="str">
        <f t="shared" si="1"/>
        <v>44412  1554932118</v>
      </c>
    </row>
    <row r="186">
      <c r="A186" s="18">
        <v>44413.0</v>
      </c>
      <c r="B186" s="19">
        <v>1.554932118E9</v>
      </c>
      <c r="C186" s="19" t="s">
        <v>259</v>
      </c>
      <c r="D186" s="19" t="s">
        <v>271</v>
      </c>
      <c r="E186" s="13">
        <v>41.0</v>
      </c>
      <c r="F186" s="19">
        <v>16568.0</v>
      </c>
      <c r="G186" s="19">
        <v>176.0</v>
      </c>
      <c r="H186" s="5" t="str">
        <f t="shared" si="1"/>
        <v>44413  1554932118</v>
      </c>
    </row>
    <row r="187">
      <c r="A187" s="18">
        <v>44409.0</v>
      </c>
      <c r="B187" s="19">
        <v>1.554932118E9</v>
      </c>
      <c r="C187" s="19" t="s">
        <v>259</v>
      </c>
      <c r="D187" s="19" t="s">
        <v>271</v>
      </c>
      <c r="E187" s="13">
        <v>42.0</v>
      </c>
      <c r="F187" s="19">
        <v>20877.0</v>
      </c>
      <c r="G187" s="19">
        <v>183.0</v>
      </c>
      <c r="H187" s="5" t="str">
        <f t="shared" si="1"/>
        <v>44409  1554932118</v>
      </c>
    </row>
    <row r="188">
      <c r="A188" s="18">
        <v>44419.0</v>
      </c>
      <c r="B188" s="19">
        <v>1.554932118E9</v>
      </c>
      <c r="C188" s="19" t="s">
        <v>259</v>
      </c>
      <c r="D188" s="19" t="s">
        <v>271</v>
      </c>
      <c r="E188" s="13">
        <v>115.0</v>
      </c>
      <c r="F188" s="19">
        <v>63094.0</v>
      </c>
      <c r="G188" s="19">
        <v>549.0</v>
      </c>
      <c r="H188" s="5" t="str">
        <f t="shared" si="1"/>
        <v>44419  1554932118</v>
      </c>
    </row>
    <row r="189">
      <c r="A189" s="18">
        <v>44416.0</v>
      </c>
      <c r="B189" s="19">
        <v>1.554932118E9</v>
      </c>
      <c r="C189" s="19" t="s">
        <v>259</v>
      </c>
      <c r="D189" s="19" t="s">
        <v>271</v>
      </c>
      <c r="E189" s="13">
        <v>117.0</v>
      </c>
      <c r="F189" s="19">
        <v>64279.0</v>
      </c>
      <c r="G189" s="19">
        <v>541.0</v>
      </c>
      <c r="H189" s="5" t="str">
        <f t="shared" si="1"/>
        <v>44416  1554932118</v>
      </c>
    </row>
    <row r="190">
      <c r="A190" s="18">
        <v>44411.0</v>
      </c>
      <c r="B190" s="19">
        <v>1.554932118E9</v>
      </c>
      <c r="C190" s="19" t="s">
        <v>259</v>
      </c>
      <c r="D190" s="19" t="s">
        <v>271</v>
      </c>
      <c r="E190" s="13">
        <v>42.0</v>
      </c>
      <c r="F190" s="19">
        <v>24152.0</v>
      </c>
      <c r="G190" s="19">
        <v>203.0</v>
      </c>
      <c r="H190" s="5" t="str">
        <f t="shared" si="1"/>
        <v>44411  1554932118</v>
      </c>
    </row>
    <row r="191">
      <c r="A191" s="18">
        <v>44410.0</v>
      </c>
      <c r="B191" s="19">
        <v>1.554932118E9</v>
      </c>
      <c r="C191" s="19" t="s">
        <v>259</v>
      </c>
      <c r="D191" s="19" t="s">
        <v>271</v>
      </c>
      <c r="E191" s="13">
        <v>43.0</v>
      </c>
      <c r="F191" s="19">
        <v>17560.0</v>
      </c>
      <c r="G191" s="19">
        <v>163.0</v>
      </c>
      <c r="H191" s="5" t="str">
        <f t="shared" si="1"/>
        <v>44410  1554932118</v>
      </c>
    </row>
    <row r="192">
      <c r="A192" s="18">
        <v>44414.0</v>
      </c>
      <c r="B192" s="19">
        <v>1.554932118E9</v>
      </c>
      <c r="C192" s="19" t="s">
        <v>259</v>
      </c>
      <c r="D192" s="19" t="s">
        <v>271</v>
      </c>
      <c r="E192" s="13">
        <v>85.0</v>
      </c>
      <c r="F192" s="19">
        <v>45907.0</v>
      </c>
      <c r="G192" s="19">
        <v>416.0</v>
      </c>
      <c r="H192" s="5" t="str">
        <f t="shared" si="1"/>
        <v>44414  1554932118</v>
      </c>
    </row>
    <row r="193">
      <c r="A193" s="18">
        <v>44420.0</v>
      </c>
      <c r="B193" s="19">
        <v>1.554932118E9</v>
      </c>
      <c r="C193" s="19" t="s">
        <v>259</v>
      </c>
      <c r="D193" s="19" t="s">
        <v>271</v>
      </c>
      <c r="E193" s="13">
        <v>112.0</v>
      </c>
      <c r="F193" s="19">
        <v>58751.0</v>
      </c>
      <c r="G193" s="19">
        <v>509.0</v>
      </c>
      <c r="H193" s="5" t="str">
        <f t="shared" si="1"/>
        <v>44420  1554932118</v>
      </c>
    </row>
    <row r="194">
      <c r="A194" s="18">
        <v>44423.0</v>
      </c>
      <c r="B194" s="19">
        <v>1.554932118E9</v>
      </c>
      <c r="C194" s="19" t="s">
        <v>259</v>
      </c>
      <c r="D194" s="19" t="s">
        <v>271</v>
      </c>
      <c r="E194" s="13">
        <v>109.0</v>
      </c>
      <c r="F194" s="19">
        <v>55986.0</v>
      </c>
      <c r="G194" s="19">
        <v>494.0</v>
      </c>
      <c r="H194" s="5" t="str">
        <f t="shared" si="1"/>
        <v>44423  1554932118</v>
      </c>
    </row>
    <row r="195">
      <c r="A195" s="18">
        <v>44418.0</v>
      </c>
      <c r="B195" s="19">
        <v>1.554932118E9</v>
      </c>
      <c r="C195" s="19" t="s">
        <v>259</v>
      </c>
      <c r="D195" s="19" t="s">
        <v>271</v>
      </c>
      <c r="E195" s="13">
        <v>116.0</v>
      </c>
      <c r="F195" s="19">
        <v>62129.0</v>
      </c>
      <c r="G195" s="19">
        <v>540.0</v>
      </c>
      <c r="H195" s="5" t="str">
        <f t="shared" si="1"/>
        <v>44418  1554932118</v>
      </c>
    </row>
    <row r="196">
      <c r="A196" s="18">
        <v>44417.0</v>
      </c>
      <c r="B196" s="19">
        <v>1.554932118E9</v>
      </c>
      <c r="C196" s="19" t="s">
        <v>259</v>
      </c>
      <c r="D196" s="19" t="s">
        <v>271</v>
      </c>
      <c r="E196" s="13">
        <v>112.0</v>
      </c>
      <c r="F196" s="19">
        <v>53192.0</v>
      </c>
      <c r="G196" s="19">
        <v>467.0</v>
      </c>
      <c r="H196" s="5" t="str">
        <f t="shared" si="1"/>
        <v>44417  1554932118</v>
      </c>
    </row>
    <row r="197">
      <c r="A197" s="18">
        <v>44420.0</v>
      </c>
      <c r="B197" s="19">
        <v>1.554932127E9</v>
      </c>
      <c r="C197" s="19" t="s">
        <v>259</v>
      </c>
      <c r="D197" s="19" t="s">
        <v>272</v>
      </c>
      <c r="E197" s="13">
        <v>31.0</v>
      </c>
      <c r="F197" s="19">
        <v>11953.0</v>
      </c>
      <c r="G197" s="19">
        <v>111.0</v>
      </c>
      <c r="H197" s="5" t="str">
        <f t="shared" si="1"/>
        <v>44420  1554932127</v>
      </c>
    </row>
    <row r="198">
      <c r="A198" s="18">
        <v>44421.0</v>
      </c>
      <c r="B198" s="19">
        <v>1.554932127E9</v>
      </c>
      <c r="C198" s="19" t="s">
        <v>259</v>
      </c>
      <c r="D198" s="19" t="s">
        <v>272</v>
      </c>
      <c r="E198" s="13">
        <v>32.0</v>
      </c>
      <c r="F198" s="19">
        <v>13440.0</v>
      </c>
      <c r="G198" s="19">
        <v>125.0</v>
      </c>
      <c r="H198" s="5" t="str">
        <f t="shared" si="1"/>
        <v>44421  1554932127</v>
      </c>
    </row>
    <row r="199">
      <c r="A199" s="18">
        <v>44414.0</v>
      </c>
      <c r="B199" s="19">
        <v>1.554932127E9</v>
      </c>
      <c r="C199" s="19" t="s">
        <v>259</v>
      </c>
      <c r="D199" s="19" t="s">
        <v>272</v>
      </c>
      <c r="E199" s="13">
        <v>41.0</v>
      </c>
      <c r="F199" s="19">
        <v>17606.0</v>
      </c>
      <c r="G199" s="19">
        <v>163.0</v>
      </c>
      <c r="H199" s="5" t="str">
        <f t="shared" si="1"/>
        <v>44414  1554932127</v>
      </c>
    </row>
    <row r="200">
      <c r="A200" s="18">
        <v>44418.0</v>
      </c>
      <c r="B200" s="19">
        <v>1.554932127E9</v>
      </c>
      <c r="C200" s="19" t="s">
        <v>259</v>
      </c>
      <c r="D200" s="19" t="s">
        <v>272</v>
      </c>
      <c r="E200" s="13">
        <v>45.0</v>
      </c>
      <c r="F200" s="19">
        <v>17197.0</v>
      </c>
      <c r="G200" s="19">
        <v>161.0</v>
      </c>
      <c r="H200" s="5" t="str">
        <f t="shared" si="1"/>
        <v>44418  1554932127</v>
      </c>
    </row>
    <row r="201">
      <c r="A201" s="18">
        <v>44417.0</v>
      </c>
      <c r="B201" s="19">
        <v>1.554932127E9</v>
      </c>
      <c r="C201" s="19" t="s">
        <v>259</v>
      </c>
      <c r="D201" s="19" t="s">
        <v>272</v>
      </c>
      <c r="E201" s="13">
        <v>56.0</v>
      </c>
      <c r="F201" s="19">
        <v>22850.0</v>
      </c>
      <c r="G201" s="19">
        <v>190.0</v>
      </c>
      <c r="H201" s="5" t="str">
        <f t="shared" si="1"/>
        <v>44417  1554932127</v>
      </c>
    </row>
    <row r="202">
      <c r="A202" s="18">
        <v>44409.0</v>
      </c>
      <c r="B202" s="19">
        <v>1.554932127E9</v>
      </c>
      <c r="C202" s="19" t="s">
        <v>259</v>
      </c>
      <c r="D202" s="19" t="s">
        <v>272</v>
      </c>
      <c r="E202" s="13">
        <v>30.0</v>
      </c>
      <c r="F202" s="19">
        <v>10095.0</v>
      </c>
      <c r="G202" s="19">
        <v>100.0</v>
      </c>
      <c r="H202" s="5" t="str">
        <f t="shared" si="1"/>
        <v>44409  1554932127</v>
      </c>
    </row>
    <row r="203">
      <c r="A203" s="18">
        <v>44419.0</v>
      </c>
      <c r="B203" s="19">
        <v>1.554932127E9</v>
      </c>
      <c r="C203" s="19" t="s">
        <v>259</v>
      </c>
      <c r="D203" s="19" t="s">
        <v>272</v>
      </c>
      <c r="E203" s="13">
        <v>36.0</v>
      </c>
      <c r="F203" s="19">
        <v>14141.0</v>
      </c>
      <c r="G203" s="19">
        <v>140.0</v>
      </c>
      <c r="H203" s="5" t="str">
        <f t="shared" si="1"/>
        <v>44419  1554932127</v>
      </c>
    </row>
    <row r="204">
      <c r="A204" s="18">
        <v>44411.0</v>
      </c>
      <c r="B204" s="19">
        <v>1.554932127E9</v>
      </c>
      <c r="C204" s="19" t="s">
        <v>259</v>
      </c>
      <c r="D204" s="19" t="s">
        <v>272</v>
      </c>
      <c r="E204" s="13">
        <v>31.0</v>
      </c>
      <c r="F204" s="19">
        <v>12698.0</v>
      </c>
      <c r="G204" s="19">
        <v>111.0</v>
      </c>
      <c r="H204" s="5" t="str">
        <f t="shared" si="1"/>
        <v>44411  1554932127</v>
      </c>
    </row>
    <row r="205">
      <c r="A205" s="18">
        <v>44412.0</v>
      </c>
      <c r="B205" s="19">
        <v>1.554932127E9</v>
      </c>
      <c r="C205" s="19" t="s">
        <v>259</v>
      </c>
      <c r="D205" s="19" t="s">
        <v>272</v>
      </c>
      <c r="E205" s="13">
        <v>29.0</v>
      </c>
      <c r="F205" s="19">
        <v>10824.0</v>
      </c>
      <c r="G205" s="19">
        <v>91.0</v>
      </c>
      <c r="H205" s="5" t="str">
        <f t="shared" si="1"/>
        <v>44412  1554932127</v>
      </c>
    </row>
    <row r="206">
      <c r="A206" s="18">
        <v>44415.0</v>
      </c>
      <c r="B206" s="19">
        <v>1.554932127E9</v>
      </c>
      <c r="C206" s="19" t="s">
        <v>259</v>
      </c>
      <c r="D206" s="19" t="s">
        <v>272</v>
      </c>
      <c r="E206" s="13">
        <v>60.0</v>
      </c>
      <c r="F206" s="19">
        <v>22991.0</v>
      </c>
      <c r="G206" s="19">
        <v>215.0</v>
      </c>
      <c r="H206" s="5" t="str">
        <f t="shared" si="1"/>
        <v>44415  1554932127</v>
      </c>
    </row>
    <row r="207">
      <c r="A207" s="18">
        <v>44413.0</v>
      </c>
      <c r="B207" s="19">
        <v>1.554932127E9</v>
      </c>
      <c r="C207" s="19" t="s">
        <v>259</v>
      </c>
      <c r="D207" s="19" t="s">
        <v>272</v>
      </c>
      <c r="E207" s="13">
        <v>51.0</v>
      </c>
      <c r="F207" s="19">
        <v>19261.0</v>
      </c>
      <c r="G207" s="19">
        <v>165.0</v>
      </c>
      <c r="H207" s="5" t="str">
        <f t="shared" si="1"/>
        <v>44413  1554932127</v>
      </c>
    </row>
    <row r="208">
      <c r="A208" s="18">
        <v>44422.0</v>
      </c>
      <c r="B208" s="19">
        <v>1.554932127E9</v>
      </c>
      <c r="C208" s="19" t="s">
        <v>259</v>
      </c>
      <c r="D208" s="19" t="s">
        <v>272</v>
      </c>
      <c r="E208" s="13">
        <v>27.0</v>
      </c>
      <c r="F208" s="19">
        <v>10991.0</v>
      </c>
      <c r="G208" s="19">
        <v>112.0</v>
      </c>
      <c r="H208" s="5" t="str">
        <f t="shared" si="1"/>
        <v>44422  1554932127</v>
      </c>
    </row>
    <row r="209">
      <c r="A209" s="18">
        <v>44423.0</v>
      </c>
      <c r="B209" s="19">
        <v>1.554932127E9</v>
      </c>
      <c r="C209" s="19" t="s">
        <v>259</v>
      </c>
      <c r="D209" s="19" t="s">
        <v>272</v>
      </c>
      <c r="E209" s="13">
        <v>32.0</v>
      </c>
      <c r="F209" s="19">
        <v>12934.0</v>
      </c>
      <c r="G209" s="19">
        <v>136.0</v>
      </c>
      <c r="H209" s="5" t="str">
        <f t="shared" si="1"/>
        <v>44423  1554932127</v>
      </c>
    </row>
    <row r="210">
      <c r="A210" s="18">
        <v>44416.0</v>
      </c>
      <c r="B210" s="19">
        <v>1.554932127E9</v>
      </c>
      <c r="C210" s="19" t="s">
        <v>259</v>
      </c>
      <c r="D210" s="19" t="s">
        <v>272</v>
      </c>
      <c r="E210" s="13">
        <v>69.0</v>
      </c>
      <c r="F210" s="19">
        <v>27518.0</v>
      </c>
      <c r="G210" s="19">
        <v>252.0</v>
      </c>
      <c r="H210" s="5" t="str">
        <f t="shared" si="1"/>
        <v>44416  1554932127</v>
      </c>
    </row>
    <row r="211">
      <c r="A211" s="18">
        <v>44410.0</v>
      </c>
      <c r="B211" s="19">
        <v>1.554932127E9</v>
      </c>
      <c r="C211" s="19" t="s">
        <v>259</v>
      </c>
      <c r="D211" s="19" t="s">
        <v>272</v>
      </c>
      <c r="E211" s="13">
        <v>31.0</v>
      </c>
      <c r="F211" s="19">
        <v>11616.0</v>
      </c>
      <c r="G211" s="19">
        <v>108.0</v>
      </c>
      <c r="H211" s="5" t="str">
        <f t="shared" si="1"/>
        <v>44410  1554932127</v>
      </c>
    </row>
    <row r="212">
      <c r="A212" s="18">
        <v>44410.0</v>
      </c>
      <c r="B212" s="19">
        <v>1.568687993E9</v>
      </c>
      <c r="C212" s="19" t="s">
        <v>259</v>
      </c>
      <c r="D212" s="19" t="s">
        <v>273</v>
      </c>
      <c r="E212" s="13">
        <v>183.0</v>
      </c>
      <c r="F212" s="19">
        <v>8819.0</v>
      </c>
      <c r="G212" s="19">
        <v>494.0</v>
      </c>
      <c r="H212" s="5" t="str">
        <f t="shared" si="1"/>
        <v>44410  1568687993</v>
      </c>
    </row>
    <row r="213">
      <c r="A213" s="18">
        <v>44414.0</v>
      </c>
      <c r="B213" s="19">
        <v>1.568687993E9</v>
      </c>
      <c r="C213" s="19" t="s">
        <v>259</v>
      </c>
      <c r="D213" s="19" t="s">
        <v>273</v>
      </c>
      <c r="E213" s="13">
        <v>176.0</v>
      </c>
      <c r="F213" s="19">
        <v>8232.0</v>
      </c>
      <c r="G213" s="19">
        <v>480.0</v>
      </c>
      <c r="H213" s="5" t="str">
        <f t="shared" si="1"/>
        <v>44414  1568687993</v>
      </c>
    </row>
    <row r="214">
      <c r="A214" s="18">
        <v>44417.0</v>
      </c>
      <c r="B214" s="19">
        <v>1.568687993E9</v>
      </c>
      <c r="C214" s="19" t="s">
        <v>259</v>
      </c>
      <c r="D214" s="19" t="s">
        <v>273</v>
      </c>
      <c r="E214" s="13">
        <v>141.0</v>
      </c>
      <c r="F214" s="19">
        <v>7343.0</v>
      </c>
      <c r="G214" s="19">
        <v>393.0</v>
      </c>
      <c r="H214" s="5" t="str">
        <f t="shared" si="1"/>
        <v>44417  1568687993</v>
      </c>
    </row>
    <row r="215">
      <c r="A215" s="18">
        <v>44415.0</v>
      </c>
      <c r="B215" s="19">
        <v>1.568687993E9</v>
      </c>
      <c r="C215" s="19" t="s">
        <v>259</v>
      </c>
      <c r="D215" s="19" t="s">
        <v>273</v>
      </c>
      <c r="E215" s="13">
        <v>178.0</v>
      </c>
      <c r="F215" s="19">
        <v>8987.0</v>
      </c>
      <c r="G215" s="19">
        <v>520.0</v>
      </c>
      <c r="H215" s="5" t="str">
        <f t="shared" si="1"/>
        <v>44415  1568687993</v>
      </c>
    </row>
    <row r="216">
      <c r="A216" s="18">
        <v>44411.0</v>
      </c>
      <c r="B216" s="19">
        <v>1.568687993E9</v>
      </c>
      <c r="C216" s="19" t="s">
        <v>259</v>
      </c>
      <c r="D216" s="19" t="s">
        <v>273</v>
      </c>
      <c r="E216" s="13">
        <v>180.0</v>
      </c>
      <c r="F216" s="19">
        <v>7948.0</v>
      </c>
      <c r="G216" s="19">
        <v>466.0</v>
      </c>
      <c r="H216" s="5" t="str">
        <f t="shared" si="1"/>
        <v>44411  1568687993</v>
      </c>
    </row>
    <row r="217">
      <c r="A217" s="18">
        <v>44409.0</v>
      </c>
      <c r="B217" s="19">
        <v>1.568687993E9</v>
      </c>
      <c r="C217" s="19" t="s">
        <v>259</v>
      </c>
      <c r="D217" s="19" t="s">
        <v>273</v>
      </c>
      <c r="E217" s="13">
        <v>218.0</v>
      </c>
      <c r="F217" s="19">
        <v>10854.0</v>
      </c>
      <c r="G217" s="19">
        <v>581.0</v>
      </c>
      <c r="H217" s="5" t="str">
        <f t="shared" si="1"/>
        <v>44409  1568687993</v>
      </c>
    </row>
    <row r="218">
      <c r="A218" s="18">
        <v>44413.0</v>
      </c>
      <c r="B218" s="19">
        <v>1.568687993E9</v>
      </c>
      <c r="C218" s="19" t="s">
        <v>259</v>
      </c>
      <c r="D218" s="19" t="s">
        <v>273</v>
      </c>
      <c r="E218" s="13">
        <v>197.0</v>
      </c>
      <c r="F218" s="19">
        <v>8742.0</v>
      </c>
      <c r="G218" s="19">
        <v>522.0</v>
      </c>
      <c r="H218" s="5" t="str">
        <f t="shared" si="1"/>
        <v>44413  1568687993</v>
      </c>
    </row>
    <row r="219">
      <c r="A219" s="18">
        <v>44419.0</v>
      </c>
      <c r="B219" s="19">
        <v>1.568687993E9</v>
      </c>
      <c r="C219" s="19" t="s">
        <v>259</v>
      </c>
      <c r="D219" s="19" t="s">
        <v>273</v>
      </c>
      <c r="E219" s="13">
        <v>109.0</v>
      </c>
      <c r="F219" s="19">
        <v>5333.0</v>
      </c>
      <c r="G219" s="19">
        <v>309.0</v>
      </c>
      <c r="H219" s="5" t="str">
        <f t="shared" si="1"/>
        <v>44419  1568687993</v>
      </c>
    </row>
    <row r="220">
      <c r="A220" s="18">
        <v>44416.0</v>
      </c>
      <c r="B220" s="19">
        <v>1.568687993E9</v>
      </c>
      <c r="C220" s="19" t="s">
        <v>259</v>
      </c>
      <c r="D220" s="19" t="s">
        <v>273</v>
      </c>
      <c r="E220" s="13">
        <v>161.0</v>
      </c>
      <c r="F220" s="19">
        <v>8300.0</v>
      </c>
      <c r="G220" s="19">
        <v>457.0</v>
      </c>
      <c r="H220" s="5" t="str">
        <f t="shared" si="1"/>
        <v>44416  1568687993</v>
      </c>
    </row>
    <row r="221">
      <c r="A221" s="18">
        <v>44420.0</v>
      </c>
      <c r="B221" s="19">
        <v>1.568687993E9</v>
      </c>
      <c r="C221" s="19" t="s">
        <v>259</v>
      </c>
      <c r="D221" s="19" t="s">
        <v>273</v>
      </c>
      <c r="E221" s="13">
        <v>125.0</v>
      </c>
      <c r="F221" s="19">
        <v>5975.0</v>
      </c>
      <c r="G221" s="19">
        <v>346.0</v>
      </c>
      <c r="H221" s="5" t="str">
        <f t="shared" si="1"/>
        <v>44420  1568687993</v>
      </c>
    </row>
    <row r="222">
      <c r="A222" s="18">
        <v>44422.0</v>
      </c>
      <c r="B222" s="19">
        <v>1.568687993E9</v>
      </c>
      <c r="C222" s="19" t="s">
        <v>259</v>
      </c>
      <c r="D222" s="19" t="s">
        <v>273</v>
      </c>
      <c r="E222" s="13">
        <v>160.0</v>
      </c>
      <c r="F222" s="19">
        <v>6664.0</v>
      </c>
      <c r="G222" s="19">
        <v>432.0</v>
      </c>
      <c r="H222" s="5" t="str">
        <f t="shared" si="1"/>
        <v>44422  1568687993</v>
      </c>
    </row>
    <row r="223">
      <c r="A223" s="18">
        <v>44421.0</v>
      </c>
      <c r="B223" s="19">
        <v>1.568687993E9</v>
      </c>
      <c r="C223" s="19" t="s">
        <v>259</v>
      </c>
      <c r="D223" s="19" t="s">
        <v>273</v>
      </c>
      <c r="E223" s="13">
        <v>163.0</v>
      </c>
      <c r="F223" s="19">
        <v>7000.0</v>
      </c>
      <c r="G223" s="19">
        <v>452.0</v>
      </c>
      <c r="H223" s="5" t="str">
        <f t="shared" si="1"/>
        <v>44421  1568687993</v>
      </c>
    </row>
    <row r="224">
      <c r="A224" s="18">
        <v>44418.0</v>
      </c>
      <c r="B224" s="19">
        <v>1.568687993E9</v>
      </c>
      <c r="C224" s="19" t="s">
        <v>259</v>
      </c>
      <c r="D224" s="19" t="s">
        <v>273</v>
      </c>
      <c r="E224" s="13">
        <v>115.0</v>
      </c>
      <c r="F224" s="19">
        <v>5843.0</v>
      </c>
      <c r="G224" s="19">
        <v>324.0</v>
      </c>
      <c r="H224" s="5" t="str">
        <f t="shared" si="1"/>
        <v>44418  1568687993</v>
      </c>
    </row>
    <row r="225">
      <c r="A225" s="18">
        <v>44423.0</v>
      </c>
      <c r="B225" s="19">
        <v>1.568687993E9</v>
      </c>
      <c r="C225" s="19" t="s">
        <v>259</v>
      </c>
      <c r="D225" s="19" t="s">
        <v>273</v>
      </c>
      <c r="E225" s="13">
        <v>178.0</v>
      </c>
      <c r="F225" s="19">
        <v>6752.0</v>
      </c>
      <c r="G225" s="19">
        <v>451.0</v>
      </c>
      <c r="H225" s="5" t="str">
        <f t="shared" si="1"/>
        <v>44423  1568687993</v>
      </c>
    </row>
    <row r="226">
      <c r="A226" s="18">
        <v>44412.0</v>
      </c>
      <c r="B226" s="19">
        <v>1.568687993E9</v>
      </c>
      <c r="C226" s="19" t="s">
        <v>259</v>
      </c>
      <c r="D226" s="19" t="s">
        <v>273</v>
      </c>
      <c r="E226" s="13">
        <v>170.0</v>
      </c>
      <c r="F226" s="19">
        <v>8759.0</v>
      </c>
      <c r="G226" s="19">
        <v>488.0</v>
      </c>
      <c r="H226" s="5" t="str">
        <f t="shared" si="1"/>
        <v>44412  1568687993</v>
      </c>
    </row>
    <row r="227">
      <c r="A227" s="18">
        <v>44419.0</v>
      </c>
      <c r="B227" s="19">
        <v>6.467292947E9</v>
      </c>
      <c r="C227" s="19" t="s">
        <v>259</v>
      </c>
      <c r="D227" s="19" t="s">
        <v>274</v>
      </c>
      <c r="E227" s="13">
        <v>81.0</v>
      </c>
      <c r="F227" s="19">
        <v>41000.0</v>
      </c>
      <c r="G227" s="19">
        <v>398.0</v>
      </c>
      <c r="H227" s="5" t="str">
        <f t="shared" si="1"/>
        <v>44419  6467292947</v>
      </c>
    </row>
    <row r="228">
      <c r="A228" s="18">
        <v>44410.0</v>
      </c>
      <c r="B228" s="19">
        <v>6.467292947E9</v>
      </c>
      <c r="C228" s="19" t="s">
        <v>259</v>
      </c>
      <c r="D228" s="19" t="s">
        <v>274</v>
      </c>
      <c r="E228" s="13">
        <v>39.0</v>
      </c>
      <c r="F228" s="19">
        <v>18878.0</v>
      </c>
      <c r="G228" s="19">
        <v>163.0</v>
      </c>
      <c r="H228" s="5" t="str">
        <f t="shared" si="1"/>
        <v>44410  6467292947</v>
      </c>
    </row>
    <row r="229">
      <c r="A229" s="18">
        <v>44412.0</v>
      </c>
      <c r="B229" s="19">
        <v>6.467292947E9</v>
      </c>
      <c r="C229" s="19" t="s">
        <v>259</v>
      </c>
      <c r="D229" s="19" t="s">
        <v>274</v>
      </c>
      <c r="E229" s="13">
        <v>35.0</v>
      </c>
      <c r="F229" s="19">
        <v>18612.0</v>
      </c>
      <c r="G229" s="19">
        <v>157.0</v>
      </c>
      <c r="H229" s="5" t="str">
        <f t="shared" si="1"/>
        <v>44412  6467292947</v>
      </c>
    </row>
    <row r="230">
      <c r="A230" s="18">
        <v>44421.0</v>
      </c>
      <c r="B230" s="19">
        <v>6.467292947E9</v>
      </c>
      <c r="C230" s="19" t="s">
        <v>259</v>
      </c>
      <c r="D230" s="19" t="s">
        <v>274</v>
      </c>
      <c r="E230" s="13">
        <v>47.0</v>
      </c>
      <c r="F230" s="19">
        <v>28231.0</v>
      </c>
      <c r="G230" s="19">
        <v>284.0</v>
      </c>
      <c r="H230" s="5" t="str">
        <f t="shared" si="1"/>
        <v>44421  6467292947</v>
      </c>
    </row>
    <row r="231">
      <c r="A231" s="18">
        <v>44420.0</v>
      </c>
      <c r="B231" s="19">
        <v>6.467292947E9</v>
      </c>
      <c r="C231" s="19" t="s">
        <v>259</v>
      </c>
      <c r="D231" s="19" t="s">
        <v>274</v>
      </c>
      <c r="E231" s="13">
        <v>64.0</v>
      </c>
      <c r="F231" s="19">
        <v>33812.0</v>
      </c>
      <c r="G231" s="19">
        <v>331.0</v>
      </c>
      <c r="H231" s="5" t="str">
        <f t="shared" si="1"/>
        <v>44420  6467292947</v>
      </c>
    </row>
    <row r="232">
      <c r="A232" s="18">
        <v>44415.0</v>
      </c>
      <c r="B232" s="19">
        <v>6.467292947E9</v>
      </c>
      <c r="C232" s="19" t="s">
        <v>259</v>
      </c>
      <c r="D232" s="19" t="s">
        <v>274</v>
      </c>
      <c r="E232" s="13">
        <v>81.0</v>
      </c>
      <c r="F232" s="19">
        <v>46862.0</v>
      </c>
      <c r="G232" s="19">
        <v>472.0</v>
      </c>
      <c r="H232" s="5" t="str">
        <f t="shared" si="1"/>
        <v>44415  6467292947</v>
      </c>
    </row>
    <row r="233">
      <c r="A233" s="18">
        <v>44413.0</v>
      </c>
      <c r="B233" s="19">
        <v>6.467292947E9</v>
      </c>
      <c r="C233" s="19" t="s">
        <v>259</v>
      </c>
      <c r="D233" s="19" t="s">
        <v>274</v>
      </c>
      <c r="E233" s="13">
        <v>35.0</v>
      </c>
      <c r="F233" s="19">
        <v>16349.0</v>
      </c>
      <c r="G233" s="19">
        <v>175.0</v>
      </c>
      <c r="H233" s="5" t="str">
        <f t="shared" si="1"/>
        <v>44413  6467292947</v>
      </c>
    </row>
    <row r="234">
      <c r="A234" s="18">
        <v>44409.0</v>
      </c>
      <c r="B234" s="19">
        <v>6.467292947E9</v>
      </c>
      <c r="C234" s="19" t="s">
        <v>259</v>
      </c>
      <c r="D234" s="19" t="s">
        <v>274</v>
      </c>
      <c r="E234" s="13">
        <v>36.0</v>
      </c>
      <c r="F234" s="19">
        <v>18563.0</v>
      </c>
      <c r="G234" s="19">
        <v>161.0</v>
      </c>
      <c r="H234" s="5" t="str">
        <f t="shared" si="1"/>
        <v>44409  6467292947</v>
      </c>
    </row>
    <row r="235">
      <c r="A235" s="18">
        <v>44414.0</v>
      </c>
      <c r="B235" s="19">
        <v>6.467292947E9</v>
      </c>
      <c r="C235" s="19" t="s">
        <v>259</v>
      </c>
      <c r="D235" s="19" t="s">
        <v>274</v>
      </c>
      <c r="E235" s="13">
        <v>53.0</v>
      </c>
      <c r="F235" s="19">
        <v>31014.0</v>
      </c>
      <c r="G235" s="19">
        <v>309.0</v>
      </c>
      <c r="H235" s="5" t="str">
        <f t="shared" si="1"/>
        <v>44414  6467292947</v>
      </c>
    </row>
    <row r="236">
      <c r="A236" s="18">
        <v>44417.0</v>
      </c>
      <c r="B236" s="19">
        <v>6.467292947E9</v>
      </c>
      <c r="C236" s="19" t="s">
        <v>259</v>
      </c>
      <c r="D236" s="19" t="s">
        <v>274</v>
      </c>
      <c r="E236" s="13">
        <v>73.0</v>
      </c>
      <c r="F236" s="19">
        <v>34127.0</v>
      </c>
      <c r="G236" s="19">
        <v>311.0</v>
      </c>
      <c r="H236" s="5" t="str">
        <f t="shared" si="1"/>
        <v>44417  6467292947</v>
      </c>
    </row>
    <row r="237">
      <c r="A237" s="18">
        <v>44418.0</v>
      </c>
      <c r="B237" s="19">
        <v>6.467292947E9</v>
      </c>
      <c r="C237" s="19" t="s">
        <v>259</v>
      </c>
      <c r="D237" s="19" t="s">
        <v>274</v>
      </c>
      <c r="E237" s="13">
        <v>79.0</v>
      </c>
      <c r="F237" s="19">
        <v>38129.0</v>
      </c>
      <c r="G237" s="19">
        <v>371.0</v>
      </c>
      <c r="H237" s="5" t="str">
        <f t="shared" si="1"/>
        <v>44418  6467292947</v>
      </c>
    </row>
    <row r="238">
      <c r="A238" s="18">
        <v>44423.0</v>
      </c>
      <c r="B238" s="19">
        <v>6.467292947E9</v>
      </c>
      <c r="C238" s="19" t="s">
        <v>259</v>
      </c>
      <c r="D238" s="19" t="s">
        <v>274</v>
      </c>
      <c r="E238" s="13">
        <v>61.0</v>
      </c>
      <c r="F238" s="19">
        <v>37347.0</v>
      </c>
      <c r="G238" s="19">
        <v>341.0</v>
      </c>
      <c r="H238" s="5" t="str">
        <f t="shared" si="1"/>
        <v>44423  6467292947</v>
      </c>
    </row>
    <row r="239">
      <c r="A239" s="18">
        <v>44411.0</v>
      </c>
      <c r="B239" s="19">
        <v>6.467292947E9</v>
      </c>
      <c r="C239" s="19" t="s">
        <v>259</v>
      </c>
      <c r="D239" s="19" t="s">
        <v>274</v>
      </c>
      <c r="E239" s="13">
        <v>36.0</v>
      </c>
      <c r="F239" s="19">
        <v>17351.0</v>
      </c>
      <c r="G239" s="19">
        <v>157.0</v>
      </c>
      <c r="H239" s="5" t="str">
        <f t="shared" si="1"/>
        <v>44411  6467292947</v>
      </c>
    </row>
    <row r="240">
      <c r="A240" s="18">
        <v>44422.0</v>
      </c>
      <c r="B240" s="19">
        <v>6.467292947E9</v>
      </c>
      <c r="C240" s="19" t="s">
        <v>259</v>
      </c>
      <c r="D240" s="19" t="s">
        <v>274</v>
      </c>
      <c r="E240" s="13">
        <v>51.0</v>
      </c>
      <c r="F240" s="19">
        <v>28325.0</v>
      </c>
      <c r="G240" s="19">
        <v>283.0</v>
      </c>
      <c r="H240" s="5" t="str">
        <f t="shared" si="1"/>
        <v>44422  6467292947</v>
      </c>
    </row>
    <row r="241">
      <c r="A241" s="18">
        <v>44416.0</v>
      </c>
      <c r="B241" s="19">
        <v>6.467292947E9</v>
      </c>
      <c r="C241" s="19" t="s">
        <v>259</v>
      </c>
      <c r="D241" s="19" t="s">
        <v>274</v>
      </c>
      <c r="E241" s="13">
        <v>82.0</v>
      </c>
      <c r="F241" s="19">
        <v>44538.0</v>
      </c>
      <c r="G241" s="19">
        <v>404.0</v>
      </c>
      <c r="H241" s="5" t="str">
        <f t="shared" si="1"/>
        <v>44416  6467292947</v>
      </c>
    </row>
    <row r="242">
      <c r="A242" s="18">
        <v>44421.0</v>
      </c>
      <c r="B242" s="19">
        <v>6.866111472E9</v>
      </c>
      <c r="C242" s="19" t="s">
        <v>259</v>
      </c>
      <c r="D242" s="19" t="s">
        <v>275</v>
      </c>
      <c r="E242" s="13">
        <v>114.0</v>
      </c>
      <c r="F242" s="19">
        <v>49674.0</v>
      </c>
      <c r="G242" s="19">
        <v>372.0</v>
      </c>
      <c r="H242" s="5" t="str">
        <f t="shared" si="1"/>
        <v>44421  6866111472</v>
      </c>
    </row>
    <row r="243">
      <c r="A243" s="18">
        <v>44414.0</v>
      </c>
      <c r="B243" s="19">
        <v>6.866111472E9</v>
      </c>
      <c r="C243" s="19" t="s">
        <v>259</v>
      </c>
      <c r="D243" s="19" t="s">
        <v>275</v>
      </c>
      <c r="E243" s="13">
        <v>95.0</v>
      </c>
      <c r="F243" s="19">
        <v>41168.0</v>
      </c>
      <c r="G243" s="19">
        <v>315.0</v>
      </c>
      <c r="H243" s="5" t="str">
        <f t="shared" si="1"/>
        <v>44414  6866111472</v>
      </c>
    </row>
    <row r="244">
      <c r="A244" s="18">
        <v>44418.0</v>
      </c>
      <c r="B244" s="19">
        <v>6.866111472E9</v>
      </c>
      <c r="C244" s="19" t="s">
        <v>259</v>
      </c>
      <c r="D244" s="19" t="s">
        <v>275</v>
      </c>
      <c r="E244" s="13">
        <v>91.0</v>
      </c>
      <c r="F244" s="19">
        <v>38703.0</v>
      </c>
      <c r="G244" s="19">
        <v>306.0</v>
      </c>
      <c r="H244" s="5" t="str">
        <f t="shared" si="1"/>
        <v>44418  6866111472</v>
      </c>
    </row>
    <row r="245">
      <c r="A245" s="18">
        <v>44412.0</v>
      </c>
      <c r="B245" s="19">
        <v>6.866111472E9</v>
      </c>
      <c r="C245" s="19" t="s">
        <v>259</v>
      </c>
      <c r="D245" s="19" t="s">
        <v>275</v>
      </c>
      <c r="E245" s="13">
        <v>110.0</v>
      </c>
      <c r="F245" s="19">
        <v>45983.0</v>
      </c>
      <c r="G245" s="19">
        <v>359.0</v>
      </c>
      <c r="H245" s="5" t="str">
        <f t="shared" si="1"/>
        <v>44412  6866111472</v>
      </c>
    </row>
    <row r="246">
      <c r="A246" s="18">
        <v>44415.0</v>
      </c>
      <c r="B246" s="19">
        <v>6.866111472E9</v>
      </c>
      <c r="C246" s="19" t="s">
        <v>259</v>
      </c>
      <c r="D246" s="19" t="s">
        <v>275</v>
      </c>
      <c r="E246" s="13">
        <v>83.0</v>
      </c>
      <c r="F246" s="19">
        <v>37216.0</v>
      </c>
      <c r="G246" s="19">
        <v>285.0</v>
      </c>
      <c r="H246" s="5" t="str">
        <f t="shared" si="1"/>
        <v>44415  6866111472</v>
      </c>
    </row>
    <row r="247">
      <c r="A247" s="18">
        <v>44413.0</v>
      </c>
      <c r="B247" s="19">
        <v>6.866111472E9</v>
      </c>
      <c r="C247" s="19" t="s">
        <v>259</v>
      </c>
      <c r="D247" s="19" t="s">
        <v>275</v>
      </c>
      <c r="E247" s="13">
        <v>91.0</v>
      </c>
      <c r="F247" s="19">
        <v>37322.0</v>
      </c>
      <c r="G247" s="19">
        <v>302.0</v>
      </c>
      <c r="H247" s="5" t="str">
        <f t="shared" si="1"/>
        <v>44413  6866111472</v>
      </c>
    </row>
    <row r="248">
      <c r="A248" s="18">
        <v>44416.0</v>
      </c>
      <c r="B248" s="19">
        <v>6.866111472E9</v>
      </c>
      <c r="C248" s="19" t="s">
        <v>259</v>
      </c>
      <c r="D248" s="19" t="s">
        <v>275</v>
      </c>
      <c r="E248" s="13">
        <v>106.0</v>
      </c>
      <c r="F248" s="19">
        <v>43708.0</v>
      </c>
      <c r="G248" s="19">
        <v>324.0</v>
      </c>
      <c r="H248" s="5" t="str">
        <f t="shared" si="1"/>
        <v>44416  6866111472</v>
      </c>
    </row>
    <row r="249">
      <c r="A249" s="18">
        <v>44423.0</v>
      </c>
      <c r="B249" s="19">
        <v>6.866111472E9</v>
      </c>
      <c r="C249" s="19" t="s">
        <v>259</v>
      </c>
      <c r="D249" s="19" t="s">
        <v>275</v>
      </c>
      <c r="E249" s="13">
        <v>114.0</v>
      </c>
      <c r="F249" s="19">
        <v>50555.0</v>
      </c>
      <c r="G249" s="19">
        <v>389.0</v>
      </c>
      <c r="H249" s="5" t="str">
        <f t="shared" si="1"/>
        <v>44423  6866111472</v>
      </c>
    </row>
    <row r="250">
      <c r="A250" s="18">
        <v>44419.0</v>
      </c>
      <c r="B250" s="19">
        <v>6.866111472E9</v>
      </c>
      <c r="C250" s="19" t="s">
        <v>259</v>
      </c>
      <c r="D250" s="19" t="s">
        <v>275</v>
      </c>
      <c r="E250" s="13">
        <v>102.0</v>
      </c>
      <c r="F250" s="19">
        <v>47494.0</v>
      </c>
      <c r="G250" s="19">
        <v>347.0</v>
      </c>
      <c r="H250" s="5" t="str">
        <f t="shared" si="1"/>
        <v>44419  6866111472</v>
      </c>
    </row>
    <row r="251">
      <c r="A251" s="18">
        <v>44409.0</v>
      </c>
      <c r="B251" s="19">
        <v>6.866111472E9</v>
      </c>
      <c r="C251" s="19" t="s">
        <v>259</v>
      </c>
      <c r="D251" s="19" t="s">
        <v>275</v>
      </c>
      <c r="E251" s="13">
        <v>109.0</v>
      </c>
      <c r="F251" s="19">
        <v>40257.0</v>
      </c>
      <c r="G251" s="19">
        <v>320.0</v>
      </c>
      <c r="H251" s="5" t="str">
        <f t="shared" si="1"/>
        <v>44409  6866111472</v>
      </c>
    </row>
    <row r="252">
      <c r="A252" s="18">
        <v>44410.0</v>
      </c>
      <c r="B252" s="19">
        <v>6.866111472E9</v>
      </c>
      <c r="C252" s="19" t="s">
        <v>259</v>
      </c>
      <c r="D252" s="19" t="s">
        <v>275</v>
      </c>
      <c r="E252" s="13">
        <v>113.0</v>
      </c>
      <c r="F252" s="19">
        <v>43387.0</v>
      </c>
      <c r="G252" s="19">
        <v>352.0</v>
      </c>
      <c r="H252" s="5" t="str">
        <f t="shared" si="1"/>
        <v>44410  6866111472</v>
      </c>
    </row>
    <row r="253">
      <c r="A253" s="18">
        <v>44417.0</v>
      </c>
      <c r="B253" s="19">
        <v>6.866111472E9</v>
      </c>
      <c r="C253" s="19" t="s">
        <v>259</v>
      </c>
      <c r="D253" s="19" t="s">
        <v>275</v>
      </c>
      <c r="E253" s="13">
        <v>99.0</v>
      </c>
      <c r="F253" s="19">
        <v>37343.0</v>
      </c>
      <c r="G253" s="19">
        <v>306.0</v>
      </c>
      <c r="H253" s="5" t="str">
        <f t="shared" si="1"/>
        <v>44417  6866111472</v>
      </c>
    </row>
    <row r="254">
      <c r="A254" s="18">
        <v>44420.0</v>
      </c>
      <c r="B254" s="19">
        <v>6.866111472E9</v>
      </c>
      <c r="C254" s="19" t="s">
        <v>259</v>
      </c>
      <c r="D254" s="19" t="s">
        <v>275</v>
      </c>
      <c r="E254" s="13">
        <v>94.0</v>
      </c>
      <c r="F254" s="19">
        <v>43018.0</v>
      </c>
      <c r="G254" s="19">
        <v>316.0</v>
      </c>
      <c r="H254" s="5" t="str">
        <f t="shared" si="1"/>
        <v>44420  6866111472</v>
      </c>
    </row>
    <row r="255">
      <c r="A255" s="18">
        <v>44422.0</v>
      </c>
      <c r="B255" s="19">
        <v>6.866111472E9</v>
      </c>
      <c r="C255" s="19" t="s">
        <v>259</v>
      </c>
      <c r="D255" s="19" t="s">
        <v>275</v>
      </c>
      <c r="E255" s="13">
        <v>96.0</v>
      </c>
      <c r="F255" s="19">
        <v>45180.0</v>
      </c>
      <c r="G255" s="19">
        <v>339.0</v>
      </c>
      <c r="H255" s="5" t="str">
        <f t="shared" si="1"/>
        <v>44422  6866111472</v>
      </c>
    </row>
    <row r="256">
      <c r="A256" s="18">
        <v>44411.0</v>
      </c>
      <c r="B256" s="19">
        <v>6.866111472E9</v>
      </c>
      <c r="C256" s="19" t="s">
        <v>259</v>
      </c>
      <c r="D256" s="19" t="s">
        <v>275</v>
      </c>
      <c r="E256" s="13">
        <v>98.0</v>
      </c>
      <c r="F256" s="19">
        <v>41161.0</v>
      </c>
      <c r="G256" s="19">
        <v>327.0</v>
      </c>
      <c r="H256" s="5" t="str">
        <f t="shared" si="1"/>
        <v>44411  6866111472</v>
      </c>
    </row>
    <row r="257">
      <c r="A257" s="18">
        <v>44414.0</v>
      </c>
      <c r="B257" s="19">
        <v>6.872271806E9</v>
      </c>
      <c r="C257" s="19" t="s">
        <v>259</v>
      </c>
      <c r="D257" s="19" t="s">
        <v>276</v>
      </c>
      <c r="E257" s="13">
        <v>80.0</v>
      </c>
      <c r="F257" s="19">
        <v>34227.0</v>
      </c>
      <c r="G257" s="19">
        <v>321.0</v>
      </c>
      <c r="H257" s="5" t="str">
        <f t="shared" si="1"/>
        <v>44414  6872271806</v>
      </c>
    </row>
    <row r="258">
      <c r="A258" s="18">
        <v>44423.0</v>
      </c>
      <c r="B258" s="19">
        <v>6.872271806E9</v>
      </c>
      <c r="C258" s="19" t="s">
        <v>259</v>
      </c>
      <c r="D258" s="19" t="s">
        <v>276</v>
      </c>
      <c r="E258" s="13">
        <v>144.0</v>
      </c>
      <c r="F258" s="19">
        <v>52403.0</v>
      </c>
      <c r="G258" s="19">
        <v>488.0</v>
      </c>
      <c r="H258" s="5" t="str">
        <f t="shared" si="1"/>
        <v>44423  6872271806</v>
      </c>
    </row>
    <row r="259">
      <c r="A259" s="18">
        <v>44417.0</v>
      </c>
      <c r="B259" s="19">
        <v>6.872271806E9</v>
      </c>
      <c r="C259" s="19" t="s">
        <v>259</v>
      </c>
      <c r="D259" s="19" t="s">
        <v>276</v>
      </c>
      <c r="E259" s="13">
        <v>103.0</v>
      </c>
      <c r="F259" s="19">
        <v>37787.0</v>
      </c>
      <c r="G259" s="19">
        <v>353.0</v>
      </c>
      <c r="H259" s="5" t="str">
        <f t="shared" si="1"/>
        <v>44417  6872271806</v>
      </c>
    </row>
    <row r="260">
      <c r="A260" s="18">
        <v>44418.0</v>
      </c>
      <c r="B260" s="19">
        <v>6.872271806E9</v>
      </c>
      <c r="C260" s="19" t="s">
        <v>259</v>
      </c>
      <c r="D260" s="19" t="s">
        <v>276</v>
      </c>
      <c r="E260" s="13">
        <v>109.0</v>
      </c>
      <c r="F260" s="19">
        <v>39798.0</v>
      </c>
      <c r="G260" s="19">
        <v>385.0</v>
      </c>
      <c r="H260" s="5" t="str">
        <f t="shared" si="1"/>
        <v>44418  6872271806</v>
      </c>
    </row>
    <row r="261">
      <c r="A261" s="18">
        <v>44409.0</v>
      </c>
      <c r="B261" s="19">
        <v>6.872271806E9</v>
      </c>
      <c r="C261" s="19" t="s">
        <v>259</v>
      </c>
      <c r="D261" s="19" t="s">
        <v>276</v>
      </c>
      <c r="E261" s="13">
        <v>133.0</v>
      </c>
      <c r="F261" s="19">
        <v>46600.0</v>
      </c>
      <c r="G261" s="19">
        <v>435.0</v>
      </c>
      <c r="H261" s="5" t="str">
        <f t="shared" si="1"/>
        <v>44409  6872271806</v>
      </c>
    </row>
    <row r="262">
      <c r="A262" s="18">
        <v>44419.0</v>
      </c>
      <c r="B262" s="19">
        <v>6.872271806E9</v>
      </c>
      <c r="C262" s="19" t="s">
        <v>259</v>
      </c>
      <c r="D262" s="19" t="s">
        <v>276</v>
      </c>
      <c r="E262" s="13">
        <v>106.0</v>
      </c>
      <c r="F262" s="19">
        <v>40535.0</v>
      </c>
      <c r="G262" s="19">
        <v>365.0</v>
      </c>
      <c r="H262" s="5" t="str">
        <f t="shared" si="1"/>
        <v>44419  6872271806</v>
      </c>
    </row>
    <row r="263">
      <c r="A263" s="18">
        <v>44420.0</v>
      </c>
      <c r="B263" s="19">
        <v>6.872271806E9</v>
      </c>
      <c r="C263" s="19" t="s">
        <v>259</v>
      </c>
      <c r="D263" s="19" t="s">
        <v>276</v>
      </c>
      <c r="E263" s="13">
        <v>95.0</v>
      </c>
      <c r="F263" s="19">
        <v>35884.0</v>
      </c>
      <c r="G263" s="19">
        <v>319.0</v>
      </c>
      <c r="H263" s="5" t="str">
        <f t="shared" si="1"/>
        <v>44420  6872271806</v>
      </c>
    </row>
    <row r="264">
      <c r="A264" s="18">
        <v>44416.0</v>
      </c>
      <c r="B264" s="19">
        <v>6.872271806E9</v>
      </c>
      <c r="C264" s="19" t="s">
        <v>259</v>
      </c>
      <c r="D264" s="19" t="s">
        <v>276</v>
      </c>
      <c r="E264" s="13">
        <v>124.0</v>
      </c>
      <c r="F264" s="19">
        <v>45014.0</v>
      </c>
      <c r="G264" s="19">
        <v>425.0</v>
      </c>
      <c r="H264" s="5" t="str">
        <f t="shared" si="1"/>
        <v>44416  6872271806</v>
      </c>
    </row>
    <row r="265">
      <c r="A265" s="18">
        <v>44411.0</v>
      </c>
      <c r="B265" s="19">
        <v>6.872271806E9</v>
      </c>
      <c r="C265" s="19" t="s">
        <v>259</v>
      </c>
      <c r="D265" s="19" t="s">
        <v>276</v>
      </c>
      <c r="E265" s="13">
        <v>116.0</v>
      </c>
      <c r="F265" s="19">
        <v>40852.0</v>
      </c>
      <c r="G265" s="19">
        <v>393.0</v>
      </c>
      <c r="H265" s="5" t="str">
        <f t="shared" si="1"/>
        <v>44411  6872271806</v>
      </c>
    </row>
    <row r="266">
      <c r="A266" s="18">
        <v>44413.0</v>
      </c>
      <c r="B266" s="19">
        <v>6.872271806E9</v>
      </c>
      <c r="C266" s="19" t="s">
        <v>259</v>
      </c>
      <c r="D266" s="19" t="s">
        <v>276</v>
      </c>
      <c r="E266" s="13">
        <v>83.0</v>
      </c>
      <c r="F266" s="19">
        <v>31880.0</v>
      </c>
      <c r="G266" s="19">
        <v>307.0</v>
      </c>
      <c r="H266" s="5" t="str">
        <f t="shared" si="1"/>
        <v>44413  6872271806</v>
      </c>
    </row>
    <row r="267">
      <c r="A267" s="18">
        <v>44422.0</v>
      </c>
      <c r="B267" s="19">
        <v>6.872271806E9</v>
      </c>
      <c r="C267" s="19" t="s">
        <v>259</v>
      </c>
      <c r="D267" s="19" t="s">
        <v>276</v>
      </c>
      <c r="E267" s="13">
        <v>89.0</v>
      </c>
      <c r="F267" s="19">
        <v>35692.0</v>
      </c>
      <c r="G267" s="19">
        <v>329.0</v>
      </c>
      <c r="H267" s="5" t="str">
        <f t="shared" si="1"/>
        <v>44422  6872271806</v>
      </c>
    </row>
    <row r="268">
      <c r="A268" s="18">
        <v>44412.0</v>
      </c>
      <c r="B268" s="19">
        <v>6.872271806E9</v>
      </c>
      <c r="C268" s="19" t="s">
        <v>259</v>
      </c>
      <c r="D268" s="19" t="s">
        <v>276</v>
      </c>
      <c r="E268" s="13">
        <v>113.0</v>
      </c>
      <c r="F268" s="19">
        <v>47623.0</v>
      </c>
      <c r="G268" s="19">
        <v>417.0</v>
      </c>
      <c r="H268" s="5" t="str">
        <f t="shared" si="1"/>
        <v>44412  6872271806</v>
      </c>
    </row>
    <row r="269">
      <c r="A269" s="18">
        <v>44410.0</v>
      </c>
      <c r="B269" s="19">
        <v>6.872271806E9</v>
      </c>
      <c r="C269" s="19" t="s">
        <v>259</v>
      </c>
      <c r="D269" s="19" t="s">
        <v>276</v>
      </c>
      <c r="E269" s="13">
        <v>101.0</v>
      </c>
      <c r="F269" s="19">
        <v>34923.0</v>
      </c>
      <c r="G269" s="19">
        <v>325.0</v>
      </c>
      <c r="H269" s="5" t="str">
        <f t="shared" si="1"/>
        <v>44410  6872271806</v>
      </c>
    </row>
    <row r="270">
      <c r="A270" s="18">
        <v>44421.0</v>
      </c>
      <c r="B270" s="19">
        <v>6.872271806E9</v>
      </c>
      <c r="C270" s="19" t="s">
        <v>259</v>
      </c>
      <c r="D270" s="19" t="s">
        <v>276</v>
      </c>
      <c r="E270" s="13">
        <v>87.0</v>
      </c>
      <c r="F270" s="19">
        <v>34503.0</v>
      </c>
      <c r="G270" s="19">
        <v>323.0</v>
      </c>
      <c r="H270" s="5" t="str">
        <f t="shared" si="1"/>
        <v>44421  6872271806</v>
      </c>
    </row>
    <row r="271">
      <c r="A271" s="18">
        <v>44415.0</v>
      </c>
      <c r="B271" s="19">
        <v>6.872271806E9</v>
      </c>
      <c r="C271" s="19" t="s">
        <v>259</v>
      </c>
      <c r="D271" s="19" t="s">
        <v>276</v>
      </c>
      <c r="E271" s="13">
        <v>127.0</v>
      </c>
      <c r="F271" s="19">
        <v>47011.0</v>
      </c>
      <c r="G271" s="19">
        <v>467.0</v>
      </c>
      <c r="H271" s="5" t="str">
        <f t="shared" si="1"/>
        <v>44415  6872271806</v>
      </c>
    </row>
    <row r="272">
      <c r="A272" s="18">
        <v>44411.0</v>
      </c>
      <c r="B272" s="19">
        <v>6.872355548E9</v>
      </c>
      <c r="C272" s="19" t="s">
        <v>259</v>
      </c>
      <c r="D272" s="19" t="s">
        <v>277</v>
      </c>
      <c r="E272" s="13">
        <v>88.0</v>
      </c>
      <c r="F272" s="19">
        <v>42482.0</v>
      </c>
      <c r="G272" s="19">
        <v>268.0</v>
      </c>
      <c r="H272" s="5" t="str">
        <f t="shared" si="1"/>
        <v>44411  6872355548</v>
      </c>
    </row>
    <row r="273">
      <c r="A273" s="18">
        <v>44422.0</v>
      </c>
      <c r="B273" s="19">
        <v>6.872355548E9</v>
      </c>
      <c r="C273" s="19" t="s">
        <v>259</v>
      </c>
      <c r="D273" s="19" t="s">
        <v>277</v>
      </c>
      <c r="E273" s="13">
        <v>30.0</v>
      </c>
      <c r="F273" s="19">
        <v>17363.0</v>
      </c>
      <c r="G273" s="19">
        <v>102.0</v>
      </c>
      <c r="H273" s="5" t="str">
        <f t="shared" si="1"/>
        <v>44422  6872355548</v>
      </c>
    </row>
    <row r="274">
      <c r="A274" s="18">
        <v>44419.0</v>
      </c>
      <c r="B274" s="19">
        <v>6.872355548E9</v>
      </c>
      <c r="C274" s="19" t="s">
        <v>259</v>
      </c>
      <c r="D274" s="19" t="s">
        <v>277</v>
      </c>
      <c r="E274" s="13">
        <v>46.0</v>
      </c>
      <c r="F274" s="19">
        <v>22918.0</v>
      </c>
      <c r="G274" s="19">
        <v>155.0</v>
      </c>
      <c r="H274" s="5" t="str">
        <f t="shared" si="1"/>
        <v>44419  6872355548</v>
      </c>
    </row>
    <row r="275">
      <c r="A275" s="18">
        <v>44418.0</v>
      </c>
      <c r="B275" s="19">
        <v>6.872355548E9</v>
      </c>
      <c r="C275" s="19" t="s">
        <v>259</v>
      </c>
      <c r="D275" s="19" t="s">
        <v>277</v>
      </c>
      <c r="E275" s="13">
        <v>38.0</v>
      </c>
      <c r="F275" s="19">
        <v>18767.0</v>
      </c>
      <c r="G275" s="19">
        <v>133.0</v>
      </c>
      <c r="H275" s="5" t="str">
        <f t="shared" si="1"/>
        <v>44418  6872355548</v>
      </c>
    </row>
    <row r="276">
      <c r="A276" s="18">
        <v>44417.0</v>
      </c>
      <c r="B276" s="19">
        <v>6.872355548E9</v>
      </c>
      <c r="C276" s="19" t="s">
        <v>259</v>
      </c>
      <c r="D276" s="19" t="s">
        <v>277</v>
      </c>
      <c r="E276" s="13">
        <v>53.0</v>
      </c>
      <c r="F276" s="19">
        <v>28402.0</v>
      </c>
      <c r="G276" s="19">
        <v>176.0</v>
      </c>
      <c r="H276" s="5" t="str">
        <f t="shared" si="1"/>
        <v>44417  6872355548</v>
      </c>
    </row>
    <row r="277">
      <c r="A277" s="18">
        <v>44421.0</v>
      </c>
      <c r="B277" s="19">
        <v>6.872355548E9</v>
      </c>
      <c r="C277" s="19" t="s">
        <v>259</v>
      </c>
      <c r="D277" s="19" t="s">
        <v>277</v>
      </c>
      <c r="E277" s="13">
        <v>39.0</v>
      </c>
      <c r="F277" s="19">
        <v>17800.0</v>
      </c>
      <c r="G277" s="19">
        <v>127.0</v>
      </c>
      <c r="H277" s="5" t="str">
        <f t="shared" si="1"/>
        <v>44421  6872355548</v>
      </c>
    </row>
    <row r="278">
      <c r="A278" s="18">
        <v>44420.0</v>
      </c>
      <c r="B278" s="19">
        <v>6.872355548E9</v>
      </c>
      <c r="C278" s="19" t="s">
        <v>259</v>
      </c>
      <c r="D278" s="19" t="s">
        <v>277</v>
      </c>
      <c r="E278" s="13">
        <v>38.0</v>
      </c>
      <c r="F278" s="19">
        <v>19909.0</v>
      </c>
      <c r="G278" s="19">
        <v>131.0</v>
      </c>
      <c r="H278" s="5" t="str">
        <f t="shared" si="1"/>
        <v>44420  6872355548</v>
      </c>
    </row>
    <row r="279">
      <c r="A279" s="18">
        <v>44423.0</v>
      </c>
      <c r="B279" s="19">
        <v>6.872355548E9</v>
      </c>
      <c r="C279" s="19" t="s">
        <v>259</v>
      </c>
      <c r="D279" s="19" t="s">
        <v>277</v>
      </c>
      <c r="E279" s="13">
        <v>43.0</v>
      </c>
      <c r="F279" s="19">
        <v>23726.0</v>
      </c>
      <c r="G279" s="19">
        <v>140.0</v>
      </c>
      <c r="H279" s="5" t="str">
        <f t="shared" si="1"/>
        <v>44423  6872355548</v>
      </c>
    </row>
    <row r="280">
      <c r="A280" s="18">
        <v>44412.0</v>
      </c>
      <c r="B280" s="19">
        <v>6.872355548E9</v>
      </c>
      <c r="C280" s="19" t="s">
        <v>259</v>
      </c>
      <c r="D280" s="19" t="s">
        <v>277</v>
      </c>
      <c r="E280" s="13">
        <v>97.0</v>
      </c>
      <c r="F280" s="19">
        <v>48460.0</v>
      </c>
      <c r="G280" s="19">
        <v>291.0</v>
      </c>
      <c r="H280" s="5" t="str">
        <f t="shared" si="1"/>
        <v>44412  6872355548</v>
      </c>
    </row>
    <row r="281">
      <c r="A281" s="18">
        <v>44415.0</v>
      </c>
      <c r="B281" s="19">
        <v>6.872355548E9</v>
      </c>
      <c r="C281" s="19" t="s">
        <v>259</v>
      </c>
      <c r="D281" s="19" t="s">
        <v>277</v>
      </c>
      <c r="E281" s="13">
        <v>92.0</v>
      </c>
      <c r="F281" s="19">
        <v>44315.0</v>
      </c>
      <c r="G281" s="19">
        <v>274.0</v>
      </c>
      <c r="H281" s="5" t="str">
        <f t="shared" si="1"/>
        <v>44415  6872355548</v>
      </c>
    </row>
    <row r="282">
      <c r="A282" s="18">
        <v>44413.0</v>
      </c>
      <c r="B282" s="19">
        <v>6.872355548E9</v>
      </c>
      <c r="C282" s="19" t="s">
        <v>259</v>
      </c>
      <c r="D282" s="19" t="s">
        <v>277</v>
      </c>
      <c r="E282" s="13">
        <v>72.0</v>
      </c>
      <c r="F282" s="19">
        <v>40288.0</v>
      </c>
      <c r="G282" s="19">
        <v>242.0</v>
      </c>
      <c r="H282" s="5" t="str">
        <f t="shared" si="1"/>
        <v>44413  6872355548</v>
      </c>
    </row>
    <row r="283">
      <c r="A283" s="18">
        <v>44409.0</v>
      </c>
      <c r="B283" s="19">
        <v>6.872355548E9</v>
      </c>
      <c r="C283" s="19" t="s">
        <v>259</v>
      </c>
      <c r="D283" s="19" t="s">
        <v>277</v>
      </c>
      <c r="E283" s="13">
        <v>57.0</v>
      </c>
      <c r="F283" s="19">
        <v>25891.0</v>
      </c>
      <c r="G283" s="19">
        <v>170.0</v>
      </c>
      <c r="H283" s="5" t="str">
        <f t="shared" si="1"/>
        <v>44409  6872355548</v>
      </c>
    </row>
    <row r="284">
      <c r="A284" s="18">
        <v>44414.0</v>
      </c>
      <c r="B284" s="19">
        <v>6.872355548E9</v>
      </c>
      <c r="C284" s="19" t="s">
        <v>259</v>
      </c>
      <c r="D284" s="19" t="s">
        <v>277</v>
      </c>
      <c r="E284" s="13">
        <v>84.0</v>
      </c>
      <c r="F284" s="19">
        <v>44647.0</v>
      </c>
      <c r="G284" s="19">
        <v>272.0</v>
      </c>
      <c r="H284" s="5" t="str">
        <f t="shared" si="1"/>
        <v>44414  6872355548</v>
      </c>
    </row>
    <row r="285">
      <c r="A285" s="18">
        <v>44416.0</v>
      </c>
      <c r="B285" s="19">
        <v>6.872355548E9</v>
      </c>
      <c r="C285" s="19" t="s">
        <v>259</v>
      </c>
      <c r="D285" s="19" t="s">
        <v>277</v>
      </c>
      <c r="E285" s="13">
        <v>82.0</v>
      </c>
      <c r="F285" s="19">
        <v>40286.0</v>
      </c>
      <c r="G285" s="19">
        <v>241.0</v>
      </c>
      <c r="H285" s="5" t="str">
        <f t="shared" si="1"/>
        <v>44416  6872355548</v>
      </c>
    </row>
    <row r="286">
      <c r="A286" s="18">
        <v>44410.0</v>
      </c>
      <c r="B286" s="19">
        <v>6.872355548E9</v>
      </c>
      <c r="C286" s="19" t="s">
        <v>259</v>
      </c>
      <c r="D286" s="19" t="s">
        <v>277</v>
      </c>
      <c r="E286" s="13">
        <v>68.0</v>
      </c>
      <c r="F286" s="19">
        <v>33755.0</v>
      </c>
      <c r="G286" s="19">
        <v>213.0</v>
      </c>
      <c r="H286" s="5" t="str">
        <f t="shared" si="1"/>
        <v>44410  6872355548</v>
      </c>
    </row>
    <row r="287">
      <c r="A287" s="18">
        <v>44417.0</v>
      </c>
      <c r="B287" s="19">
        <v>8.520906157E9</v>
      </c>
      <c r="C287" s="19" t="s">
        <v>259</v>
      </c>
      <c r="D287" s="19" t="s">
        <v>278</v>
      </c>
      <c r="E287" s="13">
        <v>576.0</v>
      </c>
      <c r="F287" s="19">
        <v>325877.0</v>
      </c>
      <c r="G287" s="19">
        <v>2204.0</v>
      </c>
      <c r="H287" s="5" t="str">
        <f t="shared" si="1"/>
        <v>44417  8520906157</v>
      </c>
    </row>
    <row r="288">
      <c r="A288" s="18">
        <v>44423.0</v>
      </c>
      <c r="B288" s="19">
        <v>8.520906157E9</v>
      </c>
      <c r="C288" s="19" t="s">
        <v>259</v>
      </c>
      <c r="D288" s="19" t="s">
        <v>278</v>
      </c>
      <c r="E288" s="13">
        <v>589.0</v>
      </c>
      <c r="F288" s="19">
        <v>313639.0</v>
      </c>
      <c r="G288" s="19">
        <v>2161.0</v>
      </c>
      <c r="H288" s="5" t="str">
        <f t="shared" si="1"/>
        <v>44423  8520906157</v>
      </c>
    </row>
    <row r="289">
      <c r="A289" s="18">
        <v>44416.0</v>
      </c>
      <c r="B289" s="19">
        <v>8.520906157E9</v>
      </c>
      <c r="C289" s="19" t="s">
        <v>259</v>
      </c>
      <c r="D289" s="19" t="s">
        <v>278</v>
      </c>
      <c r="E289" s="13">
        <v>569.0</v>
      </c>
      <c r="F289" s="19">
        <v>318643.0</v>
      </c>
      <c r="G289" s="19">
        <v>2138.0</v>
      </c>
      <c r="H289" s="5" t="str">
        <f t="shared" si="1"/>
        <v>44416  8520906157</v>
      </c>
    </row>
    <row r="290">
      <c r="A290" s="18">
        <v>44419.0</v>
      </c>
      <c r="B290" s="19">
        <v>8.520906157E9</v>
      </c>
      <c r="C290" s="19" t="s">
        <v>259</v>
      </c>
      <c r="D290" s="19" t="s">
        <v>278</v>
      </c>
      <c r="E290" s="13">
        <v>538.0</v>
      </c>
      <c r="F290" s="19">
        <v>287494.0</v>
      </c>
      <c r="G290" s="19">
        <v>1946.0</v>
      </c>
      <c r="H290" s="5" t="str">
        <f t="shared" si="1"/>
        <v>44419  8520906157</v>
      </c>
    </row>
    <row r="291">
      <c r="A291" s="18">
        <v>44411.0</v>
      </c>
      <c r="B291" s="19">
        <v>8.520906157E9</v>
      </c>
      <c r="C291" s="19" t="s">
        <v>259</v>
      </c>
      <c r="D291" s="19" t="s">
        <v>278</v>
      </c>
      <c r="E291" s="13">
        <v>665.0</v>
      </c>
      <c r="F291" s="19">
        <v>350144.0</v>
      </c>
      <c r="G291" s="19">
        <v>2584.0</v>
      </c>
      <c r="H291" s="5" t="str">
        <f t="shared" si="1"/>
        <v>44411  8520906157</v>
      </c>
    </row>
    <row r="292">
      <c r="A292" s="18">
        <v>44414.0</v>
      </c>
      <c r="B292" s="19">
        <v>8.520906157E9</v>
      </c>
      <c r="C292" s="19" t="s">
        <v>259</v>
      </c>
      <c r="D292" s="19" t="s">
        <v>278</v>
      </c>
      <c r="E292" s="13">
        <v>466.0</v>
      </c>
      <c r="F292" s="19">
        <v>271946.0</v>
      </c>
      <c r="G292" s="19">
        <v>1823.0</v>
      </c>
      <c r="H292" s="5" t="str">
        <f t="shared" si="1"/>
        <v>44414  8520906157</v>
      </c>
    </row>
    <row r="293">
      <c r="A293" s="18">
        <v>44409.0</v>
      </c>
      <c r="B293" s="19">
        <v>8.520906157E9</v>
      </c>
      <c r="C293" s="19" t="s">
        <v>259</v>
      </c>
      <c r="D293" s="19" t="s">
        <v>278</v>
      </c>
      <c r="E293" s="13">
        <v>761.0</v>
      </c>
      <c r="F293" s="19">
        <v>402036.0</v>
      </c>
      <c r="G293" s="19">
        <v>2814.0</v>
      </c>
      <c r="H293" s="5" t="str">
        <f t="shared" si="1"/>
        <v>44409  8520906157</v>
      </c>
    </row>
    <row r="294">
      <c r="A294" s="18">
        <v>44410.0</v>
      </c>
      <c r="B294" s="19">
        <v>8.520906157E9</v>
      </c>
      <c r="C294" s="19" t="s">
        <v>259</v>
      </c>
      <c r="D294" s="19" t="s">
        <v>278</v>
      </c>
      <c r="E294" s="13">
        <v>683.0</v>
      </c>
      <c r="F294" s="19">
        <v>374429.0</v>
      </c>
      <c r="G294" s="19">
        <v>2652.0</v>
      </c>
      <c r="H294" s="5" t="str">
        <f t="shared" si="1"/>
        <v>44410  8520906157</v>
      </c>
    </row>
    <row r="295">
      <c r="A295" s="18">
        <v>44413.0</v>
      </c>
      <c r="B295" s="19">
        <v>8.520906157E9</v>
      </c>
      <c r="C295" s="19" t="s">
        <v>259</v>
      </c>
      <c r="D295" s="19" t="s">
        <v>278</v>
      </c>
      <c r="E295" s="13">
        <v>520.0</v>
      </c>
      <c r="F295" s="19">
        <v>287575.0</v>
      </c>
      <c r="G295" s="19">
        <v>2120.0</v>
      </c>
      <c r="H295" s="5" t="str">
        <f t="shared" si="1"/>
        <v>44413  8520906157</v>
      </c>
    </row>
    <row r="296">
      <c r="A296" s="18">
        <v>44418.0</v>
      </c>
      <c r="B296" s="19">
        <v>8.520906157E9</v>
      </c>
      <c r="C296" s="19" t="s">
        <v>259</v>
      </c>
      <c r="D296" s="19" t="s">
        <v>278</v>
      </c>
      <c r="E296" s="13">
        <v>540.0</v>
      </c>
      <c r="F296" s="19">
        <v>295899.0</v>
      </c>
      <c r="G296" s="19">
        <v>1922.0</v>
      </c>
      <c r="H296" s="5" t="str">
        <f t="shared" si="1"/>
        <v>44418  8520906157</v>
      </c>
    </row>
    <row r="297">
      <c r="A297" s="18">
        <v>44421.0</v>
      </c>
      <c r="B297" s="19">
        <v>8.520906157E9</v>
      </c>
      <c r="C297" s="19" t="s">
        <v>259</v>
      </c>
      <c r="D297" s="19" t="s">
        <v>278</v>
      </c>
      <c r="E297" s="13">
        <v>396.0</v>
      </c>
      <c r="F297" s="19">
        <v>235237.0</v>
      </c>
      <c r="G297" s="19">
        <v>1538.0</v>
      </c>
      <c r="H297" s="5" t="str">
        <f t="shared" si="1"/>
        <v>44421  8520906157</v>
      </c>
    </row>
    <row r="298">
      <c r="A298" s="18">
        <v>44422.0</v>
      </c>
      <c r="B298" s="19">
        <v>8.520906157E9</v>
      </c>
      <c r="C298" s="19" t="s">
        <v>259</v>
      </c>
      <c r="D298" s="19" t="s">
        <v>278</v>
      </c>
      <c r="E298" s="13">
        <v>462.0</v>
      </c>
      <c r="F298" s="19">
        <v>268166.0</v>
      </c>
      <c r="G298" s="19">
        <v>1803.0</v>
      </c>
      <c r="H298" s="5" t="str">
        <f t="shared" si="1"/>
        <v>44422  8520906157</v>
      </c>
    </row>
    <row r="299">
      <c r="A299" s="18">
        <v>44412.0</v>
      </c>
      <c r="B299" s="19">
        <v>8.520906157E9</v>
      </c>
      <c r="C299" s="19" t="s">
        <v>259</v>
      </c>
      <c r="D299" s="19" t="s">
        <v>278</v>
      </c>
      <c r="E299" s="13">
        <v>647.0</v>
      </c>
      <c r="F299" s="19">
        <v>358882.0</v>
      </c>
      <c r="G299" s="19">
        <v>2514.0</v>
      </c>
      <c r="H299" s="5" t="str">
        <f t="shared" si="1"/>
        <v>44412  8520906157</v>
      </c>
    </row>
    <row r="300">
      <c r="A300" s="18">
        <v>44415.0</v>
      </c>
      <c r="B300" s="19">
        <v>8.520906157E9</v>
      </c>
      <c r="C300" s="19" t="s">
        <v>259</v>
      </c>
      <c r="D300" s="19" t="s">
        <v>278</v>
      </c>
      <c r="E300" s="13">
        <v>579.0</v>
      </c>
      <c r="F300" s="19">
        <v>319003.0</v>
      </c>
      <c r="G300" s="19">
        <v>2099.0</v>
      </c>
      <c r="H300" s="5" t="str">
        <f t="shared" si="1"/>
        <v>44415  8520906157</v>
      </c>
    </row>
    <row r="301">
      <c r="A301" s="18">
        <v>44420.0</v>
      </c>
      <c r="B301" s="19">
        <v>8.520906157E9</v>
      </c>
      <c r="C301" s="19" t="s">
        <v>259</v>
      </c>
      <c r="D301" s="19" t="s">
        <v>278</v>
      </c>
      <c r="E301" s="13">
        <v>438.0</v>
      </c>
      <c r="F301" s="19">
        <v>260138.0</v>
      </c>
      <c r="G301" s="19">
        <v>1745.0</v>
      </c>
      <c r="H301" s="5" t="str">
        <f t="shared" si="1"/>
        <v>44420  8520906157</v>
      </c>
    </row>
    <row r="302">
      <c r="A302" s="18">
        <v>44421.0</v>
      </c>
      <c r="B302" s="19">
        <v>1.0051737015E10</v>
      </c>
      <c r="C302" s="19" t="s">
        <v>259</v>
      </c>
      <c r="D302" s="19" t="s">
        <v>279</v>
      </c>
      <c r="E302" s="13">
        <v>16.0</v>
      </c>
      <c r="F302" s="19">
        <v>7575.0</v>
      </c>
      <c r="G302" s="19">
        <v>37.0</v>
      </c>
      <c r="H302" s="5" t="str">
        <f t="shared" si="1"/>
        <v>44421  10051737015</v>
      </c>
    </row>
    <row r="303">
      <c r="A303" s="18">
        <v>44414.0</v>
      </c>
      <c r="B303" s="19">
        <v>1.0051737015E10</v>
      </c>
      <c r="C303" s="19" t="s">
        <v>259</v>
      </c>
      <c r="D303" s="19" t="s">
        <v>279</v>
      </c>
      <c r="E303" s="13">
        <v>39.0</v>
      </c>
      <c r="F303" s="19">
        <v>20995.0</v>
      </c>
      <c r="G303" s="19">
        <v>92.0</v>
      </c>
      <c r="H303" s="5" t="str">
        <f t="shared" si="1"/>
        <v>44414  10051737015</v>
      </c>
    </row>
    <row r="304">
      <c r="A304" s="18">
        <v>44417.0</v>
      </c>
      <c r="B304" s="19">
        <v>1.0051737015E10</v>
      </c>
      <c r="C304" s="19" t="s">
        <v>259</v>
      </c>
      <c r="D304" s="19" t="s">
        <v>279</v>
      </c>
      <c r="E304" s="13">
        <v>50.0</v>
      </c>
      <c r="F304" s="19">
        <v>23720.0</v>
      </c>
      <c r="G304" s="19">
        <v>145.0</v>
      </c>
      <c r="H304" s="5" t="str">
        <f t="shared" si="1"/>
        <v>44417  10051737015</v>
      </c>
    </row>
    <row r="305">
      <c r="A305" s="18">
        <v>44420.0</v>
      </c>
      <c r="B305" s="19">
        <v>1.0051737015E10</v>
      </c>
      <c r="C305" s="19" t="s">
        <v>259</v>
      </c>
      <c r="D305" s="19" t="s">
        <v>279</v>
      </c>
      <c r="E305" s="13">
        <v>22.0</v>
      </c>
      <c r="F305" s="19">
        <v>9687.0</v>
      </c>
      <c r="G305" s="19">
        <v>44.0</v>
      </c>
      <c r="H305" s="5" t="str">
        <f t="shared" si="1"/>
        <v>44420  10051737015</v>
      </c>
    </row>
    <row r="306">
      <c r="A306" s="18">
        <v>44419.0</v>
      </c>
      <c r="B306" s="19">
        <v>1.0051737015E10</v>
      </c>
      <c r="C306" s="19" t="s">
        <v>259</v>
      </c>
      <c r="D306" s="19" t="s">
        <v>279</v>
      </c>
      <c r="E306" s="13">
        <v>23.0</v>
      </c>
      <c r="F306" s="19">
        <v>9690.0</v>
      </c>
      <c r="G306" s="19">
        <v>59.0</v>
      </c>
      <c r="H306" s="5" t="str">
        <f t="shared" si="1"/>
        <v>44419  10051737015</v>
      </c>
    </row>
    <row r="307">
      <c r="A307" s="18">
        <v>44423.0</v>
      </c>
      <c r="B307" s="19">
        <v>1.0051737015E10</v>
      </c>
      <c r="C307" s="19" t="s">
        <v>259</v>
      </c>
      <c r="D307" s="19" t="s">
        <v>279</v>
      </c>
      <c r="E307" s="13">
        <v>25.0</v>
      </c>
      <c r="F307" s="19">
        <v>8685.0</v>
      </c>
      <c r="G307" s="19">
        <v>39.0</v>
      </c>
      <c r="H307" s="5" t="str">
        <f t="shared" si="1"/>
        <v>44423  10051737015</v>
      </c>
    </row>
    <row r="308">
      <c r="A308" s="18">
        <v>44416.0</v>
      </c>
      <c r="B308" s="19">
        <v>1.0051737015E10</v>
      </c>
      <c r="C308" s="19" t="s">
        <v>259</v>
      </c>
      <c r="D308" s="19" t="s">
        <v>279</v>
      </c>
      <c r="E308" s="13">
        <v>71.0</v>
      </c>
      <c r="F308" s="19">
        <v>31573.0</v>
      </c>
      <c r="G308" s="19">
        <v>183.0</v>
      </c>
      <c r="H308" s="5" t="str">
        <f t="shared" si="1"/>
        <v>44416  10051737015</v>
      </c>
    </row>
    <row r="309">
      <c r="A309" s="18">
        <v>44413.0</v>
      </c>
      <c r="B309" s="19">
        <v>1.0051737015E10</v>
      </c>
      <c r="C309" s="19" t="s">
        <v>259</v>
      </c>
      <c r="D309" s="19" t="s">
        <v>279</v>
      </c>
      <c r="E309" s="13">
        <v>43.0</v>
      </c>
      <c r="F309" s="19">
        <v>16763.0</v>
      </c>
      <c r="G309" s="19">
        <v>76.0</v>
      </c>
      <c r="H309" s="5" t="str">
        <f t="shared" si="1"/>
        <v>44413  10051737015</v>
      </c>
    </row>
    <row r="310">
      <c r="A310" s="18">
        <v>44415.0</v>
      </c>
      <c r="B310" s="19">
        <v>1.0051737015E10</v>
      </c>
      <c r="C310" s="19" t="s">
        <v>259</v>
      </c>
      <c r="D310" s="19" t="s">
        <v>279</v>
      </c>
      <c r="E310" s="13">
        <v>65.0</v>
      </c>
      <c r="F310" s="19">
        <v>32726.0</v>
      </c>
      <c r="G310" s="19">
        <v>148.0</v>
      </c>
      <c r="H310" s="5" t="str">
        <f t="shared" si="1"/>
        <v>44415  10051737015</v>
      </c>
    </row>
    <row r="311">
      <c r="A311" s="18">
        <v>44409.0</v>
      </c>
      <c r="B311" s="19">
        <v>1.0051737015E10</v>
      </c>
      <c r="C311" s="19" t="s">
        <v>259</v>
      </c>
      <c r="D311" s="19" t="s">
        <v>279</v>
      </c>
      <c r="E311" s="13">
        <v>84.0</v>
      </c>
      <c r="F311" s="19">
        <v>20473.0</v>
      </c>
      <c r="G311" s="19">
        <v>128.0</v>
      </c>
      <c r="H311" s="5" t="str">
        <f t="shared" si="1"/>
        <v>44409  10051737015</v>
      </c>
    </row>
    <row r="312">
      <c r="A312" s="18">
        <v>44418.0</v>
      </c>
      <c r="B312" s="19">
        <v>1.0051737015E10</v>
      </c>
      <c r="C312" s="19" t="s">
        <v>259</v>
      </c>
      <c r="D312" s="19" t="s">
        <v>279</v>
      </c>
      <c r="E312" s="13">
        <v>39.0</v>
      </c>
      <c r="F312" s="19">
        <v>19172.0</v>
      </c>
      <c r="G312" s="19">
        <v>127.0</v>
      </c>
      <c r="H312" s="5" t="str">
        <f t="shared" si="1"/>
        <v>44418  10051737015</v>
      </c>
    </row>
    <row r="313">
      <c r="A313" s="18">
        <v>44422.0</v>
      </c>
      <c r="B313" s="19">
        <v>1.0051737015E10</v>
      </c>
      <c r="C313" s="19" t="s">
        <v>259</v>
      </c>
      <c r="D313" s="19" t="s">
        <v>279</v>
      </c>
      <c r="E313" s="13">
        <v>14.0</v>
      </c>
      <c r="F313" s="19">
        <v>6902.0</v>
      </c>
      <c r="G313" s="19">
        <v>29.0</v>
      </c>
      <c r="H313" s="5" t="str">
        <f t="shared" si="1"/>
        <v>44422  10051737015</v>
      </c>
    </row>
    <row r="314">
      <c r="A314" s="18">
        <v>44411.0</v>
      </c>
      <c r="B314" s="19">
        <v>1.0051737015E10</v>
      </c>
      <c r="C314" s="19" t="s">
        <v>259</v>
      </c>
      <c r="D314" s="19" t="s">
        <v>279</v>
      </c>
      <c r="E314" s="13">
        <v>65.0</v>
      </c>
      <c r="F314" s="19">
        <v>23004.0</v>
      </c>
      <c r="G314" s="19">
        <v>119.0</v>
      </c>
      <c r="H314" s="5" t="str">
        <f t="shared" si="1"/>
        <v>44411  10051737015</v>
      </c>
    </row>
    <row r="315">
      <c r="A315" s="18">
        <v>44410.0</v>
      </c>
      <c r="B315" s="19">
        <v>1.0051737015E10</v>
      </c>
      <c r="C315" s="19" t="s">
        <v>259</v>
      </c>
      <c r="D315" s="19" t="s">
        <v>279</v>
      </c>
      <c r="E315" s="13">
        <v>52.0</v>
      </c>
      <c r="F315" s="19">
        <v>17621.0</v>
      </c>
      <c r="G315" s="19">
        <v>88.0</v>
      </c>
      <c r="H315" s="5" t="str">
        <f t="shared" si="1"/>
        <v>44410  10051737015</v>
      </c>
    </row>
    <row r="316">
      <c r="A316" s="18">
        <v>44412.0</v>
      </c>
      <c r="B316" s="19">
        <v>1.0051737015E10</v>
      </c>
      <c r="C316" s="19" t="s">
        <v>259</v>
      </c>
      <c r="D316" s="19" t="s">
        <v>279</v>
      </c>
      <c r="E316" s="13">
        <v>87.0</v>
      </c>
      <c r="F316" s="19">
        <v>35344.0</v>
      </c>
      <c r="G316" s="19">
        <v>201.0</v>
      </c>
      <c r="H316" s="5" t="str">
        <f t="shared" si="1"/>
        <v>44412  10051737015</v>
      </c>
    </row>
    <row r="317">
      <c r="A317" s="18">
        <v>44417.0</v>
      </c>
      <c r="B317" s="19">
        <v>1.1997024228E10</v>
      </c>
      <c r="C317" s="19" t="s">
        <v>259</v>
      </c>
      <c r="D317" s="19" t="s">
        <v>280</v>
      </c>
      <c r="E317" s="13">
        <v>21.0</v>
      </c>
      <c r="F317" s="19">
        <v>7727.0</v>
      </c>
      <c r="G317" s="19">
        <v>49.0</v>
      </c>
      <c r="H317" s="5" t="str">
        <f t="shared" si="1"/>
        <v>44417  11997024228</v>
      </c>
    </row>
    <row r="318">
      <c r="A318" s="18">
        <v>44422.0</v>
      </c>
      <c r="B318" s="19">
        <v>1.1997024228E10</v>
      </c>
      <c r="C318" s="19" t="s">
        <v>259</v>
      </c>
      <c r="D318" s="19" t="s">
        <v>280</v>
      </c>
      <c r="E318" s="13">
        <v>15.0</v>
      </c>
      <c r="F318" s="19">
        <v>7052.0</v>
      </c>
      <c r="G318" s="19">
        <v>47.0</v>
      </c>
      <c r="H318" s="5" t="str">
        <f t="shared" si="1"/>
        <v>44422  11997024228</v>
      </c>
    </row>
    <row r="319">
      <c r="A319" s="18">
        <v>44423.0</v>
      </c>
      <c r="B319" s="19">
        <v>1.1997024228E10</v>
      </c>
      <c r="C319" s="19" t="s">
        <v>259</v>
      </c>
      <c r="D319" s="19" t="s">
        <v>280</v>
      </c>
      <c r="E319" s="13">
        <v>24.0</v>
      </c>
      <c r="F319" s="19">
        <v>11157.0</v>
      </c>
      <c r="G319" s="19">
        <v>78.0</v>
      </c>
      <c r="H319" s="5" t="str">
        <f t="shared" si="1"/>
        <v>44423  11997024228</v>
      </c>
    </row>
    <row r="320">
      <c r="A320" s="18">
        <v>44415.0</v>
      </c>
      <c r="B320" s="19">
        <v>1.1997024228E10</v>
      </c>
      <c r="C320" s="19" t="s">
        <v>259</v>
      </c>
      <c r="D320" s="19" t="s">
        <v>280</v>
      </c>
      <c r="E320" s="13">
        <v>17.0</v>
      </c>
      <c r="F320" s="19">
        <v>7574.0</v>
      </c>
      <c r="G320" s="19">
        <v>59.0</v>
      </c>
      <c r="H320" s="5" t="str">
        <f t="shared" si="1"/>
        <v>44415  11997024228</v>
      </c>
    </row>
    <row r="321">
      <c r="A321" s="18">
        <v>44411.0</v>
      </c>
      <c r="B321" s="19">
        <v>1.1997024228E10</v>
      </c>
      <c r="C321" s="19" t="s">
        <v>259</v>
      </c>
      <c r="D321" s="19" t="s">
        <v>280</v>
      </c>
      <c r="E321" s="13">
        <v>20.0</v>
      </c>
      <c r="F321" s="19">
        <v>9083.0</v>
      </c>
      <c r="G321" s="19">
        <v>54.0</v>
      </c>
      <c r="H321" s="5" t="str">
        <f t="shared" si="1"/>
        <v>44411  11997024228</v>
      </c>
    </row>
    <row r="322">
      <c r="A322" s="18">
        <v>44410.0</v>
      </c>
      <c r="B322" s="19">
        <v>1.1997024228E10</v>
      </c>
      <c r="C322" s="19" t="s">
        <v>259</v>
      </c>
      <c r="D322" s="19" t="s">
        <v>280</v>
      </c>
      <c r="E322" s="13">
        <v>22.0</v>
      </c>
      <c r="F322" s="19">
        <v>9059.0</v>
      </c>
      <c r="G322" s="19">
        <v>68.0</v>
      </c>
      <c r="H322" s="5" t="str">
        <f t="shared" si="1"/>
        <v>44410  11997024228</v>
      </c>
    </row>
    <row r="323">
      <c r="A323" s="18">
        <v>44421.0</v>
      </c>
      <c r="B323" s="19">
        <v>1.1997024228E10</v>
      </c>
      <c r="C323" s="19" t="s">
        <v>259</v>
      </c>
      <c r="D323" s="19" t="s">
        <v>280</v>
      </c>
      <c r="E323" s="13">
        <v>18.0</v>
      </c>
      <c r="F323" s="19">
        <v>7235.0</v>
      </c>
      <c r="G323" s="19">
        <v>53.0</v>
      </c>
      <c r="H323" s="5" t="str">
        <f t="shared" si="1"/>
        <v>44421  11997024228</v>
      </c>
    </row>
    <row r="324">
      <c r="A324" s="18">
        <v>44414.0</v>
      </c>
      <c r="B324" s="19">
        <v>1.1997024228E10</v>
      </c>
      <c r="C324" s="19" t="s">
        <v>259</v>
      </c>
      <c r="D324" s="19" t="s">
        <v>280</v>
      </c>
      <c r="E324" s="13">
        <v>21.0</v>
      </c>
      <c r="F324" s="19">
        <v>8225.0</v>
      </c>
      <c r="G324" s="19">
        <v>58.0</v>
      </c>
      <c r="H324" s="5" t="str">
        <f t="shared" si="1"/>
        <v>44414  11997024228</v>
      </c>
    </row>
    <row r="325">
      <c r="A325" s="18">
        <v>44413.0</v>
      </c>
      <c r="B325" s="19">
        <v>1.1997024228E10</v>
      </c>
      <c r="C325" s="19" t="s">
        <v>259</v>
      </c>
      <c r="D325" s="19" t="s">
        <v>280</v>
      </c>
      <c r="E325" s="13">
        <v>21.0</v>
      </c>
      <c r="F325" s="19">
        <v>8283.0</v>
      </c>
      <c r="G325" s="19">
        <v>57.0</v>
      </c>
      <c r="H325" s="5" t="str">
        <f t="shared" si="1"/>
        <v>44413  11997024228</v>
      </c>
    </row>
    <row r="326">
      <c r="A326" s="18">
        <v>44409.0</v>
      </c>
      <c r="B326" s="19">
        <v>1.1997024228E10</v>
      </c>
      <c r="C326" s="19" t="s">
        <v>259</v>
      </c>
      <c r="D326" s="19" t="s">
        <v>280</v>
      </c>
      <c r="E326" s="13">
        <v>19.0</v>
      </c>
      <c r="F326" s="19">
        <v>8713.0</v>
      </c>
      <c r="G326" s="19">
        <v>54.0</v>
      </c>
      <c r="H326" s="5" t="str">
        <f t="shared" si="1"/>
        <v>44409  11997024228</v>
      </c>
    </row>
    <row r="327">
      <c r="A327" s="18">
        <v>44418.0</v>
      </c>
      <c r="B327" s="19">
        <v>1.1997024228E10</v>
      </c>
      <c r="C327" s="19" t="s">
        <v>259</v>
      </c>
      <c r="D327" s="19" t="s">
        <v>280</v>
      </c>
      <c r="E327" s="13">
        <v>26.0</v>
      </c>
      <c r="F327" s="19">
        <v>9868.0</v>
      </c>
      <c r="G327" s="19">
        <v>68.0</v>
      </c>
      <c r="H327" s="5" t="str">
        <f t="shared" si="1"/>
        <v>44418  11997024228</v>
      </c>
    </row>
    <row r="328">
      <c r="A328" s="18">
        <v>44416.0</v>
      </c>
      <c r="B328" s="19">
        <v>1.1997024228E10</v>
      </c>
      <c r="C328" s="19" t="s">
        <v>259</v>
      </c>
      <c r="D328" s="19" t="s">
        <v>280</v>
      </c>
      <c r="E328" s="13">
        <v>27.0</v>
      </c>
      <c r="F328" s="19">
        <v>10067.0</v>
      </c>
      <c r="G328" s="19">
        <v>72.0</v>
      </c>
      <c r="H328" s="5" t="str">
        <f t="shared" si="1"/>
        <v>44416  11997024228</v>
      </c>
    </row>
    <row r="329">
      <c r="A329" s="18">
        <v>44412.0</v>
      </c>
      <c r="B329" s="19">
        <v>1.1997024228E10</v>
      </c>
      <c r="C329" s="19" t="s">
        <v>259</v>
      </c>
      <c r="D329" s="19" t="s">
        <v>280</v>
      </c>
      <c r="E329" s="13">
        <v>22.0</v>
      </c>
      <c r="F329" s="19">
        <v>9251.0</v>
      </c>
      <c r="G329" s="19">
        <v>68.0</v>
      </c>
      <c r="H329" s="5" t="str">
        <f t="shared" si="1"/>
        <v>44412  11997024228</v>
      </c>
    </row>
    <row r="330">
      <c r="A330" s="18">
        <v>44419.0</v>
      </c>
      <c r="B330" s="19">
        <v>1.1997024228E10</v>
      </c>
      <c r="C330" s="19" t="s">
        <v>259</v>
      </c>
      <c r="D330" s="19" t="s">
        <v>280</v>
      </c>
      <c r="E330" s="13">
        <v>32.0</v>
      </c>
      <c r="F330" s="19">
        <v>10278.0</v>
      </c>
      <c r="G330" s="19">
        <v>72.0</v>
      </c>
      <c r="H330" s="5" t="str">
        <f t="shared" si="1"/>
        <v>44419  11997024228</v>
      </c>
    </row>
    <row r="331">
      <c r="A331" s="18">
        <v>44420.0</v>
      </c>
      <c r="B331" s="19">
        <v>1.1997024228E10</v>
      </c>
      <c r="C331" s="19" t="s">
        <v>259</v>
      </c>
      <c r="D331" s="19" t="s">
        <v>280</v>
      </c>
      <c r="E331" s="13">
        <v>20.0</v>
      </c>
      <c r="F331" s="19">
        <v>7506.0</v>
      </c>
      <c r="G331" s="19">
        <v>58.0</v>
      </c>
      <c r="H331" s="5" t="str">
        <f t="shared" si="1"/>
        <v>44420  11997024228</v>
      </c>
    </row>
    <row r="332">
      <c r="A332" s="18">
        <v>44422.0</v>
      </c>
      <c r="B332" s="19">
        <v>1.2770477884E10</v>
      </c>
      <c r="C332" s="19" t="s">
        <v>259</v>
      </c>
      <c r="D332" s="19" t="s">
        <v>281</v>
      </c>
      <c r="E332" s="13">
        <v>248.0</v>
      </c>
      <c r="F332" s="19">
        <v>152379.0</v>
      </c>
      <c r="G332" s="19">
        <v>955.0</v>
      </c>
      <c r="H332" s="5" t="str">
        <f t="shared" si="1"/>
        <v>44422  12770477884</v>
      </c>
    </row>
    <row r="333">
      <c r="A333" s="18">
        <v>44417.0</v>
      </c>
      <c r="B333" s="19">
        <v>1.2770477884E10</v>
      </c>
      <c r="C333" s="19" t="s">
        <v>259</v>
      </c>
      <c r="D333" s="19" t="s">
        <v>281</v>
      </c>
      <c r="E333" s="13">
        <v>337.0</v>
      </c>
      <c r="F333" s="19">
        <v>178289.0</v>
      </c>
      <c r="G333" s="19">
        <v>993.0</v>
      </c>
      <c r="H333" s="5" t="str">
        <f t="shared" si="1"/>
        <v>44417  12770477884</v>
      </c>
    </row>
    <row r="334">
      <c r="A334" s="18">
        <v>44413.0</v>
      </c>
      <c r="B334" s="19">
        <v>1.2770477884E10</v>
      </c>
      <c r="C334" s="19" t="s">
        <v>259</v>
      </c>
      <c r="D334" s="19" t="s">
        <v>281</v>
      </c>
      <c r="E334" s="13">
        <v>345.0</v>
      </c>
      <c r="F334" s="19">
        <v>216593.0</v>
      </c>
      <c r="G334" s="19">
        <v>1173.0</v>
      </c>
      <c r="H334" s="5" t="str">
        <f t="shared" si="1"/>
        <v>44413  12770477884</v>
      </c>
    </row>
    <row r="335">
      <c r="A335" s="18">
        <v>44420.0</v>
      </c>
      <c r="B335" s="19">
        <v>1.2770477884E10</v>
      </c>
      <c r="C335" s="19" t="s">
        <v>259</v>
      </c>
      <c r="D335" s="19" t="s">
        <v>281</v>
      </c>
      <c r="E335" s="13">
        <v>338.0</v>
      </c>
      <c r="F335" s="19">
        <v>203293.0</v>
      </c>
      <c r="G335" s="19">
        <v>1132.0</v>
      </c>
      <c r="H335" s="5" t="str">
        <f t="shared" si="1"/>
        <v>44420  12770477884</v>
      </c>
    </row>
    <row r="336">
      <c r="A336" s="18">
        <v>44412.0</v>
      </c>
      <c r="B336" s="19">
        <v>1.2770477884E10</v>
      </c>
      <c r="C336" s="19" t="s">
        <v>259</v>
      </c>
      <c r="D336" s="19" t="s">
        <v>281</v>
      </c>
      <c r="E336" s="13">
        <v>345.0</v>
      </c>
      <c r="F336" s="19">
        <v>198314.0</v>
      </c>
      <c r="G336" s="19">
        <v>1103.0</v>
      </c>
      <c r="H336" s="5" t="str">
        <f t="shared" si="1"/>
        <v>44412  12770477884</v>
      </c>
    </row>
    <row r="337">
      <c r="A337" s="18">
        <v>44415.0</v>
      </c>
      <c r="B337" s="19">
        <v>1.2770477884E10</v>
      </c>
      <c r="C337" s="19" t="s">
        <v>259</v>
      </c>
      <c r="D337" s="19" t="s">
        <v>281</v>
      </c>
      <c r="E337" s="13">
        <v>345.0</v>
      </c>
      <c r="F337" s="19">
        <v>218821.0</v>
      </c>
      <c r="G337" s="19">
        <v>1228.0</v>
      </c>
      <c r="H337" s="5" t="str">
        <f t="shared" si="1"/>
        <v>44415  12770477884</v>
      </c>
    </row>
    <row r="338">
      <c r="A338" s="18">
        <v>44423.0</v>
      </c>
      <c r="B338" s="19">
        <v>1.2770477884E10</v>
      </c>
      <c r="C338" s="19" t="s">
        <v>259</v>
      </c>
      <c r="D338" s="19" t="s">
        <v>281</v>
      </c>
      <c r="E338" s="13">
        <v>308.0</v>
      </c>
      <c r="F338" s="19">
        <v>181790.0</v>
      </c>
      <c r="G338" s="19">
        <v>1165.0</v>
      </c>
      <c r="H338" s="5" t="str">
        <f t="shared" si="1"/>
        <v>44423  12770477884</v>
      </c>
    </row>
    <row r="339">
      <c r="A339" s="18">
        <v>44421.0</v>
      </c>
      <c r="B339" s="19">
        <v>1.2770477884E10</v>
      </c>
      <c r="C339" s="19" t="s">
        <v>259</v>
      </c>
      <c r="D339" s="19" t="s">
        <v>281</v>
      </c>
      <c r="E339" s="13">
        <v>294.0</v>
      </c>
      <c r="F339" s="19">
        <v>181889.0</v>
      </c>
      <c r="G339" s="19">
        <v>1070.0</v>
      </c>
      <c r="H339" s="5" t="str">
        <f t="shared" si="1"/>
        <v>44421  12770477884</v>
      </c>
    </row>
    <row r="340">
      <c r="A340" s="18">
        <v>44409.0</v>
      </c>
      <c r="B340" s="19">
        <v>1.2770477884E10</v>
      </c>
      <c r="C340" s="19" t="s">
        <v>259</v>
      </c>
      <c r="D340" s="19" t="s">
        <v>281</v>
      </c>
      <c r="E340" s="13">
        <v>296.0</v>
      </c>
      <c r="F340" s="19">
        <v>149370.0</v>
      </c>
      <c r="G340" s="19">
        <v>868.0</v>
      </c>
      <c r="H340" s="5" t="str">
        <f t="shared" si="1"/>
        <v>44409  12770477884</v>
      </c>
    </row>
    <row r="341">
      <c r="A341" s="18">
        <v>44411.0</v>
      </c>
      <c r="B341" s="19">
        <v>1.2770477884E10</v>
      </c>
      <c r="C341" s="19" t="s">
        <v>259</v>
      </c>
      <c r="D341" s="19" t="s">
        <v>281</v>
      </c>
      <c r="E341" s="13">
        <v>356.0</v>
      </c>
      <c r="F341" s="19">
        <v>199200.0</v>
      </c>
      <c r="G341" s="19">
        <v>1110.0</v>
      </c>
      <c r="H341" s="5" t="str">
        <f t="shared" si="1"/>
        <v>44411  12770477884</v>
      </c>
    </row>
    <row r="342">
      <c r="A342" s="18">
        <v>44416.0</v>
      </c>
      <c r="B342" s="19">
        <v>1.2770477884E10</v>
      </c>
      <c r="C342" s="19" t="s">
        <v>259</v>
      </c>
      <c r="D342" s="19" t="s">
        <v>281</v>
      </c>
      <c r="E342" s="13">
        <v>345.0</v>
      </c>
      <c r="F342" s="19">
        <v>205875.0</v>
      </c>
      <c r="G342" s="19">
        <v>1192.0</v>
      </c>
      <c r="H342" s="5" t="str">
        <f t="shared" si="1"/>
        <v>44416  12770477884</v>
      </c>
    </row>
    <row r="343">
      <c r="A343" s="18">
        <v>44419.0</v>
      </c>
      <c r="B343" s="19">
        <v>1.2770477884E10</v>
      </c>
      <c r="C343" s="19" t="s">
        <v>259</v>
      </c>
      <c r="D343" s="19" t="s">
        <v>281</v>
      </c>
      <c r="E343" s="13">
        <v>324.0</v>
      </c>
      <c r="F343" s="19">
        <v>203858.0</v>
      </c>
      <c r="G343" s="19">
        <v>1111.0</v>
      </c>
      <c r="H343" s="5" t="str">
        <f t="shared" si="1"/>
        <v>44419  12770477884</v>
      </c>
    </row>
    <row r="344">
      <c r="A344" s="18">
        <v>44414.0</v>
      </c>
      <c r="B344" s="19">
        <v>1.2770477884E10</v>
      </c>
      <c r="C344" s="19" t="s">
        <v>259</v>
      </c>
      <c r="D344" s="19" t="s">
        <v>281</v>
      </c>
      <c r="E344" s="13">
        <v>345.0</v>
      </c>
      <c r="F344" s="19">
        <v>205804.0</v>
      </c>
      <c r="G344" s="19">
        <v>1146.0</v>
      </c>
      <c r="H344" s="5" t="str">
        <f t="shared" si="1"/>
        <v>44414  12770477884</v>
      </c>
    </row>
    <row r="345">
      <c r="A345" s="18">
        <v>44418.0</v>
      </c>
      <c r="B345" s="19">
        <v>1.2770477884E10</v>
      </c>
      <c r="C345" s="19" t="s">
        <v>259</v>
      </c>
      <c r="D345" s="19" t="s">
        <v>281</v>
      </c>
      <c r="E345" s="13">
        <v>334.0</v>
      </c>
      <c r="F345" s="19">
        <v>201584.0</v>
      </c>
      <c r="G345" s="19">
        <v>1107.0</v>
      </c>
      <c r="H345" s="5" t="str">
        <f t="shared" si="1"/>
        <v>44418  12770477884</v>
      </c>
    </row>
    <row r="346">
      <c r="A346" s="18">
        <v>44410.0</v>
      </c>
      <c r="B346" s="19">
        <v>1.2770477884E10</v>
      </c>
      <c r="C346" s="19" t="s">
        <v>259</v>
      </c>
      <c r="D346" s="19" t="s">
        <v>281</v>
      </c>
      <c r="E346" s="13">
        <v>365.0</v>
      </c>
      <c r="F346" s="19">
        <v>178159.0</v>
      </c>
      <c r="G346" s="19">
        <v>999.0</v>
      </c>
      <c r="H346" s="5" t="str">
        <f t="shared" si="1"/>
        <v>44410  12770477884</v>
      </c>
    </row>
    <row r="347">
      <c r="A347" s="18">
        <v>44414.0</v>
      </c>
      <c r="B347" s="19">
        <v>1.2771329453E10</v>
      </c>
      <c r="C347" s="19" t="s">
        <v>259</v>
      </c>
      <c r="D347" s="19" t="s">
        <v>282</v>
      </c>
      <c r="E347" s="13">
        <v>130.0</v>
      </c>
      <c r="F347" s="19">
        <v>45850.0</v>
      </c>
      <c r="G347" s="19">
        <v>503.0</v>
      </c>
      <c r="H347" s="5" t="str">
        <f t="shared" si="1"/>
        <v>44414  12771329453</v>
      </c>
    </row>
    <row r="348">
      <c r="A348" s="18">
        <v>44423.0</v>
      </c>
      <c r="B348" s="19">
        <v>1.2771329453E10</v>
      </c>
      <c r="C348" s="19" t="s">
        <v>259</v>
      </c>
      <c r="D348" s="19" t="s">
        <v>282</v>
      </c>
      <c r="E348" s="13">
        <v>115.0</v>
      </c>
      <c r="F348" s="19">
        <v>47447.0</v>
      </c>
      <c r="G348" s="19">
        <v>585.0</v>
      </c>
      <c r="H348" s="5" t="str">
        <f t="shared" si="1"/>
        <v>44423  12771329453</v>
      </c>
    </row>
    <row r="349">
      <c r="A349" s="18">
        <v>44420.0</v>
      </c>
      <c r="B349" s="19">
        <v>1.2771329453E10</v>
      </c>
      <c r="C349" s="19" t="s">
        <v>259</v>
      </c>
      <c r="D349" s="19" t="s">
        <v>282</v>
      </c>
      <c r="E349" s="13">
        <v>177.0</v>
      </c>
      <c r="F349" s="19">
        <v>57151.0</v>
      </c>
      <c r="G349" s="19">
        <v>531.0</v>
      </c>
      <c r="H349" s="5" t="str">
        <f t="shared" si="1"/>
        <v>44420  12771329453</v>
      </c>
    </row>
    <row r="350">
      <c r="A350" s="18">
        <v>44415.0</v>
      </c>
      <c r="B350" s="19">
        <v>1.2771329453E10</v>
      </c>
      <c r="C350" s="19" t="s">
        <v>259</v>
      </c>
      <c r="D350" s="19" t="s">
        <v>282</v>
      </c>
      <c r="E350" s="13">
        <v>70.0</v>
      </c>
      <c r="F350" s="19">
        <v>31893.0</v>
      </c>
      <c r="G350" s="19">
        <v>262.0</v>
      </c>
      <c r="H350" s="5" t="str">
        <f t="shared" si="1"/>
        <v>44415  12771329453</v>
      </c>
    </row>
    <row r="351">
      <c r="A351" s="18">
        <v>44411.0</v>
      </c>
      <c r="B351" s="19">
        <v>1.2771329453E10</v>
      </c>
      <c r="C351" s="19" t="s">
        <v>259</v>
      </c>
      <c r="D351" s="19" t="s">
        <v>282</v>
      </c>
      <c r="E351" s="13">
        <v>149.0</v>
      </c>
      <c r="F351" s="19">
        <v>67081.0</v>
      </c>
      <c r="G351" s="19">
        <v>615.0</v>
      </c>
      <c r="H351" s="5" t="str">
        <f t="shared" si="1"/>
        <v>44411  12771329453</v>
      </c>
    </row>
    <row r="352">
      <c r="A352" s="18">
        <v>44413.0</v>
      </c>
      <c r="B352" s="19">
        <v>1.2771329453E10</v>
      </c>
      <c r="C352" s="19" t="s">
        <v>259</v>
      </c>
      <c r="D352" s="19" t="s">
        <v>282</v>
      </c>
      <c r="E352" s="13">
        <v>101.0</v>
      </c>
      <c r="F352" s="19">
        <v>53412.0</v>
      </c>
      <c r="G352" s="19">
        <v>373.0</v>
      </c>
      <c r="H352" s="5" t="str">
        <f t="shared" si="1"/>
        <v>44413  12771329453</v>
      </c>
    </row>
    <row r="353">
      <c r="A353" s="18">
        <v>44418.0</v>
      </c>
      <c r="B353" s="19">
        <v>1.2771329453E10</v>
      </c>
      <c r="C353" s="19" t="s">
        <v>259</v>
      </c>
      <c r="D353" s="19" t="s">
        <v>282</v>
      </c>
      <c r="E353" s="13">
        <v>172.0</v>
      </c>
      <c r="F353" s="19">
        <v>59230.0</v>
      </c>
      <c r="G353" s="19">
        <v>692.0</v>
      </c>
      <c r="H353" s="5" t="str">
        <f t="shared" si="1"/>
        <v>44418  12771329453</v>
      </c>
    </row>
    <row r="354">
      <c r="A354" s="18">
        <v>44417.0</v>
      </c>
      <c r="B354" s="19">
        <v>1.2771329453E10</v>
      </c>
      <c r="C354" s="19" t="s">
        <v>259</v>
      </c>
      <c r="D354" s="19" t="s">
        <v>282</v>
      </c>
      <c r="E354" s="13">
        <v>68.0</v>
      </c>
      <c r="F354" s="19">
        <v>28612.0</v>
      </c>
      <c r="G354" s="19">
        <v>291.0</v>
      </c>
      <c r="H354" s="5" t="str">
        <f t="shared" si="1"/>
        <v>44417  12771329453</v>
      </c>
    </row>
    <row r="355">
      <c r="A355" s="18">
        <v>44422.0</v>
      </c>
      <c r="B355" s="19">
        <v>1.2771329453E10</v>
      </c>
      <c r="C355" s="19" t="s">
        <v>259</v>
      </c>
      <c r="D355" s="19" t="s">
        <v>282</v>
      </c>
      <c r="E355" s="13">
        <v>93.0</v>
      </c>
      <c r="F355" s="19">
        <v>37973.0</v>
      </c>
      <c r="G355" s="19">
        <v>491.0</v>
      </c>
      <c r="H355" s="5" t="str">
        <f t="shared" si="1"/>
        <v>44422  12771329453</v>
      </c>
    </row>
    <row r="356">
      <c r="A356" s="18">
        <v>44409.0</v>
      </c>
      <c r="B356" s="19">
        <v>1.2771329453E10</v>
      </c>
      <c r="C356" s="19" t="s">
        <v>259</v>
      </c>
      <c r="D356" s="19" t="s">
        <v>282</v>
      </c>
      <c r="E356" s="13">
        <v>100.0</v>
      </c>
      <c r="F356" s="19">
        <v>37461.0</v>
      </c>
      <c r="G356" s="19">
        <v>324.0</v>
      </c>
      <c r="H356" s="5" t="str">
        <f t="shared" si="1"/>
        <v>44409  12771329453</v>
      </c>
    </row>
    <row r="357">
      <c r="A357" s="18">
        <v>44410.0</v>
      </c>
      <c r="B357" s="19">
        <v>1.2771329453E10</v>
      </c>
      <c r="C357" s="19" t="s">
        <v>259</v>
      </c>
      <c r="D357" s="19" t="s">
        <v>282</v>
      </c>
      <c r="E357" s="13">
        <v>127.0</v>
      </c>
      <c r="F357" s="19">
        <v>45377.0</v>
      </c>
      <c r="G357" s="19">
        <v>538.0</v>
      </c>
      <c r="H357" s="5" t="str">
        <f t="shared" si="1"/>
        <v>44410  12771329453</v>
      </c>
    </row>
    <row r="358">
      <c r="A358" s="18">
        <v>44419.0</v>
      </c>
      <c r="B358" s="19">
        <v>1.2771329453E10</v>
      </c>
      <c r="C358" s="19" t="s">
        <v>259</v>
      </c>
      <c r="D358" s="19" t="s">
        <v>282</v>
      </c>
      <c r="E358" s="13">
        <v>46.0</v>
      </c>
      <c r="F358" s="19">
        <v>19835.0</v>
      </c>
      <c r="G358" s="19">
        <v>131.0</v>
      </c>
      <c r="H358" s="5" t="str">
        <f t="shared" si="1"/>
        <v>44419  12771329453</v>
      </c>
    </row>
    <row r="359">
      <c r="A359" s="18">
        <v>44421.0</v>
      </c>
      <c r="B359" s="19">
        <v>1.2771329453E10</v>
      </c>
      <c r="C359" s="19" t="s">
        <v>259</v>
      </c>
      <c r="D359" s="19" t="s">
        <v>282</v>
      </c>
      <c r="E359" s="13">
        <v>144.0</v>
      </c>
      <c r="F359" s="19">
        <v>51106.0</v>
      </c>
      <c r="G359" s="19">
        <v>795.0</v>
      </c>
      <c r="H359" s="5" t="str">
        <f t="shared" si="1"/>
        <v>44421  12771329453</v>
      </c>
    </row>
    <row r="360">
      <c r="A360" s="18">
        <v>44412.0</v>
      </c>
      <c r="B360" s="19">
        <v>1.2771329453E10</v>
      </c>
      <c r="C360" s="19" t="s">
        <v>259</v>
      </c>
      <c r="D360" s="19" t="s">
        <v>282</v>
      </c>
      <c r="E360" s="13">
        <v>134.0</v>
      </c>
      <c r="F360" s="19">
        <v>55881.0</v>
      </c>
      <c r="G360" s="19">
        <v>602.0</v>
      </c>
      <c r="H360" s="5" t="str">
        <f t="shared" si="1"/>
        <v>44412  12771329453</v>
      </c>
    </row>
    <row r="361">
      <c r="A361" s="18">
        <v>44416.0</v>
      </c>
      <c r="B361" s="19">
        <v>1.2771329453E10</v>
      </c>
      <c r="C361" s="19" t="s">
        <v>259</v>
      </c>
      <c r="D361" s="19" t="s">
        <v>282</v>
      </c>
      <c r="E361" s="13">
        <v>137.0</v>
      </c>
      <c r="F361" s="19">
        <v>46618.0</v>
      </c>
      <c r="G361" s="19">
        <v>526.0</v>
      </c>
      <c r="H361" s="5" t="str">
        <f t="shared" si="1"/>
        <v>44416  12771329453</v>
      </c>
    </row>
    <row r="362">
      <c r="A362" s="18">
        <v>44423.0</v>
      </c>
      <c r="B362" s="19">
        <v>1.317344484E10</v>
      </c>
      <c r="C362" s="19" t="s">
        <v>259</v>
      </c>
      <c r="D362" s="19" t="s">
        <v>283</v>
      </c>
      <c r="E362" s="13">
        <v>5.0</v>
      </c>
      <c r="F362" s="19">
        <v>361.0</v>
      </c>
      <c r="G362" s="19">
        <v>16.0</v>
      </c>
      <c r="H362" s="5" t="str">
        <f t="shared" si="1"/>
        <v>44423  13173444840</v>
      </c>
    </row>
    <row r="363">
      <c r="A363" s="18">
        <v>44417.0</v>
      </c>
      <c r="B363" s="19">
        <v>1.317344484E10</v>
      </c>
      <c r="C363" s="19" t="s">
        <v>259</v>
      </c>
      <c r="D363" s="19" t="s">
        <v>283</v>
      </c>
      <c r="E363" s="13">
        <v>7.0</v>
      </c>
      <c r="F363" s="19">
        <v>483.0</v>
      </c>
      <c r="G363" s="19">
        <v>22.0</v>
      </c>
      <c r="H363" s="5" t="str">
        <f t="shared" si="1"/>
        <v>44417  13173444840</v>
      </c>
    </row>
    <row r="364">
      <c r="A364" s="18">
        <v>44421.0</v>
      </c>
      <c r="B364" s="19">
        <v>1.317344484E10</v>
      </c>
      <c r="C364" s="19" t="s">
        <v>259</v>
      </c>
      <c r="D364" s="19" t="s">
        <v>283</v>
      </c>
      <c r="E364" s="13">
        <v>6.0</v>
      </c>
      <c r="F364" s="19">
        <v>363.0</v>
      </c>
      <c r="G364" s="19">
        <v>17.0</v>
      </c>
      <c r="H364" s="5" t="str">
        <f t="shared" si="1"/>
        <v>44421  13173444840</v>
      </c>
    </row>
    <row r="365">
      <c r="A365" s="18">
        <v>44420.0</v>
      </c>
      <c r="B365" s="19">
        <v>1.317344484E10</v>
      </c>
      <c r="C365" s="19" t="s">
        <v>259</v>
      </c>
      <c r="D365" s="19" t="s">
        <v>283</v>
      </c>
      <c r="E365" s="13">
        <v>5.0</v>
      </c>
      <c r="F365" s="19">
        <v>447.0</v>
      </c>
      <c r="G365" s="19">
        <v>19.0</v>
      </c>
      <c r="H365" s="5" t="str">
        <f t="shared" si="1"/>
        <v>44420  13173444840</v>
      </c>
    </row>
    <row r="366">
      <c r="A366" s="18">
        <v>44414.0</v>
      </c>
      <c r="B366" s="19">
        <v>1.317344484E10</v>
      </c>
      <c r="C366" s="19" t="s">
        <v>259</v>
      </c>
      <c r="D366" s="19" t="s">
        <v>283</v>
      </c>
      <c r="E366" s="13">
        <v>6.0</v>
      </c>
      <c r="F366" s="19">
        <v>551.0</v>
      </c>
      <c r="G366" s="19">
        <v>22.0</v>
      </c>
      <c r="H366" s="5" t="str">
        <f t="shared" si="1"/>
        <v>44414  13173444840</v>
      </c>
    </row>
    <row r="367">
      <c r="A367" s="18">
        <v>44411.0</v>
      </c>
      <c r="B367" s="19">
        <v>1.317344484E10</v>
      </c>
      <c r="C367" s="19" t="s">
        <v>259</v>
      </c>
      <c r="D367" s="19" t="s">
        <v>283</v>
      </c>
      <c r="E367" s="13">
        <v>13.0</v>
      </c>
      <c r="F367" s="19">
        <v>743.0</v>
      </c>
      <c r="G367" s="19">
        <v>30.0</v>
      </c>
      <c r="H367" s="5" t="str">
        <f t="shared" si="1"/>
        <v>44411  13173444840</v>
      </c>
    </row>
    <row r="368">
      <c r="A368" s="18">
        <v>44422.0</v>
      </c>
      <c r="B368" s="19">
        <v>1.317344484E10</v>
      </c>
      <c r="C368" s="19" t="s">
        <v>259</v>
      </c>
      <c r="D368" s="19" t="s">
        <v>283</v>
      </c>
      <c r="E368" s="13">
        <v>4.0</v>
      </c>
      <c r="F368" s="19">
        <v>344.0</v>
      </c>
      <c r="G368" s="19">
        <v>15.0</v>
      </c>
      <c r="H368" s="5" t="str">
        <f t="shared" si="1"/>
        <v>44422  13173444840</v>
      </c>
    </row>
    <row r="369">
      <c r="A369" s="18">
        <v>44409.0</v>
      </c>
      <c r="B369" s="19">
        <v>1.317344484E10</v>
      </c>
      <c r="C369" s="19" t="s">
        <v>259</v>
      </c>
      <c r="D369" s="19" t="s">
        <v>283</v>
      </c>
      <c r="E369" s="13">
        <v>11.0</v>
      </c>
      <c r="F369" s="19">
        <v>820.0</v>
      </c>
      <c r="G369" s="19">
        <v>40.0</v>
      </c>
      <c r="H369" s="5" t="str">
        <f t="shared" si="1"/>
        <v>44409  13173444840</v>
      </c>
    </row>
    <row r="370">
      <c r="A370" s="18">
        <v>44418.0</v>
      </c>
      <c r="B370" s="19">
        <v>1.317344484E10</v>
      </c>
      <c r="C370" s="19" t="s">
        <v>259</v>
      </c>
      <c r="D370" s="19" t="s">
        <v>283</v>
      </c>
      <c r="E370" s="13">
        <v>5.0</v>
      </c>
      <c r="F370" s="19">
        <v>431.0</v>
      </c>
      <c r="G370" s="19">
        <v>18.0</v>
      </c>
      <c r="H370" s="5" t="str">
        <f t="shared" si="1"/>
        <v>44418  13173444840</v>
      </c>
    </row>
    <row r="371">
      <c r="A371" s="18">
        <v>44415.0</v>
      </c>
      <c r="B371" s="19">
        <v>1.317344484E10</v>
      </c>
      <c r="C371" s="19" t="s">
        <v>259</v>
      </c>
      <c r="D371" s="19" t="s">
        <v>283</v>
      </c>
      <c r="E371" s="13">
        <v>8.0</v>
      </c>
      <c r="F371" s="19">
        <v>583.0</v>
      </c>
      <c r="G371" s="19">
        <v>28.0</v>
      </c>
      <c r="H371" s="5" t="str">
        <f t="shared" si="1"/>
        <v>44415  13173444840</v>
      </c>
    </row>
    <row r="372">
      <c r="A372" s="18">
        <v>44419.0</v>
      </c>
      <c r="B372" s="19">
        <v>1.317344484E10</v>
      </c>
      <c r="C372" s="19" t="s">
        <v>259</v>
      </c>
      <c r="D372" s="19" t="s">
        <v>283</v>
      </c>
      <c r="E372" s="13">
        <v>6.0</v>
      </c>
      <c r="F372" s="19">
        <v>436.0</v>
      </c>
      <c r="G372" s="19">
        <v>21.0</v>
      </c>
      <c r="H372" s="5" t="str">
        <f t="shared" si="1"/>
        <v>44419  13173444840</v>
      </c>
    </row>
    <row r="373">
      <c r="A373" s="18">
        <v>44412.0</v>
      </c>
      <c r="B373" s="19">
        <v>1.317344484E10</v>
      </c>
      <c r="C373" s="19" t="s">
        <v>259</v>
      </c>
      <c r="D373" s="19" t="s">
        <v>283</v>
      </c>
      <c r="E373" s="13">
        <v>8.0</v>
      </c>
      <c r="F373" s="19">
        <v>640.0</v>
      </c>
      <c r="G373" s="19">
        <v>27.0</v>
      </c>
      <c r="H373" s="5" t="str">
        <f t="shared" si="1"/>
        <v>44412  13173444840</v>
      </c>
    </row>
    <row r="374">
      <c r="A374" s="18">
        <v>44413.0</v>
      </c>
      <c r="B374" s="19">
        <v>1.317344484E10</v>
      </c>
      <c r="C374" s="19" t="s">
        <v>259</v>
      </c>
      <c r="D374" s="19" t="s">
        <v>283</v>
      </c>
      <c r="E374" s="13">
        <v>11.0</v>
      </c>
      <c r="F374" s="19">
        <v>637.0</v>
      </c>
      <c r="G374" s="19">
        <v>29.0</v>
      </c>
      <c r="H374" s="5" t="str">
        <f t="shared" si="1"/>
        <v>44413  13173444840</v>
      </c>
    </row>
    <row r="375">
      <c r="A375" s="18">
        <v>44416.0</v>
      </c>
      <c r="B375" s="19">
        <v>1.317344484E10</v>
      </c>
      <c r="C375" s="19" t="s">
        <v>259</v>
      </c>
      <c r="D375" s="19" t="s">
        <v>283</v>
      </c>
      <c r="E375" s="13">
        <v>4.0</v>
      </c>
      <c r="F375" s="19">
        <v>514.0</v>
      </c>
      <c r="G375" s="19">
        <v>17.0</v>
      </c>
      <c r="H375" s="5" t="str">
        <f t="shared" si="1"/>
        <v>44416  13173444840</v>
      </c>
    </row>
    <row r="376">
      <c r="A376" s="18">
        <v>44410.0</v>
      </c>
      <c r="B376" s="19">
        <v>1.317344484E10</v>
      </c>
      <c r="C376" s="19" t="s">
        <v>259</v>
      </c>
      <c r="D376" s="19" t="s">
        <v>283</v>
      </c>
      <c r="E376" s="13">
        <v>12.0</v>
      </c>
      <c r="F376" s="19">
        <v>836.0</v>
      </c>
      <c r="G376" s="19">
        <v>39.0</v>
      </c>
      <c r="H376" s="5" t="str">
        <f t="shared" si="1"/>
        <v>44410  13173444840</v>
      </c>
    </row>
    <row r="377">
      <c r="A377" s="18">
        <v>44413.0</v>
      </c>
      <c r="B377" s="19">
        <v>1.3287594842E10</v>
      </c>
      <c r="C377" s="19" t="s">
        <v>259</v>
      </c>
      <c r="D377" s="19" t="s">
        <v>284</v>
      </c>
      <c r="E377" s="13">
        <v>22.0</v>
      </c>
      <c r="F377" s="19">
        <v>1373.0</v>
      </c>
      <c r="G377" s="19">
        <v>73.0</v>
      </c>
      <c r="H377" s="5" t="str">
        <f t="shared" si="1"/>
        <v>44413  13287594842</v>
      </c>
    </row>
    <row r="378">
      <c r="A378" s="18">
        <v>44421.0</v>
      </c>
      <c r="B378" s="19">
        <v>1.3287594842E10</v>
      </c>
      <c r="C378" s="19" t="s">
        <v>259</v>
      </c>
      <c r="D378" s="19" t="s">
        <v>284</v>
      </c>
      <c r="E378" s="13">
        <v>21.0</v>
      </c>
      <c r="F378" s="19">
        <v>1635.0</v>
      </c>
      <c r="G378" s="19">
        <v>79.0</v>
      </c>
      <c r="H378" s="5" t="str">
        <f t="shared" si="1"/>
        <v>44421  13287594842</v>
      </c>
    </row>
    <row r="379">
      <c r="A379" s="18">
        <v>44417.0</v>
      </c>
      <c r="B379" s="19">
        <v>1.3287594842E10</v>
      </c>
      <c r="C379" s="19" t="s">
        <v>259</v>
      </c>
      <c r="D379" s="19" t="s">
        <v>284</v>
      </c>
      <c r="E379" s="13">
        <v>18.0</v>
      </c>
      <c r="F379" s="19">
        <v>1569.0</v>
      </c>
      <c r="G379" s="19">
        <v>63.0</v>
      </c>
      <c r="H379" s="5" t="str">
        <f t="shared" si="1"/>
        <v>44417  13287594842</v>
      </c>
    </row>
    <row r="380">
      <c r="A380" s="18">
        <v>44418.0</v>
      </c>
      <c r="B380" s="19">
        <v>1.3287594842E10</v>
      </c>
      <c r="C380" s="19" t="s">
        <v>259</v>
      </c>
      <c r="D380" s="19" t="s">
        <v>284</v>
      </c>
      <c r="E380" s="13">
        <v>22.0</v>
      </c>
      <c r="F380" s="19">
        <v>1223.0</v>
      </c>
      <c r="G380" s="19">
        <v>65.0</v>
      </c>
      <c r="H380" s="5" t="str">
        <f t="shared" si="1"/>
        <v>44418  13287594842</v>
      </c>
    </row>
    <row r="381">
      <c r="A381" s="18">
        <v>44419.0</v>
      </c>
      <c r="B381" s="19">
        <v>1.3287594842E10</v>
      </c>
      <c r="C381" s="19" t="s">
        <v>259</v>
      </c>
      <c r="D381" s="19" t="s">
        <v>284</v>
      </c>
      <c r="E381" s="13">
        <v>21.0</v>
      </c>
      <c r="F381" s="19">
        <v>1508.0</v>
      </c>
      <c r="G381" s="19">
        <v>78.0</v>
      </c>
      <c r="H381" s="5" t="str">
        <f t="shared" si="1"/>
        <v>44419  13287594842</v>
      </c>
    </row>
    <row r="382">
      <c r="A382" s="18">
        <v>44415.0</v>
      </c>
      <c r="B382" s="19">
        <v>1.3287594842E10</v>
      </c>
      <c r="C382" s="19" t="s">
        <v>259</v>
      </c>
      <c r="D382" s="19" t="s">
        <v>284</v>
      </c>
      <c r="E382" s="13">
        <v>21.0</v>
      </c>
      <c r="F382" s="19">
        <v>1602.0</v>
      </c>
      <c r="G382" s="19">
        <v>83.0</v>
      </c>
      <c r="H382" s="5" t="str">
        <f t="shared" si="1"/>
        <v>44415  13287594842</v>
      </c>
    </row>
    <row r="383">
      <c r="A383" s="18">
        <v>44411.0</v>
      </c>
      <c r="B383" s="19">
        <v>1.3287594842E10</v>
      </c>
      <c r="C383" s="19" t="s">
        <v>259</v>
      </c>
      <c r="D383" s="19" t="s">
        <v>284</v>
      </c>
      <c r="E383" s="13">
        <v>26.0</v>
      </c>
      <c r="F383" s="19">
        <v>1719.0</v>
      </c>
      <c r="G383" s="19">
        <v>82.0</v>
      </c>
      <c r="H383" s="5" t="str">
        <f t="shared" si="1"/>
        <v>44411  13287594842</v>
      </c>
    </row>
    <row r="384">
      <c r="A384" s="18">
        <v>44420.0</v>
      </c>
      <c r="B384" s="19">
        <v>1.3287594842E10</v>
      </c>
      <c r="C384" s="19" t="s">
        <v>259</v>
      </c>
      <c r="D384" s="19" t="s">
        <v>284</v>
      </c>
      <c r="E384" s="13">
        <v>21.0</v>
      </c>
      <c r="F384" s="19">
        <v>1493.0</v>
      </c>
      <c r="G384" s="19">
        <v>81.0</v>
      </c>
      <c r="H384" s="5" t="str">
        <f t="shared" si="1"/>
        <v>44420  13287594842</v>
      </c>
    </row>
    <row r="385">
      <c r="A385" s="18">
        <v>44410.0</v>
      </c>
      <c r="B385" s="19">
        <v>1.3287594842E10</v>
      </c>
      <c r="C385" s="19" t="s">
        <v>259</v>
      </c>
      <c r="D385" s="19" t="s">
        <v>284</v>
      </c>
      <c r="E385" s="13">
        <v>16.0</v>
      </c>
      <c r="F385" s="19">
        <v>1316.0</v>
      </c>
      <c r="G385" s="19">
        <v>58.0</v>
      </c>
      <c r="H385" s="5" t="str">
        <f t="shared" si="1"/>
        <v>44410  13287594842</v>
      </c>
    </row>
    <row r="386">
      <c r="A386" s="18">
        <v>44414.0</v>
      </c>
      <c r="B386" s="19">
        <v>1.3287594842E10</v>
      </c>
      <c r="C386" s="19" t="s">
        <v>259</v>
      </c>
      <c r="D386" s="19" t="s">
        <v>284</v>
      </c>
      <c r="E386" s="13">
        <v>22.0</v>
      </c>
      <c r="F386" s="19">
        <v>1661.0</v>
      </c>
      <c r="G386" s="19">
        <v>77.0</v>
      </c>
      <c r="H386" s="5" t="str">
        <f t="shared" si="1"/>
        <v>44414  13287594842</v>
      </c>
    </row>
    <row r="387">
      <c r="A387" s="18">
        <v>44412.0</v>
      </c>
      <c r="B387" s="19">
        <v>1.3287594842E10</v>
      </c>
      <c r="C387" s="19" t="s">
        <v>259</v>
      </c>
      <c r="D387" s="19" t="s">
        <v>284</v>
      </c>
      <c r="E387" s="13">
        <v>21.0</v>
      </c>
      <c r="F387" s="19">
        <v>1758.0</v>
      </c>
      <c r="G387" s="19">
        <v>73.0</v>
      </c>
      <c r="H387" s="5" t="str">
        <f t="shared" si="1"/>
        <v>44412  13287594842</v>
      </c>
    </row>
    <row r="388">
      <c r="A388" s="18">
        <v>44409.0</v>
      </c>
      <c r="B388" s="19">
        <v>1.3287594842E10</v>
      </c>
      <c r="C388" s="19" t="s">
        <v>259</v>
      </c>
      <c r="D388" s="19" t="s">
        <v>284</v>
      </c>
      <c r="E388" s="13">
        <v>21.0</v>
      </c>
      <c r="F388" s="19">
        <v>1276.0</v>
      </c>
      <c r="G388" s="19">
        <v>71.0</v>
      </c>
      <c r="H388" s="5" t="str">
        <f t="shared" si="1"/>
        <v>44409  13287594842</v>
      </c>
    </row>
    <row r="389">
      <c r="A389" s="18">
        <v>44423.0</v>
      </c>
      <c r="B389" s="19">
        <v>1.3287594842E10</v>
      </c>
      <c r="C389" s="19" t="s">
        <v>259</v>
      </c>
      <c r="D389" s="19" t="s">
        <v>284</v>
      </c>
      <c r="E389" s="13">
        <v>21.0</v>
      </c>
      <c r="F389" s="19">
        <v>1594.0</v>
      </c>
      <c r="G389" s="19">
        <v>80.0</v>
      </c>
      <c r="H389" s="5" t="str">
        <f t="shared" si="1"/>
        <v>44423  13287594842</v>
      </c>
    </row>
    <row r="390">
      <c r="A390" s="18">
        <v>44422.0</v>
      </c>
      <c r="B390" s="19">
        <v>1.3287594842E10</v>
      </c>
      <c r="C390" s="19" t="s">
        <v>259</v>
      </c>
      <c r="D390" s="19" t="s">
        <v>284</v>
      </c>
      <c r="E390" s="13">
        <v>21.0</v>
      </c>
      <c r="F390" s="19">
        <v>1640.0</v>
      </c>
      <c r="G390" s="19">
        <v>83.0</v>
      </c>
      <c r="H390" s="5" t="str">
        <f t="shared" si="1"/>
        <v>44422  13287594842</v>
      </c>
    </row>
    <row r="391">
      <c r="A391" s="18">
        <v>44416.0</v>
      </c>
      <c r="B391" s="19">
        <v>1.3287594842E10</v>
      </c>
      <c r="C391" s="19" t="s">
        <v>259</v>
      </c>
      <c r="D391" s="19" t="s">
        <v>284</v>
      </c>
      <c r="E391" s="13">
        <v>21.0</v>
      </c>
      <c r="F391" s="19">
        <v>1443.0</v>
      </c>
      <c r="G391" s="19">
        <v>69.0</v>
      </c>
      <c r="H391" s="5" t="str">
        <f t="shared" si="1"/>
        <v>44416  13287594842</v>
      </c>
    </row>
    <row r="392">
      <c r="A392" s="18">
        <v>44409.0</v>
      </c>
      <c r="B392" s="19">
        <v>1.3391691052E10</v>
      </c>
      <c r="C392" s="19" t="s">
        <v>259</v>
      </c>
      <c r="D392" s="19" t="s">
        <v>285</v>
      </c>
      <c r="E392" s="13">
        <v>176.0</v>
      </c>
      <c r="F392" s="19">
        <v>76213.0</v>
      </c>
      <c r="G392" s="19">
        <v>484.0</v>
      </c>
      <c r="H392" s="5" t="str">
        <f t="shared" si="1"/>
        <v>44409  13391691052</v>
      </c>
    </row>
    <row r="393">
      <c r="A393" s="18">
        <v>44419.0</v>
      </c>
      <c r="B393" s="19">
        <v>1.3391691052E10</v>
      </c>
      <c r="C393" s="19" t="s">
        <v>259</v>
      </c>
      <c r="D393" s="19" t="s">
        <v>285</v>
      </c>
      <c r="E393" s="13">
        <v>172.0</v>
      </c>
      <c r="F393" s="19">
        <v>72749.0</v>
      </c>
      <c r="G393" s="19">
        <v>576.0</v>
      </c>
      <c r="H393" s="5" t="str">
        <f t="shared" si="1"/>
        <v>44419  13391691052</v>
      </c>
    </row>
    <row r="394">
      <c r="A394" s="18">
        <v>44410.0</v>
      </c>
      <c r="B394" s="19">
        <v>1.3391691052E10</v>
      </c>
      <c r="C394" s="19" t="s">
        <v>259</v>
      </c>
      <c r="D394" s="19" t="s">
        <v>285</v>
      </c>
      <c r="E394" s="13">
        <v>107.0</v>
      </c>
      <c r="F394" s="19">
        <v>61885.0</v>
      </c>
      <c r="G394" s="19">
        <v>329.0</v>
      </c>
      <c r="H394" s="5" t="str">
        <f t="shared" si="1"/>
        <v>44410  13391691052</v>
      </c>
    </row>
    <row r="395">
      <c r="A395" s="18">
        <v>44414.0</v>
      </c>
      <c r="B395" s="19">
        <v>1.3391691052E10</v>
      </c>
      <c r="C395" s="19" t="s">
        <v>259</v>
      </c>
      <c r="D395" s="19" t="s">
        <v>285</v>
      </c>
      <c r="E395" s="13">
        <v>108.0</v>
      </c>
      <c r="F395" s="19">
        <v>66327.0</v>
      </c>
      <c r="G395" s="19">
        <v>394.0</v>
      </c>
      <c r="H395" s="5" t="str">
        <f t="shared" si="1"/>
        <v>44414  13391691052</v>
      </c>
    </row>
    <row r="396">
      <c r="A396" s="18">
        <v>44417.0</v>
      </c>
      <c r="B396" s="19">
        <v>1.3391691052E10</v>
      </c>
      <c r="C396" s="19" t="s">
        <v>259</v>
      </c>
      <c r="D396" s="19" t="s">
        <v>285</v>
      </c>
      <c r="E396" s="13">
        <v>179.0</v>
      </c>
      <c r="F396" s="19">
        <v>77333.0</v>
      </c>
      <c r="G396" s="19">
        <v>482.0</v>
      </c>
      <c r="H396" s="5" t="str">
        <f t="shared" si="1"/>
        <v>44417  13391691052</v>
      </c>
    </row>
    <row r="397">
      <c r="A397" s="18">
        <v>44411.0</v>
      </c>
      <c r="B397" s="19">
        <v>1.3391691052E10</v>
      </c>
      <c r="C397" s="19" t="s">
        <v>259</v>
      </c>
      <c r="D397" s="19" t="s">
        <v>285</v>
      </c>
      <c r="E397" s="13">
        <v>183.0</v>
      </c>
      <c r="F397" s="19">
        <v>64898.0</v>
      </c>
      <c r="G397" s="19">
        <v>512.0</v>
      </c>
      <c r="H397" s="5" t="str">
        <f t="shared" si="1"/>
        <v>44411  13391691052</v>
      </c>
    </row>
    <row r="398">
      <c r="A398" s="18">
        <v>44415.0</v>
      </c>
      <c r="B398" s="19">
        <v>1.3391691052E10</v>
      </c>
      <c r="C398" s="19" t="s">
        <v>259</v>
      </c>
      <c r="D398" s="19" t="s">
        <v>285</v>
      </c>
      <c r="E398" s="13">
        <v>172.0</v>
      </c>
      <c r="F398" s="19">
        <v>79912.0</v>
      </c>
      <c r="G398" s="19">
        <v>479.0</v>
      </c>
      <c r="H398" s="5" t="str">
        <f t="shared" si="1"/>
        <v>44415  13391691052</v>
      </c>
    </row>
    <row r="399">
      <c r="A399" s="18">
        <v>44413.0</v>
      </c>
      <c r="B399" s="19">
        <v>1.3391691052E10</v>
      </c>
      <c r="C399" s="19" t="s">
        <v>259</v>
      </c>
      <c r="D399" s="19" t="s">
        <v>285</v>
      </c>
      <c r="E399" s="13">
        <v>176.0</v>
      </c>
      <c r="F399" s="19">
        <v>77451.0</v>
      </c>
      <c r="G399" s="19">
        <v>611.0</v>
      </c>
      <c r="H399" s="5" t="str">
        <f t="shared" si="1"/>
        <v>44413  13391691052</v>
      </c>
    </row>
    <row r="400">
      <c r="A400" s="18">
        <v>44418.0</v>
      </c>
      <c r="B400" s="19">
        <v>1.3391691052E10</v>
      </c>
      <c r="C400" s="19" t="s">
        <v>259</v>
      </c>
      <c r="D400" s="19" t="s">
        <v>285</v>
      </c>
      <c r="E400" s="13">
        <v>126.0</v>
      </c>
      <c r="F400" s="19">
        <v>58272.0</v>
      </c>
      <c r="G400" s="19">
        <v>330.0</v>
      </c>
      <c r="H400" s="5" t="str">
        <f t="shared" si="1"/>
        <v>44418  13391691052</v>
      </c>
    </row>
    <row r="401">
      <c r="A401" s="18">
        <v>44423.0</v>
      </c>
      <c r="B401" s="19">
        <v>1.3391691052E10</v>
      </c>
      <c r="C401" s="19" t="s">
        <v>259</v>
      </c>
      <c r="D401" s="19" t="s">
        <v>285</v>
      </c>
      <c r="E401" s="13">
        <v>161.0</v>
      </c>
      <c r="F401" s="19">
        <v>79827.0</v>
      </c>
      <c r="G401" s="19">
        <v>479.0</v>
      </c>
      <c r="H401" s="5" t="str">
        <f t="shared" si="1"/>
        <v>44423  13391691052</v>
      </c>
    </row>
    <row r="402">
      <c r="A402" s="18">
        <v>44412.0</v>
      </c>
      <c r="B402" s="19">
        <v>1.3391691052E10</v>
      </c>
      <c r="C402" s="19" t="s">
        <v>259</v>
      </c>
      <c r="D402" s="19" t="s">
        <v>285</v>
      </c>
      <c r="E402" s="13">
        <v>123.0</v>
      </c>
      <c r="F402" s="19">
        <v>63776.0</v>
      </c>
      <c r="G402" s="19">
        <v>314.0</v>
      </c>
      <c r="H402" s="5" t="str">
        <f t="shared" si="1"/>
        <v>44412  13391691052</v>
      </c>
    </row>
    <row r="403">
      <c r="A403" s="18">
        <v>44422.0</v>
      </c>
      <c r="B403" s="19">
        <v>1.3391691052E10</v>
      </c>
      <c r="C403" s="19" t="s">
        <v>259</v>
      </c>
      <c r="D403" s="19" t="s">
        <v>285</v>
      </c>
      <c r="E403" s="13">
        <v>139.0</v>
      </c>
      <c r="F403" s="19">
        <v>65093.0</v>
      </c>
      <c r="G403" s="19">
        <v>452.0</v>
      </c>
      <c r="H403" s="5" t="str">
        <f t="shared" si="1"/>
        <v>44422  13391691052</v>
      </c>
    </row>
    <row r="404">
      <c r="A404" s="18">
        <v>44416.0</v>
      </c>
      <c r="B404" s="19">
        <v>1.3391691052E10</v>
      </c>
      <c r="C404" s="19" t="s">
        <v>259</v>
      </c>
      <c r="D404" s="19" t="s">
        <v>285</v>
      </c>
      <c r="E404" s="13">
        <v>126.0</v>
      </c>
      <c r="F404" s="19">
        <v>73117.0</v>
      </c>
      <c r="G404" s="19">
        <v>368.0</v>
      </c>
      <c r="H404" s="5" t="str">
        <f t="shared" si="1"/>
        <v>44416  13391691052</v>
      </c>
    </row>
    <row r="405">
      <c r="A405" s="18">
        <v>44420.0</v>
      </c>
      <c r="B405" s="19">
        <v>1.3391691052E10</v>
      </c>
      <c r="C405" s="19" t="s">
        <v>259</v>
      </c>
      <c r="D405" s="19" t="s">
        <v>285</v>
      </c>
      <c r="E405" s="13">
        <v>127.0</v>
      </c>
      <c r="F405" s="19">
        <v>71566.0</v>
      </c>
      <c r="G405" s="19">
        <v>441.0</v>
      </c>
      <c r="H405" s="5" t="str">
        <f t="shared" si="1"/>
        <v>44420  13391691052</v>
      </c>
    </row>
    <row r="406">
      <c r="A406" s="18">
        <v>44421.0</v>
      </c>
      <c r="B406" s="19">
        <v>1.3391691052E10</v>
      </c>
      <c r="C406" s="19" t="s">
        <v>259</v>
      </c>
      <c r="D406" s="19" t="s">
        <v>285</v>
      </c>
      <c r="E406" s="13">
        <v>144.0</v>
      </c>
      <c r="F406" s="19">
        <v>75935.0</v>
      </c>
      <c r="G406" s="19">
        <v>502.0</v>
      </c>
      <c r="H406" s="5" t="str">
        <f t="shared" si="1"/>
        <v>44421  13391691052</v>
      </c>
    </row>
    <row r="407">
      <c r="A407" s="18">
        <v>44411.0</v>
      </c>
      <c r="B407" s="19">
        <v>1.3568665881E10</v>
      </c>
      <c r="C407" s="19" t="s">
        <v>259</v>
      </c>
      <c r="D407" s="19" t="s">
        <v>286</v>
      </c>
      <c r="E407" s="13">
        <v>40.0</v>
      </c>
      <c r="F407" s="19">
        <v>632.0</v>
      </c>
      <c r="G407" s="19">
        <v>52.0</v>
      </c>
      <c r="H407" s="5" t="str">
        <f t="shared" si="1"/>
        <v>44411  13568665881</v>
      </c>
    </row>
    <row r="408">
      <c r="A408" s="18">
        <v>44418.0</v>
      </c>
      <c r="B408" s="19">
        <v>1.3568665881E10</v>
      </c>
      <c r="C408" s="19" t="s">
        <v>259</v>
      </c>
      <c r="D408" s="19" t="s">
        <v>286</v>
      </c>
      <c r="E408" s="13">
        <v>23.0</v>
      </c>
      <c r="F408" s="19">
        <v>440.0</v>
      </c>
      <c r="G408" s="19">
        <v>29.0</v>
      </c>
      <c r="H408" s="5" t="str">
        <f t="shared" si="1"/>
        <v>44418  13568665881</v>
      </c>
    </row>
    <row r="409">
      <c r="A409" s="18">
        <v>44423.0</v>
      </c>
      <c r="B409" s="19">
        <v>1.3568665881E10</v>
      </c>
      <c r="C409" s="19" t="s">
        <v>259</v>
      </c>
      <c r="D409" s="19" t="s">
        <v>286</v>
      </c>
      <c r="E409" s="13">
        <v>43.0</v>
      </c>
      <c r="F409" s="19">
        <v>533.0</v>
      </c>
      <c r="G409" s="19">
        <v>50.0</v>
      </c>
      <c r="H409" s="5" t="str">
        <f t="shared" si="1"/>
        <v>44423  13568665881</v>
      </c>
    </row>
    <row r="410">
      <c r="A410" s="18">
        <v>44417.0</v>
      </c>
      <c r="B410" s="19">
        <v>1.3568665881E10</v>
      </c>
      <c r="C410" s="19" t="s">
        <v>259</v>
      </c>
      <c r="D410" s="19" t="s">
        <v>286</v>
      </c>
      <c r="E410" s="13">
        <v>52.0</v>
      </c>
      <c r="F410" s="19">
        <v>737.0</v>
      </c>
      <c r="G410" s="19">
        <v>60.0</v>
      </c>
      <c r="H410" s="5" t="str">
        <f t="shared" si="1"/>
        <v>44417  13568665881</v>
      </c>
    </row>
    <row r="411">
      <c r="A411" s="18">
        <v>44421.0</v>
      </c>
      <c r="B411" s="19">
        <v>1.3568665881E10</v>
      </c>
      <c r="C411" s="19" t="s">
        <v>259</v>
      </c>
      <c r="D411" s="19" t="s">
        <v>286</v>
      </c>
      <c r="E411" s="13">
        <v>48.0</v>
      </c>
      <c r="F411" s="19">
        <v>497.0</v>
      </c>
      <c r="G411" s="19">
        <v>45.0</v>
      </c>
      <c r="H411" s="5" t="str">
        <f t="shared" si="1"/>
        <v>44421  13568665881</v>
      </c>
    </row>
    <row r="412">
      <c r="A412" s="18">
        <v>44414.0</v>
      </c>
      <c r="B412" s="19">
        <v>1.3568665881E10</v>
      </c>
      <c r="C412" s="19" t="s">
        <v>259</v>
      </c>
      <c r="D412" s="19" t="s">
        <v>286</v>
      </c>
      <c r="E412" s="13">
        <v>35.0</v>
      </c>
      <c r="F412" s="19">
        <v>620.0</v>
      </c>
      <c r="G412" s="19">
        <v>44.0</v>
      </c>
      <c r="H412" s="5" t="str">
        <f t="shared" si="1"/>
        <v>44414  13568665881</v>
      </c>
    </row>
    <row r="413">
      <c r="A413" s="18">
        <v>44422.0</v>
      </c>
      <c r="B413" s="19">
        <v>1.3568665881E10</v>
      </c>
      <c r="C413" s="19" t="s">
        <v>259</v>
      </c>
      <c r="D413" s="19" t="s">
        <v>286</v>
      </c>
      <c r="E413" s="13">
        <v>37.0</v>
      </c>
      <c r="F413" s="19">
        <v>420.0</v>
      </c>
      <c r="G413" s="19">
        <v>36.0</v>
      </c>
      <c r="H413" s="5" t="str">
        <f t="shared" si="1"/>
        <v>44422  13568665881</v>
      </c>
    </row>
    <row r="414">
      <c r="A414" s="18">
        <v>44420.0</v>
      </c>
      <c r="B414" s="19">
        <v>1.3568665881E10</v>
      </c>
      <c r="C414" s="19" t="s">
        <v>259</v>
      </c>
      <c r="D414" s="19" t="s">
        <v>286</v>
      </c>
      <c r="E414" s="13">
        <v>40.0</v>
      </c>
      <c r="F414" s="19">
        <v>529.0</v>
      </c>
      <c r="G414" s="19">
        <v>39.0</v>
      </c>
      <c r="H414" s="5" t="str">
        <f t="shared" si="1"/>
        <v>44420  13568665881</v>
      </c>
    </row>
    <row r="415">
      <c r="A415" s="18">
        <v>44410.0</v>
      </c>
      <c r="B415" s="19">
        <v>1.3568665881E10</v>
      </c>
      <c r="C415" s="19" t="s">
        <v>259</v>
      </c>
      <c r="D415" s="19" t="s">
        <v>286</v>
      </c>
      <c r="E415" s="13">
        <v>31.0</v>
      </c>
      <c r="F415" s="19">
        <v>546.0</v>
      </c>
      <c r="G415" s="19">
        <v>42.0</v>
      </c>
      <c r="H415" s="5" t="str">
        <f t="shared" si="1"/>
        <v>44410  13568665881</v>
      </c>
    </row>
    <row r="416">
      <c r="A416" s="18">
        <v>44415.0</v>
      </c>
      <c r="B416" s="19">
        <v>1.3568665881E10</v>
      </c>
      <c r="C416" s="19" t="s">
        <v>259</v>
      </c>
      <c r="D416" s="19" t="s">
        <v>286</v>
      </c>
      <c r="E416" s="13">
        <v>34.0</v>
      </c>
      <c r="F416" s="19">
        <v>628.0</v>
      </c>
      <c r="G416" s="19">
        <v>51.0</v>
      </c>
      <c r="H416" s="5" t="str">
        <f t="shared" si="1"/>
        <v>44415  13568665881</v>
      </c>
    </row>
    <row r="417">
      <c r="A417" s="18">
        <v>44412.0</v>
      </c>
      <c r="B417" s="19">
        <v>1.3568665881E10</v>
      </c>
      <c r="C417" s="19" t="s">
        <v>259</v>
      </c>
      <c r="D417" s="19" t="s">
        <v>286</v>
      </c>
      <c r="E417" s="13">
        <v>52.0</v>
      </c>
      <c r="F417" s="19">
        <v>698.0</v>
      </c>
      <c r="G417" s="19">
        <v>62.0</v>
      </c>
      <c r="H417" s="5" t="str">
        <f t="shared" si="1"/>
        <v>44412  13568665881</v>
      </c>
    </row>
    <row r="418">
      <c r="A418" s="18">
        <v>44413.0</v>
      </c>
      <c r="B418" s="19">
        <v>1.3568665881E10</v>
      </c>
      <c r="C418" s="19" t="s">
        <v>259</v>
      </c>
      <c r="D418" s="19" t="s">
        <v>286</v>
      </c>
      <c r="E418" s="13">
        <v>45.0</v>
      </c>
      <c r="F418" s="19">
        <v>686.0</v>
      </c>
      <c r="G418" s="19">
        <v>53.0</v>
      </c>
      <c r="H418" s="5" t="str">
        <f t="shared" si="1"/>
        <v>44413  13568665881</v>
      </c>
    </row>
    <row r="419">
      <c r="A419" s="18">
        <v>44419.0</v>
      </c>
      <c r="B419" s="19">
        <v>1.3568665881E10</v>
      </c>
      <c r="C419" s="19" t="s">
        <v>259</v>
      </c>
      <c r="D419" s="19" t="s">
        <v>286</v>
      </c>
      <c r="E419" s="13">
        <v>39.0</v>
      </c>
      <c r="F419" s="19">
        <v>524.0</v>
      </c>
      <c r="G419" s="19">
        <v>38.0</v>
      </c>
      <c r="H419" s="5" t="str">
        <f t="shared" si="1"/>
        <v>44419  13568665881</v>
      </c>
    </row>
    <row r="420">
      <c r="A420" s="18">
        <v>44409.0</v>
      </c>
      <c r="B420" s="19">
        <v>1.3568665881E10</v>
      </c>
      <c r="C420" s="19" t="s">
        <v>259</v>
      </c>
      <c r="D420" s="19" t="s">
        <v>286</v>
      </c>
      <c r="E420" s="13">
        <v>29.0</v>
      </c>
      <c r="F420" s="19">
        <v>413.0</v>
      </c>
      <c r="G420" s="19">
        <v>37.0</v>
      </c>
      <c r="H420" s="5" t="str">
        <f t="shared" si="1"/>
        <v>44409  13568665881</v>
      </c>
    </row>
    <row r="421">
      <c r="A421" s="18">
        <v>44416.0</v>
      </c>
      <c r="B421" s="19">
        <v>1.3568665881E10</v>
      </c>
      <c r="C421" s="19" t="s">
        <v>259</v>
      </c>
      <c r="D421" s="19" t="s">
        <v>286</v>
      </c>
      <c r="E421" s="13">
        <v>43.0</v>
      </c>
      <c r="F421" s="19">
        <v>620.0</v>
      </c>
      <c r="G421" s="19">
        <v>53.0</v>
      </c>
      <c r="H421" s="5" t="str">
        <f t="shared" si="1"/>
        <v>44416  13568665881</v>
      </c>
    </row>
    <row r="422">
      <c r="A422" s="18">
        <v>44412.0</v>
      </c>
      <c r="B422" s="19">
        <v>1.3572333097E10</v>
      </c>
      <c r="C422" s="19" t="s">
        <v>259</v>
      </c>
      <c r="D422" s="19" t="s">
        <v>287</v>
      </c>
      <c r="E422" s="13">
        <v>13.0</v>
      </c>
      <c r="F422" s="19">
        <v>380.0</v>
      </c>
      <c r="G422" s="19">
        <v>12.0</v>
      </c>
      <c r="H422" s="5" t="str">
        <f t="shared" si="1"/>
        <v>44412  13572333097</v>
      </c>
    </row>
    <row r="423">
      <c r="A423" s="18">
        <v>44423.0</v>
      </c>
      <c r="B423" s="19">
        <v>1.3572333097E10</v>
      </c>
      <c r="C423" s="19" t="s">
        <v>259</v>
      </c>
      <c r="D423" s="19" t="s">
        <v>287</v>
      </c>
      <c r="E423" s="13">
        <v>20.0</v>
      </c>
      <c r="F423" s="19">
        <v>528.0</v>
      </c>
      <c r="G423" s="19">
        <v>33.0</v>
      </c>
      <c r="H423" s="5" t="str">
        <f t="shared" si="1"/>
        <v>44423  13572333097</v>
      </c>
    </row>
    <row r="424">
      <c r="A424" s="18">
        <v>44409.0</v>
      </c>
      <c r="B424" s="19">
        <v>1.3572333097E10</v>
      </c>
      <c r="C424" s="19" t="s">
        <v>259</v>
      </c>
      <c r="D424" s="19" t="s">
        <v>287</v>
      </c>
      <c r="E424" s="13">
        <v>36.0</v>
      </c>
      <c r="F424" s="19">
        <v>566.0</v>
      </c>
      <c r="G424" s="19">
        <v>24.0</v>
      </c>
      <c r="H424" s="5" t="str">
        <f t="shared" si="1"/>
        <v>44409  13572333097</v>
      </c>
    </row>
    <row r="425">
      <c r="A425" s="18">
        <v>44415.0</v>
      </c>
      <c r="B425" s="19">
        <v>1.3572333097E10</v>
      </c>
      <c r="C425" s="19" t="s">
        <v>259</v>
      </c>
      <c r="D425" s="19" t="s">
        <v>287</v>
      </c>
      <c r="E425" s="13">
        <v>9.0</v>
      </c>
      <c r="F425" s="19">
        <v>303.0</v>
      </c>
      <c r="G425" s="19">
        <v>11.0</v>
      </c>
      <c r="H425" s="5" t="str">
        <f t="shared" si="1"/>
        <v>44415  13572333097</v>
      </c>
    </row>
    <row r="426">
      <c r="A426" s="18">
        <v>44418.0</v>
      </c>
      <c r="B426" s="19">
        <v>1.3572333097E10</v>
      </c>
      <c r="C426" s="19" t="s">
        <v>259</v>
      </c>
      <c r="D426" s="19" t="s">
        <v>287</v>
      </c>
      <c r="E426" s="13">
        <v>42.0</v>
      </c>
      <c r="F426" s="19">
        <v>823.0</v>
      </c>
      <c r="G426" s="19">
        <v>62.0</v>
      </c>
      <c r="H426" s="5" t="str">
        <f t="shared" si="1"/>
        <v>44418  13572333097</v>
      </c>
    </row>
    <row r="427">
      <c r="A427" s="18">
        <v>44413.0</v>
      </c>
      <c r="B427" s="19">
        <v>1.3572333097E10</v>
      </c>
      <c r="C427" s="19" t="s">
        <v>259</v>
      </c>
      <c r="D427" s="19" t="s">
        <v>287</v>
      </c>
      <c r="E427" s="13">
        <v>6.0</v>
      </c>
      <c r="F427" s="19">
        <v>324.0</v>
      </c>
      <c r="G427" s="19">
        <v>7.0</v>
      </c>
      <c r="H427" s="5" t="str">
        <f t="shared" si="1"/>
        <v>44413  13572333097</v>
      </c>
    </row>
    <row r="428">
      <c r="A428" s="18">
        <v>44411.0</v>
      </c>
      <c r="B428" s="19">
        <v>1.3572333097E10</v>
      </c>
      <c r="C428" s="19" t="s">
        <v>259</v>
      </c>
      <c r="D428" s="19" t="s">
        <v>287</v>
      </c>
      <c r="E428" s="13">
        <v>14.0</v>
      </c>
      <c r="F428" s="19">
        <v>325.0</v>
      </c>
      <c r="G428" s="19">
        <v>11.0</v>
      </c>
      <c r="H428" s="5" t="str">
        <f t="shared" si="1"/>
        <v>44411  13572333097</v>
      </c>
    </row>
    <row r="429">
      <c r="A429" s="18">
        <v>44420.0</v>
      </c>
      <c r="B429" s="19">
        <v>1.3572333097E10</v>
      </c>
      <c r="C429" s="19" t="s">
        <v>259</v>
      </c>
      <c r="D429" s="19" t="s">
        <v>287</v>
      </c>
      <c r="E429" s="13">
        <v>31.0</v>
      </c>
      <c r="F429" s="19">
        <v>794.0</v>
      </c>
      <c r="G429" s="19">
        <v>49.0</v>
      </c>
      <c r="H429" s="5" t="str">
        <f t="shared" si="1"/>
        <v>44420  13572333097</v>
      </c>
    </row>
    <row r="430">
      <c r="A430" s="18">
        <v>44421.0</v>
      </c>
      <c r="B430" s="19">
        <v>1.3572333097E10</v>
      </c>
      <c r="C430" s="19" t="s">
        <v>259</v>
      </c>
      <c r="D430" s="19" t="s">
        <v>287</v>
      </c>
      <c r="E430" s="13">
        <v>27.0</v>
      </c>
      <c r="F430" s="19">
        <v>625.0</v>
      </c>
      <c r="G430" s="19">
        <v>41.0</v>
      </c>
      <c r="H430" s="5" t="str">
        <f t="shared" si="1"/>
        <v>44421  13572333097</v>
      </c>
    </row>
    <row r="431">
      <c r="A431" s="18">
        <v>44417.0</v>
      </c>
      <c r="B431" s="19">
        <v>1.3572333097E10</v>
      </c>
      <c r="C431" s="19" t="s">
        <v>259</v>
      </c>
      <c r="D431" s="19" t="s">
        <v>287</v>
      </c>
      <c r="E431" s="13">
        <v>5.0</v>
      </c>
      <c r="F431" s="19">
        <v>312.0</v>
      </c>
      <c r="G431" s="19">
        <v>8.0</v>
      </c>
      <c r="H431" s="5" t="str">
        <f t="shared" si="1"/>
        <v>44417  13572333097</v>
      </c>
    </row>
    <row r="432">
      <c r="A432" s="18">
        <v>44416.0</v>
      </c>
      <c r="B432" s="19">
        <v>1.3572333097E10</v>
      </c>
      <c r="C432" s="19" t="s">
        <v>259</v>
      </c>
      <c r="D432" s="19" t="s">
        <v>287</v>
      </c>
      <c r="E432" s="13">
        <v>9.0</v>
      </c>
      <c r="F432" s="19">
        <v>296.0</v>
      </c>
      <c r="G432" s="19">
        <v>10.0</v>
      </c>
      <c r="H432" s="5" t="str">
        <f t="shared" si="1"/>
        <v>44416  13572333097</v>
      </c>
    </row>
    <row r="433">
      <c r="A433" s="18">
        <v>44419.0</v>
      </c>
      <c r="B433" s="19">
        <v>1.3572333097E10</v>
      </c>
      <c r="C433" s="19" t="s">
        <v>259</v>
      </c>
      <c r="D433" s="19" t="s">
        <v>287</v>
      </c>
      <c r="E433" s="13">
        <v>31.0</v>
      </c>
      <c r="F433" s="19">
        <v>818.0</v>
      </c>
      <c r="G433" s="19">
        <v>50.0</v>
      </c>
      <c r="H433" s="5" t="str">
        <f t="shared" si="1"/>
        <v>44419  13572333097</v>
      </c>
    </row>
    <row r="434">
      <c r="A434" s="18">
        <v>44414.0</v>
      </c>
      <c r="B434" s="19">
        <v>1.3572333097E10</v>
      </c>
      <c r="C434" s="19" t="s">
        <v>259</v>
      </c>
      <c r="D434" s="19" t="s">
        <v>287</v>
      </c>
      <c r="E434" s="13">
        <v>4.0</v>
      </c>
      <c r="F434" s="19">
        <v>317.0</v>
      </c>
      <c r="G434" s="19">
        <v>7.0</v>
      </c>
      <c r="H434" s="5" t="str">
        <f t="shared" si="1"/>
        <v>44414  13572333097</v>
      </c>
    </row>
    <row r="435">
      <c r="A435" s="18">
        <v>44422.0</v>
      </c>
      <c r="B435" s="19">
        <v>1.3572333097E10</v>
      </c>
      <c r="C435" s="19" t="s">
        <v>259</v>
      </c>
      <c r="D435" s="19" t="s">
        <v>287</v>
      </c>
      <c r="E435" s="13">
        <v>26.0</v>
      </c>
      <c r="F435" s="19">
        <v>688.0</v>
      </c>
      <c r="G435" s="19">
        <v>38.0</v>
      </c>
      <c r="H435" s="5" t="str">
        <f t="shared" si="1"/>
        <v>44422  13572333097</v>
      </c>
    </row>
    <row r="436">
      <c r="A436" s="18">
        <v>44410.0</v>
      </c>
      <c r="B436" s="19">
        <v>1.3572333097E10</v>
      </c>
      <c r="C436" s="19" t="s">
        <v>259</v>
      </c>
      <c r="D436" s="19" t="s">
        <v>287</v>
      </c>
      <c r="E436" s="13">
        <v>38.0</v>
      </c>
      <c r="F436" s="19">
        <v>747.0</v>
      </c>
      <c r="G436" s="19">
        <v>29.0</v>
      </c>
      <c r="H436" s="5" t="str">
        <f t="shared" si="1"/>
        <v>44410  13572333097</v>
      </c>
    </row>
    <row r="437">
      <c r="A437" s="18">
        <v>44410.0</v>
      </c>
      <c r="B437" s="19">
        <v>1.4067193136E10</v>
      </c>
      <c r="C437" s="19" t="s">
        <v>259</v>
      </c>
      <c r="D437" s="19" t="s">
        <v>288</v>
      </c>
      <c r="E437" s="13">
        <v>3.0</v>
      </c>
      <c r="F437" s="19">
        <v>101.0</v>
      </c>
      <c r="G437" s="19">
        <v>6.0</v>
      </c>
      <c r="H437" s="5" t="str">
        <f t="shared" si="1"/>
        <v>44410  14067193136</v>
      </c>
    </row>
    <row r="438">
      <c r="A438" s="18">
        <v>44409.0</v>
      </c>
      <c r="B438" s="19">
        <v>1.4067193136E10</v>
      </c>
      <c r="C438" s="19" t="s">
        <v>259</v>
      </c>
      <c r="D438" s="19" t="s">
        <v>288</v>
      </c>
      <c r="E438" s="13">
        <v>3.0</v>
      </c>
      <c r="F438" s="19">
        <v>143.0</v>
      </c>
      <c r="G438" s="19">
        <v>9.0</v>
      </c>
      <c r="H438" s="5" t="str">
        <f t="shared" si="1"/>
        <v>44409  14067193136</v>
      </c>
    </row>
    <row r="439">
      <c r="A439" s="18">
        <v>44420.0</v>
      </c>
      <c r="B439" s="19">
        <v>1.4067193136E10</v>
      </c>
      <c r="C439" s="19" t="s">
        <v>259</v>
      </c>
      <c r="D439" s="19" t="s">
        <v>288</v>
      </c>
      <c r="E439" s="13">
        <v>0.0</v>
      </c>
      <c r="F439" s="19">
        <v>16.0</v>
      </c>
      <c r="G439" s="19">
        <v>0.0</v>
      </c>
      <c r="H439" s="5" t="str">
        <f t="shared" si="1"/>
        <v>44420  14067193136</v>
      </c>
    </row>
    <row r="440">
      <c r="A440" s="18">
        <v>44416.0</v>
      </c>
      <c r="B440" s="19">
        <v>1.4067193136E10</v>
      </c>
      <c r="C440" s="19" t="s">
        <v>259</v>
      </c>
      <c r="D440" s="19" t="s">
        <v>288</v>
      </c>
      <c r="E440" s="13">
        <v>0.0</v>
      </c>
      <c r="F440" s="19">
        <v>29.0</v>
      </c>
      <c r="G440" s="19">
        <v>2.0</v>
      </c>
      <c r="H440" s="5" t="str">
        <f t="shared" si="1"/>
        <v>44416  14067193136</v>
      </c>
    </row>
    <row r="441">
      <c r="A441" s="18">
        <v>44423.0</v>
      </c>
      <c r="B441" s="19">
        <v>1.4067193136E10</v>
      </c>
      <c r="C441" s="19" t="s">
        <v>259</v>
      </c>
      <c r="D441" s="19" t="s">
        <v>288</v>
      </c>
      <c r="E441" s="13">
        <v>0.0</v>
      </c>
      <c r="F441" s="19">
        <v>19.0</v>
      </c>
      <c r="G441" s="19">
        <v>0.0</v>
      </c>
      <c r="H441" s="5" t="str">
        <f t="shared" si="1"/>
        <v>44423  14067193136</v>
      </c>
    </row>
    <row r="442">
      <c r="A442" s="18">
        <v>44412.0</v>
      </c>
      <c r="B442" s="19">
        <v>1.4067193136E10</v>
      </c>
      <c r="C442" s="19" t="s">
        <v>259</v>
      </c>
      <c r="D442" s="19" t="s">
        <v>288</v>
      </c>
      <c r="E442" s="13">
        <v>0.0</v>
      </c>
      <c r="F442" s="19">
        <v>21.0</v>
      </c>
      <c r="G442" s="19">
        <v>0.0</v>
      </c>
      <c r="H442" s="5" t="str">
        <f t="shared" si="1"/>
        <v>44412  14067193136</v>
      </c>
    </row>
    <row r="443">
      <c r="A443" s="18">
        <v>44419.0</v>
      </c>
      <c r="B443" s="19">
        <v>1.4067193136E10</v>
      </c>
      <c r="C443" s="19" t="s">
        <v>259</v>
      </c>
      <c r="D443" s="19" t="s">
        <v>288</v>
      </c>
      <c r="E443" s="13">
        <v>0.0</v>
      </c>
      <c r="F443" s="19">
        <v>17.0</v>
      </c>
      <c r="G443" s="19">
        <v>1.0</v>
      </c>
      <c r="H443" s="5" t="str">
        <f t="shared" si="1"/>
        <v>44419  14067193136</v>
      </c>
    </row>
    <row r="444">
      <c r="A444" s="18">
        <v>44414.0</v>
      </c>
      <c r="B444" s="19">
        <v>1.4067193136E10</v>
      </c>
      <c r="C444" s="19" t="s">
        <v>259</v>
      </c>
      <c r="D444" s="19" t="s">
        <v>288</v>
      </c>
      <c r="E444" s="13">
        <v>0.0</v>
      </c>
      <c r="F444" s="19">
        <v>13.0</v>
      </c>
      <c r="G444" s="19">
        <v>1.0</v>
      </c>
      <c r="H444" s="5" t="str">
        <f t="shared" si="1"/>
        <v>44414  14067193136</v>
      </c>
    </row>
    <row r="445">
      <c r="A445" s="18">
        <v>44411.0</v>
      </c>
      <c r="B445" s="19">
        <v>1.4067193136E10</v>
      </c>
      <c r="C445" s="19" t="s">
        <v>259</v>
      </c>
      <c r="D445" s="19" t="s">
        <v>288</v>
      </c>
      <c r="E445" s="13">
        <v>0.0</v>
      </c>
      <c r="F445" s="19">
        <v>29.0</v>
      </c>
      <c r="G445" s="19">
        <v>1.0</v>
      </c>
      <c r="H445" s="5" t="str">
        <f t="shared" si="1"/>
        <v>44411  14067193136</v>
      </c>
    </row>
    <row r="446">
      <c r="A446" s="18">
        <v>44417.0</v>
      </c>
      <c r="B446" s="19">
        <v>1.4067193136E10</v>
      </c>
      <c r="C446" s="19" t="s">
        <v>259</v>
      </c>
      <c r="D446" s="19" t="s">
        <v>288</v>
      </c>
      <c r="E446" s="13">
        <v>0.0</v>
      </c>
      <c r="F446" s="19">
        <v>18.0</v>
      </c>
      <c r="G446" s="19">
        <v>1.0</v>
      </c>
      <c r="H446" s="5" t="str">
        <f t="shared" si="1"/>
        <v>44417  14067193136</v>
      </c>
    </row>
    <row r="447">
      <c r="A447" s="18">
        <v>44415.0</v>
      </c>
      <c r="B447" s="19">
        <v>1.4067193136E10</v>
      </c>
      <c r="C447" s="19" t="s">
        <v>259</v>
      </c>
      <c r="D447" s="19" t="s">
        <v>288</v>
      </c>
      <c r="E447" s="13">
        <v>0.0</v>
      </c>
      <c r="F447" s="19">
        <v>21.0</v>
      </c>
      <c r="G447" s="19">
        <v>1.0</v>
      </c>
      <c r="H447" s="5" t="str">
        <f t="shared" si="1"/>
        <v>44415  14067193136</v>
      </c>
    </row>
    <row r="448">
      <c r="A448" s="18">
        <v>44418.0</v>
      </c>
      <c r="B448" s="19">
        <v>1.4067193136E10</v>
      </c>
      <c r="C448" s="19" t="s">
        <v>259</v>
      </c>
      <c r="D448" s="19" t="s">
        <v>288</v>
      </c>
      <c r="E448" s="13">
        <v>0.0</v>
      </c>
      <c r="F448" s="19">
        <v>17.0</v>
      </c>
      <c r="G448" s="19">
        <v>1.0</v>
      </c>
      <c r="H448" s="5" t="str">
        <f t="shared" si="1"/>
        <v>44418  14067193136</v>
      </c>
    </row>
    <row r="449">
      <c r="A449" s="18">
        <v>44421.0</v>
      </c>
      <c r="B449" s="19">
        <v>1.4067193136E10</v>
      </c>
      <c r="C449" s="19" t="s">
        <v>259</v>
      </c>
      <c r="D449" s="19" t="s">
        <v>288</v>
      </c>
      <c r="E449" s="13">
        <v>0.0</v>
      </c>
      <c r="F449" s="19">
        <v>13.0</v>
      </c>
      <c r="G449" s="19">
        <v>1.0</v>
      </c>
      <c r="H449" s="5" t="str">
        <f t="shared" si="1"/>
        <v>44421  14067193136</v>
      </c>
    </row>
    <row r="450">
      <c r="A450" s="18">
        <v>44413.0</v>
      </c>
      <c r="B450" s="19">
        <v>1.4067193136E10</v>
      </c>
      <c r="C450" s="19" t="s">
        <v>259</v>
      </c>
      <c r="D450" s="19" t="s">
        <v>288</v>
      </c>
      <c r="E450" s="13">
        <v>1.0</v>
      </c>
      <c r="F450" s="19">
        <v>26.0</v>
      </c>
      <c r="G450" s="19">
        <v>1.0</v>
      </c>
      <c r="H450" s="5" t="str">
        <f t="shared" si="1"/>
        <v>44413  14067193136</v>
      </c>
    </row>
    <row r="451">
      <c r="A451" s="18">
        <v>44422.0</v>
      </c>
      <c r="B451" s="19">
        <v>1.4067193136E10</v>
      </c>
      <c r="C451" s="19" t="s">
        <v>259</v>
      </c>
      <c r="D451" s="19" t="s">
        <v>288</v>
      </c>
      <c r="E451" s="13">
        <v>0.0</v>
      </c>
      <c r="F451" s="19">
        <v>17.0</v>
      </c>
      <c r="G451" s="19">
        <v>1.0</v>
      </c>
      <c r="H451" s="5" t="str">
        <f t="shared" si="1"/>
        <v>44422  14067193136</v>
      </c>
    </row>
    <row r="452">
      <c r="A452" s="18">
        <v>44410.0</v>
      </c>
      <c r="B452" s="19">
        <v>6.194131626575E12</v>
      </c>
      <c r="C452" s="19" t="s">
        <v>289</v>
      </c>
      <c r="D452" s="19" t="s">
        <v>290</v>
      </c>
      <c r="E452" s="13">
        <v>120.0</v>
      </c>
      <c r="F452" s="19">
        <v>40864.0</v>
      </c>
      <c r="G452" s="19">
        <v>378.0</v>
      </c>
      <c r="H452" s="5" t="str">
        <f t="shared" si="1"/>
        <v>44410  6194131626575</v>
      </c>
    </row>
    <row r="453">
      <c r="A453" s="18">
        <v>44411.0</v>
      </c>
      <c r="B453" s="19">
        <v>6.194131626575E12</v>
      </c>
      <c r="C453" s="19" t="s">
        <v>289</v>
      </c>
      <c r="D453" s="19" t="s">
        <v>290</v>
      </c>
      <c r="E453" s="13">
        <v>42.0</v>
      </c>
      <c r="F453" s="19">
        <v>12238.0</v>
      </c>
      <c r="G453" s="19">
        <v>163.0</v>
      </c>
      <c r="H453" s="5" t="str">
        <f t="shared" si="1"/>
        <v>44411  6194131626575</v>
      </c>
    </row>
    <row r="454">
      <c r="A454" s="18">
        <v>44409.0</v>
      </c>
      <c r="B454" s="19">
        <v>6.194131626575E12</v>
      </c>
      <c r="C454" s="19" t="s">
        <v>289</v>
      </c>
      <c r="D454" s="19" t="s">
        <v>290</v>
      </c>
      <c r="E454" s="13">
        <v>119.0</v>
      </c>
      <c r="F454" s="19">
        <v>39011.0</v>
      </c>
      <c r="G454" s="19">
        <v>358.0</v>
      </c>
      <c r="H454" s="5" t="str">
        <f t="shared" si="1"/>
        <v>44409  6194131626575</v>
      </c>
    </row>
    <row r="455">
      <c r="A455" s="18">
        <v>44423.0</v>
      </c>
      <c r="B455" s="19">
        <v>6.194144398575E12</v>
      </c>
      <c r="C455" s="19" t="s">
        <v>289</v>
      </c>
      <c r="D455" s="19" t="s">
        <v>291</v>
      </c>
      <c r="E455" s="13">
        <v>85.0</v>
      </c>
      <c r="F455" s="19">
        <v>20101.0</v>
      </c>
      <c r="G455" s="19">
        <v>467.0</v>
      </c>
      <c r="H455" s="5" t="str">
        <f t="shared" si="1"/>
        <v>44423  6194144398575</v>
      </c>
    </row>
    <row r="456">
      <c r="A456" s="18">
        <v>44420.0</v>
      </c>
      <c r="B456" s="19">
        <v>6.194144398575E12</v>
      </c>
      <c r="C456" s="19" t="s">
        <v>289</v>
      </c>
      <c r="D456" s="19" t="s">
        <v>291</v>
      </c>
      <c r="E456" s="13">
        <v>68.0</v>
      </c>
      <c r="F456" s="19">
        <v>15850.0</v>
      </c>
      <c r="G456" s="19">
        <v>300.0</v>
      </c>
      <c r="H456" s="5" t="str">
        <f t="shared" si="1"/>
        <v>44420  6194144398575</v>
      </c>
    </row>
    <row r="457">
      <c r="A457" s="18">
        <v>44422.0</v>
      </c>
      <c r="B457" s="19">
        <v>6.194144398575E12</v>
      </c>
      <c r="C457" s="19" t="s">
        <v>289</v>
      </c>
      <c r="D457" s="19" t="s">
        <v>291</v>
      </c>
      <c r="E457" s="13">
        <v>83.0</v>
      </c>
      <c r="F457" s="19">
        <v>16898.0</v>
      </c>
      <c r="G457" s="19">
        <v>371.0</v>
      </c>
      <c r="H457" s="5" t="str">
        <f t="shared" si="1"/>
        <v>44422  6194144398575</v>
      </c>
    </row>
    <row r="458">
      <c r="A458" s="18">
        <v>44418.0</v>
      </c>
      <c r="B458" s="19">
        <v>6.194144398575E12</v>
      </c>
      <c r="C458" s="19" t="s">
        <v>289</v>
      </c>
      <c r="D458" s="19" t="s">
        <v>291</v>
      </c>
      <c r="E458" s="13">
        <v>65.0</v>
      </c>
      <c r="F458" s="19">
        <v>15881.0</v>
      </c>
      <c r="G458" s="19">
        <v>326.0</v>
      </c>
      <c r="H458" s="5" t="str">
        <f t="shared" si="1"/>
        <v>44418  6194144398575</v>
      </c>
    </row>
    <row r="459">
      <c r="A459" s="18">
        <v>44409.0</v>
      </c>
      <c r="B459" s="19">
        <v>6.194144398575E12</v>
      </c>
      <c r="C459" s="19" t="s">
        <v>289</v>
      </c>
      <c r="D459" s="19" t="s">
        <v>291</v>
      </c>
      <c r="E459" s="13">
        <v>67.0</v>
      </c>
      <c r="F459" s="19">
        <v>15095.0</v>
      </c>
      <c r="G459" s="19">
        <v>294.0</v>
      </c>
      <c r="H459" s="5" t="str">
        <f t="shared" si="1"/>
        <v>44409  6194144398575</v>
      </c>
    </row>
    <row r="460">
      <c r="A460" s="18">
        <v>44419.0</v>
      </c>
      <c r="B460" s="19">
        <v>6.194144398575E12</v>
      </c>
      <c r="C460" s="19" t="s">
        <v>289</v>
      </c>
      <c r="D460" s="19" t="s">
        <v>291</v>
      </c>
      <c r="E460" s="13">
        <v>65.0</v>
      </c>
      <c r="F460" s="19">
        <v>15272.0</v>
      </c>
      <c r="G460" s="19">
        <v>359.0</v>
      </c>
      <c r="H460" s="5" t="str">
        <f t="shared" si="1"/>
        <v>44419  6194144398575</v>
      </c>
    </row>
    <row r="461">
      <c r="A461" s="18">
        <v>44415.0</v>
      </c>
      <c r="B461" s="19">
        <v>6.194144398575E12</v>
      </c>
      <c r="C461" s="19" t="s">
        <v>289</v>
      </c>
      <c r="D461" s="19" t="s">
        <v>291</v>
      </c>
      <c r="E461" s="13">
        <v>69.0</v>
      </c>
      <c r="F461" s="19">
        <v>16131.0</v>
      </c>
      <c r="G461" s="19">
        <v>335.0</v>
      </c>
      <c r="H461" s="5" t="str">
        <f t="shared" si="1"/>
        <v>44415  6194144398575</v>
      </c>
    </row>
    <row r="462">
      <c r="A462" s="18">
        <v>44414.0</v>
      </c>
      <c r="B462" s="19">
        <v>6.194144398575E12</v>
      </c>
      <c r="C462" s="19" t="s">
        <v>289</v>
      </c>
      <c r="D462" s="19" t="s">
        <v>291</v>
      </c>
      <c r="E462" s="13">
        <v>65.0</v>
      </c>
      <c r="F462" s="19">
        <v>14496.0</v>
      </c>
      <c r="G462" s="19">
        <v>330.0</v>
      </c>
      <c r="H462" s="5" t="str">
        <f t="shared" si="1"/>
        <v>44414  6194144398575</v>
      </c>
    </row>
    <row r="463">
      <c r="A463" s="18">
        <v>44411.0</v>
      </c>
      <c r="B463" s="19">
        <v>6.194144398575E12</v>
      </c>
      <c r="C463" s="19" t="s">
        <v>289</v>
      </c>
      <c r="D463" s="19" t="s">
        <v>291</v>
      </c>
      <c r="E463" s="13">
        <v>67.0</v>
      </c>
      <c r="F463" s="19">
        <v>11828.0</v>
      </c>
      <c r="G463" s="19">
        <v>319.0</v>
      </c>
      <c r="H463" s="5" t="str">
        <f t="shared" si="1"/>
        <v>44411  6194144398575</v>
      </c>
    </row>
    <row r="464">
      <c r="A464" s="18">
        <v>44417.0</v>
      </c>
      <c r="B464" s="19">
        <v>6.194144398575E12</v>
      </c>
      <c r="C464" s="19" t="s">
        <v>289</v>
      </c>
      <c r="D464" s="19" t="s">
        <v>291</v>
      </c>
      <c r="E464" s="13">
        <v>66.0</v>
      </c>
      <c r="F464" s="19">
        <v>16036.0</v>
      </c>
      <c r="G464" s="19">
        <v>370.0</v>
      </c>
      <c r="H464" s="5" t="str">
        <f t="shared" si="1"/>
        <v>44417  6194144398575</v>
      </c>
    </row>
    <row r="465">
      <c r="A465" s="18">
        <v>44410.0</v>
      </c>
      <c r="B465" s="19">
        <v>6.194144398575E12</v>
      </c>
      <c r="C465" s="19" t="s">
        <v>289</v>
      </c>
      <c r="D465" s="19" t="s">
        <v>291</v>
      </c>
      <c r="E465" s="13">
        <v>67.0</v>
      </c>
      <c r="F465" s="19">
        <v>14435.0</v>
      </c>
      <c r="G465" s="19">
        <v>330.0</v>
      </c>
      <c r="H465" s="5" t="str">
        <f t="shared" si="1"/>
        <v>44410  6194144398575</v>
      </c>
    </row>
    <row r="466">
      <c r="A466" s="18">
        <v>44412.0</v>
      </c>
      <c r="B466" s="19">
        <v>6.194144398575E12</v>
      </c>
      <c r="C466" s="19" t="s">
        <v>289</v>
      </c>
      <c r="D466" s="19" t="s">
        <v>291</v>
      </c>
      <c r="E466" s="13">
        <v>63.0</v>
      </c>
      <c r="F466" s="19">
        <v>13651.0</v>
      </c>
      <c r="G466" s="19">
        <v>308.0</v>
      </c>
      <c r="H466" s="5" t="str">
        <f t="shared" si="1"/>
        <v>44412  6194144398575</v>
      </c>
    </row>
    <row r="467">
      <c r="A467" s="18">
        <v>44421.0</v>
      </c>
      <c r="B467" s="19">
        <v>6.194144398575E12</v>
      </c>
      <c r="C467" s="19" t="s">
        <v>289</v>
      </c>
      <c r="D467" s="19" t="s">
        <v>291</v>
      </c>
      <c r="E467" s="13">
        <v>75.0</v>
      </c>
      <c r="F467" s="19">
        <v>16775.0</v>
      </c>
      <c r="G467" s="19">
        <v>299.0</v>
      </c>
      <c r="H467" s="5" t="str">
        <f t="shared" si="1"/>
        <v>44421  6194144398575</v>
      </c>
    </row>
    <row r="468">
      <c r="A468" s="18">
        <v>44416.0</v>
      </c>
      <c r="B468" s="19">
        <v>6.194144398575E12</v>
      </c>
      <c r="C468" s="19" t="s">
        <v>289</v>
      </c>
      <c r="D468" s="19" t="s">
        <v>291</v>
      </c>
      <c r="E468" s="13">
        <v>67.0</v>
      </c>
      <c r="F468" s="19">
        <v>16840.0</v>
      </c>
      <c r="G468" s="19">
        <v>380.0</v>
      </c>
      <c r="H468" s="5" t="str">
        <f t="shared" si="1"/>
        <v>44416  6194144398575</v>
      </c>
    </row>
    <row r="469">
      <c r="A469" s="18">
        <v>44413.0</v>
      </c>
      <c r="B469" s="19">
        <v>6.194144398575E12</v>
      </c>
      <c r="C469" s="19" t="s">
        <v>289</v>
      </c>
      <c r="D469" s="19" t="s">
        <v>291</v>
      </c>
      <c r="E469" s="13">
        <v>65.0</v>
      </c>
      <c r="F469" s="19">
        <v>14690.0</v>
      </c>
      <c r="G469" s="19">
        <v>323.0</v>
      </c>
      <c r="H469" s="5" t="str">
        <f t="shared" si="1"/>
        <v>44413  6194144398575</v>
      </c>
    </row>
    <row r="470">
      <c r="A470" s="18">
        <v>44415.0</v>
      </c>
      <c r="B470" s="19">
        <v>6.195305027975E12</v>
      </c>
      <c r="C470" s="19" t="s">
        <v>289</v>
      </c>
      <c r="D470" s="19" t="s">
        <v>292</v>
      </c>
      <c r="E470" s="13">
        <v>18.0</v>
      </c>
      <c r="F470" s="19">
        <v>7228.0</v>
      </c>
      <c r="G470" s="19">
        <v>62.0</v>
      </c>
      <c r="H470" s="5" t="str">
        <f t="shared" si="1"/>
        <v>44415  6195305027975</v>
      </c>
    </row>
    <row r="471">
      <c r="A471" s="18">
        <v>44423.0</v>
      </c>
      <c r="B471" s="19">
        <v>6.195305027975E12</v>
      </c>
      <c r="C471" s="19" t="s">
        <v>289</v>
      </c>
      <c r="D471" s="19" t="s">
        <v>292</v>
      </c>
      <c r="E471" s="13">
        <v>18.0</v>
      </c>
      <c r="F471" s="19">
        <v>7580.0</v>
      </c>
      <c r="G471" s="19">
        <v>52.0</v>
      </c>
      <c r="H471" s="5" t="str">
        <f t="shared" si="1"/>
        <v>44423  6195305027975</v>
      </c>
    </row>
    <row r="472">
      <c r="A472" s="18">
        <v>44413.0</v>
      </c>
      <c r="B472" s="19">
        <v>6.195305027975E12</v>
      </c>
      <c r="C472" s="19" t="s">
        <v>289</v>
      </c>
      <c r="D472" s="19" t="s">
        <v>292</v>
      </c>
      <c r="E472" s="13">
        <v>18.0</v>
      </c>
      <c r="F472" s="19">
        <v>7321.0</v>
      </c>
      <c r="G472" s="19">
        <v>78.0</v>
      </c>
      <c r="H472" s="5" t="str">
        <f t="shared" si="1"/>
        <v>44413  6195305027975</v>
      </c>
    </row>
    <row r="473">
      <c r="A473" s="18">
        <v>44422.0</v>
      </c>
      <c r="B473" s="19">
        <v>6.195305027975E12</v>
      </c>
      <c r="C473" s="19" t="s">
        <v>289</v>
      </c>
      <c r="D473" s="19" t="s">
        <v>292</v>
      </c>
      <c r="E473" s="13">
        <v>18.0</v>
      </c>
      <c r="F473" s="19">
        <v>6538.0</v>
      </c>
      <c r="G473" s="19">
        <v>44.0</v>
      </c>
      <c r="H473" s="5" t="str">
        <f t="shared" si="1"/>
        <v>44422  6195305027975</v>
      </c>
    </row>
    <row r="474">
      <c r="A474" s="18">
        <v>44410.0</v>
      </c>
      <c r="B474" s="19">
        <v>6.195305027975E12</v>
      </c>
      <c r="C474" s="19" t="s">
        <v>289</v>
      </c>
      <c r="D474" s="19" t="s">
        <v>292</v>
      </c>
      <c r="E474" s="13">
        <v>15.0</v>
      </c>
      <c r="F474" s="19">
        <v>6526.0</v>
      </c>
      <c r="G474" s="19">
        <v>62.0</v>
      </c>
      <c r="H474" s="5" t="str">
        <f t="shared" si="1"/>
        <v>44410  6195305027975</v>
      </c>
    </row>
    <row r="475">
      <c r="A475" s="18">
        <v>44411.0</v>
      </c>
      <c r="B475" s="19">
        <v>6.195305027975E12</v>
      </c>
      <c r="C475" s="19" t="s">
        <v>289</v>
      </c>
      <c r="D475" s="19" t="s">
        <v>292</v>
      </c>
      <c r="E475" s="13">
        <v>15.0</v>
      </c>
      <c r="F475" s="19">
        <v>7058.0</v>
      </c>
      <c r="G475" s="19">
        <v>67.0</v>
      </c>
      <c r="H475" s="5" t="str">
        <f t="shared" si="1"/>
        <v>44411  6195305027975</v>
      </c>
    </row>
    <row r="476">
      <c r="A476" s="18">
        <v>44420.0</v>
      </c>
      <c r="B476" s="19">
        <v>6.195305027975E12</v>
      </c>
      <c r="C476" s="19" t="s">
        <v>289</v>
      </c>
      <c r="D476" s="19" t="s">
        <v>292</v>
      </c>
      <c r="E476" s="13">
        <v>20.0</v>
      </c>
      <c r="F476" s="19">
        <v>7110.0</v>
      </c>
      <c r="G476" s="19">
        <v>65.0</v>
      </c>
      <c r="H476" s="5" t="str">
        <f t="shared" si="1"/>
        <v>44420  6195305027975</v>
      </c>
    </row>
    <row r="477">
      <c r="A477" s="18">
        <v>44409.0</v>
      </c>
      <c r="B477" s="19">
        <v>6.195305027975E12</v>
      </c>
      <c r="C477" s="19" t="s">
        <v>289</v>
      </c>
      <c r="D477" s="19" t="s">
        <v>292</v>
      </c>
      <c r="E477" s="13">
        <v>15.0</v>
      </c>
      <c r="F477" s="19">
        <v>6253.0</v>
      </c>
      <c r="G477" s="19">
        <v>65.0</v>
      </c>
      <c r="H477" s="5" t="str">
        <f t="shared" si="1"/>
        <v>44409  6195305027975</v>
      </c>
    </row>
    <row r="478">
      <c r="A478" s="18">
        <v>44417.0</v>
      </c>
      <c r="B478" s="19">
        <v>6.195305027975E12</v>
      </c>
      <c r="C478" s="19" t="s">
        <v>289</v>
      </c>
      <c r="D478" s="19" t="s">
        <v>292</v>
      </c>
      <c r="E478" s="13">
        <v>15.0</v>
      </c>
      <c r="F478" s="19">
        <v>6132.0</v>
      </c>
      <c r="G478" s="19">
        <v>33.0</v>
      </c>
      <c r="H478" s="5" t="str">
        <f t="shared" si="1"/>
        <v>44417  6195305027975</v>
      </c>
    </row>
    <row r="479">
      <c r="A479" s="18">
        <v>44419.0</v>
      </c>
      <c r="B479" s="19">
        <v>6.195305027975E12</v>
      </c>
      <c r="C479" s="19" t="s">
        <v>289</v>
      </c>
      <c r="D479" s="19" t="s">
        <v>292</v>
      </c>
      <c r="E479" s="13">
        <v>18.0</v>
      </c>
      <c r="F479" s="19">
        <v>7032.0</v>
      </c>
      <c r="G479" s="19">
        <v>52.0</v>
      </c>
      <c r="H479" s="5" t="str">
        <f t="shared" si="1"/>
        <v>44419  6195305027975</v>
      </c>
    </row>
    <row r="480">
      <c r="A480" s="18">
        <v>44412.0</v>
      </c>
      <c r="B480" s="19">
        <v>6.195305027975E12</v>
      </c>
      <c r="C480" s="19" t="s">
        <v>289</v>
      </c>
      <c r="D480" s="19" t="s">
        <v>292</v>
      </c>
      <c r="E480" s="13">
        <v>15.0</v>
      </c>
      <c r="F480" s="19">
        <v>6842.0</v>
      </c>
      <c r="G480" s="19">
        <v>65.0</v>
      </c>
      <c r="H480" s="5" t="str">
        <f t="shared" si="1"/>
        <v>44412  6195305027975</v>
      </c>
    </row>
    <row r="481">
      <c r="A481" s="18">
        <v>44416.0</v>
      </c>
      <c r="B481" s="19">
        <v>6.195305027975E12</v>
      </c>
      <c r="C481" s="19" t="s">
        <v>289</v>
      </c>
      <c r="D481" s="19" t="s">
        <v>292</v>
      </c>
      <c r="E481" s="13">
        <v>18.0</v>
      </c>
      <c r="F481" s="19">
        <v>7059.0</v>
      </c>
      <c r="G481" s="19">
        <v>45.0</v>
      </c>
      <c r="H481" s="5" t="str">
        <f t="shared" si="1"/>
        <v>44416  6195305027975</v>
      </c>
    </row>
    <row r="482">
      <c r="A482" s="18">
        <v>44421.0</v>
      </c>
      <c r="B482" s="19">
        <v>6.195305027975E12</v>
      </c>
      <c r="C482" s="19" t="s">
        <v>289</v>
      </c>
      <c r="D482" s="19" t="s">
        <v>292</v>
      </c>
      <c r="E482" s="13">
        <v>17.0</v>
      </c>
      <c r="F482" s="19">
        <v>6864.0</v>
      </c>
      <c r="G482" s="19">
        <v>47.0</v>
      </c>
      <c r="H482" s="5" t="str">
        <f t="shared" si="1"/>
        <v>44421  6195305027975</v>
      </c>
    </row>
    <row r="483">
      <c r="A483" s="18">
        <v>44418.0</v>
      </c>
      <c r="B483" s="19">
        <v>6.195305027975E12</v>
      </c>
      <c r="C483" s="19" t="s">
        <v>289</v>
      </c>
      <c r="D483" s="19" t="s">
        <v>292</v>
      </c>
      <c r="E483" s="13">
        <v>18.0</v>
      </c>
      <c r="F483" s="19">
        <v>7192.0</v>
      </c>
      <c r="G483" s="19">
        <v>54.0</v>
      </c>
      <c r="H483" s="5" t="str">
        <f t="shared" si="1"/>
        <v>44418  6195305027975</v>
      </c>
    </row>
    <row r="484">
      <c r="A484" s="18">
        <v>44414.0</v>
      </c>
      <c r="B484" s="19">
        <v>6.195305027975E12</v>
      </c>
      <c r="C484" s="19" t="s">
        <v>289</v>
      </c>
      <c r="D484" s="19" t="s">
        <v>292</v>
      </c>
      <c r="E484" s="13">
        <v>15.0</v>
      </c>
      <c r="F484" s="19">
        <v>5810.0</v>
      </c>
      <c r="G484" s="19">
        <v>53.0</v>
      </c>
      <c r="H484" s="5" t="str">
        <f t="shared" si="1"/>
        <v>44414  6195305027975</v>
      </c>
    </row>
    <row r="485">
      <c r="A485" s="18">
        <v>44418.0</v>
      </c>
      <c r="B485" s="19">
        <v>6.203348753175E12</v>
      </c>
      <c r="C485" s="19" t="s">
        <v>289</v>
      </c>
      <c r="D485" s="19" t="s">
        <v>293</v>
      </c>
      <c r="E485" s="13">
        <v>58.0</v>
      </c>
      <c r="F485" s="19">
        <v>11430.0</v>
      </c>
      <c r="G485" s="19">
        <v>92.0</v>
      </c>
      <c r="H485" s="5" t="str">
        <f t="shared" si="1"/>
        <v>44418  6203348753175</v>
      </c>
    </row>
    <row r="486">
      <c r="A486" s="18">
        <v>44412.0</v>
      </c>
      <c r="B486" s="19">
        <v>6.203348753175E12</v>
      </c>
      <c r="C486" s="19" t="s">
        <v>289</v>
      </c>
      <c r="D486" s="19" t="s">
        <v>293</v>
      </c>
      <c r="E486" s="13">
        <v>57.0</v>
      </c>
      <c r="F486" s="19">
        <v>9980.0</v>
      </c>
      <c r="G486" s="19">
        <v>86.0</v>
      </c>
      <c r="H486" s="5" t="str">
        <f t="shared" si="1"/>
        <v>44412  6203348753175</v>
      </c>
    </row>
    <row r="487">
      <c r="A487" s="18">
        <v>44423.0</v>
      </c>
      <c r="B487" s="19">
        <v>6.203348753175E12</v>
      </c>
      <c r="C487" s="19" t="s">
        <v>289</v>
      </c>
      <c r="D487" s="19" t="s">
        <v>293</v>
      </c>
      <c r="E487" s="13">
        <v>73.0</v>
      </c>
      <c r="F487" s="19">
        <v>12197.0</v>
      </c>
      <c r="G487" s="19">
        <v>138.0</v>
      </c>
      <c r="H487" s="5" t="str">
        <f t="shared" si="1"/>
        <v>44423  6203348753175</v>
      </c>
    </row>
    <row r="488">
      <c r="A488" s="18">
        <v>44415.0</v>
      </c>
      <c r="B488" s="19">
        <v>6.203348753175E12</v>
      </c>
      <c r="C488" s="19" t="s">
        <v>289</v>
      </c>
      <c r="D488" s="19" t="s">
        <v>293</v>
      </c>
      <c r="E488" s="13">
        <v>64.0</v>
      </c>
      <c r="F488" s="19">
        <v>11758.0</v>
      </c>
      <c r="G488" s="19">
        <v>95.0</v>
      </c>
      <c r="H488" s="5" t="str">
        <f t="shared" si="1"/>
        <v>44415  6203348753175</v>
      </c>
    </row>
    <row r="489">
      <c r="A489" s="18">
        <v>44411.0</v>
      </c>
      <c r="B489" s="19">
        <v>6.203348753175E12</v>
      </c>
      <c r="C489" s="19" t="s">
        <v>289</v>
      </c>
      <c r="D489" s="19" t="s">
        <v>293</v>
      </c>
      <c r="E489" s="13">
        <v>61.0</v>
      </c>
      <c r="F489" s="19">
        <v>9392.0</v>
      </c>
      <c r="G489" s="19">
        <v>100.0</v>
      </c>
      <c r="H489" s="5" t="str">
        <f t="shared" si="1"/>
        <v>44411  6203348753175</v>
      </c>
    </row>
    <row r="490">
      <c r="A490" s="18">
        <v>44422.0</v>
      </c>
      <c r="B490" s="19">
        <v>6.203348753175E12</v>
      </c>
      <c r="C490" s="19" t="s">
        <v>289</v>
      </c>
      <c r="D490" s="19" t="s">
        <v>293</v>
      </c>
      <c r="E490" s="13">
        <v>72.0</v>
      </c>
      <c r="F490" s="19">
        <v>11315.0</v>
      </c>
      <c r="G490" s="19">
        <v>114.0</v>
      </c>
      <c r="H490" s="5" t="str">
        <f t="shared" si="1"/>
        <v>44422  6203348753175</v>
      </c>
    </row>
    <row r="491">
      <c r="A491" s="18">
        <v>44414.0</v>
      </c>
      <c r="B491" s="19">
        <v>6.203348753175E12</v>
      </c>
      <c r="C491" s="19" t="s">
        <v>289</v>
      </c>
      <c r="D491" s="19" t="s">
        <v>293</v>
      </c>
      <c r="E491" s="13">
        <v>59.0</v>
      </c>
      <c r="F491" s="19">
        <v>11479.0</v>
      </c>
      <c r="G491" s="19">
        <v>89.0</v>
      </c>
      <c r="H491" s="5" t="str">
        <f t="shared" si="1"/>
        <v>44414  6203348753175</v>
      </c>
    </row>
    <row r="492">
      <c r="A492" s="18">
        <v>44420.0</v>
      </c>
      <c r="B492" s="19">
        <v>6.203348753175E12</v>
      </c>
      <c r="C492" s="19" t="s">
        <v>289</v>
      </c>
      <c r="D492" s="19" t="s">
        <v>293</v>
      </c>
      <c r="E492" s="13">
        <v>62.0</v>
      </c>
      <c r="F492" s="19">
        <v>9990.0</v>
      </c>
      <c r="G492" s="19">
        <v>86.0</v>
      </c>
      <c r="H492" s="5" t="str">
        <f t="shared" si="1"/>
        <v>44420  6203348753175</v>
      </c>
    </row>
    <row r="493">
      <c r="A493" s="18">
        <v>44409.0</v>
      </c>
      <c r="B493" s="19">
        <v>6.203348753175E12</v>
      </c>
      <c r="C493" s="19" t="s">
        <v>289</v>
      </c>
      <c r="D493" s="19" t="s">
        <v>293</v>
      </c>
      <c r="E493" s="13">
        <v>77.0</v>
      </c>
      <c r="F493" s="19">
        <v>13621.0</v>
      </c>
      <c r="G493" s="19">
        <v>109.0</v>
      </c>
      <c r="H493" s="5" t="str">
        <f t="shared" si="1"/>
        <v>44409  6203348753175</v>
      </c>
    </row>
    <row r="494">
      <c r="A494" s="18">
        <v>44419.0</v>
      </c>
      <c r="B494" s="19">
        <v>6.203348753175E12</v>
      </c>
      <c r="C494" s="19" t="s">
        <v>289</v>
      </c>
      <c r="D494" s="19" t="s">
        <v>293</v>
      </c>
      <c r="E494" s="13">
        <v>59.0</v>
      </c>
      <c r="F494" s="19">
        <v>11042.0</v>
      </c>
      <c r="G494" s="19">
        <v>89.0</v>
      </c>
      <c r="H494" s="5" t="str">
        <f t="shared" si="1"/>
        <v>44419  6203348753175</v>
      </c>
    </row>
    <row r="495">
      <c r="A495" s="18">
        <v>44416.0</v>
      </c>
      <c r="B495" s="19">
        <v>6.203348753175E12</v>
      </c>
      <c r="C495" s="19" t="s">
        <v>289</v>
      </c>
      <c r="D495" s="19" t="s">
        <v>293</v>
      </c>
      <c r="E495" s="13">
        <v>61.0</v>
      </c>
      <c r="F495" s="19">
        <v>11346.0</v>
      </c>
      <c r="G495" s="19">
        <v>86.0</v>
      </c>
      <c r="H495" s="5" t="str">
        <f t="shared" si="1"/>
        <v>44416  6203348753175</v>
      </c>
    </row>
    <row r="496">
      <c r="A496" s="18">
        <v>44413.0</v>
      </c>
      <c r="B496" s="19">
        <v>6.203348753175E12</v>
      </c>
      <c r="C496" s="19" t="s">
        <v>289</v>
      </c>
      <c r="D496" s="19" t="s">
        <v>293</v>
      </c>
      <c r="E496" s="13">
        <v>59.0</v>
      </c>
      <c r="F496" s="19">
        <v>10187.0</v>
      </c>
      <c r="G496" s="19">
        <v>73.0</v>
      </c>
      <c r="H496" s="5" t="str">
        <f t="shared" si="1"/>
        <v>44413  6203348753175</v>
      </c>
    </row>
    <row r="497">
      <c r="A497" s="18">
        <v>44410.0</v>
      </c>
      <c r="B497" s="19">
        <v>6.203348753175E12</v>
      </c>
      <c r="C497" s="19" t="s">
        <v>289</v>
      </c>
      <c r="D497" s="19" t="s">
        <v>293</v>
      </c>
      <c r="E497" s="13">
        <v>60.0</v>
      </c>
      <c r="F497" s="19">
        <v>11099.0</v>
      </c>
      <c r="G497" s="19">
        <v>92.0</v>
      </c>
      <c r="H497" s="5" t="str">
        <f t="shared" si="1"/>
        <v>44410  6203348753175</v>
      </c>
    </row>
    <row r="498">
      <c r="A498" s="18">
        <v>44421.0</v>
      </c>
      <c r="B498" s="19">
        <v>6.203348753175E12</v>
      </c>
      <c r="C498" s="19" t="s">
        <v>289</v>
      </c>
      <c r="D498" s="19" t="s">
        <v>293</v>
      </c>
      <c r="E498" s="13">
        <v>67.0</v>
      </c>
      <c r="F498" s="19">
        <v>10455.0</v>
      </c>
      <c r="G498" s="19">
        <v>103.0</v>
      </c>
      <c r="H498" s="5" t="str">
        <f t="shared" si="1"/>
        <v>44421  6203348753175</v>
      </c>
    </row>
    <row r="499">
      <c r="A499" s="18">
        <v>44417.0</v>
      </c>
      <c r="B499" s="19">
        <v>6.203348753175E12</v>
      </c>
      <c r="C499" s="19" t="s">
        <v>289</v>
      </c>
      <c r="D499" s="19" t="s">
        <v>293</v>
      </c>
      <c r="E499" s="13">
        <v>59.0</v>
      </c>
      <c r="F499" s="19">
        <v>12238.0</v>
      </c>
      <c r="G499" s="19">
        <v>87.0</v>
      </c>
      <c r="H499" s="5" t="str">
        <f t="shared" si="1"/>
        <v>44417  6203348753175</v>
      </c>
    </row>
    <row r="500">
      <c r="A500" s="18">
        <v>44420.0</v>
      </c>
      <c r="B500" s="19">
        <v>6.208975682575E12</v>
      </c>
      <c r="C500" s="19" t="s">
        <v>289</v>
      </c>
      <c r="D500" s="19" t="s">
        <v>294</v>
      </c>
      <c r="E500" s="13">
        <v>130.0</v>
      </c>
      <c r="F500" s="19">
        <v>12338.0</v>
      </c>
      <c r="G500" s="19">
        <v>289.0</v>
      </c>
      <c r="H500" s="5" t="str">
        <f t="shared" si="1"/>
        <v>44420  6208975682575</v>
      </c>
    </row>
    <row r="501">
      <c r="A501" s="18">
        <v>44419.0</v>
      </c>
      <c r="B501" s="19">
        <v>6.208975682575E12</v>
      </c>
      <c r="C501" s="19" t="s">
        <v>289</v>
      </c>
      <c r="D501" s="19" t="s">
        <v>294</v>
      </c>
      <c r="E501" s="13">
        <v>126.0</v>
      </c>
      <c r="F501" s="19">
        <v>12231.0</v>
      </c>
      <c r="G501" s="19">
        <v>233.0</v>
      </c>
      <c r="H501" s="5" t="str">
        <f t="shared" si="1"/>
        <v>44419  6208975682575</v>
      </c>
    </row>
    <row r="502">
      <c r="A502" s="18">
        <v>44415.0</v>
      </c>
      <c r="B502" s="19">
        <v>6.208975682575E12</v>
      </c>
      <c r="C502" s="19" t="s">
        <v>289</v>
      </c>
      <c r="D502" s="19" t="s">
        <v>294</v>
      </c>
      <c r="E502" s="13">
        <v>128.0</v>
      </c>
      <c r="F502" s="19">
        <v>11976.0</v>
      </c>
      <c r="G502" s="19">
        <v>215.0</v>
      </c>
      <c r="H502" s="5" t="str">
        <f t="shared" si="1"/>
        <v>44415  6208975682575</v>
      </c>
    </row>
    <row r="503">
      <c r="A503" s="18">
        <v>44412.0</v>
      </c>
      <c r="B503" s="19">
        <v>6.208975682575E12</v>
      </c>
      <c r="C503" s="19" t="s">
        <v>289</v>
      </c>
      <c r="D503" s="19" t="s">
        <v>294</v>
      </c>
      <c r="E503" s="13">
        <v>121.0</v>
      </c>
      <c r="F503" s="19">
        <v>12177.0</v>
      </c>
      <c r="G503" s="19">
        <v>206.0</v>
      </c>
      <c r="H503" s="5" t="str">
        <f t="shared" si="1"/>
        <v>44412  6208975682575</v>
      </c>
    </row>
    <row r="504">
      <c r="A504" s="18">
        <v>44411.0</v>
      </c>
      <c r="B504" s="19">
        <v>6.208975682575E12</v>
      </c>
      <c r="C504" s="19" t="s">
        <v>289</v>
      </c>
      <c r="D504" s="19" t="s">
        <v>294</v>
      </c>
      <c r="E504" s="13">
        <v>127.0</v>
      </c>
      <c r="F504" s="19">
        <v>12478.0</v>
      </c>
      <c r="G504" s="19">
        <v>218.0</v>
      </c>
      <c r="H504" s="5" t="str">
        <f t="shared" si="1"/>
        <v>44411  6208975682575</v>
      </c>
    </row>
    <row r="505">
      <c r="A505" s="18">
        <v>44410.0</v>
      </c>
      <c r="B505" s="19">
        <v>6.208975682575E12</v>
      </c>
      <c r="C505" s="19" t="s">
        <v>289</v>
      </c>
      <c r="D505" s="19" t="s">
        <v>294</v>
      </c>
      <c r="E505" s="13">
        <v>127.0</v>
      </c>
      <c r="F505" s="19">
        <v>13106.0</v>
      </c>
      <c r="G505" s="19">
        <v>231.0</v>
      </c>
      <c r="H505" s="5" t="str">
        <f t="shared" si="1"/>
        <v>44410  6208975682575</v>
      </c>
    </row>
    <row r="506">
      <c r="A506" s="18">
        <v>44421.0</v>
      </c>
      <c r="B506" s="19">
        <v>6.208975682575E12</v>
      </c>
      <c r="C506" s="19" t="s">
        <v>289</v>
      </c>
      <c r="D506" s="19" t="s">
        <v>294</v>
      </c>
      <c r="E506" s="13">
        <v>138.0</v>
      </c>
      <c r="F506" s="19">
        <v>13000.0</v>
      </c>
      <c r="G506" s="19">
        <v>285.0</v>
      </c>
      <c r="H506" s="5" t="str">
        <f t="shared" si="1"/>
        <v>44421  6208975682575</v>
      </c>
    </row>
    <row r="507">
      <c r="A507" s="18">
        <v>44409.0</v>
      </c>
      <c r="B507" s="19">
        <v>6.208975682575E12</v>
      </c>
      <c r="C507" s="19" t="s">
        <v>289</v>
      </c>
      <c r="D507" s="19" t="s">
        <v>294</v>
      </c>
      <c r="E507" s="13">
        <v>127.0</v>
      </c>
      <c r="F507" s="19">
        <v>12418.0</v>
      </c>
      <c r="G507" s="19">
        <v>241.0</v>
      </c>
      <c r="H507" s="5" t="str">
        <f t="shared" si="1"/>
        <v>44409  6208975682575</v>
      </c>
    </row>
    <row r="508">
      <c r="A508" s="18">
        <v>44423.0</v>
      </c>
      <c r="B508" s="19">
        <v>6.208975682575E12</v>
      </c>
      <c r="C508" s="19" t="s">
        <v>289</v>
      </c>
      <c r="D508" s="19" t="s">
        <v>294</v>
      </c>
      <c r="E508" s="13">
        <v>145.0</v>
      </c>
      <c r="F508" s="19">
        <v>12879.0</v>
      </c>
      <c r="G508" s="19">
        <v>326.0</v>
      </c>
      <c r="H508" s="5" t="str">
        <f t="shared" si="1"/>
        <v>44423  6208975682575</v>
      </c>
    </row>
    <row r="509">
      <c r="A509" s="18">
        <v>44418.0</v>
      </c>
      <c r="B509" s="19">
        <v>6.208975682575E12</v>
      </c>
      <c r="C509" s="19" t="s">
        <v>289</v>
      </c>
      <c r="D509" s="19" t="s">
        <v>294</v>
      </c>
      <c r="E509" s="13">
        <v>126.0</v>
      </c>
      <c r="F509" s="19">
        <v>12460.0</v>
      </c>
      <c r="G509" s="19">
        <v>217.0</v>
      </c>
      <c r="H509" s="5" t="str">
        <f t="shared" si="1"/>
        <v>44418  6208975682575</v>
      </c>
    </row>
    <row r="510">
      <c r="A510" s="18">
        <v>44414.0</v>
      </c>
      <c r="B510" s="19">
        <v>6.208975682575E12</v>
      </c>
      <c r="C510" s="19" t="s">
        <v>289</v>
      </c>
      <c r="D510" s="19" t="s">
        <v>294</v>
      </c>
      <c r="E510" s="13">
        <v>125.0</v>
      </c>
      <c r="F510" s="19">
        <v>12425.0</v>
      </c>
      <c r="G510" s="19">
        <v>209.0</v>
      </c>
      <c r="H510" s="5" t="str">
        <f t="shared" si="1"/>
        <v>44414  6208975682575</v>
      </c>
    </row>
    <row r="511">
      <c r="A511" s="18">
        <v>44422.0</v>
      </c>
      <c r="B511" s="19">
        <v>6.208975682575E12</v>
      </c>
      <c r="C511" s="19" t="s">
        <v>289</v>
      </c>
      <c r="D511" s="19" t="s">
        <v>294</v>
      </c>
      <c r="E511" s="13">
        <v>139.0</v>
      </c>
      <c r="F511" s="19">
        <v>12240.0</v>
      </c>
      <c r="G511" s="19">
        <v>283.0</v>
      </c>
      <c r="H511" s="5" t="str">
        <f t="shared" si="1"/>
        <v>44422  6208975682575</v>
      </c>
    </row>
    <row r="512">
      <c r="A512" s="18">
        <v>44417.0</v>
      </c>
      <c r="B512" s="19">
        <v>6.208975682575E12</v>
      </c>
      <c r="C512" s="19" t="s">
        <v>289</v>
      </c>
      <c r="D512" s="19" t="s">
        <v>294</v>
      </c>
      <c r="E512" s="13">
        <v>127.0</v>
      </c>
      <c r="F512" s="19">
        <v>12800.0</v>
      </c>
      <c r="G512" s="19">
        <v>236.0</v>
      </c>
      <c r="H512" s="5" t="str">
        <f t="shared" si="1"/>
        <v>44417  6208975682575</v>
      </c>
    </row>
    <row r="513">
      <c r="A513" s="18">
        <v>44416.0</v>
      </c>
      <c r="B513" s="19">
        <v>6.208975682575E12</v>
      </c>
      <c r="C513" s="19" t="s">
        <v>289</v>
      </c>
      <c r="D513" s="19" t="s">
        <v>294</v>
      </c>
      <c r="E513" s="13">
        <v>127.0</v>
      </c>
      <c r="F513" s="19">
        <v>11765.0</v>
      </c>
      <c r="G513" s="19">
        <v>263.0</v>
      </c>
      <c r="H513" s="5" t="str">
        <f t="shared" si="1"/>
        <v>44416  6208975682575</v>
      </c>
    </row>
    <row r="514">
      <c r="A514" s="18">
        <v>44413.0</v>
      </c>
      <c r="B514" s="19">
        <v>6.208975682575E12</v>
      </c>
      <c r="C514" s="19" t="s">
        <v>289</v>
      </c>
      <c r="D514" s="19" t="s">
        <v>294</v>
      </c>
      <c r="E514" s="13">
        <v>126.0</v>
      </c>
      <c r="F514" s="19">
        <v>12866.0</v>
      </c>
      <c r="G514" s="19">
        <v>229.0</v>
      </c>
      <c r="H514" s="5" t="str">
        <f t="shared" si="1"/>
        <v>44413  6208975682575</v>
      </c>
    </row>
    <row r="515">
      <c r="A515" s="18">
        <v>44416.0</v>
      </c>
      <c r="B515" s="19">
        <v>6.209368149375E12</v>
      </c>
      <c r="C515" s="19" t="s">
        <v>289</v>
      </c>
      <c r="D515" s="19" t="s">
        <v>295</v>
      </c>
      <c r="E515" s="13">
        <v>121.0</v>
      </c>
      <c r="F515" s="19">
        <v>40497.0</v>
      </c>
      <c r="G515" s="19">
        <v>935.0</v>
      </c>
      <c r="H515" s="5" t="str">
        <f t="shared" si="1"/>
        <v>44416  6209368149375</v>
      </c>
    </row>
    <row r="516">
      <c r="A516" s="18">
        <v>44418.0</v>
      </c>
      <c r="B516" s="19">
        <v>6.209368149375E12</v>
      </c>
      <c r="C516" s="19" t="s">
        <v>289</v>
      </c>
      <c r="D516" s="19" t="s">
        <v>295</v>
      </c>
      <c r="E516" s="13">
        <v>117.0</v>
      </c>
      <c r="F516" s="19">
        <v>47820.0</v>
      </c>
      <c r="G516" s="19">
        <v>942.0</v>
      </c>
      <c r="H516" s="5" t="str">
        <f t="shared" si="1"/>
        <v>44418  6209368149375</v>
      </c>
    </row>
    <row r="517">
      <c r="A517" s="18">
        <v>44412.0</v>
      </c>
      <c r="B517" s="19">
        <v>6.209368149375E12</v>
      </c>
      <c r="C517" s="19" t="s">
        <v>289</v>
      </c>
      <c r="D517" s="19" t="s">
        <v>295</v>
      </c>
      <c r="E517" s="13">
        <v>121.0</v>
      </c>
      <c r="F517" s="19">
        <v>45084.0</v>
      </c>
      <c r="G517" s="19">
        <v>848.0</v>
      </c>
      <c r="H517" s="5" t="str">
        <f t="shared" si="1"/>
        <v>44412  6209368149375</v>
      </c>
    </row>
    <row r="518">
      <c r="A518" s="18">
        <v>44419.0</v>
      </c>
      <c r="B518" s="19">
        <v>6.209368149375E12</v>
      </c>
      <c r="C518" s="19" t="s">
        <v>289</v>
      </c>
      <c r="D518" s="19" t="s">
        <v>295</v>
      </c>
      <c r="E518" s="13">
        <v>121.0</v>
      </c>
      <c r="F518" s="19">
        <v>49276.0</v>
      </c>
      <c r="G518" s="19">
        <v>1099.0</v>
      </c>
      <c r="H518" s="5" t="str">
        <f t="shared" si="1"/>
        <v>44419  6209368149375</v>
      </c>
    </row>
    <row r="519">
      <c r="A519" s="18">
        <v>44423.0</v>
      </c>
      <c r="B519" s="19">
        <v>6.209368149375E12</v>
      </c>
      <c r="C519" s="19" t="s">
        <v>289</v>
      </c>
      <c r="D519" s="19" t="s">
        <v>295</v>
      </c>
      <c r="E519" s="13">
        <v>149.0</v>
      </c>
      <c r="F519" s="19">
        <v>57456.0</v>
      </c>
      <c r="G519" s="19">
        <v>1391.0</v>
      </c>
      <c r="H519" s="5" t="str">
        <f t="shared" si="1"/>
        <v>44423  6209368149375</v>
      </c>
    </row>
    <row r="520">
      <c r="A520" s="18">
        <v>44421.0</v>
      </c>
      <c r="B520" s="19">
        <v>6.209368149375E12</v>
      </c>
      <c r="C520" s="19" t="s">
        <v>289</v>
      </c>
      <c r="D520" s="19" t="s">
        <v>295</v>
      </c>
      <c r="E520" s="13">
        <v>138.0</v>
      </c>
      <c r="F520" s="19">
        <v>50113.0</v>
      </c>
      <c r="G520" s="19">
        <v>1172.0</v>
      </c>
      <c r="H520" s="5" t="str">
        <f t="shared" si="1"/>
        <v>44421  6209368149375</v>
      </c>
    </row>
    <row r="521">
      <c r="A521" s="18">
        <v>44410.0</v>
      </c>
      <c r="B521" s="19">
        <v>6.209368149375E12</v>
      </c>
      <c r="C521" s="19" t="s">
        <v>289</v>
      </c>
      <c r="D521" s="19" t="s">
        <v>295</v>
      </c>
      <c r="E521" s="13">
        <v>139.0</v>
      </c>
      <c r="F521" s="19">
        <v>48400.0</v>
      </c>
      <c r="G521" s="19">
        <v>868.0</v>
      </c>
      <c r="H521" s="5" t="str">
        <f t="shared" si="1"/>
        <v>44410  6209368149375</v>
      </c>
    </row>
    <row r="522">
      <c r="A522" s="18">
        <v>44420.0</v>
      </c>
      <c r="B522" s="19">
        <v>6.209368149375E12</v>
      </c>
      <c r="C522" s="19" t="s">
        <v>289</v>
      </c>
      <c r="D522" s="19" t="s">
        <v>295</v>
      </c>
      <c r="E522" s="13">
        <v>130.0</v>
      </c>
      <c r="F522" s="19">
        <v>50687.0</v>
      </c>
      <c r="G522" s="19">
        <v>1178.0</v>
      </c>
      <c r="H522" s="5" t="str">
        <f t="shared" si="1"/>
        <v>44420  6209368149375</v>
      </c>
    </row>
    <row r="523">
      <c r="A523" s="18">
        <v>44409.0</v>
      </c>
      <c r="B523" s="19">
        <v>6.209368149375E12</v>
      </c>
      <c r="C523" s="19" t="s">
        <v>289</v>
      </c>
      <c r="D523" s="19" t="s">
        <v>295</v>
      </c>
      <c r="E523" s="13">
        <v>148.0</v>
      </c>
      <c r="F523" s="19">
        <v>52015.0</v>
      </c>
      <c r="G523" s="19">
        <v>1033.0</v>
      </c>
      <c r="H523" s="5" t="str">
        <f t="shared" si="1"/>
        <v>44409  6209368149375</v>
      </c>
    </row>
    <row r="524">
      <c r="A524" s="18">
        <v>44417.0</v>
      </c>
      <c r="B524" s="19">
        <v>6.209368149375E12</v>
      </c>
      <c r="C524" s="19" t="s">
        <v>289</v>
      </c>
      <c r="D524" s="19" t="s">
        <v>295</v>
      </c>
      <c r="E524" s="13">
        <v>117.0</v>
      </c>
      <c r="F524" s="19">
        <v>46088.0</v>
      </c>
      <c r="G524" s="19">
        <v>896.0</v>
      </c>
      <c r="H524" s="5" t="str">
        <f t="shared" si="1"/>
        <v>44417  6209368149375</v>
      </c>
    </row>
    <row r="525">
      <c r="A525" s="18">
        <v>44422.0</v>
      </c>
      <c r="B525" s="19">
        <v>6.209368149375E12</v>
      </c>
      <c r="C525" s="19" t="s">
        <v>289</v>
      </c>
      <c r="D525" s="19" t="s">
        <v>295</v>
      </c>
      <c r="E525" s="13">
        <v>145.0</v>
      </c>
      <c r="F525" s="19">
        <v>51983.0</v>
      </c>
      <c r="G525" s="19">
        <v>1243.0</v>
      </c>
      <c r="H525" s="5" t="str">
        <f t="shared" si="1"/>
        <v>44422  6209368149375</v>
      </c>
    </row>
    <row r="526">
      <c r="A526" s="18">
        <v>44415.0</v>
      </c>
      <c r="B526" s="19">
        <v>6.209368149375E12</v>
      </c>
      <c r="C526" s="19" t="s">
        <v>289</v>
      </c>
      <c r="D526" s="19" t="s">
        <v>295</v>
      </c>
      <c r="E526" s="13">
        <v>112.0</v>
      </c>
      <c r="F526" s="19">
        <v>36479.0</v>
      </c>
      <c r="G526" s="19">
        <v>776.0</v>
      </c>
      <c r="H526" s="5" t="str">
        <f t="shared" si="1"/>
        <v>44415  6209368149375</v>
      </c>
    </row>
    <row r="527">
      <c r="A527" s="18">
        <v>44411.0</v>
      </c>
      <c r="B527" s="19">
        <v>6.209368149375E12</v>
      </c>
      <c r="C527" s="19" t="s">
        <v>289</v>
      </c>
      <c r="D527" s="19" t="s">
        <v>295</v>
      </c>
      <c r="E527" s="13">
        <v>139.0</v>
      </c>
      <c r="F527" s="19">
        <v>47537.0</v>
      </c>
      <c r="G527" s="19">
        <v>844.0</v>
      </c>
      <c r="H527" s="5" t="str">
        <f t="shared" si="1"/>
        <v>44411  6209368149375</v>
      </c>
    </row>
    <row r="528">
      <c r="A528" s="18">
        <v>44413.0</v>
      </c>
      <c r="B528" s="19">
        <v>6.209368149375E12</v>
      </c>
      <c r="C528" s="19" t="s">
        <v>289</v>
      </c>
      <c r="D528" s="19" t="s">
        <v>295</v>
      </c>
      <c r="E528" s="13">
        <v>112.0</v>
      </c>
      <c r="F528" s="19">
        <v>42813.0</v>
      </c>
      <c r="G528" s="19">
        <v>776.0</v>
      </c>
      <c r="H528" s="5" t="str">
        <f t="shared" si="1"/>
        <v>44413  6209368149375</v>
      </c>
    </row>
    <row r="529">
      <c r="A529" s="18">
        <v>44414.0</v>
      </c>
      <c r="B529" s="19">
        <v>6.209368149375E12</v>
      </c>
      <c r="C529" s="19" t="s">
        <v>289</v>
      </c>
      <c r="D529" s="19" t="s">
        <v>295</v>
      </c>
      <c r="E529" s="13">
        <v>108.0</v>
      </c>
      <c r="F529" s="19">
        <v>38056.0</v>
      </c>
      <c r="G529" s="19">
        <v>622.0</v>
      </c>
      <c r="H529" s="5" t="str">
        <f t="shared" si="1"/>
        <v>44414  6209368149375</v>
      </c>
    </row>
    <row r="530">
      <c r="A530" s="18">
        <v>44413.0</v>
      </c>
      <c r="B530" s="19">
        <v>6.229389502175E12</v>
      </c>
      <c r="C530" s="19" t="s">
        <v>289</v>
      </c>
      <c r="D530" s="19" t="s">
        <v>296</v>
      </c>
      <c r="E530" s="13">
        <v>53.0</v>
      </c>
      <c r="F530" s="19">
        <v>20151.0</v>
      </c>
      <c r="G530" s="19">
        <v>364.0</v>
      </c>
      <c r="H530" s="5" t="str">
        <f t="shared" si="1"/>
        <v>44413  6229389502175</v>
      </c>
    </row>
    <row r="531">
      <c r="A531" s="18">
        <v>44420.0</v>
      </c>
      <c r="B531" s="19">
        <v>6.229389502175E12</v>
      </c>
      <c r="C531" s="19" t="s">
        <v>289</v>
      </c>
      <c r="D531" s="19" t="s">
        <v>296</v>
      </c>
      <c r="E531" s="13">
        <v>68.0</v>
      </c>
      <c r="F531" s="19">
        <v>28780.0</v>
      </c>
      <c r="G531" s="19">
        <v>541.0</v>
      </c>
      <c r="H531" s="5" t="str">
        <f t="shared" si="1"/>
        <v>44420  6229389502175</v>
      </c>
    </row>
    <row r="532">
      <c r="A532" s="18">
        <v>44411.0</v>
      </c>
      <c r="B532" s="19">
        <v>6.229389502175E12</v>
      </c>
      <c r="C532" s="19" t="s">
        <v>289</v>
      </c>
      <c r="D532" s="19" t="s">
        <v>296</v>
      </c>
      <c r="E532" s="13">
        <v>54.0</v>
      </c>
      <c r="F532" s="19">
        <v>16079.0</v>
      </c>
      <c r="G532" s="19">
        <v>345.0</v>
      </c>
      <c r="H532" s="5" t="str">
        <f t="shared" si="1"/>
        <v>44411  6229389502175</v>
      </c>
    </row>
    <row r="533">
      <c r="A533" s="18">
        <v>44412.0</v>
      </c>
      <c r="B533" s="19">
        <v>6.229389502175E12</v>
      </c>
      <c r="C533" s="19" t="s">
        <v>289</v>
      </c>
      <c r="D533" s="19" t="s">
        <v>296</v>
      </c>
      <c r="E533" s="13">
        <v>51.0</v>
      </c>
      <c r="F533" s="19">
        <v>17729.0</v>
      </c>
      <c r="G533" s="19">
        <v>350.0</v>
      </c>
      <c r="H533" s="5" t="str">
        <f t="shared" si="1"/>
        <v>44412  6229389502175</v>
      </c>
    </row>
    <row r="534">
      <c r="A534" s="18">
        <v>44416.0</v>
      </c>
      <c r="B534" s="19">
        <v>6.229389502175E12</v>
      </c>
      <c r="C534" s="19" t="s">
        <v>289</v>
      </c>
      <c r="D534" s="19" t="s">
        <v>296</v>
      </c>
      <c r="E534" s="13">
        <v>62.0</v>
      </c>
      <c r="F534" s="19">
        <v>30408.0</v>
      </c>
      <c r="G534" s="19">
        <v>627.0</v>
      </c>
      <c r="H534" s="5" t="str">
        <f t="shared" si="1"/>
        <v>44416  6229389502175</v>
      </c>
    </row>
    <row r="535">
      <c r="A535" s="18">
        <v>44415.0</v>
      </c>
      <c r="B535" s="19">
        <v>6.229389502175E12</v>
      </c>
      <c r="C535" s="19" t="s">
        <v>289</v>
      </c>
      <c r="D535" s="19" t="s">
        <v>296</v>
      </c>
      <c r="E535" s="13">
        <v>61.0</v>
      </c>
      <c r="F535" s="19">
        <v>23746.0</v>
      </c>
      <c r="G535" s="19">
        <v>473.0</v>
      </c>
      <c r="H535" s="5" t="str">
        <f t="shared" si="1"/>
        <v>44415  6229389502175</v>
      </c>
    </row>
    <row r="536">
      <c r="A536" s="18">
        <v>44418.0</v>
      </c>
      <c r="B536" s="19">
        <v>6.229389502175E12</v>
      </c>
      <c r="C536" s="19" t="s">
        <v>289</v>
      </c>
      <c r="D536" s="19" t="s">
        <v>296</v>
      </c>
      <c r="E536" s="13">
        <v>60.0</v>
      </c>
      <c r="F536" s="19">
        <v>24579.0</v>
      </c>
      <c r="G536" s="19">
        <v>541.0</v>
      </c>
      <c r="H536" s="5" t="str">
        <f t="shared" si="1"/>
        <v>44418  6229389502175</v>
      </c>
    </row>
    <row r="537">
      <c r="A537" s="18">
        <v>44417.0</v>
      </c>
      <c r="B537" s="19">
        <v>6.229389502175E12</v>
      </c>
      <c r="C537" s="19" t="s">
        <v>289</v>
      </c>
      <c r="D537" s="19" t="s">
        <v>296</v>
      </c>
      <c r="E537" s="13">
        <v>62.0</v>
      </c>
      <c r="F537" s="19">
        <v>27269.0</v>
      </c>
      <c r="G537" s="19">
        <v>563.0</v>
      </c>
      <c r="H537" s="5" t="str">
        <f t="shared" si="1"/>
        <v>44417  6229389502175</v>
      </c>
    </row>
    <row r="538">
      <c r="A538" s="18">
        <v>44409.0</v>
      </c>
      <c r="B538" s="19">
        <v>6.229389502175E12</v>
      </c>
      <c r="C538" s="19" t="s">
        <v>289</v>
      </c>
      <c r="D538" s="19" t="s">
        <v>296</v>
      </c>
      <c r="E538" s="13">
        <v>65.0</v>
      </c>
      <c r="F538" s="19">
        <v>17553.0</v>
      </c>
      <c r="G538" s="19">
        <v>325.0</v>
      </c>
      <c r="H538" s="5" t="str">
        <f t="shared" si="1"/>
        <v>44409  6229389502175</v>
      </c>
    </row>
    <row r="539">
      <c r="A539" s="18">
        <v>44419.0</v>
      </c>
      <c r="B539" s="19">
        <v>6.229389502175E12</v>
      </c>
      <c r="C539" s="19" t="s">
        <v>289</v>
      </c>
      <c r="D539" s="19" t="s">
        <v>296</v>
      </c>
      <c r="E539" s="13">
        <v>63.0</v>
      </c>
      <c r="F539" s="19">
        <v>24981.0</v>
      </c>
      <c r="G539" s="19">
        <v>531.0</v>
      </c>
      <c r="H539" s="5" t="str">
        <f t="shared" si="1"/>
        <v>44419  6229389502175</v>
      </c>
    </row>
    <row r="540">
      <c r="A540" s="18">
        <v>44414.0</v>
      </c>
      <c r="B540" s="19">
        <v>6.229389502175E12</v>
      </c>
      <c r="C540" s="19" t="s">
        <v>289</v>
      </c>
      <c r="D540" s="19" t="s">
        <v>296</v>
      </c>
      <c r="E540" s="13">
        <v>57.0</v>
      </c>
      <c r="F540" s="19">
        <v>19403.0</v>
      </c>
      <c r="G540" s="19">
        <v>309.0</v>
      </c>
      <c r="H540" s="5" t="str">
        <f t="shared" si="1"/>
        <v>44414  6229389502175</v>
      </c>
    </row>
    <row r="541">
      <c r="A541" s="18">
        <v>44410.0</v>
      </c>
      <c r="B541" s="19">
        <v>6.229389502175E12</v>
      </c>
      <c r="C541" s="19" t="s">
        <v>289</v>
      </c>
      <c r="D541" s="19" t="s">
        <v>296</v>
      </c>
      <c r="E541" s="13">
        <v>43.0</v>
      </c>
      <c r="F541" s="19">
        <v>12926.0</v>
      </c>
      <c r="G541" s="19">
        <v>231.0</v>
      </c>
      <c r="H541" s="5" t="str">
        <f t="shared" si="1"/>
        <v>44410  6229389502175</v>
      </c>
    </row>
    <row r="542">
      <c r="A542" s="18">
        <v>44421.0</v>
      </c>
      <c r="B542" s="19">
        <v>6.229389502175E12</v>
      </c>
      <c r="C542" s="19" t="s">
        <v>289</v>
      </c>
      <c r="D542" s="19" t="s">
        <v>296</v>
      </c>
      <c r="E542" s="13">
        <v>81.0</v>
      </c>
      <c r="F542" s="19">
        <v>32906.0</v>
      </c>
      <c r="G542" s="19">
        <v>658.0</v>
      </c>
      <c r="H542" s="5" t="str">
        <f t="shared" si="1"/>
        <v>44421  6229389502175</v>
      </c>
    </row>
    <row r="543">
      <c r="A543" s="18">
        <v>44422.0</v>
      </c>
      <c r="B543" s="19">
        <v>6.229389502175E12</v>
      </c>
      <c r="C543" s="19" t="s">
        <v>289</v>
      </c>
      <c r="D543" s="19" t="s">
        <v>296</v>
      </c>
      <c r="E543" s="13">
        <v>86.0</v>
      </c>
      <c r="F543" s="19">
        <v>30197.0</v>
      </c>
      <c r="G543" s="19">
        <v>597.0</v>
      </c>
      <c r="H543" s="5" t="str">
        <f t="shared" si="1"/>
        <v>44422  6229389502175</v>
      </c>
    </row>
    <row r="544">
      <c r="A544" s="18">
        <v>44423.0</v>
      </c>
      <c r="B544" s="19">
        <v>6.229389502175E12</v>
      </c>
      <c r="C544" s="19" t="s">
        <v>289</v>
      </c>
      <c r="D544" s="19" t="s">
        <v>296</v>
      </c>
      <c r="E544" s="13">
        <v>87.0</v>
      </c>
      <c r="F544" s="19">
        <v>37387.0</v>
      </c>
      <c r="G544" s="19">
        <v>734.0</v>
      </c>
      <c r="H544" s="5" t="str">
        <f t="shared" si="1"/>
        <v>44423  6229389502175</v>
      </c>
    </row>
    <row r="545">
      <c r="A545" s="18">
        <v>44409.0</v>
      </c>
      <c r="B545" s="19">
        <v>6.243557605575E12</v>
      </c>
      <c r="C545" s="19" t="s">
        <v>289</v>
      </c>
      <c r="D545" s="19" t="s">
        <v>297</v>
      </c>
      <c r="E545" s="13">
        <v>37.0</v>
      </c>
      <c r="F545" s="19">
        <v>7479.0</v>
      </c>
      <c r="G545" s="19">
        <v>153.0</v>
      </c>
      <c r="H545" s="5" t="str">
        <f t="shared" si="1"/>
        <v>44409  6243557605575</v>
      </c>
    </row>
    <row r="546">
      <c r="A546" s="18">
        <v>44410.0</v>
      </c>
      <c r="B546" s="19">
        <v>6.243557605575E12</v>
      </c>
      <c r="C546" s="19" t="s">
        <v>289</v>
      </c>
      <c r="D546" s="19" t="s">
        <v>297</v>
      </c>
      <c r="E546" s="13">
        <v>24.0</v>
      </c>
      <c r="F546" s="19">
        <v>6031.0</v>
      </c>
      <c r="G546" s="19">
        <v>174.0</v>
      </c>
      <c r="H546" s="5" t="str">
        <f t="shared" si="1"/>
        <v>44410  6243557605575</v>
      </c>
    </row>
    <row r="547">
      <c r="A547" s="18">
        <v>44411.0</v>
      </c>
      <c r="B547" s="19">
        <v>6.243557605575E12</v>
      </c>
      <c r="C547" s="19" t="s">
        <v>289</v>
      </c>
      <c r="D547" s="19" t="s">
        <v>297</v>
      </c>
      <c r="E547" s="13">
        <v>11.0</v>
      </c>
      <c r="F547" s="19">
        <v>2153.0</v>
      </c>
      <c r="G547" s="19">
        <v>92.0</v>
      </c>
      <c r="H547" s="5" t="str">
        <f t="shared" si="1"/>
        <v>44411  6243557605575</v>
      </c>
    </row>
    <row r="548">
      <c r="A548" s="18">
        <v>44412.0</v>
      </c>
      <c r="B548" s="19">
        <v>6.248615162175E12</v>
      </c>
      <c r="C548" s="19" t="s">
        <v>289</v>
      </c>
      <c r="D548" s="19" t="s">
        <v>298</v>
      </c>
      <c r="E548" s="13">
        <v>66.0</v>
      </c>
      <c r="F548" s="19">
        <v>8318.0</v>
      </c>
      <c r="G548" s="19">
        <v>166.0</v>
      </c>
      <c r="H548" s="5" t="str">
        <f t="shared" si="1"/>
        <v>44412  6248615162175</v>
      </c>
    </row>
    <row r="549">
      <c r="A549" s="18">
        <v>44419.0</v>
      </c>
      <c r="B549" s="19">
        <v>6.248615162175E12</v>
      </c>
      <c r="C549" s="19" t="s">
        <v>289</v>
      </c>
      <c r="D549" s="19" t="s">
        <v>298</v>
      </c>
      <c r="E549" s="13">
        <v>79.0</v>
      </c>
      <c r="F549" s="19">
        <v>9311.0</v>
      </c>
      <c r="G549" s="19">
        <v>184.0</v>
      </c>
      <c r="H549" s="5" t="str">
        <f t="shared" si="1"/>
        <v>44419  6248615162175</v>
      </c>
    </row>
    <row r="550">
      <c r="A550" s="18">
        <v>44409.0</v>
      </c>
      <c r="B550" s="19">
        <v>6.248615162175E12</v>
      </c>
      <c r="C550" s="19" t="s">
        <v>289</v>
      </c>
      <c r="D550" s="19" t="s">
        <v>298</v>
      </c>
      <c r="E550" s="13">
        <v>69.0</v>
      </c>
      <c r="F550" s="19">
        <v>8375.0</v>
      </c>
      <c r="G550" s="19">
        <v>226.0</v>
      </c>
      <c r="H550" s="5" t="str">
        <f t="shared" si="1"/>
        <v>44409  6248615162175</v>
      </c>
    </row>
    <row r="551">
      <c r="A551" s="18">
        <v>44416.0</v>
      </c>
      <c r="B551" s="19">
        <v>6.248615162175E12</v>
      </c>
      <c r="C551" s="19" t="s">
        <v>289</v>
      </c>
      <c r="D551" s="19" t="s">
        <v>298</v>
      </c>
      <c r="E551" s="13">
        <v>52.0</v>
      </c>
      <c r="F551" s="19">
        <v>7555.0</v>
      </c>
      <c r="G551" s="19">
        <v>221.0</v>
      </c>
      <c r="H551" s="5" t="str">
        <f t="shared" si="1"/>
        <v>44416  6248615162175</v>
      </c>
    </row>
    <row r="552">
      <c r="A552" s="18">
        <v>44421.0</v>
      </c>
      <c r="B552" s="19">
        <v>6.248615162175E12</v>
      </c>
      <c r="C552" s="19" t="s">
        <v>289</v>
      </c>
      <c r="D552" s="19" t="s">
        <v>298</v>
      </c>
      <c r="E552" s="13">
        <v>78.0</v>
      </c>
      <c r="F552" s="19">
        <v>8602.0</v>
      </c>
      <c r="G552" s="19">
        <v>220.0</v>
      </c>
      <c r="H552" s="5" t="str">
        <f t="shared" si="1"/>
        <v>44421  6248615162175</v>
      </c>
    </row>
    <row r="553">
      <c r="A553" s="18">
        <v>44418.0</v>
      </c>
      <c r="B553" s="19">
        <v>6.248615162175E12</v>
      </c>
      <c r="C553" s="19" t="s">
        <v>289</v>
      </c>
      <c r="D553" s="19" t="s">
        <v>298</v>
      </c>
      <c r="E553" s="13">
        <v>79.0</v>
      </c>
      <c r="F553" s="19">
        <v>9528.0</v>
      </c>
      <c r="G553" s="19">
        <v>222.0</v>
      </c>
      <c r="H553" s="5" t="str">
        <f t="shared" si="1"/>
        <v>44418  6248615162175</v>
      </c>
    </row>
    <row r="554">
      <c r="A554" s="18">
        <v>44417.0</v>
      </c>
      <c r="B554" s="19">
        <v>6.248615162175E12</v>
      </c>
      <c r="C554" s="19" t="s">
        <v>289</v>
      </c>
      <c r="D554" s="19" t="s">
        <v>298</v>
      </c>
      <c r="E554" s="13">
        <v>49.0</v>
      </c>
      <c r="F554" s="19">
        <v>7460.0</v>
      </c>
      <c r="G554" s="19">
        <v>129.0</v>
      </c>
      <c r="H554" s="5" t="str">
        <f t="shared" si="1"/>
        <v>44417  6248615162175</v>
      </c>
    </row>
    <row r="555">
      <c r="A555" s="18">
        <v>44414.0</v>
      </c>
      <c r="B555" s="19">
        <v>6.248615162175E12</v>
      </c>
      <c r="C555" s="19" t="s">
        <v>289</v>
      </c>
      <c r="D555" s="19" t="s">
        <v>298</v>
      </c>
      <c r="E555" s="13">
        <v>66.0</v>
      </c>
      <c r="F555" s="19">
        <v>8738.0</v>
      </c>
      <c r="G555" s="19">
        <v>160.0</v>
      </c>
      <c r="H555" s="5" t="str">
        <f t="shared" si="1"/>
        <v>44414  6248615162175</v>
      </c>
    </row>
    <row r="556">
      <c r="A556" s="18">
        <v>44410.0</v>
      </c>
      <c r="B556" s="19">
        <v>6.248615162175E12</v>
      </c>
      <c r="C556" s="19" t="s">
        <v>289</v>
      </c>
      <c r="D556" s="19" t="s">
        <v>298</v>
      </c>
      <c r="E556" s="13">
        <v>68.0</v>
      </c>
      <c r="F556" s="19">
        <v>8717.0</v>
      </c>
      <c r="G556" s="19">
        <v>172.0</v>
      </c>
      <c r="H556" s="5" t="str">
        <f t="shared" si="1"/>
        <v>44410  6248615162175</v>
      </c>
    </row>
    <row r="557">
      <c r="A557" s="18">
        <v>44422.0</v>
      </c>
      <c r="B557" s="19">
        <v>6.248615162175E12</v>
      </c>
      <c r="C557" s="19" t="s">
        <v>289</v>
      </c>
      <c r="D557" s="19" t="s">
        <v>298</v>
      </c>
      <c r="E557" s="13">
        <v>81.0</v>
      </c>
      <c r="F557" s="19">
        <v>8553.0</v>
      </c>
      <c r="G557" s="19">
        <v>200.0</v>
      </c>
      <c r="H557" s="5" t="str">
        <f t="shared" si="1"/>
        <v>44422  6248615162175</v>
      </c>
    </row>
    <row r="558">
      <c r="A558" s="18">
        <v>44423.0</v>
      </c>
      <c r="B558" s="19">
        <v>6.248615162175E12</v>
      </c>
      <c r="C558" s="19" t="s">
        <v>289</v>
      </c>
      <c r="D558" s="19" t="s">
        <v>298</v>
      </c>
      <c r="E558" s="13">
        <v>76.0</v>
      </c>
      <c r="F558" s="19">
        <v>8890.0</v>
      </c>
      <c r="G558" s="19">
        <v>194.0</v>
      </c>
      <c r="H558" s="5" t="str">
        <f t="shared" si="1"/>
        <v>44423  6248615162175</v>
      </c>
    </row>
    <row r="559">
      <c r="A559" s="18">
        <v>44413.0</v>
      </c>
      <c r="B559" s="19">
        <v>6.248615162175E12</v>
      </c>
      <c r="C559" s="19" t="s">
        <v>289</v>
      </c>
      <c r="D559" s="19" t="s">
        <v>298</v>
      </c>
      <c r="E559" s="13">
        <v>69.0</v>
      </c>
      <c r="F559" s="19">
        <v>9023.0</v>
      </c>
      <c r="G559" s="19">
        <v>168.0</v>
      </c>
      <c r="H559" s="5" t="str">
        <f t="shared" si="1"/>
        <v>44413  6248615162175</v>
      </c>
    </row>
    <row r="560">
      <c r="A560" s="18">
        <v>44415.0</v>
      </c>
      <c r="B560" s="19">
        <v>6.248615162175E12</v>
      </c>
      <c r="C560" s="19" t="s">
        <v>289</v>
      </c>
      <c r="D560" s="19" t="s">
        <v>298</v>
      </c>
      <c r="E560" s="13">
        <v>47.0</v>
      </c>
      <c r="F560" s="19">
        <v>6628.0</v>
      </c>
      <c r="G560" s="19">
        <v>36.0</v>
      </c>
      <c r="H560" s="5" t="str">
        <f t="shared" si="1"/>
        <v>44415  6248615162175</v>
      </c>
    </row>
    <row r="561">
      <c r="A561" s="18">
        <v>44411.0</v>
      </c>
      <c r="B561" s="19">
        <v>6.248615162175E12</v>
      </c>
      <c r="C561" s="19" t="s">
        <v>289</v>
      </c>
      <c r="D561" s="19" t="s">
        <v>298</v>
      </c>
      <c r="E561" s="13">
        <v>70.0</v>
      </c>
      <c r="F561" s="19">
        <v>8279.0</v>
      </c>
      <c r="G561" s="19">
        <v>183.0</v>
      </c>
      <c r="H561" s="5" t="str">
        <f t="shared" si="1"/>
        <v>44411  6248615162175</v>
      </c>
    </row>
    <row r="562">
      <c r="A562" s="18">
        <v>44420.0</v>
      </c>
      <c r="B562" s="19">
        <v>6.248615162175E12</v>
      </c>
      <c r="C562" s="19" t="s">
        <v>289</v>
      </c>
      <c r="D562" s="19" t="s">
        <v>298</v>
      </c>
      <c r="E562" s="13">
        <v>78.0</v>
      </c>
      <c r="F562" s="19">
        <v>9080.0</v>
      </c>
      <c r="G562" s="19">
        <v>210.0</v>
      </c>
      <c r="H562" s="5" t="str">
        <f t="shared" si="1"/>
        <v>44420  6248615162175</v>
      </c>
    </row>
    <row r="563">
      <c r="A563" s="18">
        <v>44411.0</v>
      </c>
      <c r="B563" s="19">
        <v>6.248630848375E12</v>
      </c>
      <c r="C563" s="19" t="s">
        <v>289</v>
      </c>
      <c r="D563" s="19" t="s">
        <v>299</v>
      </c>
      <c r="E563" s="13">
        <v>137.0</v>
      </c>
      <c r="F563" s="19">
        <v>41442.0</v>
      </c>
      <c r="G563" s="19">
        <v>509.0</v>
      </c>
      <c r="H563" s="5" t="str">
        <f t="shared" si="1"/>
        <v>44411  6248630848375</v>
      </c>
    </row>
    <row r="564">
      <c r="A564" s="18">
        <v>44413.0</v>
      </c>
      <c r="B564" s="19">
        <v>6.248630848375E12</v>
      </c>
      <c r="C564" s="19" t="s">
        <v>289</v>
      </c>
      <c r="D564" s="19" t="s">
        <v>299</v>
      </c>
      <c r="E564" s="13">
        <v>133.0</v>
      </c>
      <c r="F564" s="19">
        <v>45522.0</v>
      </c>
      <c r="G564" s="19">
        <v>587.0</v>
      </c>
      <c r="H564" s="5" t="str">
        <f t="shared" si="1"/>
        <v>44413  6248630848375</v>
      </c>
    </row>
    <row r="565">
      <c r="A565" s="18">
        <v>44410.0</v>
      </c>
      <c r="B565" s="19">
        <v>6.248630848375E12</v>
      </c>
      <c r="C565" s="19" t="s">
        <v>289</v>
      </c>
      <c r="D565" s="19" t="s">
        <v>299</v>
      </c>
      <c r="E565" s="13">
        <v>135.0</v>
      </c>
      <c r="F565" s="19">
        <v>49550.0</v>
      </c>
      <c r="G565" s="19">
        <v>605.0</v>
      </c>
      <c r="H565" s="5" t="str">
        <f t="shared" si="1"/>
        <v>44410  6248630848375</v>
      </c>
    </row>
    <row r="566">
      <c r="A566" s="18">
        <v>44414.0</v>
      </c>
      <c r="B566" s="19">
        <v>6.248630848375E12</v>
      </c>
      <c r="C566" s="19" t="s">
        <v>289</v>
      </c>
      <c r="D566" s="19" t="s">
        <v>299</v>
      </c>
      <c r="E566" s="13">
        <v>124.0</v>
      </c>
      <c r="F566" s="19">
        <v>39415.0</v>
      </c>
      <c r="G566" s="19">
        <v>575.0</v>
      </c>
      <c r="H566" s="5" t="str">
        <f t="shared" si="1"/>
        <v>44414  6248630848375</v>
      </c>
    </row>
    <row r="567">
      <c r="A567" s="18">
        <v>44421.0</v>
      </c>
      <c r="B567" s="19">
        <v>6.248630848375E12</v>
      </c>
      <c r="C567" s="19" t="s">
        <v>289</v>
      </c>
      <c r="D567" s="19" t="s">
        <v>299</v>
      </c>
      <c r="E567" s="13">
        <v>116.0</v>
      </c>
      <c r="F567" s="19">
        <v>28376.0</v>
      </c>
      <c r="G567" s="19">
        <v>549.0</v>
      </c>
      <c r="H567" s="5" t="str">
        <f t="shared" si="1"/>
        <v>44421  6248630848375</v>
      </c>
    </row>
    <row r="568">
      <c r="A568" s="18">
        <v>44423.0</v>
      </c>
      <c r="B568" s="19">
        <v>6.248630848375E12</v>
      </c>
      <c r="C568" s="19" t="s">
        <v>289</v>
      </c>
      <c r="D568" s="19" t="s">
        <v>299</v>
      </c>
      <c r="E568" s="13">
        <v>115.0</v>
      </c>
      <c r="F568" s="19">
        <v>29486.0</v>
      </c>
      <c r="G568" s="19">
        <v>551.0</v>
      </c>
      <c r="H568" s="5" t="str">
        <f t="shared" si="1"/>
        <v>44423  6248630848375</v>
      </c>
    </row>
    <row r="569">
      <c r="A569" s="18">
        <v>44417.0</v>
      </c>
      <c r="B569" s="19">
        <v>6.248630848375E12</v>
      </c>
      <c r="C569" s="19" t="s">
        <v>289</v>
      </c>
      <c r="D569" s="19" t="s">
        <v>299</v>
      </c>
      <c r="E569" s="13">
        <v>29.0</v>
      </c>
      <c r="F569" s="19">
        <v>11649.0</v>
      </c>
      <c r="G569" s="19">
        <v>200.0</v>
      </c>
      <c r="H569" s="5" t="str">
        <f t="shared" si="1"/>
        <v>44417  6248630848375</v>
      </c>
    </row>
    <row r="570">
      <c r="A570" s="18">
        <v>44419.0</v>
      </c>
      <c r="B570" s="19">
        <v>6.248630848375E12</v>
      </c>
      <c r="C570" s="19" t="s">
        <v>289</v>
      </c>
      <c r="D570" s="19" t="s">
        <v>299</v>
      </c>
      <c r="E570" s="13">
        <v>113.0</v>
      </c>
      <c r="F570" s="19">
        <v>35317.0</v>
      </c>
      <c r="G570" s="19">
        <v>633.0</v>
      </c>
      <c r="H570" s="5" t="str">
        <f t="shared" si="1"/>
        <v>44419  6248630848375</v>
      </c>
    </row>
    <row r="571">
      <c r="A571" s="18">
        <v>44416.0</v>
      </c>
      <c r="B571" s="19">
        <v>6.248630848375E12</v>
      </c>
      <c r="C571" s="19" t="s">
        <v>289</v>
      </c>
      <c r="D571" s="19" t="s">
        <v>299</v>
      </c>
      <c r="E571" s="13">
        <v>30.0</v>
      </c>
      <c r="F571" s="19">
        <v>10334.0</v>
      </c>
      <c r="G571" s="19">
        <v>278.0</v>
      </c>
      <c r="H571" s="5" t="str">
        <f t="shared" si="1"/>
        <v>44416  6248630848375</v>
      </c>
    </row>
    <row r="572">
      <c r="A572" s="18">
        <v>44415.0</v>
      </c>
      <c r="B572" s="19">
        <v>6.248630848375E12</v>
      </c>
      <c r="C572" s="19" t="s">
        <v>289</v>
      </c>
      <c r="D572" s="19" t="s">
        <v>299</v>
      </c>
      <c r="E572" s="13">
        <v>29.0</v>
      </c>
      <c r="F572" s="19">
        <v>8432.0</v>
      </c>
      <c r="G572" s="19">
        <v>50.0</v>
      </c>
      <c r="H572" s="5" t="str">
        <f t="shared" si="1"/>
        <v>44415  6248630848375</v>
      </c>
    </row>
    <row r="573">
      <c r="A573" s="18">
        <v>44412.0</v>
      </c>
      <c r="B573" s="19">
        <v>6.248630848375E12</v>
      </c>
      <c r="C573" s="19" t="s">
        <v>289</v>
      </c>
      <c r="D573" s="19" t="s">
        <v>299</v>
      </c>
      <c r="E573" s="13">
        <v>133.0</v>
      </c>
      <c r="F573" s="19">
        <v>42458.0</v>
      </c>
      <c r="G573" s="19">
        <v>581.0</v>
      </c>
      <c r="H573" s="5" t="str">
        <f t="shared" si="1"/>
        <v>44412  6248630848375</v>
      </c>
    </row>
    <row r="574">
      <c r="A574" s="18">
        <v>44420.0</v>
      </c>
      <c r="B574" s="19">
        <v>6.248630848375E12</v>
      </c>
      <c r="C574" s="19" t="s">
        <v>289</v>
      </c>
      <c r="D574" s="19" t="s">
        <v>299</v>
      </c>
      <c r="E574" s="13">
        <v>115.0</v>
      </c>
      <c r="F574" s="19">
        <v>30403.0</v>
      </c>
      <c r="G574" s="19">
        <v>548.0</v>
      </c>
      <c r="H574" s="5" t="str">
        <f t="shared" si="1"/>
        <v>44420  6248630848375</v>
      </c>
    </row>
    <row r="575">
      <c r="A575" s="18">
        <v>44409.0</v>
      </c>
      <c r="B575" s="19">
        <v>6.248630848375E12</v>
      </c>
      <c r="C575" s="19" t="s">
        <v>289</v>
      </c>
      <c r="D575" s="19" t="s">
        <v>299</v>
      </c>
      <c r="E575" s="13">
        <v>135.0</v>
      </c>
      <c r="F575" s="19">
        <v>46826.0</v>
      </c>
      <c r="G575" s="19">
        <v>650.0</v>
      </c>
      <c r="H575" s="5" t="str">
        <f t="shared" si="1"/>
        <v>44409  6248630848375</v>
      </c>
    </row>
    <row r="576">
      <c r="A576" s="18">
        <v>44418.0</v>
      </c>
      <c r="B576" s="19">
        <v>6.248630848375E12</v>
      </c>
      <c r="C576" s="19" t="s">
        <v>289</v>
      </c>
      <c r="D576" s="19" t="s">
        <v>299</v>
      </c>
      <c r="E576" s="13">
        <v>104.0</v>
      </c>
      <c r="F576" s="19">
        <v>35237.0</v>
      </c>
      <c r="G576" s="19">
        <v>513.0</v>
      </c>
      <c r="H576" s="5" t="str">
        <f t="shared" si="1"/>
        <v>44418  6248630848375</v>
      </c>
    </row>
    <row r="577">
      <c r="A577" s="18">
        <v>44422.0</v>
      </c>
      <c r="B577" s="19">
        <v>6.248630848375E12</v>
      </c>
      <c r="C577" s="19" t="s">
        <v>289</v>
      </c>
      <c r="D577" s="19" t="s">
        <v>299</v>
      </c>
      <c r="E577" s="13">
        <v>123.0</v>
      </c>
      <c r="F577" s="19">
        <v>29002.0</v>
      </c>
      <c r="G577" s="19">
        <v>555.0</v>
      </c>
      <c r="H577" s="5" t="str">
        <f t="shared" si="1"/>
        <v>44422  6248630848375</v>
      </c>
    </row>
    <row r="578">
      <c r="A578" s="18">
        <v>44418.0</v>
      </c>
      <c r="B578" s="19">
        <v>6.251260902375E12</v>
      </c>
      <c r="C578" s="19" t="s">
        <v>289</v>
      </c>
      <c r="D578" s="19" t="s">
        <v>300</v>
      </c>
      <c r="E578" s="13">
        <v>20.0</v>
      </c>
      <c r="F578" s="19">
        <v>2653.0</v>
      </c>
      <c r="G578" s="19">
        <v>12.0</v>
      </c>
      <c r="H578" s="5" t="str">
        <f t="shared" si="1"/>
        <v>44418  6251260902375</v>
      </c>
    </row>
    <row r="579">
      <c r="A579" s="18">
        <v>44420.0</v>
      </c>
      <c r="B579" s="19">
        <v>6.251260902375E12</v>
      </c>
      <c r="C579" s="19" t="s">
        <v>289</v>
      </c>
      <c r="D579" s="19" t="s">
        <v>300</v>
      </c>
      <c r="E579" s="13">
        <v>29.0</v>
      </c>
      <c r="F579" s="19">
        <v>3998.0</v>
      </c>
      <c r="G579" s="19">
        <v>14.0</v>
      </c>
      <c r="H579" s="5" t="str">
        <f t="shared" si="1"/>
        <v>44420  6251260902375</v>
      </c>
    </row>
    <row r="580">
      <c r="A580" s="18">
        <v>44423.0</v>
      </c>
      <c r="B580" s="19">
        <v>6.251260902375E12</v>
      </c>
      <c r="C580" s="19" t="s">
        <v>289</v>
      </c>
      <c r="D580" s="19" t="s">
        <v>300</v>
      </c>
      <c r="E580" s="13">
        <v>31.0</v>
      </c>
      <c r="F580" s="19">
        <v>4453.0</v>
      </c>
      <c r="G580" s="19">
        <v>16.0</v>
      </c>
      <c r="H580" s="5" t="str">
        <f t="shared" si="1"/>
        <v>44423  6251260902375</v>
      </c>
    </row>
    <row r="581">
      <c r="A581" s="18">
        <v>44421.0</v>
      </c>
      <c r="B581" s="19">
        <v>6.251260902375E12</v>
      </c>
      <c r="C581" s="19" t="s">
        <v>289</v>
      </c>
      <c r="D581" s="19" t="s">
        <v>300</v>
      </c>
      <c r="E581" s="13">
        <v>29.0</v>
      </c>
      <c r="F581" s="19">
        <v>3988.0</v>
      </c>
      <c r="G581" s="19">
        <v>15.0</v>
      </c>
      <c r="H581" s="5" t="str">
        <f t="shared" si="1"/>
        <v>44421  6251260902375</v>
      </c>
    </row>
    <row r="582">
      <c r="A582" s="18">
        <v>44419.0</v>
      </c>
      <c r="B582" s="19">
        <v>6.251260902375E12</v>
      </c>
      <c r="C582" s="19" t="s">
        <v>289</v>
      </c>
      <c r="D582" s="19" t="s">
        <v>300</v>
      </c>
      <c r="E582" s="13">
        <v>28.0</v>
      </c>
      <c r="F582" s="19">
        <v>3701.0</v>
      </c>
      <c r="G582" s="19">
        <v>13.0</v>
      </c>
      <c r="H582" s="5" t="str">
        <f t="shared" si="1"/>
        <v>44419  6251260902375</v>
      </c>
    </row>
    <row r="583">
      <c r="A583" s="18">
        <v>44422.0</v>
      </c>
      <c r="B583" s="19">
        <v>6.251260902375E12</v>
      </c>
      <c r="C583" s="19" t="s">
        <v>289</v>
      </c>
      <c r="D583" s="19" t="s">
        <v>300</v>
      </c>
      <c r="E583" s="13">
        <v>31.0</v>
      </c>
      <c r="F583" s="19">
        <v>4052.0</v>
      </c>
      <c r="G583" s="19">
        <v>14.0</v>
      </c>
      <c r="H583" s="5" t="str">
        <f t="shared" si="1"/>
        <v>44422  6251260902375</v>
      </c>
    </row>
    <row r="584">
      <c r="A584" s="18">
        <v>44423.0</v>
      </c>
      <c r="B584" s="19" t="s">
        <v>105</v>
      </c>
      <c r="C584" s="19" t="s">
        <v>301</v>
      </c>
      <c r="D584" s="19" t="s">
        <v>105</v>
      </c>
      <c r="E584" s="13">
        <v>27.0</v>
      </c>
      <c r="F584" s="19">
        <v>40682.0</v>
      </c>
      <c r="G584" s="19">
        <v>73.0</v>
      </c>
      <c r="H584" s="5" t="str">
        <f t="shared" si="1"/>
        <v>44423  criteo_mid_funnel</v>
      </c>
    </row>
    <row r="585">
      <c r="A585" s="18">
        <v>44410.0</v>
      </c>
      <c r="B585" s="19" t="s">
        <v>105</v>
      </c>
      <c r="C585" s="19" t="s">
        <v>301</v>
      </c>
      <c r="D585" s="19" t="s">
        <v>105</v>
      </c>
      <c r="E585" s="13">
        <v>27.0</v>
      </c>
      <c r="F585" s="19">
        <v>39914.0</v>
      </c>
      <c r="G585" s="19">
        <v>58.0</v>
      </c>
      <c r="H585" s="5" t="str">
        <f t="shared" si="1"/>
        <v>44410  criteo_mid_funnel</v>
      </c>
    </row>
    <row r="586">
      <c r="A586" s="18">
        <v>44409.0</v>
      </c>
      <c r="B586" s="19" t="s">
        <v>105</v>
      </c>
      <c r="C586" s="19" t="s">
        <v>301</v>
      </c>
      <c r="D586" s="19" t="s">
        <v>105</v>
      </c>
      <c r="E586" s="13">
        <v>24.0</v>
      </c>
      <c r="F586" s="19">
        <v>44084.0</v>
      </c>
      <c r="G586" s="19">
        <v>70.0</v>
      </c>
      <c r="H586" s="5" t="str">
        <f t="shared" si="1"/>
        <v>44409  criteo_mid_funnel</v>
      </c>
    </row>
    <row r="587">
      <c r="A587" s="18">
        <v>44421.0</v>
      </c>
      <c r="B587" s="19" t="s">
        <v>105</v>
      </c>
      <c r="C587" s="19" t="s">
        <v>301</v>
      </c>
      <c r="D587" s="19" t="s">
        <v>105</v>
      </c>
      <c r="E587" s="13">
        <v>26.0</v>
      </c>
      <c r="F587" s="19">
        <v>42008.0</v>
      </c>
      <c r="G587" s="19">
        <v>67.0</v>
      </c>
      <c r="H587" s="5" t="str">
        <f t="shared" si="1"/>
        <v>44421  criteo_mid_funnel</v>
      </c>
    </row>
    <row r="588">
      <c r="A588" s="18">
        <v>44415.0</v>
      </c>
      <c r="B588" s="19" t="s">
        <v>105</v>
      </c>
      <c r="C588" s="19" t="s">
        <v>301</v>
      </c>
      <c r="D588" s="19" t="s">
        <v>105</v>
      </c>
      <c r="E588" s="13">
        <v>24.0</v>
      </c>
      <c r="F588" s="19">
        <v>40357.0</v>
      </c>
      <c r="G588" s="19">
        <v>67.0</v>
      </c>
      <c r="H588" s="5" t="str">
        <f t="shared" si="1"/>
        <v>44415  criteo_mid_funnel</v>
      </c>
    </row>
    <row r="589">
      <c r="A589" s="18">
        <v>44414.0</v>
      </c>
      <c r="B589" s="19" t="s">
        <v>105</v>
      </c>
      <c r="C589" s="19" t="s">
        <v>301</v>
      </c>
      <c r="D589" s="19" t="s">
        <v>105</v>
      </c>
      <c r="E589" s="13">
        <v>26.0</v>
      </c>
      <c r="F589" s="19">
        <v>44241.0</v>
      </c>
      <c r="G589" s="19">
        <v>69.0</v>
      </c>
      <c r="H589" s="5" t="str">
        <f t="shared" si="1"/>
        <v>44414  criteo_mid_funnel</v>
      </c>
    </row>
    <row r="590">
      <c r="A590" s="18">
        <v>44420.0</v>
      </c>
      <c r="B590" s="19" t="s">
        <v>105</v>
      </c>
      <c r="C590" s="19" t="s">
        <v>301</v>
      </c>
      <c r="D590" s="19" t="s">
        <v>105</v>
      </c>
      <c r="E590" s="13">
        <v>26.0</v>
      </c>
      <c r="F590" s="19">
        <v>45004.0</v>
      </c>
      <c r="G590" s="19">
        <v>70.0</v>
      </c>
      <c r="H590" s="5" t="str">
        <f t="shared" si="1"/>
        <v>44420  criteo_mid_funnel</v>
      </c>
    </row>
    <row r="591">
      <c r="A591" s="18">
        <v>44417.0</v>
      </c>
      <c r="B591" s="19" t="s">
        <v>105</v>
      </c>
      <c r="C591" s="19" t="s">
        <v>301</v>
      </c>
      <c r="D591" s="19" t="s">
        <v>105</v>
      </c>
      <c r="E591" s="13">
        <v>26.0</v>
      </c>
      <c r="F591" s="19">
        <v>39219.0</v>
      </c>
      <c r="G591" s="19">
        <v>59.0</v>
      </c>
      <c r="H591" s="5" t="str">
        <f t="shared" si="1"/>
        <v>44417  criteo_mid_funnel</v>
      </c>
    </row>
    <row r="592">
      <c r="A592" s="18">
        <v>44413.0</v>
      </c>
      <c r="B592" s="19" t="s">
        <v>105</v>
      </c>
      <c r="C592" s="19" t="s">
        <v>301</v>
      </c>
      <c r="D592" s="19" t="s">
        <v>105</v>
      </c>
      <c r="E592" s="13">
        <v>27.0</v>
      </c>
      <c r="F592" s="19">
        <v>44770.0</v>
      </c>
      <c r="G592" s="19">
        <v>58.0</v>
      </c>
      <c r="H592" s="5" t="str">
        <f t="shared" si="1"/>
        <v>44413  criteo_mid_funnel</v>
      </c>
    </row>
    <row r="593">
      <c r="A593" s="18">
        <v>44418.0</v>
      </c>
      <c r="B593" s="19" t="s">
        <v>105</v>
      </c>
      <c r="C593" s="19" t="s">
        <v>301</v>
      </c>
      <c r="D593" s="19" t="s">
        <v>105</v>
      </c>
      <c r="E593" s="13">
        <v>26.0</v>
      </c>
      <c r="F593" s="19">
        <v>45516.0</v>
      </c>
      <c r="G593" s="19">
        <v>63.0</v>
      </c>
      <c r="H593" s="5" t="str">
        <f t="shared" si="1"/>
        <v>44418  criteo_mid_funnel</v>
      </c>
    </row>
    <row r="594">
      <c r="A594" s="18">
        <v>44419.0</v>
      </c>
      <c r="B594" s="19" t="s">
        <v>105</v>
      </c>
      <c r="C594" s="19" t="s">
        <v>301</v>
      </c>
      <c r="D594" s="19" t="s">
        <v>105</v>
      </c>
      <c r="E594" s="13">
        <v>26.0</v>
      </c>
      <c r="F594" s="19">
        <v>41656.0</v>
      </c>
      <c r="G594" s="19">
        <v>59.0</v>
      </c>
      <c r="H594" s="5" t="str">
        <f t="shared" si="1"/>
        <v>44419  criteo_mid_funnel</v>
      </c>
    </row>
    <row r="595">
      <c r="A595" s="18">
        <v>44416.0</v>
      </c>
      <c r="B595" s="19" t="s">
        <v>105</v>
      </c>
      <c r="C595" s="19" t="s">
        <v>301</v>
      </c>
      <c r="D595" s="19" t="s">
        <v>105</v>
      </c>
      <c r="E595" s="13">
        <v>27.0</v>
      </c>
      <c r="F595" s="19">
        <v>43980.0</v>
      </c>
      <c r="G595" s="19">
        <v>85.0</v>
      </c>
      <c r="H595" s="5" t="str">
        <f t="shared" si="1"/>
        <v>44416  criteo_mid_funnel</v>
      </c>
    </row>
    <row r="596">
      <c r="A596" s="18">
        <v>44412.0</v>
      </c>
      <c r="B596" s="19" t="s">
        <v>105</v>
      </c>
      <c r="C596" s="19" t="s">
        <v>301</v>
      </c>
      <c r="D596" s="19" t="s">
        <v>105</v>
      </c>
      <c r="E596" s="13">
        <v>27.0</v>
      </c>
      <c r="F596" s="19">
        <v>39812.0</v>
      </c>
      <c r="G596" s="19">
        <v>52.0</v>
      </c>
      <c r="H596" s="5" t="str">
        <f t="shared" si="1"/>
        <v>44412  criteo_mid_funnel</v>
      </c>
    </row>
    <row r="597">
      <c r="A597" s="18">
        <v>44422.0</v>
      </c>
      <c r="B597" s="19" t="s">
        <v>105</v>
      </c>
      <c r="C597" s="19" t="s">
        <v>301</v>
      </c>
      <c r="D597" s="19" t="s">
        <v>105</v>
      </c>
      <c r="E597" s="13">
        <v>26.0</v>
      </c>
      <c r="F597" s="19">
        <v>44035.0</v>
      </c>
      <c r="G597" s="19">
        <v>63.0</v>
      </c>
      <c r="H597" s="5" t="str">
        <f t="shared" si="1"/>
        <v>44422  criteo_mid_funnel</v>
      </c>
    </row>
    <row r="598">
      <c r="A598" s="18">
        <v>44411.0</v>
      </c>
      <c r="B598" s="19" t="s">
        <v>105</v>
      </c>
      <c r="C598" s="19" t="s">
        <v>301</v>
      </c>
      <c r="D598" s="19" t="s">
        <v>105</v>
      </c>
      <c r="E598" s="13">
        <v>26.0</v>
      </c>
      <c r="F598" s="19">
        <v>38071.0</v>
      </c>
      <c r="G598" s="19">
        <v>54.0</v>
      </c>
      <c r="H598" s="5" t="str">
        <f t="shared" si="1"/>
        <v>44411  criteo_mid_funnel</v>
      </c>
    </row>
    <row r="599">
      <c r="A599" s="18">
        <v>44417.0</v>
      </c>
      <c r="B599" s="19" t="s">
        <v>67</v>
      </c>
      <c r="C599" s="19" t="s">
        <v>301</v>
      </c>
      <c r="D599" s="19" t="s">
        <v>67</v>
      </c>
      <c r="E599" s="13">
        <v>303.0</v>
      </c>
      <c r="F599" s="19">
        <v>217829.0</v>
      </c>
      <c r="G599" s="19">
        <v>648.0</v>
      </c>
      <c r="H599" s="5" t="str">
        <f t="shared" si="1"/>
        <v>44417  criteo_lower_funnel</v>
      </c>
    </row>
    <row r="600">
      <c r="A600" s="18">
        <v>44419.0</v>
      </c>
      <c r="B600" s="19" t="s">
        <v>67</v>
      </c>
      <c r="C600" s="19" t="s">
        <v>301</v>
      </c>
      <c r="D600" s="19" t="s">
        <v>67</v>
      </c>
      <c r="E600" s="13">
        <v>142.0</v>
      </c>
      <c r="F600" s="19">
        <v>137150.0</v>
      </c>
      <c r="G600" s="19">
        <v>348.0</v>
      </c>
      <c r="H600" s="5" t="str">
        <f t="shared" si="1"/>
        <v>44419  criteo_lower_funnel</v>
      </c>
    </row>
    <row r="601">
      <c r="A601" s="18">
        <v>44420.0</v>
      </c>
      <c r="B601" s="19" t="s">
        <v>67</v>
      </c>
      <c r="C601" s="19" t="s">
        <v>301</v>
      </c>
      <c r="D601" s="19" t="s">
        <v>67</v>
      </c>
      <c r="E601" s="13">
        <v>147.0</v>
      </c>
      <c r="F601" s="19">
        <v>124265.0</v>
      </c>
      <c r="G601" s="19">
        <v>373.0</v>
      </c>
      <c r="H601" s="5" t="str">
        <f t="shared" si="1"/>
        <v>44420  criteo_lower_funnel</v>
      </c>
    </row>
    <row r="602">
      <c r="A602" s="18">
        <v>44418.0</v>
      </c>
      <c r="B602" s="19" t="s">
        <v>67</v>
      </c>
      <c r="C602" s="19" t="s">
        <v>301</v>
      </c>
      <c r="D602" s="19" t="s">
        <v>67</v>
      </c>
      <c r="E602" s="13">
        <v>181.0</v>
      </c>
      <c r="F602" s="19">
        <v>157751.0</v>
      </c>
      <c r="G602" s="19">
        <v>461.0</v>
      </c>
      <c r="H602" s="5" t="str">
        <f t="shared" si="1"/>
        <v>44418  criteo_lower_funnel</v>
      </c>
    </row>
    <row r="603">
      <c r="A603" s="18">
        <v>44423.0</v>
      </c>
      <c r="B603" s="19" t="s">
        <v>67</v>
      </c>
      <c r="C603" s="19" t="s">
        <v>301</v>
      </c>
      <c r="D603" s="19" t="s">
        <v>67</v>
      </c>
      <c r="E603" s="13">
        <v>172.0</v>
      </c>
      <c r="F603" s="19">
        <v>131345.0</v>
      </c>
      <c r="G603" s="19">
        <v>460.0</v>
      </c>
      <c r="H603" s="5" t="str">
        <f t="shared" si="1"/>
        <v>44423  criteo_lower_funnel</v>
      </c>
    </row>
    <row r="604">
      <c r="A604" s="18">
        <v>44410.0</v>
      </c>
      <c r="B604" s="19" t="s">
        <v>67</v>
      </c>
      <c r="C604" s="19" t="s">
        <v>301</v>
      </c>
      <c r="D604" s="19" t="s">
        <v>67</v>
      </c>
      <c r="E604" s="13">
        <v>583.0</v>
      </c>
      <c r="F604" s="19">
        <v>362013.0</v>
      </c>
      <c r="G604" s="19">
        <v>1079.0</v>
      </c>
      <c r="H604" s="5" t="str">
        <f t="shared" si="1"/>
        <v>44410  criteo_lower_funnel</v>
      </c>
    </row>
    <row r="605">
      <c r="A605" s="18">
        <v>44422.0</v>
      </c>
      <c r="B605" s="19" t="s">
        <v>67</v>
      </c>
      <c r="C605" s="19" t="s">
        <v>301</v>
      </c>
      <c r="D605" s="19" t="s">
        <v>67</v>
      </c>
      <c r="E605" s="13">
        <v>123.0</v>
      </c>
      <c r="F605" s="19">
        <v>99656.0</v>
      </c>
      <c r="G605" s="19">
        <v>317.0</v>
      </c>
      <c r="H605" s="5" t="str">
        <f t="shared" si="1"/>
        <v>44422  criteo_lower_funnel</v>
      </c>
    </row>
    <row r="606">
      <c r="A606" s="18">
        <v>44421.0</v>
      </c>
      <c r="B606" s="19" t="s">
        <v>67</v>
      </c>
      <c r="C606" s="19" t="s">
        <v>301</v>
      </c>
      <c r="D606" s="19" t="s">
        <v>67</v>
      </c>
      <c r="E606" s="13">
        <v>139.0</v>
      </c>
      <c r="F606" s="19">
        <v>108363.0</v>
      </c>
      <c r="G606" s="19">
        <v>328.0</v>
      </c>
      <c r="H606" s="5" t="str">
        <f t="shared" si="1"/>
        <v>44421  criteo_lower_funnel</v>
      </c>
    </row>
    <row r="607">
      <c r="A607" s="18">
        <v>44412.0</v>
      </c>
      <c r="B607" s="19" t="s">
        <v>67</v>
      </c>
      <c r="C607" s="19" t="s">
        <v>301</v>
      </c>
      <c r="D607" s="19" t="s">
        <v>67</v>
      </c>
      <c r="E607" s="13">
        <v>173.0</v>
      </c>
      <c r="F607" s="19">
        <v>108033.0</v>
      </c>
      <c r="G607" s="19">
        <v>320.0</v>
      </c>
      <c r="H607" s="5" t="str">
        <f t="shared" si="1"/>
        <v>44412  criteo_lower_funnel</v>
      </c>
    </row>
    <row r="608">
      <c r="A608" s="18">
        <v>44411.0</v>
      </c>
      <c r="B608" s="19" t="s">
        <v>67</v>
      </c>
      <c r="C608" s="19" t="s">
        <v>301</v>
      </c>
      <c r="D608" s="19" t="s">
        <v>67</v>
      </c>
      <c r="E608" s="13">
        <v>594.0</v>
      </c>
      <c r="F608" s="19">
        <v>387926.0</v>
      </c>
      <c r="G608" s="19">
        <v>1100.0</v>
      </c>
      <c r="H608" s="5" t="str">
        <f t="shared" si="1"/>
        <v>44411  criteo_lower_funnel</v>
      </c>
    </row>
    <row r="609">
      <c r="A609" s="18">
        <v>44409.0</v>
      </c>
      <c r="B609" s="19" t="s">
        <v>67</v>
      </c>
      <c r="C609" s="19" t="s">
        <v>301</v>
      </c>
      <c r="D609" s="19" t="s">
        <v>67</v>
      </c>
      <c r="E609" s="13">
        <v>474.0</v>
      </c>
      <c r="F609" s="19">
        <v>275597.0</v>
      </c>
      <c r="G609" s="19">
        <v>879.0</v>
      </c>
      <c r="H609" s="5" t="str">
        <f t="shared" si="1"/>
        <v>44409  criteo_lower_funnel</v>
      </c>
    </row>
    <row r="610">
      <c r="A610" s="18">
        <v>44422.0</v>
      </c>
      <c r="B610" s="19" t="s">
        <v>106</v>
      </c>
      <c r="C610" s="19" t="s">
        <v>301</v>
      </c>
      <c r="D610" s="19" t="s">
        <v>106</v>
      </c>
      <c r="E610" s="13">
        <v>13.0</v>
      </c>
      <c r="F610" s="19">
        <v>8041.0</v>
      </c>
      <c r="G610" s="19">
        <v>21.0</v>
      </c>
      <c r="H610" s="5" t="str">
        <f t="shared" si="1"/>
        <v>44422  criteo_mid_funnel_bis</v>
      </c>
    </row>
    <row r="611">
      <c r="A611" s="18">
        <v>44410.0</v>
      </c>
      <c r="B611" s="19" t="s">
        <v>106</v>
      </c>
      <c r="C611" s="19" t="s">
        <v>301</v>
      </c>
      <c r="D611" s="19" t="s">
        <v>106</v>
      </c>
      <c r="E611" s="13">
        <v>14.0</v>
      </c>
      <c r="F611" s="19">
        <v>4587.0</v>
      </c>
      <c r="G611" s="19">
        <v>14.0</v>
      </c>
      <c r="H611" s="5" t="str">
        <f t="shared" si="1"/>
        <v>44410  criteo_mid_funnel_bis</v>
      </c>
    </row>
    <row r="612">
      <c r="A612" s="18">
        <v>44417.0</v>
      </c>
      <c r="B612" s="19" t="s">
        <v>106</v>
      </c>
      <c r="C612" s="19" t="s">
        <v>301</v>
      </c>
      <c r="D612" s="19" t="s">
        <v>106</v>
      </c>
      <c r="E612" s="13">
        <v>10.0</v>
      </c>
      <c r="F612" s="19">
        <v>6266.0</v>
      </c>
      <c r="G612" s="19">
        <v>23.0</v>
      </c>
      <c r="H612" s="5" t="str">
        <f t="shared" si="1"/>
        <v>44417  criteo_mid_funnel_bis</v>
      </c>
    </row>
    <row r="613">
      <c r="A613" s="18">
        <v>44412.0</v>
      </c>
      <c r="B613" s="19" t="s">
        <v>106</v>
      </c>
      <c r="C613" s="19" t="s">
        <v>301</v>
      </c>
      <c r="D613" s="19" t="s">
        <v>106</v>
      </c>
      <c r="E613" s="13">
        <v>14.0</v>
      </c>
      <c r="F613" s="19">
        <v>6792.0</v>
      </c>
      <c r="G613" s="19">
        <v>14.0</v>
      </c>
      <c r="H613" s="5" t="str">
        <f t="shared" si="1"/>
        <v>44412  criteo_mid_funnel_bis</v>
      </c>
    </row>
    <row r="614">
      <c r="A614" s="18">
        <v>44413.0</v>
      </c>
      <c r="B614" s="19" t="s">
        <v>106</v>
      </c>
      <c r="C614" s="19" t="s">
        <v>301</v>
      </c>
      <c r="D614" s="19" t="s">
        <v>106</v>
      </c>
      <c r="E614" s="13">
        <v>13.0</v>
      </c>
      <c r="F614" s="19">
        <v>6798.0</v>
      </c>
      <c r="G614" s="19">
        <v>14.0</v>
      </c>
      <c r="H614" s="5" t="str">
        <f t="shared" si="1"/>
        <v>44413  criteo_mid_funnel_bis</v>
      </c>
    </row>
    <row r="615">
      <c r="A615" s="18">
        <v>44419.0</v>
      </c>
      <c r="B615" s="19" t="s">
        <v>106</v>
      </c>
      <c r="C615" s="19" t="s">
        <v>301</v>
      </c>
      <c r="D615" s="19" t="s">
        <v>106</v>
      </c>
      <c r="E615" s="13">
        <v>13.0</v>
      </c>
      <c r="F615" s="19">
        <v>7985.0</v>
      </c>
      <c r="G615" s="19">
        <v>16.0</v>
      </c>
      <c r="H615" s="5" t="str">
        <f t="shared" si="1"/>
        <v>44419  criteo_mid_funnel_bis</v>
      </c>
    </row>
    <row r="616">
      <c r="A616" s="18">
        <v>44415.0</v>
      </c>
      <c r="B616" s="19" t="s">
        <v>106</v>
      </c>
      <c r="C616" s="19" t="s">
        <v>301</v>
      </c>
      <c r="D616" s="19" t="s">
        <v>106</v>
      </c>
      <c r="E616" s="13">
        <v>13.0</v>
      </c>
      <c r="F616" s="19">
        <v>8259.0</v>
      </c>
      <c r="G616" s="19">
        <v>21.0</v>
      </c>
      <c r="H616" s="5" t="str">
        <f t="shared" si="1"/>
        <v>44415  criteo_mid_funnel_bis</v>
      </c>
    </row>
    <row r="617">
      <c r="A617" s="18">
        <v>44416.0</v>
      </c>
      <c r="B617" s="19" t="s">
        <v>106</v>
      </c>
      <c r="C617" s="19" t="s">
        <v>301</v>
      </c>
      <c r="D617" s="19" t="s">
        <v>106</v>
      </c>
      <c r="E617" s="13">
        <v>13.0</v>
      </c>
      <c r="F617" s="19">
        <v>8298.0</v>
      </c>
      <c r="G617" s="19">
        <v>17.0</v>
      </c>
      <c r="H617" s="5" t="str">
        <f t="shared" si="1"/>
        <v>44416  criteo_mid_funnel_bis</v>
      </c>
    </row>
    <row r="618">
      <c r="A618" s="18">
        <v>44411.0</v>
      </c>
      <c r="B618" s="19" t="s">
        <v>106</v>
      </c>
      <c r="C618" s="19" t="s">
        <v>301</v>
      </c>
      <c r="D618" s="19" t="s">
        <v>106</v>
      </c>
      <c r="E618" s="13">
        <v>13.0</v>
      </c>
      <c r="F618" s="19">
        <v>4991.0</v>
      </c>
      <c r="G618" s="19">
        <v>13.0</v>
      </c>
      <c r="H618" s="5" t="str">
        <f t="shared" si="1"/>
        <v>44411  criteo_mid_funnel_bis</v>
      </c>
    </row>
    <row r="619">
      <c r="A619" s="18">
        <v>44409.0</v>
      </c>
      <c r="B619" s="19" t="s">
        <v>106</v>
      </c>
      <c r="C619" s="19" t="s">
        <v>301</v>
      </c>
      <c r="D619" s="19" t="s">
        <v>106</v>
      </c>
      <c r="E619" s="13">
        <v>12.0</v>
      </c>
      <c r="F619" s="19">
        <v>3464.0</v>
      </c>
      <c r="G619" s="19">
        <v>11.0</v>
      </c>
      <c r="H619" s="5" t="str">
        <f t="shared" si="1"/>
        <v>44409  criteo_mid_funnel_bis</v>
      </c>
    </row>
    <row r="620">
      <c r="A620" s="18">
        <v>44414.0</v>
      </c>
      <c r="B620" s="19" t="s">
        <v>106</v>
      </c>
      <c r="C620" s="19" t="s">
        <v>301</v>
      </c>
      <c r="D620" s="19" t="s">
        <v>106</v>
      </c>
      <c r="E620" s="13">
        <v>13.0</v>
      </c>
      <c r="F620" s="19">
        <v>8215.0</v>
      </c>
      <c r="G620" s="19">
        <v>17.0</v>
      </c>
      <c r="H620" s="5" t="str">
        <f t="shared" si="1"/>
        <v>44414  criteo_mid_funnel_bis</v>
      </c>
    </row>
    <row r="621">
      <c r="A621" s="18">
        <v>44421.0</v>
      </c>
      <c r="B621" s="19" t="s">
        <v>106</v>
      </c>
      <c r="C621" s="19" t="s">
        <v>301</v>
      </c>
      <c r="D621" s="19" t="s">
        <v>106</v>
      </c>
      <c r="E621" s="13">
        <v>13.0</v>
      </c>
      <c r="F621" s="19">
        <v>7591.0</v>
      </c>
      <c r="G621" s="19">
        <v>17.0</v>
      </c>
      <c r="H621" s="5" t="str">
        <f t="shared" si="1"/>
        <v>44421  criteo_mid_funnel_bis</v>
      </c>
    </row>
    <row r="622">
      <c r="A622" s="18">
        <v>44418.0</v>
      </c>
      <c r="B622" s="19" t="s">
        <v>106</v>
      </c>
      <c r="C622" s="19" t="s">
        <v>301</v>
      </c>
      <c r="D622" s="19" t="s">
        <v>106</v>
      </c>
      <c r="E622" s="13">
        <v>10.0</v>
      </c>
      <c r="F622" s="19">
        <v>5576.0</v>
      </c>
      <c r="G622" s="19">
        <v>12.0</v>
      </c>
      <c r="H622" s="5" t="str">
        <f t="shared" si="1"/>
        <v>44418  criteo_mid_funnel_bis</v>
      </c>
    </row>
    <row r="623">
      <c r="A623" s="18">
        <v>44420.0</v>
      </c>
      <c r="B623" s="19" t="s">
        <v>106</v>
      </c>
      <c r="C623" s="19" t="s">
        <v>301</v>
      </c>
      <c r="D623" s="19" t="s">
        <v>106</v>
      </c>
      <c r="E623" s="13">
        <v>13.0</v>
      </c>
      <c r="F623" s="19">
        <v>8100.0</v>
      </c>
      <c r="G623" s="19">
        <v>17.0</v>
      </c>
      <c r="H623" s="5" t="str">
        <f t="shared" si="1"/>
        <v>44420  criteo_mid_funnel_bis</v>
      </c>
    </row>
    <row r="624">
      <c r="A624" s="18">
        <v>44423.0</v>
      </c>
      <c r="B624" s="19" t="s">
        <v>106</v>
      </c>
      <c r="C624" s="19" t="s">
        <v>301</v>
      </c>
      <c r="D624" s="19" t="s">
        <v>106</v>
      </c>
      <c r="E624" s="13">
        <v>13.0</v>
      </c>
      <c r="F624" s="19">
        <v>7688.0</v>
      </c>
      <c r="G624" s="19">
        <v>21.0</v>
      </c>
      <c r="H624" s="5" t="str">
        <f t="shared" si="1"/>
        <v>44423  criteo_mid_funnel_bis</v>
      </c>
    </row>
    <row r="625">
      <c r="A625" s="18">
        <v>44423.0</v>
      </c>
      <c r="B625" s="19" t="s">
        <v>69</v>
      </c>
      <c r="C625" s="19" t="s">
        <v>301</v>
      </c>
      <c r="D625" s="19" t="s">
        <v>69</v>
      </c>
      <c r="E625" s="13">
        <v>20.0</v>
      </c>
      <c r="F625" s="19">
        <v>13398.0</v>
      </c>
      <c r="G625" s="19">
        <v>42.0</v>
      </c>
      <c r="H625" s="5" t="str">
        <f t="shared" si="1"/>
        <v>44423  criteo_seg_occasionnels</v>
      </c>
    </row>
    <row r="626">
      <c r="A626" s="18">
        <v>44418.0</v>
      </c>
      <c r="B626" s="19" t="s">
        <v>69</v>
      </c>
      <c r="C626" s="19" t="s">
        <v>301</v>
      </c>
      <c r="D626" s="19" t="s">
        <v>69</v>
      </c>
      <c r="E626" s="13">
        <v>14.0</v>
      </c>
      <c r="F626" s="19">
        <v>10947.0</v>
      </c>
      <c r="G626" s="19">
        <v>32.0</v>
      </c>
      <c r="H626" s="5" t="str">
        <f t="shared" si="1"/>
        <v>44418  criteo_seg_occasionnels</v>
      </c>
    </row>
    <row r="627">
      <c r="A627" s="18">
        <v>44419.0</v>
      </c>
      <c r="B627" s="19" t="s">
        <v>69</v>
      </c>
      <c r="C627" s="19" t="s">
        <v>301</v>
      </c>
      <c r="D627" s="19" t="s">
        <v>69</v>
      </c>
      <c r="E627" s="13">
        <v>16.0</v>
      </c>
      <c r="F627" s="19">
        <v>11907.0</v>
      </c>
      <c r="G627" s="19">
        <v>30.0</v>
      </c>
      <c r="H627" s="5" t="str">
        <f t="shared" si="1"/>
        <v>44419  criteo_seg_occasionnels</v>
      </c>
    </row>
    <row r="628">
      <c r="A628" s="18">
        <v>44412.0</v>
      </c>
      <c r="B628" s="19" t="s">
        <v>69</v>
      </c>
      <c r="C628" s="19" t="s">
        <v>301</v>
      </c>
      <c r="D628" s="19" t="s">
        <v>69</v>
      </c>
      <c r="E628" s="13">
        <v>19.0</v>
      </c>
      <c r="F628" s="19">
        <v>19056.0</v>
      </c>
      <c r="G628" s="19">
        <v>36.0</v>
      </c>
      <c r="H628" s="5" t="str">
        <f t="shared" si="1"/>
        <v>44412  criteo_seg_occasionnels</v>
      </c>
    </row>
    <row r="629">
      <c r="A629" s="18">
        <v>44414.0</v>
      </c>
      <c r="B629" s="19" t="s">
        <v>69</v>
      </c>
      <c r="C629" s="19" t="s">
        <v>301</v>
      </c>
      <c r="D629" s="19" t="s">
        <v>69</v>
      </c>
      <c r="E629" s="13">
        <v>12.0</v>
      </c>
      <c r="F629" s="19">
        <v>11461.0</v>
      </c>
      <c r="G629" s="19">
        <v>21.0</v>
      </c>
      <c r="H629" s="5" t="str">
        <f t="shared" si="1"/>
        <v>44414  criteo_seg_occasionnels</v>
      </c>
    </row>
    <row r="630">
      <c r="A630" s="18">
        <v>44411.0</v>
      </c>
      <c r="B630" s="19" t="s">
        <v>69</v>
      </c>
      <c r="C630" s="19" t="s">
        <v>301</v>
      </c>
      <c r="D630" s="19" t="s">
        <v>69</v>
      </c>
      <c r="E630" s="13">
        <v>22.0</v>
      </c>
      <c r="F630" s="19">
        <v>20328.0</v>
      </c>
      <c r="G630" s="19">
        <v>42.0</v>
      </c>
      <c r="H630" s="5" t="str">
        <f t="shared" si="1"/>
        <v>44411  criteo_seg_occasionnels</v>
      </c>
    </row>
    <row r="631">
      <c r="A631" s="18">
        <v>44421.0</v>
      </c>
      <c r="B631" s="19" t="s">
        <v>69</v>
      </c>
      <c r="C631" s="19" t="s">
        <v>301</v>
      </c>
      <c r="D631" s="19" t="s">
        <v>69</v>
      </c>
      <c r="E631" s="13">
        <v>14.0</v>
      </c>
      <c r="F631" s="19">
        <v>9600.0</v>
      </c>
      <c r="G631" s="19">
        <v>30.0</v>
      </c>
      <c r="H631" s="5" t="str">
        <f t="shared" si="1"/>
        <v>44421  criteo_seg_occasionnels</v>
      </c>
    </row>
    <row r="632">
      <c r="A632" s="18">
        <v>44409.0</v>
      </c>
      <c r="B632" s="19" t="s">
        <v>69</v>
      </c>
      <c r="C632" s="19" t="s">
        <v>301</v>
      </c>
      <c r="D632" s="19" t="s">
        <v>69</v>
      </c>
      <c r="E632" s="13">
        <v>23.0</v>
      </c>
      <c r="F632" s="19">
        <v>12978.0</v>
      </c>
      <c r="G632" s="19">
        <v>45.0</v>
      </c>
      <c r="H632" s="5" t="str">
        <f t="shared" si="1"/>
        <v>44409  criteo_seg_occasionnels</v>
      </c>
    </row>
    <row r="633">
      <c r="A633" s="18">
        <v>44410.0</v>
      </c>
      <c r="B633" s="19" t="s">
        <v>69</v>
      </c>
      <c r="C633" s="19" t="s">
        <v>301</v>
      </c>
      <c r="D633" s="19" t="s">
        <v>69</v>
      </c>
      <c r="E633" s="13">
        <v>26.0</v>
      </c>
      <c r="F633" s="19">
        <v>19555.0</v>
      </c>
      <c r="G633" s="19">
        <v>51.0</v>
      </c>
      <c r="H633" s="5" t="str">
        <f t="shared" si="1"/>
        <v>44410  criteo_seg_occasionnels</v>
      </c>
    </row>
    <row r="634">
      <c r="A634" s="18">
        <v>44416.0</v>
      </c>
      <c r="B634" s="19" t="s">
        <v>69</v>
      </c>
      <c r="C634" s="19" t="s">
        <v>301</v>
      </c>
      <c r="D634" s="19" t="s">
        <v>69</v>
      </c>
      <c r="E634" s="13">
        <v>13.0</v>
      </c>
      <c r="F634" s="19">
        <v>9971.0</v>
      </c>
      <c r="G634" s="19">
        <v>28.0</v>
      </c>
      <c r="H634" s="5" t="str">
        <f t="shared" si="1"/>
        <v>44416  criteo_seg_occasionnels</v>
      </c>
    </row>
    <row r="635">
      <c r="A635" s="18">
        <v>44420.0</v>
      </c>
      <c r="B635" s="19" t="s">
        <v>69</v>
      </c>
      <c r="C635" s="19" t="s">
        <v>301</v>
      </c>
      <c r="D635" s="19" t="s">
        <v>69</v>
      </c>
      <c r="E635" s="13">
        <v>16.0</v>
      </c>
      <c r="F635" s="19">
        <v>11224.0</v>
      </c>
      <c r="G635" s="19">
        <v>33.0</v>
      </c>
      <c r="H635" s="5" t="str">
        <f t="shared" si="1"/>
        <v>44420  criteo_seg_occasionnels</v>
      </c>
    </row>
    <row r="636">
      <c r="A636" s="18">
        <v>44415.0</v>
      </c>
      <c r="B636" s="19" t="s">
        <v>69</v>
      </c>
      <c r="C636" s="19" t="s">
        <v>301</v>
      </c>
      <c r="D636" s="19" t="s">
        <v>69</v>
      </c>
      <c r="E636" s="13">
        <v>9.0</v>
      </c>
      <c r="F636" s="19">
        <v>8227.0</v>
      </c>
      <c r="G636" s="19">
        <v>18.0</v>
      </c>
      <c r="H636" s="5" t="str">
        <f t="shared" si="1"/>
        <v>44415  criteo_seg_occasionnels</v>
      </c>
    </row>
    <row r="637">
      <c r="A637" s="18">
        <v>44422.0</v>
      </c>
      <c r="B637" s="19" t="s">
        <v>69</v>
      </c>
      <c r="C637" s="19" t="s">
        <v>301</v>
      </c>
      <c r="D637" s="19" t="s">
        <v>69</v>
      </c>
      <c r="E637" s="13">
        <v>13.0</v>
      </c>
      <c r="F637" s="19">
        <v>8867.0</v>
      </c>
      <c r="G637" s="19">
        <v>26.0</v>
      </c>
      <c r="H637" s="5" t="str">
        <f t="shared" si="1"/>
        <v>44422  criteo_seg_occasionnels</v>
      </c>
    </row>
    <row r="638">
      <c r="A638" s="18">
        <v>44417.0</v>
      </c>
      <c r="B638" s="19" t="s">
        <v>69</v>
      </c>
      <c r="C638" s="19" t="s">
        <v>301</v>
      </c>
      <c r="D638" s="19" t="s">
        <v>69</v>
      </c>
      <c r="E638" s="13">
        <v>13.0</v>
      </c>
      <c r="F638" s="19">
        <v>9741.0</v>
      </c>
      <c r="G638" s="19">
        <v>26.0</v>
      </c>
      <c r="H638" s="5" t="str">
        <f t="shared" si="1"/>
        <v>44417  criteo_seg_occasionnels</v>
      </c>
    </row>
    <row r="639">
      <c r="A639" s="18">
        <v>44413.0</v>
      </c>
      <c r="B639" s="19" t="s">
        <v>69</v>
      </c>
      <c r="C639" s="19" t="s">
        <v>301</v>
      </c>
      <c r="D639" s="19" t="s">
        <v>69</v>
      </c>
      <c r="E639" s="13">
        <v>19.0</v>
      </c>
      <c r="F639" s="19">
        <v>14315.0</v>
      </c>
      <c r="G639" s="19">
        <v>35.0</v>
      </c>
      <c r="H639" s="5" t="str">
        <f t="shared" si="1"/>
        <v>44413  criteo_seg_occasionnels</v>
      </c>
    </row>
    <row r="640">
      <c r="A640" s="18">
        <v>44410.0</v>
      </c>
      <c r="B640" s="19" t="s">
        <v>302</v>
      </c>
      <c r="C640" s="19" t="s">
        <v>301</v>
      </c>
      <c r="D640" s="19" t="s">
        <v>302</v>
      </c>
      <c r="E640" s="13">
        <v>0.0</v>
      </c>
      <c r="F640" s="19">
        <v>0.0</v>
      </c>
      <c r="G640" s="19">
        <v>0.0</v>
      </c>
      <c r="H640" s="5" t="str">
        <f t="shared" si="1"/>
        <v>44410  criteo_audience_tv</v>
      </c>
    </row>
    <row r="641">
      <c r="A641" s="18">
        <v>44416.0</v>
      </c>
      <c r="B641" s="19" t="s">
        <v>67</v>
      </c>
      <c r="C641" s="19" t="s">
        <v>301</v>
      </c>
      <c r="D641" s="19" t="s">
        <v>67</v>
      </c>
      <c r="E641" s="13">
        <v>0.0</v>
      </c>
      <c r="F641" s="19">
        <v>0.0</v>
      </c>
      <c r="G641" s="19">
        <v>0.0</v>
      </c>
      <c r="H641" s="5" t="str">
        <f t="shared" si="1"/>
        <v>44416  criteo_lower_funnel</v>
      </c>
    </row>
    <row r="642">
      <c r="A642" s="18">
        <v>44414.0</v>
      </c>
      <c r="B642" s="19" t="s">
        <v>67</v>
      </c>
      <c r="C642" s="19" t="s">
        <v>301</v>
      </c>
      <c r="D642" s="19" t="s">
        <v>67</v>
      </c>
      <c r="E642" s="13">
        <v>0.0</v>
      </c>
      <c r="F642" s="19">
        <v>0.0</v>
      </c>
      <c r="G642" s="19">
        <v>0.0</v>
      </c>
      <c r="H642" s="5" t="str">
        <f t="shared" si="1"/>
        <v>44414  criteo_lower_funnel</v>
      </c>
    </row>
    <row r="643">
      <c r="A643" s="18">
        <v>44415.0</v>
      </c>
      <c r="B643" s="19" t="s">
        <v>67</v>
      </c>
      <c r="C643" s="19" t="s">
        <v>301</v>
      </c>
      <c r="D643" s="19" t="s">
        <v>67</v>
      </c>
      <c r="E643" s="13">
        <v>0.0</v>
      </c>
      <c r="F643" s="19">
        <v>0.0</v>
      </c>
      <c r="G643" s="19">
        <v>0.0</v>
      </c>
      <c r="H643" s="5" t="str">
        <f t="shared" si="1"/>
        <v>44415  criteo_lower_funnel</v>
      </c>
    </row>
    <row r="644">
      <c r="A644" s="18">
        <v>44413.0</v>
      </c>
      <c r="B644" s="19" t="s">
        <v>67</v>
      </c>
      <c r="C644" s="19" t="s">
        <v>301</v>
      </c>
      <c r="D644" s="19" t="s">
        <v>67</v>
      </c>
      <c r="E644" s="13">
        <v>0.0</v>
      </c>
      <c r="F644" s="19">
        <v>7.0</v>
      </c>
      <c r="G644" s="19">
        <v>0.0</v>
      </c>
      <c r="H644" s="5" t="str">
        <f t="shared" si="1"/>
        <v>44413  criteo_lower_funnel</v>
      </c>
    </row>
    <row r="645">
      <c r="A645" s="18">
        <v>44420.0</v>
      </c>
      <c r="B645" s="19" t="s">
        <v>75</v>
      </c>
      <c r="C645" s="19" t="s">
        <v>303</v>
      </c>
      <c r="D645" s="19" t="s">
        <v>75</v>
      </c>
      <c r="E645" s="13">
        <v>66.0</v>
      </c>
      <c r="F645" s="19">
        <v>16544.0</v>
      </c>
      <c r="G645" s="19">
        <v>190.0</v>
      </c>
      <c r="H645" s="5" t="str">
        <f t="shared" si="1"/>
        <v>44420  FR - SHP - All Products</v>
      </c>
    </row>
    <row r="646">
      <c r="A646" s="18">
        <v>44418.0</v>
      </c>
      <c r="B646" s="19" t="s">
        <v>75</v>
      </c>
      <c r="C646" s="19" t="s">
        <v>303</v>
      </c>
      <c r="D646" s="19" t="s">
        <v>75</v>
      </c>
      <c r="E646" s="13">
        <v>39.0</v>
      </c>
      <c r="F646" s="19">
        <v>15316.0</v>
      </c>
      <c r="G646" s="19">
        <v>152.0</v>
      </c>
      <c r="H646" s="5" t="str">
        <f t="shared" si="1"/>
        <v>44418  FR - SHP - All Products</v>
      </c>
    </row>
    <row r="647">
      <c r="A647" s="18">
        <v>44416.0</v>
      </c>
      <c r="B647" s="19" t="s">
        <v>75</v>
      </c>
      <c r="C647" s="19" t="s">
        <v>303</v>
      </c>
      <c r="D647" s="19" t="s">
        <v>75</v>
      </c>
      <c r="E647" s="13">
        <v>40.0</v>
      </c>
      <c r="F647" s="19">
        <v>14285.0</v>
      </c>
      <c r="G647" s="19">
        <v>133.0</v>
      </c>
      <c r="H647" s="5" t="str">
        <f t="shared" si="1"/>
        <v>44416  FR - SHP - All Products</v>
      </c>
    </row>
    <row r="648">
      <c r="A648" s="18">
        <v>44421.0</v>
      </c>
      <c r="B648" s="19" t="s">
        <v>75</v>
      </c>
      <c r="C648" s="19" t="s">
        <v>303</v>
      </c>
      <c r="D648" s="19" t="s">
        <v>75</v>
      </c>
      <c r="E648" s="13">
        <v>51.0</v>
      </c>
      <c r="F648" s="19">
        <v>14729.0</v>
      </c>
      <c r="G648" s="19">
        <v>166.0</v>
      </c>
      <c r="H648" s="5" t="str">
        <f t="shared" si="1"/>
        <v>44421  FR - SHP - All Products</v>
      </c>
    </row>
    <row r="649">
      <c r="A649" s="18">
        <v>44415.0</v>
      </c>
      <c r="B649" s="19" t="s">
        <v>75</v>
      </c>
      <c r="C649" s="19" t="s">
        <v>303</v>
      </c>
      <c r="D649" s="19" t="s">
        <v>75</v>
      </c>
      <c r="E649" s="13">
        <v>45.0</v>
      </c>
      <c r="F649" s="19">
        <v>15338.0</v>
      </c>
      <c r="G649" s="19">
        <v>151.0</v>
      </c>
      <c r="H649" s="5" t="str">
        <f t="shared" si="1"/>
        <v>44415  FR - SHP - All Products</v>
      </c>
    </row>
    <row r="650">
      <c r="A650" s="18">
        <v>44413.0</v>
      </c>
      <c r="B650" s="19" t="s">
        <v>75</v>
      </c>
      <c r="C650" s="19" t="s">
        <v>303</v>
      </c>
      <c r="D650" s="19" t="s">
        <v>75</v>
      </c>
      <c r="E650" s="13">
        <v>76.0</v>
      </c>
      <c r="F650" s="19">
        <v>19839.0</v>
      </c>
      <c r="G650" s="19">
        <v>202.0</v>
      </c>
      <c r="H650" s="5" t="str">
        <f t="shared" si="1"/>
        <v>44413  FR - SHP - All Products</v>
      </c>
    </row>
    <row r="651">
      <c r="A651" s="18">
        <v>44423.0</v>
      </c>
      <c r="B651" s="19" t="s">
        <v>75</v>
      </c>
      <c r="C651" s="19" t="s">
        <v>303</v>
      </c>
      <c r="D651" s="19" t="s">
        <v>75</v>
      </c>
      <c r="E651" s="13">
        <v>46.0</v>
      </c>
      <c r="F651" s="19">
        <v>13638.0</v>
      </c>
      <c r="G651" s="19">
        <v>161.0</v>
      </c>
      <c r="H651" s="5" t="str">
        <f t="shared" si="1"/>
        <v>44423  FR - SHP - All Products</v>
      </c>
    </row>
    <row r="652">
      <c r="A652" s="18">
        <v>44414.0</v>
      </c>
      <c r="B652" s="19" t="s">
        <v>75</v>
      </c>
      <c r="C652" s="19" t="s">
        <v>303</v>
      </c>
      <c r="D652" s="19" t="s">
        <v>75</v>
      </c>
      <c r="E652" s="13">
        <v>47.0</v>
      </c>
      <c r="F652" s="19">
        <v>16011.0</v>
      </c>
      <c r="G652" s="19">
        <v>146.0</v>
      </c>
      <c r="H652" s="5" t="str">
        <f t="shared" si="1"/>
        <v>44414  FR - SHP - All Products</v>
      </c>
    </row>
    <row r="653">
      <c r="A653" s="18">
        <v>44411.0</v>
      </c>
      <c r="B653" s="19" t="s">
        <v>75</v>
      </c>
      <c r="C653" s="19" t="s">
        <v>303</v>
      </c>
      <c r="D653" s="19" t="s">
        <v>75</v>
      </c>
      <c r="E653" s="13">
        <v>70.0</v>
      </c>
      <c r="F653" s="19">
        <v>20679.0</v>
      </c>
      <c r="G653" s="19">
        <v>202.0</v>
      </c>
      <c r="H653" s="5" t="str">
        <f t="shared" si="1"/>
        <v>44411  FR - SHP - All Products</v>
      </c>
    </row>
    <row r="654">
      <c r="A654" s="18">
        <v>44409.0</v>
      </c>
      <c r="B654" s="19" t="s">
        <v>75</v>
      </c>
      <c r="C654" s="19" t="s">
        <v>303</v>
      </c>
      <c r="D654" s="19" t="s">
        <v>75</v>
      </c>
      <c r="E654" s="13">
        <v>57.0</v>
      </c>
      <c r="F654" s="19">
        <v>18015.0</v>
      </c>
      <c r="G654" s="19">
        <v>171.0</v>
      </c>
      <c r="H654" s="5" t="str">
        <f t="shared" si="1"/>
        <v>44409  FR - SHP - All Products</v>
      </c>
    </row>
    <row r="655">
      <c r="A655" s="18">
        <v>44410.0</v>
      </c>
      <c r="B655" s="19" t="s">
        <v>75</v>
      </c>
      <c r="C655" s="19" t="s">
        <v>303</v>
      </c>
      <c r="D655" s="19" t="s">
        <v>75</v>
      </c>
      <c r="E655" s="13">
        <v>67.0</v>
      </c>
      <c r="F655" s="19">
        <v>20456.0</v>
      </c>
      <c r="G655" s="19">
        <v>196.0</v>
      </c>
      <c r="H655" s="5" t="str">
        <f t="shared" si="1"/>
        <v>44410  FR - SHP - All Products</v>
      </c>
    </row>
    <row r="656">
      <c r="A656" s="18">
        <v>44422.0</v>
      </c>
      <c r="B656" s="19" t="s">
        <v>75</v>
      </c>
      <c r="C656" s="19" t="s">
        <v>303</v>
      </c>
      <c r="D656" s="19" t="s">
        <v>75</v>
      </c>
      <c r="E656" s="13">
        <v>51.0</v>
      </c>
      <c r="F656" s="19">
        <v>13247.0</v>
      </c>
      <c r="G656" s="19">
        <v>159.0</v>
      </c>
      <c r="H656" s="5" t="str">
        <f t="shared" si="1"/>
        <v>44422  FR - SHP - All Products</v>
      </c>
    </row>
    <row r="657">
      <c r="A657" s="18">
        <v>44419.0</v>
      </c>
      <c r="B657" s="19" t="s">
        <v>75</v>
      </c>
      <c r="C657" s="19" t="s">
        <v>303</v>
      </c>
      <c r="D657" s="19" t="s">
        <v>75</v>
      </c>
      <c r="E657" s="13">
        <v>52.0</v>
      </c>
      <c r="F657" s="19">
        <v>16530.0</v>
      </c>
      <c r="G657" s="19">
        <v>168.0</v>
      </c>
      <c r="H657" s="5" t="str">
        <f t="shared" si="1"/>
        <v>44419  FR - SHP - All Products</v>
      </c>
    </row>
    <row r="658">
      <c r="A658" s="18">
        <v>44412.0</v>
      </c>
      <c r="B658" s="19" t="s">
        <v>75</v>
      </c>
      <c r="C658" s="19" t="s">
        <v>303</v>
      </c>
      <c r="D658" s="19" t="s">
        <v>75</v>
      </c>
      <c r="E658" s="13">
        <v>64.0</v>
      </c>
      <c r="F658" s="19">
        <v>20201.0</v>
      </c>
      <c r="G658" s="19">
        <v>183.0</v>
      </c>
      <c r="H658" s="5" t="str">
        <f t="shared" si="1"/>
        <v>44412  FR - SHP - All Products</v>
      </c>
    </row>
    <row r="659">
      <c r="A659" s="18">
        <v>44417.0</v>
      </c>
      <c r="B659" s="19" t="s">
        <v>75</v>
      </c>
      <c r="C659" s="19" t="s">
        <v>303</v>
      </c>
      <c r="D659" s="19" t="s">
        <v>75</v>
      </c>
      <c r="E659" s="13">
        <v>54.0</v>
      </c>
      <c r="F659" s="19">
        <v>17627.0</v>
      </c>
      <c r="G659" s="19">
        <v>175.0</v>
      </c>
      <c r="H659" s="5" t="str">
        <f t="shared" si="1"/>
        <v>44417  FR - SHP - All Products</v>
      </c>
    </row>
    <row r="660">
      <c r="A660" s="18">
        <v>44416.0</v>
      </c>
      <c r="B660" s="19" t="s">
        <v>77</v>
      </c>
      <c r="C660" s="19" t="s">
        <v>303</v>
      </c>
      <c r="D660" s="19" t="s">
        <v>77</v>
      </c>
      <c r="E660" s="13">
        <v>10.0</v>
      </c>
      <c r="F660" s="19">
        <v>196.0</v>
      </c>
      <c r="G660" s="19">
        <v>76.0</v>
      </c>
      <c r="H660" s="5" t="str">
        <f t="shared" si="1"/>
        <v>44416  FR - TXT - BN - Marque Greenweez</v>
      </c>
    </row>
    <row r="661">
      <c r="A661" s="18">
        <v>44415.0</v>
      </c>
      <c r="B661" s="19" t="s">
        <v>77</v>
      </c>
      <c r="C661" s="19" t="s">
        <v>303</v>
      </c>
      <c r="D661" s="19" t="s">
        <v>77</v>
      </c>
      <c r="E661" s="13">
        <v>8.0</v>
      </c>
      <c r="F661" s="19">
        <v>182.0</v>
      </c>
      <c r="G661" s="19">
        <v>69.0</v>
      </c>
      <c r="H661" s="5" t="str">
        <f t="shared" si="1"/>
        <v>44415  FR - TXT - BN - Marque Greenweez</v>
      </c>
    </row>
    <row r="662">
      <c r="A662" s="18">
        <v>44419.0</v>
      </c>
      <c r="B662" s="19" t="s">
        <v>77</v>
      </c>
      <c r="C662" s="19" t="s">
        <v>303</v>
      </c>
      <c r="D662" s="19" t="s">
        <v>77</v>
      </c>
      <c r="E662" s="13">
        <v>9.0</v>
      </c>
      <c r="F662" s="19">
        <v>194.0</v>
      </c>
      <c r="G662" s="19">
        <v>65.0</v>
      </c>
      <c r="H662" s="5" t="str">
        <f t="shared" si="1"/>
        <v>44419  FR - TXT - BN - Marque Greenweez</v>
      </c>
    </row>
    <row r="663">
      <c r="A663" s="18">
        <v>44420.0</v>
      </c>
      <c r="B663" s="19" t="s">
        <v>77</v>
      </c>
      <c r="C663" s="19" t="s">
        <v>303</v>
      </c>
      <c r="D663" s="19" t="s">
        <v>77</v>
      </c>
      <c r="E663" s="13">
        <v>11.0</v>
      </c>
      <c r="F663" s="19">
        <v>186.0</v>
      </c>
      <c r="G663" s="19">
        <v>73.0</v>
      </c>
      <c r="H663" s="5" t="str">
        <f t="shared" si="1"/>
        <v>44420  FR - TXT - BN - Marque Greenweez</v>
      </c>
    </row>
    <row r="664">
      <c r="A664" s="18">
        <v>44417.0</v>
      </c>
      <c r="B664" s="19" t="s">
        <v>77</v>
      </c>
      <c r="C664" s="19" t="s">
        <v>303</v>
      </c>
      <c r="D664" s="19" t="s">
        <v>77</v>
      </c>
      <c r="E664" s="13">
        <v>13.0</v>
      </c>
      <c r="F664" s="19">
        <v>215.0</v>
      </c>
      <c r="G664" s="19">
        <v>90.0</v>
      </c>
      <c r="H664" s="5" t="str">
        <f t="shared" si="1"/>
        <v>44417  FR - TXT - BN - Marque Greenweez</v>
      </c>
    </row>
    <row r="665">
      <c r="A665" s="18">
        <v>44409.0</v>
      </c>
      <c r="B665" s="19" t="s">
        <v>77</v>
      </c>
      <c r="C665" s="19" t="s">
        <v>303</v>
      </c>
      <c r="D665" s="19" t="s">
        <v>77</v>
      </c>
      <c r="E665" s="13">
        <v>10.0</v>
      </c>
      <c r="F665" s="19">
        <v>190.0</v>
      </c>
      <c r="G665" s="19">
        <v>80.0</v>
      </c>
      <c r="H665" s="5" t="str">
        <f t="shared" si="1"/>
        <v>44409  FR - TXT - BN - Marque Greenweez</v>
      </c>
    </row>
    <row r="666">
      <c r="A666" s="18">
        <v>44423.0</v>
      </c>
      <c r="B666" s="19" t="s">
        <v>77</v>
      </c>
      <c r="C666" s="19" t="s">
        <v>303</v>
      </c>
      <c r="D666" s="19" t="s">
        <v>77</v>
      </c>
      <c r="E666" s="13">
        <v>9.0</v>
      </c>
      <c r="F666" s="19">
        <v>189.0</v>
      </c>
      <c r="G666" s="19">
        <v>75.0</v>
      </c>
      <c r="H666" s="5" t="str">
        <f t="shared" si="1"/>
        <v>44423  FR - TXT - BN - Marque Greenweez</v>
      </c>
    </row>
    <row r="667">
      <c r="A667" s="18">
        <v>44410.0</v>
      </c>
      <c r="B667" s="19" t="s">
        <v>77</v>
      </c>
      <c r="C667" s="19" t="s">
        <v>303</v>
      </c>
      <c r="D667" s="19" t="s">
        <v>77</v>
      </c>
      <c r="E667" s="13">
        <v>16.0</v>
      </c>
      <c r="F667" s="19">
        <v>294.0</v>
      </c>
      <c r="G667" s="19">
        <v>108.0</v>
      </c>
      <c r="H667" s="5" t="str">
        <f t="shared" si="1"/>
        <v>44410  FR - TXT - BN - Marque Greenweez</v>
      </c>
    </row>
    <row r="668">
      <c r="A668" s="18">
        <v>44414.0</v>
      </c>
      <c r="B668" s="19" t="s">
        <v>77</v>
      </c>
      <c r="C668" s="19" t="s">
        <v>303</v>
      </c>
      <c r="D668" s="19" t="s">
        <v>77</v>
      </c>
      <c r="E668" s="13">
        <v>13.0</v>
      </c>
      <c r="F668" s="19">
        <v>181.0</v>
      </c>
      <c r="G668" s="19">
        <v>78.0</v>
      </c>
      <c r="H668" s="5" t="str">
        <f t="shared" si="1"/>
        <v>44414  FR - TXT - BN - Marque Greenweez</v>
      </c>
    </row>
    <row r="669">
      <c r="A669" s="18">
        <v>44418.0</v>
      </c>
      <c r="B669" s="19" t="s">
        <v>77</v>
      </c>
      <c r="C669" s="19" t="s">
        <v>303</v>
      </c>
      <c r="D669" s="19" t="s">
        <v>77</v>
      </c>
      <c r="E669" s="13">
        <v>12.0</v>
      </c>
      <c r="F669" s="19">
        <v>203.0</v>
      </c>
      <c r="G669" s="19">
        <v>80.0</v>
      </c>
      <c r="H669" s="5" t="str">
        <f t="shared" si="1"/>
        <v>44418  FR - TXT - BN - Marque Greenweez</v>
      </c>
    </row>
    <row r="670">
      <c r="A670" s="18">
        <v>44412.0</v>
      </c>
      <c r="B670" s="19" t="s">
        <v>77</v>
      </c>
      <c r="C670" s="19" t="s">
        <v>303</v>
      </c>
      <c r="D670" s="19" t="s">
        <v>77</v>
      </c>
      <c r="E670" s="13">
        <v>12.0</v>
      </c>
      <c r="F670" s="19">
        <v>205.0</v>
      </c>
      <c r="G670" s="19">
        <v>78.0</v>
      </c>
      <c r="H670" s="5" t="str">
        <f t="shared" si="1"/>
        <v>44412  FR - TXT - BN - Marque Greenweez</v>
      </c>
    </row>
    <row r="671">
      <c r="A671" s="18">
        <v>44421.0</v>
      </c>
      <c r="B671" s="19" t="s">
        <v>77</v>
      </c>
      <c r="C671" s="19" t="s">
        <v>303</v>
      </c>
      <c r="D671" s="19" t="s">
        <v>77</v>
      </c>
      <c r="E671" s="13">
        <v>9.0</v>
      </c>
      <c r="F671" s="19">
        <v>170.0</v>
      </c>
      <c r="G671" s="19">
        <v>65.0</v>
      </c>
      <c r="H671" s="5" t="str">
        <f t="shared" si="1"/>
        <v>44421  FR - TXT - BN - Marque Greenweez</v>
      </c>
    </row>
    <row r="672">
      <c r="A672" s="18">
        <v>44422.0</v>
      </c>
      <c r="B672" s="19" t="s">
        <v>77</v>
      </c>
      <c r="C672" s="19" t="s">
        <v>303</v>
      </c>
      <c r="D672" s="19" t="s">
        <v>77</v>
      </c>
      <c r="E672" s="13">
        <v>8.0</v>
      </c>
      <c r="F672" s="19">
        <v>166.0</v>
      </c>
      <c r="G672" s="19">
        <v>65.0</v>
      </c>
      <c r="H672" s="5" t="str">
        <f t="shared" si="1"/>
        <v>44422  FR - TXT - BN - Marque Greenweez</v>
      </c>
    </row>
    <row r="673">
      <c r="A673" s="18">
        <v>44413.0</v>
      </c>
      <c r="B673" s="19" t="s">
        <v>77</v>
      </c>
      <c r="C673" s="19" t="s">
        <v>303</v>
      </c>
      <c r="D673" s="19" t="s">
        <v>77</v>
      </c>
      <c r="E673" s="13">
        <v>14.0</v>
      </c>
      <c r="F673" s="19">
        <v>209.0</v>
      </c>
      <c r="G673" s="19">
        <v>91.0</v>
      </c>
      <c r="H673" s="5" t="str">
        <f t="shared" si="1"/>
        <v>44413  FR - TXT - BN - Marque Greenweez</v>
      </c>
    </row>
    <row r="674">
      <c r="A674" s="18">
        <v>44411.0</v>
      </c>
      <c r="B674" s="19" t="s">
        <v>77</v>
      </c>
      <c r="C674" s="19" t="s">
        <v>303</v>
      </c>
      <c r="D674" s="19" t="s">
        <v>77</v>
      </c>
      <c r="E674" s="13">
        <v>13.0</v>
      </c>
      <c r="F674" s="19">
        <v>224.0</v>
      </c>
      <c r="G674" s="19">
        <v>94.0</v>
      </c>
      <c r="H674" s="5" t="str">
        <f t="shared" si="1"/>
        <v>44411  FR - TXT - BN - Marque Greenweez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304</v>
      </c>
    </row>
    <row r="2">
      <c r="A2" s="21" t="s">
        <v>305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3" t="s">
        <v>306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5">
      <c r="A5" s="24" t="str">
        <f>media_model_aggregated!A1</f>
        <v>date_date</v>
      </c>
      <c r="B5" s="24" t="str">
        <f>media_model_aggregated!B1</f>
        <v>campaign_key</v>
      </c>
      <c r="C5" s="24" t="str">
        <f>media_model_aggregated!C1</f>
        <v>channel_grouping</v>
      </c>
      <c r="D5" s="24" t="str">
        <f>media_model_aggregated!D1</f>
        <v>channel</v>
      </c>
      <c r="E5" s="24" t="str">
        <f>media_model_aggregated!E1</f>
        <v>transactions</v>
      </c>
      <c r="F5" s="24" t="str">
        <f>media_model_aggregated!F1</f>
        <v>new transactions</v>
      </c>
      <c r="G5" s="24" t="str">
        <f>media_model_aggregated!G1</f>
        <v>turnover</v>
      </c>
      <c r="H5" s="24" t="str">
        <f>media_model_aggregated!H1</f>
        <v>join_key</v>
      </c>
      <c r="I5" s="24" t="str">
        <f>media_model_aggregated!I1</f>
        <v>cost</v>
      </c>
      <c r="J5" s="24" t="str">
        <f>media_model_aggregated!J1</f>
        <v>impression</v>
      </c>
      <c r="K5" s="24" t="str">
        <f>media_model_aggregated!K1</f>
        <v>click</v>
      </c>
    </row>
    <row r="6">
      <c r="A6" s="25">
        <f>IFERROR(__xludf.DUMMYFUNCTION("FILTER(media_model_aggregated!A:K,media_model_aggregated!D:D='BONUS - menu+table'!A2)"),44409.0)</f>
        <v>44409</v>
      </c>
      <c r="B6" s="5">
        <f>IFERROR(__xludf.DUMMYFUNCTION("""COMPUTED_VALUE"""),6.3850117E7)</f>
        <v>63850117</v>
      </c>
      <c r="C6" s="5" t="str">
        <f>IFERROR(__xludf.DUMMYFUNCTION("""COMPUTED_VALUE"""),"SEA non-branded")</f>
        <v>SEA non-branded</v>
      </c>
      <c r="D6" s="5" t="str">
        <f>IFERROR(__xludf.DUMMYFUNCTION("""COMPUTED_VALUE"""),"SEA - Text - Google")</f>
        <v>SEA - Text - Google</v>
      </c>
      <c r="E6" s="5">
        <f>IFERROR(__xludf.DUMMYFUNCTION("""COMPUTED_VALUE"""),2.0)</f>
        <v>2</v>
      </c>
      <c r="F6" s="5">
        <f>IFERROR(__xludf.DUMMYFUNCTION("""COMPUTED_VALUE"""),1.0)</f>
        <v>1</v>
      </c>
      <c r="G6" s="15">
        <f>IFERROR(__xludf.DUMMYFUNCTION("""COMPUTED_VALUE"""),106.9)</f>
        <v>106.9</v>
      </c>
      <c r="H6" s="5" t="str">
        <f>IFERROR(__xludf.DUMMYFUNCTION("""COMPUTED_VALUE"""),"44409  63850117")</f>
        <v>44409  63850117</v>
      </c>
      <c r="I6" s="26">
        <f>IFERROR(__xludf.DUMMYFUNCTION("""COMPUTED_VALUE"""),51.0)</f>
        <v>51</v>
      </c>
      <c r="J6" s="5">
        <f>IFERROR(__xludf.DUMMYFUNCTION("""COMPUTED_VALUE"""),1301.0)</f>
        <v>1301</v>
      </c>
      <c r="K6" s="5">
        <f>IFERROR(__xludf.DUMMYFUNCTION("""COMPUTED_VALUE"""),77.0)</f>
        <v>77</v>
      </c>
    </row>
    <row r="7">
      <c r="A7" s="14">
        <f>IFERROR(__xludf.DUMMYFUNCTION("""COMPUTED_VALUE"""),44409.0)</f>
        <v>44409</v>
      </c>
      <c r="B7" s="5">
        <f>IFERROR(__xludf.DUMMYFUNCTION("""COMPUTED_VALUE"""),7.7471437E7)</f>
        <v>77471437</v>
      </c>
      <c r="C7" s="5" t="str">
        <f>IFERROR(__xludf.DUMMYFUNCTION("""COMPUTED_VALUE"""),"SEA non-branded")</f>
        <v>SEA non-branded</v>
      </c>
      <c r="D7" s="5" t="str">
        <f>IFERROR(__xludf.DUMMYFUNCTION("""COMPUTED_VALUE"""),"SEA - Text - Google")</f>
        <v>SEA - Text - Google</v>
      </c>
      <c r="E7" s="5">
        <f>IFERROR(__xludf.DUMMYFUNCTION("""COMPUTED_VALUE"""),5.0)</f>
        <v>5</v>
      </c>
      <c r="F7" s="5">
        <f>IFERROR(__xludf.DUMMYFUNCTION("""COMPUTED_VALUE"""),3.0)</f>
        <v>3</v>
      </c>
      <c r="G7" s="15">
        <f>IFERROR(__xludf.DUMMYFUNCTION("""COMPUTED_VALUE"""),381.5)</f>
        <v>381.5</v>
      </c>
      <c r="H7" s="5" t="str">
        <f>IFERROR(__xludf.DUMMYFUNCTION("""COMPUTED_VALUE"""),"44409  77471437")</f>
        <v>44409  77471437</v>
      </c>
      <c r="I7" s="26">
        <f>IFERROR(__xludf.DUMMYFUNCTION("""COMPUTED_VALUE"""),41.0)</f>
        <v>41</v>
      </c>
      <c r="J7" s="5">
        <f>IFERROR(__xludf.DUMMYFUNCTION("""COMPUTED_VALUE"""),1562.0)</f>
        <v>1562</v>
      </c>
      <c r="K7" s="5">
        <f>IFERROR(__xludf.DUMMYFUNCTION("""COMPUTED_VALUE"""),80.0)</f>
        <v>80</v>
      </c>
    </row>
    <row r="8">
      <c r="A8" s="14">
        <f>IFERROR(__xludf.DUMMYFUNCTION("""COMPUTED_VALUE"""),44409.0)</f>
        <v>44409</v>
      </c>
      <c r="B8" s="5">
        <f>IFERROR(__xludf.DUMMYFUNCTION("""COMPUTED_VALUE"""),1.27642957E8)</f>
        <v>127642957</v>
      </c>
      <c r="C8" s="5" t="str">
        <f>IFERROR(__xludf.DUMMYFUNCTION("""COMPUTED_VALUE"""),"SEA non-branded")</f>
        <v>SEA non-branded</v>
      </c>
      <c r="D8" s="5" t="str">
        <f>IFERROR(__xludf.DUMMYFUNCTION("""COMPUTED_VALUE"""),"SEA - Text - Google")</f>
        <v>SEA - Text - Google</v>
      </c>
      <c r="E8" s="5">
        <f>IFERROR(__xludf.DUMMYFUNCTION("""COMPUTED_VALUE"""),1.0)</f>
        <v>1</v>
      </c>
      <c r="F8" s="5">
        <f>IFERROR(__xludf.DUMMYFUNCTION("""COMPUTED_VALUE"""),0.0)</f>
        <v>0</v>
      </c>
      <c r="G8" s="15">
        <f>IFERROR(__xludf.DUMMYFUNCTION("""COMPUTED_VALUE"""),185.1)</f>
        <v>185.1</v>
      </c>
      <c r="H8" s="5" t="str">
        <f>IFERROR(__xludf.DUMMYFUNCTION("""COMPUTED_VALUE"""),"44409  127642957")</f>
        <v>44409  127642957</v>
      </c>
      <c r="I8" s="26">
        <f>IFERROR(__xludf.DUMMYFUNCTION("""COMPUTED_VALUE"""),17.0)</f>
        <v>17</v>
      </c>
      <c r="J8" s="5">
        <f>IFERROR(__xludf.DUMMYFUNCTION("""COMPUTED_VALUE"""),1122.0)</f>
        <v>1122</v>
      </c>
      <c r="K8" s="5">
        <f>IFERROR(__xludf.DUMMYFUNCTION("""COMPUTED_VALUE"""),37.0)</f>
        <v>37</v>
      </c>
    </row>
    <row r="9">
      <c r="A9" s="14">
        <f>IFERROR(__xludf.DUMMYFUNCTION("""COMPUTED_VALUE"""),44409.0)</f>
        <v>44409</v>
      </c>
      <c r="B9" s="5">
        <f>IFERROR(__xludf.DUMMYFUNCTION("""COMPUTED_VALUE"""),7.21921823E8)</f>
        <v>721921823</v>
      </c>
      <c r="C9" s="5" t="str">
        <f>IFERROR(__xludf.DUMMYFUNCTION("""COMPUTED_VALUE"""),"SEA non-branded")</f>
        <v>SEA non-branded</v>
      </c>
      <c r="D9" s="5" t="str">
        <f>IFERROR(__xludf.DUMMYFUNCTION("""COMPUTED_VALUE"""),"SEA - Text - Google")</f>
        <v>SEA - Text - Google</v>
      </c>
      <c r="E9" s="5">
        <f>IFERROR(__xludf.DUMMYFUNCTION("""COMPUTED_VALUE"""),6.0)</f>
        <v>6</v>
      </c>
      <c r="F9" s="5">
        <f>IFERROR(__xludf.DUMMYFUNCTION("""COMPUTED_VALUE"""),1.0)</f>
        <v>1</v>
      </c>
      <c r="G9" s="15">
        <f>IFERROR(__xludf.DUMMYFUNCTION("""COMPUTED_VALUE"""),411.20000000000005)</f>
        <v>411.2</v>
      </c>
      <c r="H9" s="5" t="str">
        <f>IFERROR(__xludf.DUMMYFUNCTION("""COMPUTED_VALUE"""),"44409  721921823")</f>
        <v>44409  721921823</v>
      </c>
      <c r="I9" s="26">
        <f>IFERROR(__xludf.DUMMYFUNCTION("""COMPUTED_VALUE"""),133.0)</f>
        <v>133</v>
      </c>
      <c r="J9" s="5">
        <f>IFERROR(__xludf.DUMMYFUNCTION("""COMPUTED_VALUE"""),4315.0)</f>
        <v>4315</v>
      </c>
      <c r="K9" s="5">
        <f>IFERROR(__xludf.DUMMYFUNCTION("""COMPUTED_VALUE"""),299.0)</f>
        <v>299</v>
      </c>
    </row>
    <row r="10">
      <c r="A10" s="14">
        <f>IFERROR(__xludf.DUMMYFUNCTION("""COMPUTED_VALUE"""),44409.0)</f>
        <v>44409</v>
      </c>
      <c r="B10" s="5">
        <f>IFERROR(__xludf.DUMMYFUNCTION("""COMPUTED_VALUE"""),7.22005374E8)</f>
        <v>722005374</v>
      </c>
      <c r="C10" s="5" t="str">
        <f>IFERROR(__xludf.DUMMYFUNCTION("""COMPUTED_VALUE"""),"SEA non-branded")</f>
        <v>SEA non-branded</v>
      </c>
      <c r="D10" s="5" t="str">
        <f>IFERROR(__xludf.DUMMYFUNCTION("""COMPUTED_VALUE"""),"SEA - Text - Google")</f>
        <v>SEA - Text - Google</v>
      </c>
      <c r="E10" s="5">
        <f>IFERROR(__xludf.DUMMYFUNCTION("""COMPUTED_VALUE"""),1.0)</f>
        <v>1</v>
      </c>
      <c r="F10" s="5">
        <f>IFERROR(__xludf.DUMMYFUNCTION("""COMPUTED_VALUE"""),0.0)</f>
        <v>0</v>
      </c>
      <c r="G10" s="15">
        <f>IFERROR(__xludf.DUMMYFUNCTION("""COMPUTED_VALUE"""),40.4)</f>
        <v>40.4</v>
      </c>
      <c r="H10" s="5" t="str">
        <f>IFERROR(__xludf.DUMMYFUNCTION("""COMPUTED_VALUE"""),"44409  722005374")</f>
        <v>44409  722005374</v>
      </c>
      <c r="I10" s="26">
        <f>IFERROR(__xludf.DUMMYFUNCTION("""COMPUTED_VALUE"""),19.0)</f>
        <v>19</v>
      </c>
      <c r="J10" s="5">
        <f>IFERROR(__xludf.DUMMYFUNCTION("""COMPUTED_VALUE"""),1032.0)</f>
        <v>1032</v>
      </c>
      <c r="K10" s="5">
        <f>IFERROR(__xludf.DUMMYFUNCTION("""COMPUTED_VALUE"""),41.0)</f>
        <v>41</v>
      </c>
    </row>
    <row r="11">
      <c r="A11" s="14">
        <f>IFERROR(__xludf.DUMMYFUNCTION("""COMPUTED_VALUE"""),44409.0)</f>
        <v>44409</v>
      </c>
      <c r="B11" s="5">
        <f>IFERROR(__xludf.DUMMYFUNCTION("""COMPUTED_VALUE"""),7.22005377E8)</f>
        <v>722005377</v>
      </c>
      <c r="C11" s="5" t="str">
        <f>IFERROR(__xludf.DUMMYFUNCTION("""COMPUTED_VALUE"""),"SEA non-branded")</f>
        <v>SEA non-branded</v>
      </c>
      <c r="D11" s="5" t="str">
        <f>IFERROR(__xludf.DUMMYFUNCTION("""COMPUTED_VALUE"""),"SEA - Text - Google")</f>
        <v>SEA - Text - Google</v>
      </c>
      <c r="E11" s="5">
        <f>IFERROR(__xludf.DUMMYFUNCTION("""COMPUTED_VALUE"""),1.0)</f>
        <v>1</v>
      </c>
      <c r="F11" s="5">
        <f>IFERROR(__xludf.DUMMYFUNCTION("""COMPUTED_VALUE"""),1.0)</f>
        <v>1</v>
      </c>
      <c r="G11" s="15">
        <f>IFERROR(__xludf.DUMMYFUNCTION("""COMPUTED_VALUE"""),59.5)</f>
        <v>59.5</v>
      </c>
      <c r="H11" s="5" t="str">
        <f>IFERROR(__xludf.DUMMYFUNCTION("""COMPUTED_VALUE"""),"44409  722005377")</f>
        <v>44409  722005377</v>
      </c>
      <c r="I11" s="26">
        <f>IFERROR(__xludf.DUMMYFUNCTION("""COMPUTED_VALUE"""),30.0)</f>
        <v>30</v>
      </c>
      <c r="J11" s="5">
        <f>IFERROR(__xludf.DUMMYFUNCTION("""COMPUTED_VALUE"""),1749.0)</f>
        <v>1749</v>
      </c>
      <c r="K11" s="5">
        <f>IFERROR(__xludf.DUMMYFUNCTION("""COMPUTED_VALUE"""),76.0)</f>
        <v>76</v>
      </c>
    </row>
    <row r="12">
      <c r="A12" s="14">
        <f>IFERROR(__xludf.DUMMYFUNCTION("""COMPUTED_VALUE"""),44409.0)</f>
        <v>44409</v>
      </c>
      <c r="B12" s="5">
        <f>IFERROR(__xludf.DUMMYFUNCTION("""COMPUTED_VALUE"""),7.22005383E8)</f>
        <v>722005383</v>
      </c>
      <c r="C12" s="5" t="str">
        <f>IFERROR(__xludf.DUMMYFUNCTION("""COMPUTED_VALUE"""),"SEA non-branded")</f>
        <v>SEA non-branded</v>
      </c>
      <c r="D12" s="5" t="str">
        <f>IFERROR(__xludf.DUMMYFUNCTION("""COMPUTED_VALUE"""),"SEA - Text - Google")</f>
        <v>SEA - Text - Google</v>
      </c>
      <c r="E12" s="5">
        <f>IFERROR(__xludf.DUMMYFUNCTION("""COMPUTED_VALUE"""),2.0)</f>
        <v>2</v>
      </c>
      <c r="F12" s="5">
        <f>IFERROR(__xludf.DUMMYFUNCTION("""COMPUTED_VALUE"""),0.0)</f>
        <v>0</v>
      </c>
      <c r="G12" s="15">
        <f>IFERROR(__xludf.DUMMYFUNCTION("""COMPUTED_VALUE"""),91.3)</f>
        <v>91.3</v>
      </c>
      <c r="H12" s="5" t="str">
        <f>IFERROR(__xludf.DUMMYFUNCTION("""COMPUTED_VALUE"""),"44409  722005383")</f>
        <v>44409  722005383</v>
      </c>
      <c r="I12" s="26">
        <f>IFERROR(__xludf.DUMMYFUNCTION("""COMPUTED_VALUE"""),44.0)</f>
        <v>44</v>
      </c>
      <c r="J12" s="5">
        <f>IFERROR(__xludf.DUMMYFUNCTION("""COMPUTED_VALUE"""),2284.0)</f>
        <v>2284</v>
      </c>
      <c r="K12" s="5">
        <f>IFERROR(__xludf.DUMMYFUNCTION("""COMPUTED_VALUE"""),123.0)</f>
        <v>123</v>
      </c>
    </row>
    <row r="13">
      <c r="A13" s="14">
        <f>IFERROR(__xludf.DUMMYFUNCTION("""COMPUTED_VALUE"""),44409.0)</f>
        <v>44409</v>
      </c>
      <c r="B13" s="5">
        <f>IFERROR(__xludf.DUMMYFUNCTION("""COMPUTED_VALUE"""),1.3568665881E10)</f>
        <v>13568665881</v>
      </c>
      <c r="C13" s="5" t="str">
        <f>IFERROR(__xludf.DUMMYFUNCTION("""COMPUTED_VALUE"""),"SEA non-branded")</f>
        <v>SEA non-branded</v>
      </c>
      <c r="D13" s="5" t="str">
        <f>IFERROR(__xludf.DUMMYFUNCTION("""COMPUTED_VALUE"""),"SEA - Text - Google")</f>
        <v>SEA - Text - Google</v>
      </c>
      <c r="E13" s="5">
        <f>IFERROR(__xludf.DUMMYFUNCTION("""COMPUTED_VALUE"""),3.0)</f>
        <v>3</v>
      </c>
      <c r="F13" s="5">
        <f>IFERROR(__xludf.DUMMYFUNCTION("""COMPUTED_VALUE"""),1.0)</f>
        <v>1</v>
      </c>
      <c r="G13" s="15">
        <f>IFERROR(__xludf.DUMMYFUNCTION("""COMPUTED_VALUE"""),274.3)</f>
        <v>274.3</v>
      </c>
      <c r="H13" s="5" t="str">
        <f>IFERROR(__xludf.DUMMYFUNCTION("""COMPUTED_VALUE"""),"44409  13568665881")</f>
        <v>44409  13568665881</v>
      </c>
      <c r="I13" s="26">
        <f>IFERROR(__xludf.DUMMYFUNCTION("""COMPUTED_VALUE"""),29.0)</f>
        <v>29</v>
      </c>
      <c r="J13" s="5">
        <f>IFERROR(__xludf.DUMMYFUNCTION("""COMPUTED_VALUE"""),413.0)</f>
        <v>413</v>
      </c>
      <c r="K13" s="5">
        <f>IFERROR(__xludf.DUMMYFUNCTION("""COMPUTED_VALUE"""),37.0)</f>
        <v>37</v>
      </c>
    </row>
    <row r="14">
      <c r="A14" s="14">
        <f>IFERROR(__xludf.DUMMYFUNCTION("""COMPUTED_VALUE"""),44410.0)</f>
        <v>44410</v>
      </c>
      <c r="B14" s="5">
        <f>IFERROR(__xludf.DUMMYFUNCTION("""COMPUTED_VALUE"""),7.7471437E7)</f>
        <v>77471437</v>
      </c>
      <c r="C14" s="5" t="str">
        <f>IFERROR(__xludf.DUMMYFUNCTION("""COMPUTED_VALUE"""),"SEA non-branded")</f>
        <v>SEA non-branded</v>
      </c>
      <c r="D14" s="5" t="str">
        <f>IFERROR(__xludf.DUMMYFUNCTION("""COMPUTED_VALUE"""),"SEA - Text - Google")</f>
        <v>SEA - Text - Google</v>
      </c>
      <c r="E14" s="5">
        <f>IFERROR(__xludf.DUMMYFUNCTION("""COMPUTED_VALUE"""),3.0)</f>
        <v>3</v>
      </c>
      <c r="F14" s="5">
        <f>IFERROR(__xludf.DUMMYFUNCTION("""COMPUTED_VALUE"""),0.0)</f>
        <v>0</v>
      </c>
      <c r="G14" s="15">
        <f>IFERROR(__xludf.DUMMYFUNCTION("""COMPUTED_VALUE"""),139.1)</f>
        <v>139.1</v>
      </c>
      <c r="H14" s="5" t="str">
        <f>IFERROR(__xludf.DUMMYFUNCTION("""COMPUTED_VALUE"""),"44410  77471437")</f>
        <v>44410  77471437</v>
      </c>
      <c r="I14" s="26">
        <f>IFERROR(__xludf.DUMMYFUNCTION("""COMPUTED_VALUE"""),47.0)</f>
        <v>47</v>
      </c>
      <c r="J14" s="5">
        <f>IFERROR(__xludf.DUMMYFUNCTION("""COMPUTED_VALUE"""),2412.0)</f>
        <v>2412</v>
      </c>
      <c r="K14" s="5">
        <f>IFERROR(__xludf.DUMMYFUNCTION("""COMPUTED_VALUE"""),111.0)</f>
        <v>111</v>
      </c>
    </row>
    <row r="15">
      <c r="A15" s="14">
        <f>IFERROR(__xludf.DUMMYFUNCTION("""COMPUTED_VALUE"""),44410.0)</f>
        <v>44410</v>
      </c>
      <c r="B15" s="5">
        <f>IFERROR(__xludf.DUMMYFUNCTION("""COMPUTED_VALUE"""),7.21921823E8)</f>
        <v>721921823</v>
      </c>
      <c r="C15" s="5" t="str">
        <f>IFERROR(__xludf.DUMMYFUNCTION("""COMPUTED_VALUE"""),"SEA non-branded")</f>
        <v>SEA non-branded</v>
      </c>
      <c r="D15" s="5" t="str">
        <f>IFERROR(__xludf.DUMMYFUNCTION("""COMPUTED_VALUE"""),"SEA - Text - Google")</f>
        <v>SEA - Text - Google</v>
      </c>
      <c r="E15" s="5">
        <f>IFERROR(__xludf.DUMMYFUNCTION("""COMPUTED_VALUE"""),7.0)</f>
        <v>7</v>
      </c>
      <c r="F15" s="5">
        <f>IFERROR(__xludf.DUMMYFUNCTION("""COMPUTED_VALUE"""),0.0)</f>
        <v>0</v>
      </c>
      <c r="G15" s="15">
        <f>IFERROR(__xludf.DUMMYFUNCTION("""COMPUTED_VALUE"""),559.7)</f>
        <v>559.7</v>
      </c>
      <c r="H15" s="5" t="str">
        <f>IFERROR(__xludf.DUMMYFUNCTION("""COMPUTED_VALUE"""),"44410  721921823")</f>
        <v>44410  721921823</v>
      </c>
      <c r="I15" s="26">
        <f>IFERROR(__xludf.DUMMYFUNCTION("""COMPUTED_VALUE"""),96.0)</f>
        <v>96</v>
      </c>
      <c r="J15" s="5">
        <f>IFERROR(__xludf.DUMMYFUNCTION("""COMPUTED_VALUE"""),3629.0)</f>
        <v>3629</v>
      </c>
      <c r="K15" s="5">
        <f>IFERROR(__xludf.DUMMYFUNCTION("""COMPUTED_VALUE"""),214.0)</f>
        <v>214</v>
      </c>
    </row>
    <row r="16">
      <c r="A16" s="14">
        <f>IFERROR(__xludf.DUMMYFUNCTION("""COMPUTED_VALUE"""),44410.0)</f>
        <v>44410</v>
      </c>
      <c r="B16" s="5">
        <f>IFERROR(__xludf.DUMMYFUNCTION("""COMPUTED_VALUE"""),7.22005374E8)</f>
        <v>722005374</v>
      </c>
      <c r="C16" s="5" t="str">
        <f>IFERROR(__xludf.DUMMYFUNCTION("""COMPUTED_VALUE"""),"SEA non-branded")</f>
        <v>SEA non-branded</v>
      </c>
      <c r="D16" s="5" t="str">
        <f>IFERROR(__xludf.DUMMYFUNCTION("""COMPUTED_VALUE"""),"SEA - Text - Google")</f>
        <v>SEA - Text - Google</v>
      </c>
      <c r="E16" s="5">
        <f>IFERROR(__xludf.DUMMYFUNCTION("""COMPUTED_VALUE"""),1.0)</f>
        <v>1</v>
      </c>
      <c r="F16" s="5">
        <f>IFERROR(__xludf.DUMMYFUNCTION("""COMPUTED_VALUE"""),0.0)</f>
        <v>0</v>
      </c>
      <c r="G16" s="15">
        <f>IFERROR(__xludf.DUMMYFUNCTION("""COMPUTED_VALUE"""),112.0)</f>
        <v>112</v>
      </c>
      <c r="H16" s="5" t="str">
        <f>IFERROR(__xludf.DUMMYFUNCTION("""COMPUTED_VALUE"""),"44410  722005374")</f>
        <v>44410  722005374</v>
      </c>
      <c r="I16" s="26">
        <f>IFERROR(__xludf.DUMMYFUNCTION("""COMPUTED_VALUE"""),15.0)</f>
        <v>15</v>
      </c>
      <c r="J16" s="5">
        <f>IFERROR(__xludf.DUMMYFUNCTION("""COMPUTED_VALUE"""),1111.0)</f>
        <v>1111</v>
      </c>
      <c r="K16" s="5">
        <f>IFERROR(__xludf.DUMMYFUNCTION("""COMPUTED_VALUE"""),43.0)</f>
        <v>43</v>
      </c>
    </row>
    <row r="17">
      <c r="A17" s="14">
        <f>IFERROR(__xludf.DUMMYFUNCTION("""COMPUTED_VALUE"""),44410.0)</f>
        <v>44410</v>
      </c>
      <c r="B17" s="5">
        <f>IFERROR(__xludf.DUMMYFUNCTION("""COMPUTED_VALUE"""),7.22005377E8)</f>
        <v>722005377</v>
      </c>
      <c r="C17" s="5" t="str">
        <f>IFERROR(__xludf.DUMMYFUNCTION("""COMPUTED_VALUE"""),"SEA non-branded")</f>
        <v>SEA non-branded</v>
      </c>
      <c r="D17" s="5" t="str">
        <f>IFERROR(__xludf.DUMMYFUNCTION("""COMPUTED_VALUE"""),"SEA - Text - Google")</f>
        <v>SEA - Text - Google</v>
      </c>
      <c r="E17" s="5">
        <f>IFERROR(__xludf.DUMMYFUNCTION("""COMPUTED_VALUE"""),1.0)</f>
        <v>1</v>
      </c>
      <c r="F17" s="5">
        <f>IFERROR(__xludf.DUMMYFUNCTION("""COMPUTED_VALUE"""),0.0)</f>
        <v>0</v>
      </c>
      <c r="G17" s="15">
        <f>IFERROR(__xludf.DUMMYFUNCTION("""COMPUTED_VALUE"""),38.4)</f>
        <v>38.4</v>
      </c>
      <c r="H17" s="5" t="str">
        <f>IFERROR(__xludf.DUMMYFUNCTION("""COMPUTED_VALUE"""),"44410  722005377")</f>
        <v>44410  722005377</v>
      </c>
      <c r="I17" s="26">
        <f>IFERROR(__xludf.DUMMYFUNCTION("""COMPUTED_VALUE"""),48.0)</f>
        <v>48</v>
      </c>
      <c r="J17" s="5">
        <f>IFERROR(__xludf.DUMMYFUNCTION("""COMPUTED_VALUE"""),1897.0)</f>
        <v>1897</v>
      </c>
      <c r="K17" s="5">
        <f>IFERROR(__xludf.DUMMYFUNCTION("""COMPUTED_VALUE"""),92.0)</f>
        <v>92</v>
      </c>
    </row>
    <row r="18">
      <c r="A18" s="14">
        <f>IFERROR(__xludf.DUMMYFUNCTION("""COMPUTED_VALUE"""),44410.0)</f>
        <v>44410</v>
      </c>
      <c r="B18" s="5">
        <f>IFERROR(__xludf.DUMMYFUNCTION("""COMPUTED_VALUE"""),7.22005383E8)</f>
        <v>722005383</v>
      </c>
      <c r="C18" s="5" t="str">
        <f>IFERROR(__xludf.DUMMYFUNCTION("""COMPUTED_VALUE"""),"SEA non-branded")</f>
        <v>SEA non-branded</v>
      </c>
      <c r="D18" s="5" t="str">
        <f>IFERROR(__xludf.DUMMYFUNCTION("""COMPUTED_VALUE"""),"SEA - Text - Google")</f>
        <v>SEA - Text - Google</v>
      </c>
      <c r="E18" s="5">
        <f>IFERROR(__xludf.DUMMYFUNCTION("""COMPUTED_VALUE"""),3.0)</f>
        <v>3</v>
      </c>
      <c r="F18" s="5">
        <f>IFERROR(__xludf.DUMMYFUNCTION("""COMPUTED_VALUE"""),0.0)</f>
        <v>0</v>
      </c>
      <c r="G18" s="15">
        <f>IFERROR(__xludf.DUMMYFUNCTION("""COMPUTED_VALUE"""),165.5)</f>
        <v>165.5</v>
      </c>
      <c r="H18" s="5" t="str">
        <f>IFERROR(__xludf.DUMMYFUNCTION("""COMPUTED_VALUE"""),"44410  722005383")</f>
        <v>44410  722005383</v>
      </c>
      <c r="I18" s="26">
        <f>IFERROR(__xludf.DUMMYFUNCTION("""COMPUTED_VALUE"""),42.0)</f>
        <v>42</v>
      </c>
      <c r="J18" s="5">
        <f>IFERROR(__xludf.DUMMYFUNCTION("""COMPUTED_VALUE"""),1976.0)</f>
        <v>1976</v>
      </c>
      <c r="K18" s="5">
        <f>IFERROR(__xludf.DUMMYFUNCTION("""COMPUTED_VALUE"""),110.0)</f>
        <v>110</v>
      </c>
    </row>
    <row r="19">
      <c r="A19" s="14">
        <f>IFERROR(__xludf.DUMMYFUNCTION("""COMPUTED_VALUE"""),44410.0)</f>
        <v>44410</v>
      </c>
      <c r="B19" s="5">
        <f>IFERROR(__xludf.DUMMYFUNCTION("""COMPUTED_VALUE"""),1.3568665881E10)</f>
        <v>13568665881</v>
      </c>
      <c r="C19" s="5" t="str">
        <f>IFERROR(__xludf.DUMMYFUNCTION("""COMPUTED_VALUE"""),"SEA non-branded")</f>
        <v>SEA non-branded</v>
      </c>
      <c r="D19" s="5" t="str">
        <f>IFERROR(__xludf.DUMMYFUNCTION("""COMPUTED_VALUE"""),"SEA - Text - Google")</f>
        <v>SEA - Text - Google</v>
      </c>
      <c r="E19" s="5">
        <f>IFERROR(__xludf.DUMMYFUNCTION("""COMPUTED_VALUE"""),2.0)</f>
        <v>2</v>
      </c>
      <c r="F19" s="5">
        <f>IFERROR(__xludf.DUMMYFUNCTION("""COMPUTED_VALUE"""),0.0)</f>
        <v>0</v>
      </c>
      <c r="G19" s="15">
        <f>IFERROR(__xludf.DUMMYFUNCTION("""COMPUTED_VALUE"""),131.8)</f>
        <v>131.8</v>
      </c>
      <c r="H19" s="5" t="str">
        <f>IFERROR(__xludf.DUMMYFUNCTION("""COMPUTED_VALUE"""),"44410  13568665881")</f>
        <v>44410  13568665881</v>
      </c>
      <c r="I19" s="26">
        <f>IFERROR(__xludf.DUMMYFUNCTION("""COMPUTED_VALUE"""),31.0)</f>
        <v>31</v>
      </c>
      <c r="J19" s="5">
        <f>IFERROR(__xludf.DUMMYFUNCTION("""COMPUTED_VALUE"""),546.0)</f>
        <v>546</v>
      </c>
      <c r="K19" s="5">
        <f>IFERROR(__xludf.DUMMYFUNCTION("""COMPUTED_VALUE"""),42.0)</f>
        <v>42</v>
      </c>
    </row>
    <row r="20">
      <c r="A20" s="14">
        <f>IFERROR(__xludf.DUMMYFUNCTION("""COMPUTED_VALUE"""),44410.0)</f>
        <v>44410</v>
      </c>
      <c r="B20" s="5">
        <f>IFERROR(__xludf.DUMMYFUNCTION("""COMPUTED_VALUE"""),1.3572333097E10)</f>
        <v>13572333097</v>
      </c>
      <c r="C20" s="5" t="str">
        <f>IFERROR(__xludf.DUMMYFUNCTION("""COMPUTED_VALUE"""),"SEA non-branded")</f>
        <v>SEA non-branded</v>
      </c>
      <c r="D20" s="5" t="str">
        <f>IFERROR(__xludf.DUMMYFUNCTION("""COMPUTED_VALUE"""),"SEA - Text - Google")</f>
        <v>SEA - Text - Google</v>
      </c>
      <c r="E20" s="5">
        <f>IFERROR(__xludf.DUMMYFUNCTION("""COMPUTED_VALUE"""),3.0)</f>
        <v>3</v>
      </c>
      <c r="F20" s="5">
        <f>IFERROR(__xludf.DUMMYFUNCTION("""COMPUTED_VALUE"""),1.0)</f>
        <v>1</v>
      </c>
      <c r="G20" s="15">
        <f>IFERROR(__xludf.DUMMYFUNCTION("""COMPUTED_VALUE"""),227.9)</f>
        <v>227.9</v>
      </c>
      <c r="H20" s="5" t="str">
        <f>IFERROR(__xludf.DUMMYFUNCTION("""COMPUTED_VALUE"""),"44410  13572333097")</f>
        <v>44410  13572333097</v>
      </c>
      <c r="I20" s="26">
        <f>IFERROR(__xludf.DUMMYFUNCTION("""COMPUTED_VALUE"""),38.0)</f>
        <v>38</v>
      </c>
      <c r="J20" s="5">
        <f>IFERROR(__xludf.DUMMYFUNCTION("""COMPUTED_VALUE"""),747.0)</f>
        <v>747</v>
      </c>
      <c r="K20" s="5">
        <f>IFERROR(__xludf.DUMMYFUNCTION("""COMPUTED_VALUE"""),29.0)</f>
        <v>29</v>
      </c>
    </row>
    <row r="21">
      <c r="A21" s="14">
        <f>IFERROR(__xludf.DUMMYFUNCTION("""COMPUTED_VALUE"""),44411.0)</f>
        <v>44411</v>
      </c>
      <c r="B21" s="5">
        <f>IFERROR(__xludf.DUMMYFUNCTION("""COMPUTED_VALUE"""),2.3985487E7)</f>
        <v>23985487</v>
      </c>
      <c r="C21" s="5" t="str">
        <f>IFERROR(__xludf.DUMMYFUNCTION("""COMPUTED_VALUE"""),"SEA non-branded")</f>
        <v>SEA non-branded</v>
      </c>
      <c r="D21" s="5" t="str">
        <f>IFERROR(__xludf.DUMMYFUNCTION("""COMPUTED_VALUE"""),"SEA - Text - Google")</f>
        <v>SEA - Text - Google</v>
      </c>
      <c r="E21" s="5">
        <f>IFERROR(__xludf.DUMMYFUNCTION("""COMPUTED_VALUE"""),1.0)</f>
        <v>1</v>
      </c>
      <c r="F21" s="5">
        <f>IFERROR(__xludf.DUMMYFUNCTION("""COMPUTED_VALUE"""),0.0)</f>
        <v>0</v>
      </c>
      <c r="G21" s="15">
        <f>IFERROR(__xludf.DUMMYFUNCTION("""COMPUTED_VALUE"""),48.1)</f>
        <v>48.1</v>
      </c>
      <c r="H21" s="5" t="str">
        <f>IFERROR(__xludf.DUMMYFUNCTION("""COMPUTED_VALUE"""),"44411  23985487")</f>
        <v>44411  23985487</v>
      </c>
      <c r="I21" s="26">
        <f>IFERROR(__xludf.DUMMYFUNCTION("""COMPUTED_VALUE"""),4.0)</f>
        <v>4</v>
      </c>
      <c r="J21" s="5">
        <f>IFERROR(__xludf.DUMMYFUNCTION("""COMPUTED_VALUE"""),176.0)</f>
        <v>176</v>
      </c>
      <c r="K21" s="5">
        <f>IFERROR(__xludf.DUMMYFUNCTION("""COMPUTED_VALUE"""),10.0)</f>
        <v>10</v>
      </c>
    </row>
    <row r="22">
      <c r="A22" s="14">
        <f>IFERROR(__xludf.DUMMYFUNCTION("""COMPUTED_VALUE"""),44411.0)</f>
        <v>44411</v>
      </c>
      <c r="B22" s="5">
        <f>IFERROR(__xludf.DUMMYFUNCTION("""COMPUTED_VALUE"""),6.3850117E7)</f>
        <v>63850117</v>
      </c>
      <c r="C22" s="5" t="str">
        <f>IFERROR(__xludf.DUMMYFUNCTION("""COMPUTED_VALUE"""),"SEA non-branded")</f>
        <v>SEA non-branded</v>
      </c>
      <c r="D22" s="5" t="str">
        <f>IFERROR(__xludf.DUMMYFUNCTION("""COMPUTED_VALUE"""),"SEA - Text - Google")</f>
        <v>SEA - Text - Google</v>
      </c>
      <c r="E22" s="5">
        <f>IFERROR(__xludf.DUMMYFUNCTION("""COMPUTED_VALUE"""),2.0)</f>
        <v>2</v>
      </c>
      <c r="F22" s="5">
        <f>IFERROR(__xludf.DUMMYFUNCTION("""COMPUTED_VALUE"""),1.0)</f>
        <v>1</v>
      </c>
      <c r="G22" s="15">
        <f>IFERROR(__xludf.DUMMYFUNCTION("""COMPUTED_VALUE"""),166.8)</f>
        <v>166.8</v>
      </c>
      <c r="H22" s="5" t="str">
        <f>IFERROR(__xludf.DUMMYFUNCTION("""COMPUTED_VALUE"""),"44411  63850117")</f>
        <v>44411  63850117</v>
      </c>
      <c r="I22" s="26">
        <f>IFERROR(__xludf.DUMMYFUNCTION("""COMPUTED_VALUE"""),26.0)</f>
        <v>26</v>
      </c>
      <c r="J22" s="5">
        <f>IFERROR(__xludf.DUMMYFUNCTION("""COMPUTED_VALUE"""),854.0)</f>
        <v>854</v>
      </c>
      <c r="K22" s="5">
        <f>IFERROR(__xludf.DUMMYFUNCTION("""COMPUTED_VALUE"""),47.0)</f>
        <v>47</v>
      </c>
    </row>
    <row r="23">
      <c r="A23" s="14">
        <f>IFERROR(__xludf.DUMMYFUNCTION("""COMPUTED_VALUE"""),44411.0)</f>
        <v>44411</v>
      </c>
      <c r="B23" s="5">
        <f>IFERROR(__xludf.DUMMYFUNCTION("""COMPUTED_VALUE"""),7.7471437E7)</f>
        <v>77471437</v>
      </c>
      <c r="C23" s="5" t="str">
        <f>IFERROR(__xludf.DUMMYFUNCTION("""COMPUTED_VALUE"""),"SEA non-branded")</f>
        <v>SEA non-branded</v>
      </c>
      <c r="D23" s="5" t="str">
        <f>IFERROR(__xludf.DUMMYFUNCTION("""COMPUTED_VALUE"""),"SEA - Text - Google")</f>
        <v>SEA - Text - Google</v>
      </c>
      <c r="E23" s="5">
        <f>IFERROR(__xludf.DUMMYFUNCTION("""COMPUTED_VALUE"""),4.0)</f>
        <v>4</v>
      </c>
      <c r="F23" s="5">
        <f>IFERROR(__xludf.DUMMYFUNCTION("""COMPUTED_VALUE"""),0.0)</f>
        <v>0</v>
      </c>
      <c r="G23" s="15">
        <f>IFERROR(__xludf.DUMMYFUNCTION("""COMPUTED_VALUE"""),169.10000000000002)</f>
        <v>169.1</v>
      </c>
      <c r="H23" s="5" t="str">
        <f>IFERROR(__xludf.DUMMYFUNCTION("""COMPUTED_VALUE"""),"44411  77471437")</f>
        <v>44411  77471437</v>
      </c>
      <c r="I23" s="26">
        <f>IFERROR(__xludf.DUMMYFUNCTION("""COMPUTED_VALUE"""),66.0)</f>
        <v>66</v>
      </c>
      <c r="J23" s="5">
        <f>IFERROR(__xludf.DUMMYFUNCTION("""COMPUTED_VALUE"""),2456.0)</f>
        <v>2456</v>
      </c>
      <c r="K23" s="5">
        <f>IFERROR(__xludf.DUMMYFUNCTION("""COMPUTED_VALUE"""),140.0)</f>
        <v>140</v>
      </c>
    </row>
    <row r="24">
      <c r="A24" s="14">
        <f>IFERROR(__xludf.DUMMYFUNCTION("""COMPUTED_VALUE"""),44411.0)</f>
        <v>44411</v>
      </c>
      <c r="B24" s="5">
        <f>IFERROR(__xludf.DUMMYFUNCTION("""COMPUTED_VALUE"""),7.21921823E8)</f>
        <v>721921823</v>
      </c>
      <c r="C24" s="5" t="str">
        <f>IFERROR(__xludf.DUMMYFUNCTION("""COMPUTED_VALUE"""),"SEA non-branded")</f>
        <v>SEA non-branded</v>
      </c>
      <c r="D24" s="5" t="str">
        <f>IFERROR(__xludf.DUMMYFUNCTION("""COMPUTED_VALUE"""),"SEA - Text - Google")</f>
        <v>SEA - Text - Google</v>
      </c>
      <c r="E24" s="5">
        <f>IFERROR(__xludf.DUMMYFUNCTION("""COMPUTED_VALUE"""),8.0)</f>
        <v>8</v>
      </c>
      <c r="F24" s="5">
        <f>IFERROR(__xludf.DUMMYFUNCTION("""COMPUTED_VALUE"""),1.0)</f>
        <v>1</v>
      </c>
      <c r="G24" s="15">
        <f>IFERROR(__xludf.DUMMYFUNCTION("""COMPUTED_VALUE"""),573.5)</f>
        <v>573.5</v>
      </c>
      <c r="H24" s="5" t="str">
        <f>IFERROR(__xludf.DUMMYFUNCTION("""COMPUTED_VALUE"""),"44411  721921823")</f>
        <v>44411  721921823</v>
      </c>
      <c r="I24" s="26">
        <f>IFERROR(__xludf.DUMMYFUNCTION("""COMPUTED_VALUE"""),81.0)</f>
        <v>81</v>
      </c>
      <c r="J24" s="5">
        <f>IFERROR(__xludf.DUMMYFUNCTION("""COMPUTED_VALUE"""),2933.0)</f>
        <v>2933</v>
      </c>
      <c r="K24" s="5">
        <f>IFERROR(__xludf.DUMMYFUNCTION("""COMPUTED_VALUE"""),194.0)</f>
        <v>194</v>
      </c>
    </row>
    <row r="25">
      <c r="A25" s="14">
        <f>IFERROR(__xludf.DUMMYFUNCTION("""COMPUTED_VALUE"""),44411.0)</f>
        <v>44411</v>
      </c>
      <c r="B25" s="5">
        <f>IFERROR(__xludf.DUMMYFUNCTION("""COMPUTED_VALUE"""),7.22005374E8)</f>
        <v>722005374</v>
      </c>
      <c r="C25" s="5" t="str">
        <f>IFERROR(__xludf.DUMMYFUNCTION("""COMPUTED_VALUE"""),"SEA non-branded")</f>
        <v>SEA non-branded</v>
      </c>
      <c r="D25" s="5" t="str">
        <f>IFERROR(__xludf.DUMMYFUNCTION("""COMPUTED_VALUE"""),"SEA - Text - Google")</f>
        <v>SEA - Text - Google</v>
      </c>
      <c r="E25" s="5">
        <f>IFERROR(__xludf.DUMMYFUNCTION("""COMPUTED_VALUE"""),2.0)</f>
        <v>2</v>
      </c>
      <c r="F25" s="5">
        <f>IFERROR(__xludf.DUMMYFUNCTION("""COMPUTED_VALUE"""),0.0)</f>
        <v>0</v>
      </c>
      <c r="G25" s="15">
        <f>IFERROR(__xludf.DUMMYFUNCTION("""COMPUTED_VALUE"""),179.6)</f>
        <v>179.6</v>
      </c>
      <c r="H25" s="5" t="str">
        <f>IFERROR(__xludf.DUMMYFUNCTION("""COMPUTED_VALUE"""),"44411  722005374")</f>
        <v>44411  722005374</v>
      </c>
      <c r="I25" s="26">
        <f>IFERROR(__xludf.DUMMYFUNCTION("""COMPUTED_VALUE"""),19.0)</f>
        <v>19</v>
      </c>
      <c r="J25" s="5">
        <f>IFERROR(__xludf.DUMMYFUNCTION("""COMPUTED_VALUE"""),1083.0)</f>
        <v>1083</v>
      </c>
      <c r="K25" s="5">
        <f>IFERROR(__xludf.DUMMYFUNCTION("""COMPUTED_VALUE"""),44.0)</f>
        <v>44</v>
      </c>
    </row>
    <row r="26">
      <c r="A26" s="14">
        <f>IFERROR(__xludf.DUMMYFUNCTION("""COMPUTED_VALUE"""),44411.0)</f>
        <v>44411</v>
      </c>
      <c r="B26" s="5">
        <f>IFERROR(__xludf.DUMMYFUNCTION("""COMPUTED_VALUE"""),7.22005377E8)</f>
        <v>722005377</v>
      </c>
      <c r="C26" s="5" t="str">
        <f>IFERROR(__xludf.DUMMYFUNCTION("""COMPUTED_VALUE"""),"SEA non-branded")</f>
        <v>SEA non-branded</v>
      </c>
      <c r="D26" s="5" t="str">
        <f>IFERROR(__xludf.DUMMYFUNCTION("""COMPUTED_VALUE"""),"SEA - Text - Google")</f>
        <v>SEA - Text - Google</v>
      </c>
      <c r="E26" s="5">
        <f>IFERROR(__xludf.DUMMYFUNCTION("""COMPUTED_VALUE"""),2.0)</f>
        <v>2</v>
      </c>
      <c r="F26" s="5">
        <f>IFERROR(__xludf.DUMMYFUNCTION("""COMPUTED_VALUE"""),1.0)</f>
        <v>1</v>
      </c>
      <c r="G26" s="15">
        <f>IFERROR(__xludf.DUMMYFUNCTION("""COMPUTED_VALUE"""),61.8)</f>
        <v>61.8</v>
      </c>
      <c r="H26" s="5" t="str">
        <f>IFERROR(__xludf.DUMMYFUNCTION("""COMPUTED_VALUE"""),"44411  722005377")</f>
        <v>44411  722005377</v>
      </c>
      <c r="I26" s="26">
        <f>IFERROR(__xludf.DUMMYFUNCTION("""COMPUTED_VALUE"""),64.0)</f>
        <v>64</v>
      </c>
      <c r="J26" s="5">
        <f>IFERROR(__xludf.DUMMYFUNCTION("""COMPUTED_VALUE"""),2303.0)</f>
        <v>2303</v>
      </c>
      <c r="K26" s="5">
        <f>IFERROR(__xludf.DUMMYFUNCTION("""COMPUTED_VALUE"""),113.0)</f>
        <v>113</v>
      </c>
    </row>
    <row r="27">
      <c r="A27" s="14">
        <f>IFERROR(__xludf.DUMMYFUNCTION("""COMPUTED_VALUE"""),44411.0)</f>
        <v>44411</v>
      </c>
      <c r="B27" s="5">
        <f>IFERROR(__xludf.DUMMYFUNCTION("""COMPUTED_VALUE"""),7.22005383E8)</f>
        <v>722005383</v>
      </c>
      <c r="C27" s="5" t="str">
        <f>IFERROR(__xludf.DUMMYFUNCTION("""COMPUTED_VALUE"""),"SEA non-branded")</f>
        <v>SEA non-branded</v>
      </c>
      <c r="D27" s="5" t="str">
        <f>IFERROR(__xludf.DUMMYFUNCTION("""COMPUTED_VALUE"""),"SEA - Text - Google")</f>
        <v>SEA - Text - Google</v>
      </c>
      <c r="E27" s="5">
        <f>IFERROR(__xludf.DUMMYFUNCTION("""COMPUTED_VALUE"""),1.0)</f>
        <v>1</v>
      </c>
      <c r="F27" s="5">
        <f>IFERROR(__xludf.DUMMYFUNCTION("""COMPUTED_VALUE"""),0.0)</f>
        <v>0</v>
      </c>
      <c r="G27" s="15">
        <f>IFERROR(__xludf.DUMMYFUNCTION("""COMPUTED_VALUE"""),75.4)</f>
        <v>75.4</v>
      </c>
      <c r="H27" s="5" t="str">
        <f>IFERROR(__xludf.DUMMYFUNCTION("""COMPUTED_VALUE"""),"44411  722005383")</f>
        <v>44411  722005383</v>
      </c>
      <c r="I27" s="26">
        <f>IFERROR(__xludf.DUMMYFUNCTION("""COMPUTED_VALUE"""),43.0)</f>
        <v>43</v>
      </c>
      <c r="J27" s="5">
        <f>IFERROR(__xludf.DUMMYFUNCTION("""COMPUTED_VALUE"""),1873.0)</f>
        <v>1873</v>
      </c>
      <c r="K27" s="5">
        <f>IFERROR(__xludf.DUMMYFUNCTION("""COMPUTED_VALUE"""),99.0)</f>
        <v>99</v>
      </c>
    </row>
    <row r="28">
      <c r="A28" s="14">
        <f>IFERROR(__xludf.DUMMYFUNCTION("""COMPUTED_VALUE"""),44411.0)</f>
        <v>44411</v>
      </c>
      <c r="B28" s="5">
        <f>IFERROR(__xludf.DUMMYFUNCTION("""COMPUTED_VALUE"""),1.3568665881E10)</f>
        <v>13568665881</v>
      </c>
      <c r="C28" s="5" t="str">
        <f>IFERROR(__xludf.DUMMYFUNCTION("""COMPUTED_VALUE"""),"SEA non-branded")</f>
        <v>SEA non-branded</v>
      </c>
      <c r="D28" s="5" t="str">
        <f>IFERROR(__xludf.DUMMYFUNCTION("""COMPUTED_VALUE"""),"SEA - Text - Google")</f>
        <v>SEA - Text - Google</v>
      </c>
      <c r="E28" s="5">
        <f>IFERROR(__xludf.DUMMYFUNCTION("""COMPUTED_VALUE"""),4.0)</f>
        <v>4</v>
      </c>
      <c r="F28" s="5">
        <f>IFERROR(__xludf.DUMMYFUNCTION("""COMPUTED_VALUE"""),1.0)</f>
        <v>1</v>
      </c>
      <c r="G28" s="15">
        <f>IFERROR(__xludf.DUMMYFUNCTION("""COMPUTED_VALUE"""),203.8)</f>
        <v>203.8</v>
      </c>
      <c r="H28" s="5" t="str">
        <f>IFERROR(__xludf.DUMMYFUNCTION("""COMPUTED_VALUE"""),"44411  13568665881")</f>
        <v>44411  13568665881</v>
      </c>
      <c r="I28" s="26">
        <f>IFERROR(__xludf.DUMMYFUNCTION("""COMPUTED_VALUE"""),40.0)</f>
        <v>40</v>
      </c>
      <c r="J28" s="5">
        <f>IFERROR(__xludf.DUMMYFUNCTION("""COMPUTED_VALUE"""),632.0)</f>
        <v>632</v>
      </c>
      <c r="K28" s="5">
        <f>IFERROR(__xludf.DUMMYFUNCTION("""COMPUTED_VALUE"""),52.0)</f>
        <v>52</v>
      </c>
    </row>
    <row r="29">
      <c r="A29" s="14">
        <f>IFERROR(__xludf.DUMMYFUNCTION("""COMPUTED_VALUE"""),44412.0)</f>
        <v>44412</v>
      </c>
      <c r="B29" s="5">
        <f>IFERROR(__xludf.DUMMYFUNCTION("""COMPUTED_VALUE"""),2.3985487E7)</f>
        <v>23985487</v>
      </c>
      <c r="C29" s="5" t="str">
        <f>IFERROR(__xludf.DUMMYFUNCTION("""COMPUTED_VALUE"""),"SEA non-branded")</f>
        <v>SEA non-branded</v>
      </c>
      <c r="D29" s="5" t="str">
        <f>IFERROR(__xludf.DUMMYFUNCTION("""COMPUTED_VALUE"""),"SEA - Text - Google")</f>
        <v>SEA - Text - Google</v>
      </c>
      <c r="E29" s="5">
        <f>IFERROR(__xludf.DUMMYFUNCTION("""COMPUTED_VALUE"""),1.0)</f>
        <v>1</v>
      </c>
      <c r="F29" s="5">
        <f>IFERROR(__xludf.DUMMYFUNCTION("""COMPUTED_VALUE"""),1.0)</f>
        <v>1</v>
      </c>
      <c r="G29" s="15">
        <f>IFERROR(__xludf.DUMMYFUNCTION("""COMPUTED_VALUE"""),53.7)</f>
        <v>53.7</v>
      </c>
      <c r="H29" s="5" t="str">
        <f>IFERROR(__xludf.DUMMYFUNCTION("""COMPUTED_VALUE"""),"44412  23985487")</f>
        <v>44412  23985487</v>
      </c>
      <c r="I29" s="26">
        <f>IFERROR(__xludf.DUMMYFUNCTION("""COMPUTED_VALUE"""),4.0)</f>
        <v>4</v>
      </c>
      <c r="J29" s="5">
        <f>IFERROR(__xludf.DUMMYFUNCTION("""COMPUTED_VALUE"""),215.0)</f>
        <v>215</v>
      </c>
      <c r="K29" s="5">
        <f>IFERROR(__xludf.DUMMYFUNCTION("""COMPUTED_VALUE"""),10.0)</f>
        <v>10</v>
      </c>
    </row>
    <row r="30">
      <c r="A30" s="14">
        <f>IFERROR(__xludf.DUMMYFUNCTION("""COMPUTED_VALUE"""),44412.0)</f>
        <v>44412</v>
      </c>
      <c r="B30" s="5">
        <f>IFERROR(__xludf.DUMMYFUNCTION("""COMPUTED_VALUE"""),7.7471437E7)</f>
        <v>77471437</v>
      </c>
      <c r="C30" s="5" t="str">
        <f>IFERROR(__xludf.DUMMYFUNCTION("""COMPUTED_VALUE"""),"SEA non-branded")</f>
        <v>SEA non-branded</v>
      </c>
      <c r="D30" s="5" t="str">
        <f>IFERROR(__xludf.DUMMYFUNCTION("""COMPUTED_VALUE"""),"SEA - Text - Google")</f>
        <v>SEA - Text - Google</v>
      </c>
      <c r="E30" s="5">
        <f>IFERROR(__xludf.DUMMYFUNCTION("""COMPUTED_VALUE"""),8.0)</f>
        <v>8</v>
      </c>
      <c r="F30" s="5">
        <f>IFERROR(__xludf.DUMMYFUNCTION("""COMPUTED_VALUE"""),4.0)</f>
        <v>4</v>
      </c>
      <c r="G30" s="15">
        <f>IFERROR(__xludf.DUMMYFUNCTION("""COMPUTED_VALUE"""),574.6)</f>
        <v>574.6</v>
      </c>
      <c r="H30" s="5" t="str">
        <f>IFERROR(__xludf.DUMMYFUNCTION("""COMPUTED_VALUE"""),"44412  77471437")</f>
        <v>44412  77471437</v>
      </c>
      <c r="I30" s="26">
        <f>IFERROR(__xludf.DUMMYFUNCTION("""COMPUTED_VALUE"""),81.0)</f>
        <v>81</v>
      </c>
      <c r="J30" s="5">
        <f>IFERROR(__xludf.DUMMYFUNCTION("""COMPUTED_VALUE"""),3033.0)</f>
        <v>3033</v>
      </c>
      <c r="K30" s="5">
        <f>IFERROR(__xludf.DUMMYFUNCTION("""COMPUTED_VALUE"""),148.0)</f>
        <v>148</v>
      </c>
    </row>
    <row r="31">
      <c r="A31" s="14">
        <f>IFERROR(__xludf.DUMMYFUNCTION("""COMPUTED_VALUE"""),44412.0)</f>
        <v>44412</v>
      </c>
      <c r="B31" s="5">
        <f>IFERROR(__xludf.DUMMYFUNCTION("""COMPUTED_VALUE"""),1.27642957E8)</f>
        <v>127642957</v>
      </c>
      <c r="C31" s="5" t="str">
        <f>IFERROR(__xludf.DUMMYFUNCTION("""COMPUTED_VALUE"""),"SEA non-branded")</f>
        <v>SEA non-branded</v>
      </c>
      <c r="D31" s="5" t="str">
        <f>IFERROR(__xludf.DUMMYFUNCTION("""COMPUTED_VALUE"""),"SEA - Text - Google")</f>
        <v>SEA - Text - Google</v>
      </c>
      <c r="E31" s="5">
        <f>IFERROR(__xludf.DUMMYFUNCTION("""COMPUTED_VALUE"""),1.0)</f>
        <v>1</v>
      </c>
      <c r="F31" s="5">
        <f>IFERROR(__xludf.DUMMYFUNCTION("""COMPUTED_VALUE"""),1.0)</f>
        <v>1</v>
      </c>
      <c r="G31" s="15">
        <f>IFERROR(__xludf.DUMMYFUNCTION("""COMPUTED_VALUE"""),79.6)</f>
        <v>79.6</v>
      </c>
      <c r="H31" s="5" t="str">
        <f>IFERROR(__xludf.DUMMYFUNCTION("""COMPUTED_VALUE"""),"44412  127642957")</f>
        <v>44412  127642957</v>
      </c>
      <c r="I31" s="26">
        <f>IFERROR(__xludf.DUMMYFUNCTION("""COMPUTED_VALUE"""),11.0)</f>
        <v>11</v>
      </c>
      <c r="J31" s="5">
        <f>IFERROR(__xludf.DUMMYFUNCTION("""COMPUTED_VALUE"""),1007.0)</f>
        <v>1007</v>
      </c>
      <c r="K31" s="5">
        <f>IFERROR(__xludf.DUMMYFUNCTION("""COMPUTED_VALUE"""),36.0)</f>
        <v>36</v>
      </c>
    </row>
    <row r="32">
      <c r="A32" s="14">
        <f>IFERROR(__xludf.DUMMYFUNCTION("""COMPUTED_VALUE"""),44412.0)</f>
        <v>44412</v>
      </c>
      <c r="B32" s="5">
        <f>IFERROR(__xludf.DUMMYFUNCTION("""COMPUTED_VALUE"""),7.21921823E8)</f>
        <v>721921823</v>
      </c>
      <c r="C32" s="5" t="str">
        <f>IFERROR(__xludf.DUMMYFUNCTION("""COMPUTED_VALUE"""),"SEA non-branded")</f>
        <v>SEA non-branded</v>
      </c>
      <c r="D32" s="5" t="str">
        <f>IFERROR(__xludf.DUMMYFUNCTION("""COMPUTED_VALUE"""),"SEA - Text - Google")</f>
        <v>SEA - Text - Google</v>
      </c>
      <c r="E32" s="5">
        <f>IFERROR(__xludf.DUMMYFUNCTION("""COMPUTED_VALUE"""),12.0)</f>
        <v>12</v>
      </c>
      <c r="F32" s="5">
        <f>IFERROR(__xludf.DUMMYFUNCTION("""COMPUTED_VALUE"""),4.0)</f>
        <v>4</v>
      </c>
      <c r="G32" s="15">
        <f>IFERROR(__xludf.DUMMYFUNCTION("""COMPUTED_VALUE"""),532.5)</f>
        <v>532.5</v>
      </c>
      <c r="H32" s="5" t="str">
        <f>IFERROR(__xludf.DUMMYFUNCTION("""COMPUTED_VALUE"""),"44412  721921823")</f>
        <v>44412  721921823</v>
      </c>
      <c r="I32" s="26">
        <f>IFERROR(__xludf.DUMMYFUNCTION("""COMPUTED_VALUE"""),92.0)</f>
        <v>92</v>
      </c>
      <c r="J32" s="5">
        <f>IFERROR(__xludf.DUMMYFUNCTION("""COMPUTED_VALUE"""),3284.0)</f>
        <v>3284</v>
      </c>
      <c r="K32" s="5">
        <f>IFERROR(__xludf.DUMMYFUNCTION("""COMPUTED_VALUE"""),214.0)</f>
        <v>214</v>
      </c>
    </row>
    <row r="33">
      <c r="A33" s="14">
        <f>IFERROR(__xludf.DUMMYFUNCTION("""COMPUTED_VALUE"""),44412.0)</f>
        <v>44412</v>
      </c>
      <c r="B33" s="5">
        <f>IFERROR(__xludf.DUMMYFUNCTION("""COMPUTED_VALUE"""),7.22005374E8)</f>
        <v>722005374</v>
      </c>
      <c r="C33" s="5" t="str">
        <f>IFERROR(__xludf.DUMMYFUNCTION("""COMPUTED_VALUE"""),"SEA non-branded")</f>
        <v>SEA non-branded</v>
      </c>
      <c r="D33" s="5" t="str">
        <f>IFERROR(__xludf.DUMMYFUNCTION("""COMPUTED_VALUE"""),"SEA - Text - Google")</f>
        <v>SEA - Text - Google</v>
      </c>
      <c r="E33" s="5">
        <f>IFERROR(__xludf.DUMMYFUNCTION("""COMPUTED_VALUE"""),1.0)</f>
        <v>1</v>
      </c>
      <c r="F33" s="5">
        <f>IFERROR(__xludf.DUMMYFUNCTION("""COMPUTED_VALUE"""),0.0)</f>
        <v>0</v>
      </c>
      <c r="G33" s="15">
        <f>IFERROR(__xludf.DUMMYFUNCTION("""COMPUTED_VALUE"""),29.7)</f>
        <v>29.7</v>
      </c>
      <c r="H33" s="5" t="str">
        <f>IFERROR(__xludf.DUMMYFUNCTION("""COMPUTED_VALUE"""),"44412  722005374")</f>
        <v>44412  722005374</v>
      </c>
      <c r="I33" s="26">
        <f>IFERROR(__xludf.DUMMYFUNCTION("""COMPUTED_VALUE"""),15.0)</f>
        <v>15</v>
      </c>
      <c r="J33" s="5">
        <f>IFERROR(__xludf.DUMMYFUNCTION("""COMPUTED_VALUE"""),1255.0)</f>
        <v>1255</v>
      </c>
      <c r="K33" s="5">
        <f>IFERROR(__xludf.DUMMYFUNCTION("""COMPUTED_VALUE"""),47.0)</f>
        <v>47</v>
      </c>
    </row>
    <row r="34">
      <c r="A34" s="14">
        <f>IFERROR(__xludf.DUMMYFUNCTION("""COMPUTED_VALUE"""),44412.0)</f>
        <v>44412</v>
      </c>
      <c r="B34" s="5">
        <f>IFERROR(__xludf.DUMMYFUNCTION("""COMPUTED_VALUE"""),7.22005377E8)</f>
        <v>722005377</v>
      </c>
      <c r="C34" s="5" t="str">
        <f>IFERROR(__xludf.DUMMYFUNCTION("""COMPUTED_VALUE"""),"SEA non-branded")</f>
        <v>SEA non-branded</v>
      </c>
      <c r="D34" s="5" t="str">
        <f>IFERROR(__xludf.DUMMYFUNCTION("""COMPUTED_VALUE"""),"SEA - Text - Google")</f>
        <v>SEA - Text - Google</v>
      </c>
      <c r="E34" s="5">
        <f>IFERROR(__xludf.DUMMYFUNCTION("""COMPUTED_VALUE"""),1.0)</f>
        <v>1</v>
      </c>
      <c r="F34" s="5">
        <f>IFERROR(__xludf.DUMMYFUNCTION("""COMPUTED_VALUE"""),0.0)</f>
        <v>0</v>
      </c>
      <c r="G34" s="15">
        <f>IFERROR(__xludf.DUMMYFUNCTION("""COMPUTED_VALUE"""),152.6)</f>
        <v>152.6</v>
      </c>
      <c r="H34" s="5" t="str">
        <f>IFERROR(__xludf.DUMMYFUNCTION("""COMPUTED_VALUE"""),"44412  722005377")</f>
        <v>44412  722005377</v>
      </c>
      <c r="I34" s="26">
        <f>IFERROR(__xludf.DUMMYFUNCTION("""COMPUTED_VALUE"""),61.0)</f>
        <v>61</v>
      </c>
      <c r="J34" s="5">
        <f>IFERROR(__xludf.DUMMYFUNCTION("""COMPUTED_VALUE"""),2533.0)</f>
        <v>2533</v>
      </c>
      <c r="K34" s="5">
        <f>IFERROR(__xludf.DUMMYFUNCTION("""COMPUTED_VALUE"""),117.0)</f>
        <v>117</v>
      </c>
    </row>
    <row r="35">
      <c r="A35" s="14">
        <f>IFERROR(__xludf.DUMMYFUNCTION("""COMPUTED_VALUE"""),44412.0)</f>
        <v>44412</v>
      </c>
      <c r="B35" s="5">
        <f>IFERROR(__xludf.DUMMYFUNCTION("""COMPUTED_VALUE"""),7.22005383E8)</f>
        <v>722005383</v>
      </c>
      <c r="C35" s="5" t="str">
        <f>IFERROR(__xludf.DUMMYFUNCTION("""COMPUTED_VALUE"""),"SEA non-branded")</f>
        <v>SEA non-branded</v>
      </c>
      <c r="D35" s="5" t="str">
        <f>IFERROR(__xludf.DUMMYFUNCTION("""COMPUTED_VALUE"""),"SEA - Text - Google")</f>
        <v>SEA - Text - Google</v>
      </c>
      <c r="E35" s="5">
        <f>IFERROR(__xludf.DUMMYFUNCTION("""COMPUTED_VALUE"""),1.0)</f>
        <v>1</v>
      </c>
      <c r="F35" s="5">
        <f>IFERROR(__xludf.DUMMYFUNCTION("""COMPUTED_VALUE"""),1.0)</f>
        <v>1</v>
      </c>
      <c r="G35" s="15">
        <f>IFERROR(__xludf.DUMMYFUNCTION("""COMPUTED_VALUE"""),73.2)</f>
        <v>73.2</v>
      </c>
      <c r="H35" s="5" t="str">
        <f>IFERROR(__xludf.DUMMYFUNCTION("""COMPUTED_VALUE"""),"44412  722005383")</f>
        <v>44412  722005383</v>
      </c>
      <c r="I35" s="26">
        <f>IFERROR(__xludf.DUMMYFUNCTION("""COMPUTED_VALUE"""),36.0)</f>
        <v>36</v>
      </c>
      <c r="J35" s="5">
        <f>IFERROR(__xludf.DUMMYFUNCTION("""COMPUTED_VALUE"""),1738.0)</f>
        <v>1738</v>
      </c>
      <c r="K35" s="5">
        <f>IFERROR(__xludf.DUMMYFUNCTION("""COMPUTED_VALUE"""),96.0)</f>
        <v>96</v>
      </c>
    </row>
    <row r="36">
      <c r="A36" s="14">
        <f>IFERROR(__xludf.DUMMYFUNCTION("""COMPUTED_VALUE"""),44412.0)</f>
        <v>44412</v>
      </c>
      <c r="B36" s="5">
        <f>IFERROR(__xludf.DUMMYFUNCTION("""COMPUTED_VALUE"""),1.3568665881E10)</f>
        <v>13568665881</v>
      </c>
      <c r="C36" s="5" t="str">
        <f>IFERROR(__xludf.DUMMYFUNCTION("""COMPUTED_VALUE"""),"SEA non-branded")</f>
        <v>SEA non-branded</v>
      </c>
      <c r="D36" s="5" t="str">
        <f>IFERROR(__xludf.DUMMYFUNCTION("""COMPUTED_VALUE"""),"SEA - Text - Google")</f>
        <v>SEA - Text - Google</v>
      </c>
      <c r="E36" s="5">
        <f>IFERROR(__xludf.DUMMYFUNCTION("""COMPUTED_VALUE"""),3.0)</f>
        <v>3</v>
      </c>
      <c r="F36" s="5">
        <f>IFERROR(__xludf.DUMMYFUNCTION("""COMPUTED_VALUE"""),0.0)</f>
        <v>0</v>
      </c>
      <c r="G36" s="15">
        <f>IFERROR(__xludf.DUMMYFUNCTION("""COMPUTED_VALUE"""),210.10000000000002)</f>
        <v>210.1</v>
      </c>
      <c r="H36" s="5" t="str">
        <f>IFERROR(__xludf.DUMMYFUNCTION("""COMPUTED_VALUE"""),"44412  13568665881")</f>
        <v>44412  13568665881</v>
      </c>
      <c r="I36" s="26">
        <f>IFERROR(__xludf.DUMMYFUNCTION("""COMPUTED_VALUE"""),52.0)</f>
        <v>52</v>
      </c>
      <c r="J36" s="5">
        <f>IFERROR(__xludf.DUMMYFUNCTION("""COMPUTED_VALUE"""),698.0)</f>
        <v>698</v>
      </c>
      <c r="K36" s="5">
        <f>IFERROR(__xludf.DUMMYFUNCTION("""COMPUTED_VALUE"""),62.0)</f>
        <v>62</v>
      </c>
    </row>
    <row r="37">
      <c r="A37" s="14">
        <f>IFERROR(__xludf.DUMMYFUNCTION("""COMPUTED_VALUE"""),44413.0)</f>
        <v>44413</v>
      </c>
      <c r="B37" s="5">
        <f>IFERROR(__xludf.DUMMYFUNCTION("""COMPUTED_VALUE"""),6.3850117E7)</f>
        <v>63850117</v>
      </c>
      <c r="C37" s="5" t="str">
        <f>IFERROR(__xludf.DUMMYFUNCTION("""COMPUTED_VALUE"""),"SEA non-branded")</f>
        <v>SEA non-branded</v>
      </c>
      <c r="D37" s="5" t="str">
        <f>IFERROR(__xludf.DUMMYFUNCTION("""COMPUTED_VALUE"""),"SEA - Text - Google")</f>
        <v>SEA - Text - Google</v>
      </c>
      <c r="E37" s="5">
        <f>IFERROR(__xludf.DUMMYFUNCTION("""COMPUTED_VALUE"""),2.0)</f>
        <v>2</v>
      </c>
      <c r="F37" s="5">
        <f>IFERROR(__xludf.DUMMYFUNCTION("""COMPUTED_VALUE"""),0.0)</f>
        <v>0</v>
      </c>
      <c r="G37" s="15">
        <f>IFERROR(__xludf.DUMMYFUNCTION("""COMPUTED_VALUE"""),130.5)</f>
        <v>130.5</v>
      </c>
      <c r="H37" s="5" t="str">
        <f>IFERROR(__xludf.DUMMYFUNCTION("""COMPUTED_VALUE"""),"44413  63850117")</f>
        <v>44413  63850117</v>
      </c>
      <c r="I37" s="26">
        <f>IFERROR(__xludf.DUMMYFUNCTION("""COMPUTED_VALUE"""),32.0)</f>
        <v>32</v>
      </c>
      <c r="J37" s="5">
        <f>IFERROR(__xludf.DUMMYFUNCTION("""COMPUTED_VALUE"""),1066.0)</f>
        <v>1066</v>
      </c>
      <c r="K37" s="5">
        <f>IFERROR(__xludf.DUMMYFUNCTION("""COMPUTED_VALUE"""),55.0)</f>
        <v>55</v>
      </c>
    </row>
    <row r="38">
      <c r="A38" s="14">
        <f>IFERROR(__xludf.DUMMYFUNCTION("""COMPUTED_VALUE"""),44413.0)</f>
        <v>44413</v>
      </c>
      <c r="B38" s="5">
        <f>IFERROR(__xludf.DUMMYFUNCTION("""COMPUTED_VALUE"""),7.7471437E7)</f>
        <v>77471437</v>
      </c>
      <c r="C38" s="5" t="str">
        <f>IFERROR(__xludf.DUMMYFUNCTION("""COMPUTED_VALUE"""),"SEA non-branded")</f>
        <v>SEA non-branded</v>
      </c>
      <c r="D38" s="5" t="str">
        <f>IFERROR(__xludf.DUMMYFUNCTION("""COMPUTED_VALUE"""),"SEA - Text - Google")</f>
        <v>SEA - Text - Google</v>
      </c>
      <c r="E38" s="5">
        <f>IFERROR(__xludf.DUMMYFUNCTION("""COMPUTED_VALUE"""),5.0)</f>
        <v>5</v>
      </c>
      <c r="F38" s="5">
        <f>IFERROR(__xludf.DUMMYFUNCTION("""COMPUTED_VALUE"""),2.0)</f>
        <v>2</v>
      </c>
      <c r="G38" s="15">
        <f>IFERROR(__xludf.DUMMYFUNCTION("""COMPUTED_VALUE"""),369.2)</f>
        <v>369.2</v>
      </c>
      <c r="H38" s="5" t="str">
        <f>IFERROR(__xludf.DUMMYFUNCTION("""COMPUTED_VALUE"""),"44413  77471437")</f>
        <v>44413  77471437</v>
      </c>
      <c r="I38" s="26">
        <f>IFERROR(__xludf.DUMMYFUNCTION("""COMPUTED_VALUE"""),63.0)</f>
        <v>63</v>
      </c>
      <c r="J38" s="5">
        <f>IFERROR(__xludf.DUMMYFUNCTION("""COMPUTED_VALUE"""),2562.0)</f>
        <v>2562</v>
      </c>
      <c r="K38" s="5">
        <f>IFERROR(__xludf.DUMMYFUNCTION("""COMPUTED_VALUE"""),129.0)</f>
        <v>129</v>
      </c>
    </row>
    <row r="39">
      <c r="A39" s="14">
        <f>IFERROR(__xludf.DUMMYFUNCTION("""COMPUTED_VALUE"""),44413.0)</f>
        <v>44413</v>
      </c>
      <c r="B39" s="5">
        <f>IFERROR(__xludf.DUMMYFUNCTION("""COMPUTED_VALUE"""),1.27642957E8)</f>
        <v>127642957</v>
      </c>
      <c r="C39" s="5" t="str">
        <f>IFERROR(__xludf.DUMMYFUNCTION("""COMPUTED_VALUE"""),"SEA non-branded")</f>
        <v>SEA non-branded</v>
      </c>
      <c r="D39" s="5" t="str">
        <f>IFERROR(__xludf.DUMMYFUNCTION("""COMPUTED_VALUE"""),"SEA - Text - Google")</f>
        <v>SEA - Text - Google</v>
      </c>
      <c r="E39" s="5">
        <f>IFERROR(__xludf.DUMMYFUNCTION("""COMPUTED_VALUE"""),3.0)</f>
        <v>3</v>
      </c>
      <c r="F39" s="5">
        <f>IFERROR(__xludf.DUMMYFUNCTION("""COMPUTED_VALUE"""),2.0)</f>
        <v>2</v>
      </c>
      <c r="G39" s="15">
        <f>IFERROR(__xludf.DUMMYFUNCTION("""COMPUTED_VALUE"""),150.39999999999998)</f>
        <v>150.4</v>
      </c>
      <c r="H39" s="5" t="str">
        <f>IFERROR(__xludf.DUMMYFUNCTION("""COMPUTED_VALUE"""),"44413  127642957")</f>
        <v>44413  127642957</v>
      </c>
      <c r="I39" s="26">
        <f>IFERROR(__xludf.DUMMYFUNCTION("""COMPUTED_VALUE"""),17.0)</f>
        <v>17</v>
      </c>
      <c r="J39" s="5">
        <f>IFERROR(__xludf.DUMMYFUNCTION("""COMPUTED_VALUE"""),1047.0)</f>
        <v>1047</v>
      </c>
      <c r="K39" s="5">
        <f>IFERROR(__xludf.DUMMYFUNCTION("""COMPUTED_VALUE"""),46.0)</f>
        <v>46</v>
      </c>
    </row>
    <row r="40">
      <c r="A40" s="14">
        <f>IFERROR(__xludf.DUMMYFUNCTION("""COMPUTED_VALUE"""),44413.0)</f>
        <v>44413</v>
      </c>
      <c r="B40" s="5">
        <f>IFERROR(__xludf.DUMMYFUNCTION("""COMPUTED_VALUE"""),7.21921823E8)</f>
        <v>721921823</v>
      </c>
      <c r="C40" s="5" t="str">
        <f>IFERROR(__xludf.DUMMYFUNCTION("""COMPUTED_VALUE"""),"SEA non-branded")</f>
        <v>SEA non-branded</v>
      </c>
      <c r="D40" s="5" t="str">
        <f>IFERROR(__xludf.DUMMYFUNCTION("""COMPUTED_VALUE"""),"SEA - Text - Google")</f>
        <v>SEA - Text - Google</v>
      </c>
      <c r="E40" s="5">
        <f>IFERROR(__xludf.DUMMYFUNCTION("""COMPUTED_VALUE"""),7.0)</f>
        <v>7</v>
      </c>
      <c r="F40" s="5">
        <f>IFERROR(__xludf.DUMMYFUNCTION("""COMPUTED_VALUE"""),1.0)</f>
        <v>1</v>
      </c>
      <c r="G40" s="15">
        <f>IFERROR(__xludf.DUMMYFUNCTION("""COMPUTED_VALUE"""),414.8)</f>
        <v>414.8</v>
      </c>
      <c r="H40" s="5" t="str">
        <f>IFERROR(__xludf.DUMMYFUNCTION("""COMPUTED_VALUE"""),"44413  721921823")</f>
        <v>44413  721921823</v>
      </c>
      <c r="I40" s="26">
        <f>IFERROR(__xludf.DUMMYFUNCTION("""COMPUTED_VALUE"""),139.0)</f>
        <v>139</v>
      </c>
      <c r="J40" s="5">
        <f>IFERROR(__xludf.DUMMYFUNCTION("""COMPUTED_VALUE"""),4393.0)</f>
        <v>4393</v>
      </c>
      <c r="K40" s="5">
        <f>IFERROR(__xludf.DUMMYFUNCTION("""COMPUTED_VALUE"""),285.0)</f>
        <v>285</v>
      </c>
    </row>
    <row r="41">
      <c r="A41" s="14">
        <f>IFERROR(__xludf.DUMMYFUNCTION("""COMPUTED_VALUE"""),44413.0)</f>
        <v>44413</v>
      </c>
      <c r="B41" s="5">
        <f>IFERROR(__xludf.DUMMYFUNCTION("""COMPUTED_VALUE"""),7.22005374E8)</f>
        <v>722005374</v>
      </c>
      <c r="C41" s="5" t="str">
        <f>IFERROR(__xludf.DUMMYFUNCTION("""COMPUTED_VALUE"""),"SEA non-branded")</f>
        <v>SEA non-branded</v>
      </c>
      <c r="D41" s="5" t="str">
        <f>IFERROR(__xludf.DUMMYFUNCTION("""COMPUTED_VALUE"""),"SEA - Text - Google")</f>
        <v>SEA - Text - Google</v>
      </c>
      <c r="E41" s="5">
        <f>IFERROR(__xludf.DUMMYFUNCTION("""COMPUTED_VALUE"""),1.0)</f>
        <v>1</v>
      </c>
      <c r="F41" s="5">
        <f>IFERROR(__xludf.DUMMYFUNCTION("""COMPUTED_VALUE"""),0.0)</f>
        <v>0</v>
      </c>
      <c r="G41" s="15">
        <f>IFERROR(__xludf.DUMMYFUNCTION("""COMPUTED_VALUE"""),35.4)</f>
        <v>35.4</v>
      </c>
      <c r="H41" s="5" t="str">
        <f>IFERROR(__xludf.DUMMYFUNCTION("""COMPUTED_VALUE"""),"44413  722005374")</f>
        <v>44413  722005374</v>
      </c>
      <c r="I41" s="26">
        <f>IFERROR(__xludf.DUMMYFUNCTION("""COMPUTED_VALUE"""),24.0)</f>
        <v>24</v>
      </c>
      <c r="J41" s="5">
        <f>IFERROR(__xludf.DUMMYFUNCTION("""COMPUTED_VALUE"""),1082.0)</f>
        <v>1082</v>
      </c>
      <c r="K41" s="5">
        <f>IFERROR(__xludf.DUMMYFUNCTION("""COMPUTED_VALUE"""),56.0)</f>
        <v>56</v>
      </c>
    </row>
    <row r="42">
      <c r="A42" s="14">
        <f>IFERROR(__xludf.DUMMYFUNCTION("""COMPUTED_VALUE"""),44413.0)</f>
        <v>44413</v>
      </c>
      <c r="B42" s="5">
        <f>IFERROR(__xludf.DUMMYFUNCTION("""COMPUTED_VALUE"""),7.22005377E8)</f>
        <v>722005377</v>
      </c>
      <c r="C42" s="5" t="str">
        <f>IFERROR(__xludf.DUMMYFUNCTION("""COMPUTED_VALUE"""),"SEA non-branded")</f>
        <v>SEA non-branded</v>
      </c>
      <c r="D42" s="5" t="str">
        <f>IFERROR(__xludf.DUMMYFUNCTION("""COMPUTED_VALUE"""),"SEA - Text - Google")</f>
        <v>SEA - Text - Google</v>
      </c>
      <c r="E42" s="5">
        <f>IFERROR(__xludf.DUMMYFUNCTION("""COMPUTED_VALUE"""),3.0)</f>
        <v>3</v>
      </c>
      <c r="F42" s="5">
        <f>IFERROR(__xludf.DUMMYFUNCTION("""COMPUTED_VALUE"""),1.0)</f>
        <v>1</v>
      </c>
      <c r="G42" s="15">
        <f>IFERROR(__xludf.DUMMYFUNCTION("""COMPUTED_VALUE"""),229.3)</f>
        <v>229.3</v>
      </c>
      <c r="H42" s="5" t="str">
        <f>IFERROR(__xludf.DUMMYFUNCTION("""COMPUTED_VALUE"""),"44413  722005377")</f>
        <v>44413  722005377</v>
      </c>
      <c r="I42" s="26">
        <f>IFERROR(__xludf.DUMMYFUNCTION("""COMPUTED_VALUE"""),70.0)</f>
        <v>70</v>
      </c>
      <c r="J42" s="5">
        <f>IFERROR(__xludf.DUMMYFUNCTION("""COMPUTED_VALUE"""),2772.0)</f>
        <v>2772</v>
      </c>
      <c r="K42" s="5">
        <f>IFERROR(__xludf.DUMMYFUNCTION("""COMPUTED_VALUE"""),135.0)</f>
        <v>135</v>
      </c>
    </row>
    <row r="43">
      <c r="A43" s="14">
        <f>IFERROR(__xludf.DUMMYFUNCTION("""COMPUTED_VALUE"""),44413.0)</f>
        <v>44413</v>
      </c>
      <c r="B43" s="5">
        <f>IFERROR(__xludf.DUMMYFUNCTION("""COMPUTED_VALUE"""),7.22005383E8)</f>
        <v>722005383</v>
      </c>
      <c r="C43" s="5" t="str">
        <f>IFERROR(__xludf.DUMMYFUNCTION("""COMPUTED_VALUE"""),"SEA non-branded")</f>
        <v>SEA non-branded</v>
      </c>
      <c r="D43" s="5" t="str">
        <f>IFERROR(__xludf.DUMMYFUNCTION("""COMPUTED_VALUE"""),"SEA - Text - Google")</f>
        <v>SEA - Text - Google</v>
      </c>
      <c r="E43" s="5">
        <f>IFERROR(__xludf.DUMMYFUNCTION("""COMPUTED_VALUE"""),2.0)</f>
        <v>2</v>
      </c>
      <c r="F43" s="5">
        <f>IFERROR(__xludf.DUMMYFUNCTION("""COMPUTED_VALUE"""),1.0)</f>
        <v>1</v>
      </c>
      <c r="G43" s="15">
        <f>IFERROR(__xludf.DUMMYFUNCTION("""COMPUTED_VALUE"""),369.1)</f>
        <v>369.1</v>
      </c>
      <c r="H43" s="5" t="str">
        <f>IFERROR(__xludf.DUMMYFUNCTION("""COMPUTED_VALUE"""),"44413  722005383")</f>
        <v>44413  722005383</v>
      </c>
      <c r="I43" s="26">
        <f>IFERROR(__xludf.DUMMYFUNCTION("""COMPUTED_VALUE"""),32.0)</f>
        <v>32</v>
      </c>
      <c r="J43" s="5">
        <f>IFERROR(__xludf.DUMMYFUNCTION("""COMPUTED_VALUE"""),1517.0)</f>
        <v>1517</v>
      </c>
      <c r="K43" s="5">
        <f>IFERROR(__xludf.DUMMYFUNCTION("""COMPUTED_VALUE"""),86.0)</f>
        <v>86</v>
      </c>
    </row>
    <row r="44">
      <c r="A44" s="14">
        <f>IFERROR(__xludf.DUMMYFUNCTION("""COMPUTED_VALUE"""),44413.0)</f>
        <v>44413</v>
      </c>
      <c r="B44" s="5">
        <f>IFERROR(__xludf.DUMMYFUNCTION("""COMPUTED_VALUE"""),1.3568665881E10)</f>
        <v>13568665881</v>
      </c>
      <c r="C44" s="5" t="str">
        <f>IFERROR(__xludf.DUMMYFUNCTION("""COMPUTED_VALUE"""),"SEA non-branded")</f>
        <v>SEA non-branded</v>
      </c>
      <c r="D44" s="5" t="str">
        <f>IFERROR(__xludf.DUMMYFUNCTION("""COMPUTED_VALUE"""),"SEA - Text - Google")</f>
        <v>SEA - Text - Google</v>
      </c>
      <c r="E44" s="5">
        <f>IFERROR(__xludf.DUMMYFUNCTION("""COMPUTED_VALUE"""),3.0)</f>
        <v>3</v>
      </c>
      <c r="F44" s="5">
        <f>IFERROR(__xludf.DUMMYFUNCTION("""COMPUTED_VALUE"""),2.0)</f>
        <v>2</v>
      </c>
      <c r="G44" s="15">
        <f>IFERROR(__xludf.DUMMYFUNCTION("""COMPUTED_VALUE"""),119.30000000000001)</f>
        <v>119.3</v>
      </c>
      <c r="H44" s="5" t="str">
        <f>IFERROR(__xludf.DUMMYFUNCTION("""COMPUTED_VALUE"""),"44413  13568665881")</f>
        <v>44413  13568665881</v>
      </c>
      <c r="I44" s="26">
        <f>IFERROR(__xludf.DUMMYFUNCTION("""COMPUTED_VALUE"""),45.0)</f>
        <v>45</v>
      </c>
      <c r="J44" s="5">
        <f>IFERROR(__xludf.DUMMYFUNCTION("""COMPUTED_VALUE"""),686.0)</f>
        <v>686</v>
      </c>
      <c r="K44" s="5">
        <f>IFERROR(__xludf.DUMMYFUNCTION("""COMPUTED_VALUE"""),53.0)</f>
        <v>53</v>
      </c>
    </row>
    <row r="45">
      <c r="A45" s="14">
        <f>IFERROR(__xludf.DUMMYFUNCTION("""COMPUTED_VALUE"""),44414.0)</f>
        <v>44414</v>
      </c>
      <c r="B45" s="5">
        <f>IFERROR(__xludf.DUMMYFUNCTION("""COMPUTED_VALUE"""),2.3985487E7)</f>
        <v>23985487</v>
      </c>
      <c r="C45" s="5" t="str">
        <f>IFERROR(__xludf.DUMMYFUNCTION("""COMPUTED_VALUE"""),"SEA non-branded")</f>
        <v>SEA non-branded</v>
      </c>
      <c r="D45" s="5" t="str">
        <f>IFERROR(__xludf.DUMMYFUNCTION("""COMPUTED_VALUE"""),"SEA - Text - Google")</f>
        <v>SEA - Text - Google</v>
      </c>
      <c r="E45" s="5">
        <f>IFERROR(__xludf.DUMMYFUNCTION("""COMPUTED_VALUE"""),1.0)</f>
        <v>1</v>
      </c>
      <c r="F45" s="5">
        <f>IFERROR(__xludf.DUMMYFUNCTION("""COMPUTED_VALUE"""),1.0)</f>
        <v>1</v>
      </c>
      <c r="G45" s="15">
        <f>IFERROR(__xludf.DUMMYFUNCTION("""COMPUTED_VALUE"""),92.4)</f>
        <v>92.4</v>
      </c>
      <c r="H45" s="5" t="str">
        <f>IFERROR(__xludf.DUMMYFUNCTION("""COMPUTED_VALUE"""),"44414  23985487")</f>
        <v>44414  23985487</v>
      </c>
      <c r="I45" s="26">
        <f>IFERROR(__xludf.DUMMYFUNCTION("""COMPUTED_VALUE"""),10.0)</f>
        <v>10</v>
      </c>
      <c r="J45" s="5">
        <f>IFERROR(__xludf.DUMMYFUNCTION("""COMPUTED_VALUE"""),338.0)</f>
        <v>338</v>
      </c>
      <c r="K45" s="5">
        <f>IFERROR(__xludf.DUMMYFUNCTION("""COMPUTED_VALUE"""),18.0)</f>
        <v>18</v>
      </c>
    </row>
    <row r="46">
      <c r="A46" s="14">
        <f>IFERROR(__xludf.DUMMYFUNCTION("""COMPUTED_VALUE"""),44414.0)</f>
        <v>44414</v>
      </c>
      <c r="B46" s="5">
        <f>IFERROR(__xludf.DUMMYFUNCTION("""COMPUTED_VALUE"""),7.7471437E7)</f>
        <v>77471437</v>
      </c>
      <c r="C46" s="5" t="str">
        <f>IFERROR(__xludf.DUMMYFUNCTION("""COMPUTED_VALUE"""),"SEA non-branded")</f>
        <v>SEA non-branded</v>
      </c>
      <c r="D46" s="5" t="str">
        <f>IFERROR(__xludf.DUMMYFUNCTION("""COMPUTED_VALUE"""),"SEA - Text - Google")</f>
        <v>SEA - Text - Google</v>
      </c>
      <c r="E46" s="5">
        <f>IFERROR(__xludf.DUMMYFUNCTION("""COMPUTED_VALUE"""),4.0)</f>
        <v>4</v>
      </c>
      <c r="F46" s="5">
        <f>IFERROR(__xludf.DUMMYFUNCTION("""COMPUTED_VALUE"""),3.0)</f>
        <v>3</v>
      </c>
      <c r="G46" s="15">
        <f>IFERROR(__xludf.DUMMYFUNCTION("""COMPUTED_VALUE"""),190.1)</f>
        <v>190.1</v>
      </c>
      <c r="H46" s="5" t="str">
        <f>IFERROR(__xludf.DUMMYFUNCTION("""COMPUTED_VALUE"""),"44414  77471437")</f>
        <v>44414  77471437</v>
      </c>
      <c r="I46" s="26">
        <f>IFERROR(__xludf.DUMMYFUNCTION("""COMPUTED_VALUE"""),70.0)</f>
        <v>70</v>
      </c>
      <c r="J46" s="5">
        <f>IFERROR(__xludf.DUMMYFUNCTION("""COMPUTED_VALUE"""),3014.0)</f>
        <v>3014</v>
      </c>
      <c r="K46" s="5">
        <f>IFERROR(__xludf.DUMMYFUNCTION("""COMPUTED_VALUE"""),146.0)</f>
        <v>146</v>
      </c>
    </row>
    <row r="47">
      <c r="A47" s="14">
        <f>IFERROR(__xludf.DUMMYFUNCTION("""COMPUTED_VALUE"""),44414.0)</f>
        <v>44414</v>
      </c>
      <c r="B47" s="5">
        <f>IFERROR(__xludf.DUMMYFUNCTION("""COMPUTED_VALUE"""),7.21921823E8)</f>
        <v>721921823</v>
      </c>
      <c r="C47" s="5" t="str">
        <f>IFERROR(__xludf.DUMMYFUNCTION("""COMPUTED_VALUE"""),"SEA non-branded")</f>
        <v>SEA non-branded</v>
      </c>
      <c r="D47" s="5" t="str">
        <f>IFERROR(__xludf.DUMMYFUNCTION("""COMPUTED_VALUE"""),"SEA - Text - Google")</f>
        <v>SEA - Text - Google</v>
      </c>
      <c r="E47" s="5">
        <f>IFERROR(__xludf.DUMMYFUNCTION("""COMPUTED_VALUE"""),8.0)</f>
        <v>8</v>
      </c>
      <c r="F47" s="5">
        <f>IFERROR(__xludf.DUMMYFUNCTION("""COMPUTED_VALUE"""),0.0)</f>
        <v>0</v>
      </c>
      <c r="G47" s="15">
        <f>IFERROR(__xludf.DUMMYFUNCTION("""COMPUTED_VALUE"""),542.3000000000001)</f>
        <v>542.3</v>
      </c>
      <c r="H47" s="5" t="str">
        <f>IFERROR(__xludf.DUMMYFUNCTION("""COMPUTED_VALUE"""),"44414  721921823")</f>
        <v>44414  721921823</v>
      </c>
      <c r="I47" s="26">
        <f>IFERROR(__xludf.DUMMYFUNCTION("""COMPUTED_VALUE"""),133.0)</f>
        <v>133</v>
      </c>
      <c r="J47" s="5">
        <f>IFERROR(__xludf.DUMMYFUNCTION("""COMPUTED_VALUE"""),4221.0)</f>
        <v>4221</v>
      </c>
      <c r="K47" s="5">
        <f>IFERROR(__xludf.DUMMYFUNCTION("""COMPUTED_VALUE"""),275.0)</f>
        <v>275</v>
      </c>
    </row>
    <row r="48">
      <c r="A48" s="14">
        <f>IFERROR(__xludf.DUMMYFUNCTION("""COMPUTED_VALUE"""),44414.0)</f>
        <v>44414</v>
      </c>
      <c r="B48" s="5">
        <f>IFERROR(__xludf.DUMMYFUNCTION("""COMPUTED_VALUE"""),7.22005377E8)</f>
        <v>722005377</v>
      </c>
      <c r="C48" s="5" t="str">
        <f>IFERROR(__xludf.DUMMYFUNCTION("""COMPUTED_VALUE"""),"SEA non-branded")</f>
        <v>SEA non-branded</v>
      </c>
      <c r="D48" s="5" t="str">
        <f>IFERROR(__xludf.DUMMYFUNCTION("""COMPUTED_VALUE"""),"SEA - Text - Google")</f>
        <v>SEA - Text - Google</v>
      </c>
      <c r="E48" s="5">
        <f>IFERROR(__xludf.DUMMYFUNCTION("""COMPUTED_VALUE"""),3.0)</f>
        <v>3</v>
      </c>
      <c r="F48" s="5">
        <f>IFERROR(__xludf.DUMMYFUNCTION("""COMPUTED_VALUE"""),2.0)</f>
        <v>2</v>
      </c>
      <c r="G48" s="15">
        <f>IFERROR(__xludf.DUMMYFUNCTION("""COMPUTED_VALUE"""),86.80000000000001)</f>
        <v>86.8</v>
      </c>
      <c r="H48" s="5" t="str">
        <f>IFERROR(__xludf.DUMMYFUNCTION("""COMPUTED_VALUE"""),"44414  722005377")</f>
        <v>44414  722005377</v>
      </c>
      <c r="I48" s="26">
        <f>IFERROR(__xludf.DUMMYFUNCTION("""COMPUTED_VALUE"""),58.0)</f>
        <v>58</v>
      </c>
      <c r="J48" s="5">
        <f>IFERROR(__xludf.DUMMYFUNCTION("""COMPUTED_VALUE"""),2524.0)</f>
        <v>2524</v>
      </c>
      <c r="K48" s="5">
        <f>IFERROR(__xludf.DUMMYFUNCTION("""COMPUTED_VALUE"""),116.0)</f>
        <v>116</v>
      </c>
    </row>
    <row r="49">
      <c r="A49" s="14">
        <f>IFERROR(__xludf.DUMMYFUNCTION("""COMPUTED_VALUE"""),44414.0)</f>
        <v>44414</v>
      </c>
      <c r="B49" s="5">
        <f>IFERROR(__xludf.DUMMYFUNCTION("""COMPUTED_VALUE"""),7.22005383E8)</f>
        <v>722005383</v>
      </c>
      <c r="C49" s="5" t="str">
        <f>IFERROR(__xludf.DUMMYFUNCTION("""COMPUTED_VALUE"""),"SEA non-branded")</f>
        <v>SEA non-branded</v>
      </c>
      <c r="D49" s="5" t="str">
        <f>IFERROR(__xludf.DUMMYFUNCTION("""COMPUTED_VALUE"""),"SEA - Text - Google")</f>
        <v>SEA - Text - Google</v>
      </c>
      <c r="E49" s="5">
        <f>IFERROR(__xludf.DUMMYFUNCTION("""COMPUTED_VALUE"""),1.0)</f>
        <v>1</v>
      </c>
      <c r="F49" s="5">
        <f>IFERROR(__xludf.DUMMYFUNCTION("""COMPUTED_VALUE"""),0.0)</f>
        <v>0</v>
      </c>
      <c r="G49" s="15">
        <f>IFERROR(__xludf.DUMMYFUNCTION("""COMPUTED_VALUE"""),115.3)</f>
        <v>115.3</v>
      </c>
      <c r="H49" s="5" t="str">
        <f>IFERROR(__xludf.DUMMYFUNCTION("""COMPUTED_VALUE"""),"44414  722005383")</f>
        <v>44414  722005383</v>
      </c>
      <c r="I49" s="26">
        <f>IFERROR(__xludf.DUMMYFUNCTION("""COMPUTED_VALUE"""),27.0)</f>
        <v>27</v>
      </c>
      <c r="J49" s="5">
        <f>IFERROR(__xludf.DUMMYFUNCTION("""COMPUTED_VALUE"""),1339.0)</f>
        <v>1339</v>
      </c>
      <c r="K49" s="5">
        <f>IFERROR(__xludf.DUMMYFUNCTION("""COMPUTED_VALUE"""),73.0)</f>
        <v>73</v>
      </c>
    </row>
    <row r="50">
      <c r="A50" s="14">
        <f>IFERROR(__xludf.DUMMYFUNCTION("""COMPUTED_VALUE"""),44414.0)</f>
        <v>44414</v>
      </c>
      <c r="B50" s="5">
        <f>IFERROR(__xludf.DUMMYFUNCTION("""COMPUTED_VALUE"""),1.3568665881E10)</f>
        <v>13568665881</v>
      </c>
      <c r="C50" s="5" t="str">
        <f>IFERROR(__xludf.DUMMYFUNCTION("""COMPUTED_VALUE"""),"SEA non-branded")</f>
        <v>SEA non-branded</v>
      </c>
      <c r="D50" s="5" t="str">
        <f>IFERROR(__xludf.DUMMYFUNCTION("""COMPUTED_VALUE"""),"SEA - Text - Google")</f>
        <v>SEA - Text - Google</v>
      </c>
      <c r="E50" s="5">
        <f>IFERROR(__xludf.DUMMYFUNCTION("""COMPUTED_VALUE"""),2.0)</f>
        <v>2</v>
      </c>
      <c r="F50" s="5">
        <f>IFERROR(__xludf.DUMMYFUNCTION("""COMPUTED_VALUE"""),0.0)</f>
        <v>0</v>
      </c>
      <c r="G50" s="15">
        <f>IFERROR(__xludf.DUMMYFUNCTION("""COMPUTED_VALUE"""),124.4)</f>
        <v>124.4</v>
      </c>
      <c r="H50" s="5" t="str">
        <f>IFERROR(__xludf.DUMMYFUNCTION("""COMPUTED_VALUE"""),"44414  13568665881")</f>
        <v>44414  13568665881</v>
      </c>
      <c r="I50" s="26">
        <f>IFERROR(__xludf.DUMMYFUNCTION("""COMPUTED_VALUE"""),35.0)</f>
        <v>35</v>
      </c>
      <c r="J50" s="5">
        <f>IFERROR(__xludf.DUMMYFUNCTION("""COMPUTED_VALUE"""),620.0)</f>
        <v>620</v>
      </c>
      <c r="K50" s="5">
        <f>IFERROR(__xludf.DUMMYFUNCTION("""COMPUTED_VALUE"""),44.0)</f>
        <v>44</v>
      </c>
    </row>
    <row r="51">
      <c r="A51" s="14">
        <f>IFERROR(__xludf.DUMMYFUNCTION("""COMPUTED_VALUE"""),44415.0)</f>
        <v>44415</v>
      </c>
      <c r="B51" s="5">
        <f>IFERROR(__xludf.DUMMYFUNCTION("""COMPUTED_VALUE"""),7.7471437E7)</f>
        <v>77471437</v>
      </c>
      <c r="C51" s="5" t="str">
        <f>IFERROR(__xludf.DUMMYFUNCTION("""COMPUTED_VALUE"""),"SEA non-branded")</f>
        <v>SEA non-branded</v>
      </c>
      <c r="D51" s="5" t="str">
        <f>IFERROR(__xludf.DUMMYFUNCTION("""COMPUTED_VALUE"""),"SEA - Text - Google")</f>
        <v>SEA - Text - Google</v>
      </c>
      <c r="E51" s="5">
        <f>IFERROR(__xludf.DUMMYFUNCTION("""COMPUTED_VALUE"""),1.0)</f>
        <v>1</v>
      </c>
      <c r="F51" s="5">
        <f>IFERROR(__xludf.DUMMYFUNCTION("""COMPUTED_VALUE"""),1.0)</f>
        <v>1</v>
      </c>
      <c r="G51" s="15">
        <f>IFERROR(__xludf.DUMMYFUNCTION("""COMPUTED_VALUE"""),13.1)</f>
        <v>13.1</v>
      </c>
      <c r="H51" s="5" t="str">
        <f>IFERROR(__xludf.DUMMYFUNCTION("""COMPUTED_VALUE"""),"44415  77471437")</f>
        <v>44415  77471437</v>
      </c>
      <c r="I51" s="26">
        <f>IFERROR(__xludf.DUMMYFUNCTION("""COMPUTED_VALUE"""),71.0)</f>
        <v>71</v>
      </c>
      <c r="J51" s="5">
        <f>IFERROR(__xludf.DUMMYFUNCTION("""COMPUTED_VALUE"""),4034.0)</f>
        <v>4034</v>
      </c>
      <c r="K51" s="5">
        <f>IFERROR(__xludf.DUMMYFUNCTION("""COMPUTED_VALUE"""),148.0)</f>
        <v>148</v>
      </c>
    </row>
    <row r="52">
      <c r="A52" s="14">
        <f>IFERROR(__xludf.DUMMYFUNCTION("""COMPUTED_VALUE"""),44415.0)</f>
        <v>44415</v>
      </c>
      <c r="B52" s="5">
        <f>IFERROR(__xludf.DUMMYFUNCTION("""COMPUTED_VALUE"""),1.27642957E8)</f>
        <v>127642957</v>
      </c>
      <c r="C52" s="5" t="str">
        <f>IFERROR(__xludf.DUMMYFUNCTION("""COMPUTED_VALUE"""),"SEA non-branded")</f>
        <v>SEA non-branded</v>
      </c>
      <c r="D52" s="5" t="str">
        <f>IFERROR(__xludf.DUMMYFUNCTION("""COMPUTED_VALUE"""),"SEA - Text - Google")</f>
        <v>SEA - Text - Google</v>
      </c>
      <c r="E52" s="5">
        <f>IFERROR(__xludf.DUMMYFUNCTION("""COMPUTED_VALUE"""),2.0)</f>
        <v>2</v>
      </c>
      <c r="F52" s="5">
        <f>IFERROR(__xludf.DUMMYFUNCTION("""COMPUTED_VALUE"""),2.0)</f>
        <v>2</v>
      </c>
      <c r="G52" s="15">
        <f>IFERROR(__xludf.DUMMYFUNCTION("""COMPUTED_VALUE"""),97.0)</f>
        <v>97</v>
      </c>
      <c r="H52" s="5" t="str">
        <f>IFERROR(__xludf.DUMMYFUNCTION("""COMPUTED_VALUE"""),"44415  127642957")</f>
        <v>44415  127642957</v>
      </c>
      <c r="I52" s="26">
        <f>IFERROR(__xludf.DUMMYFUNCTION("""COMPUTED_VALUE"""),17.0)</f>
        <v>17</v>
      </c>
      <c r="J52" s="5">
        <f>IFERROR(__xludf.DUMMYFUNCTION("""COMPUTED_VALUE"""),1173.0)</f>
        <v>1173</v>
      </c>
      <c r="K52" s="5">
        <f>IFERROR(__xludf.DUMMYFUNCTION("""COMPUTED_VALUE"""),46.0)</f>
        <v>46</v>
      </c>
    </row>
    <row r="53">
      <c r="A53" s="14">
        <f>IFERROR(__xludf.DUMMYFUNCTION("""COMPUTED_VALUE"""),44415.0)</f>
        <v>44415</v>
      </c>
      <c r="B53" s="5">
        <f>IFERROR(__xludf.DUMMYFUNCTION("""COMPUTED_VALUE"""),7.21921823E8)</f>
        <v>721921823</v>
      </c>
      <c r="C53" s="5" t="str">
        <f>IFERROR(__xludf.DUMMYFUNCTION("""COMPUTED_VALUE"""),"SEA non-branded")</f>
        <v>SEA non-branded</v>
      </c>
      <c r="D53" s="5" t="str">
        <f>IFERROR(__xludf.DUMMYFUNCTION("""COMPUTED_VALUE"""),"SEA - Text - Google")</f>
        <v>SEA - Text - Google</v>
      </c>
      <c r="E53" s="5">
        <f>IFERROR(__xludf.DUMMYFUNCTION("""COMPUTED_VALUE"""),7.0)</f>
        <v>7</v>
      </c>
      <c r="F53" s="5">
        <f>IFERROR(__xludf.DUMMYFUNCTION("""COMPUTED_VALUE"""),2.0)</f>
        <v>2</v>
      </c>
      <c r="G53" s="15">
        <f>IFERROR(__xludf.DUMMYFUNCTION("""COMPUTED_VALUE"""),225.9)</f>
        <v>225.9</v>
      </c>
      <c r="H53" s="5" t="str">
        <f>IFERROR(__xludf.DUMMYFUNCTION("""COMPUTED_VALUE"""),"44415  721921823")</f>
        <v>44415  721921823</v>
      </c>
      <c r="I53" s="26">
        <f>IFERROR(__xludf.DUMMYFUNCTION("""COMPUTED_VALUE"""),145.0)</f>
        <v>145</v>
      </c>
      <c r="J53" s="5">
        <f>IFERROR(__xludf.DUMMYFUNCTION("""COMPUTED_VALUE"""),4848.0)</f>
        <v>4848</v>
      </c>
      <c r="K53" s="5">
        <f>IFERROR(__xludf.DUMMYFUNCTION("""COMPUTED_VALUE"""),314.0)</f>
        <v>314</v>
      </c>
    </row>
    <row r="54">
      <c r="A54" s="14">
        <f>IFERROR(__xludf.DUMMYFUNCTION("""COMPUTED_VALUE"""),44415.0)</f>
        <v>44415</v>
      </c>
      <c r="B54" s="5">
        <f>IFERROR(__xludf.DUMMYFUNCTION("""COMPUTED_VALUE"""),7.22005374E8)</f>
        <v>722005374</v>
      </c>
      <c r="C54" s="5" t="str">
        <f>IFERROR(__xludf.DUMMYFUNCTION("""COMPUTED_VALUE"""),"SEA non-branded")</f>
        <v>SEA non-branded</v>
      </c>
      <c r="D54" s="5" t="str">
        <f>IFERROR(__xludf.DUMMYFUNCTION("""COMPUTED_VALUE"""),"SEA - Text - Google")</f>
        <v>SEA - Text - Google</v>
      </c>
      <c r="E54" s="5">
        <f>IFERROR(__xludf.DUMMYFUNCTION("""COMPUTED_VALUE"""),1.0)</f>
        <v>1</v>
      </c>
      <c r="F54" s="5">
        <f>IFERROR(__xludf.DUMMYFUNCTION("""COMPUTED_VALUE"""),0.0)</f>
        <v>0</v>
      </c>
      <c r="G54" s="15">
        <f>IFERROR(__xludf.DUMMYFUNCTION("""COMPUTED_VALUE"""),135.9)</f>
        <v>135.9</v>
      </c>
      <c r="H54" s="5" t="str">
        <f>IFERROR(__xludf.DUMMYFUNCTION("""COMPUTED_VALUE"""),"44415  722005374")</f>
        <v>44415  722005374</v>
      </c>
      <c r="I54" s="26">
        <f>IFERROR(__xludf.DUMMYFUNCTION("""COMPUTED_VALUE"""),13.0)</f>
        <v>13</v>
      </c>
      <c r="J54" s="5">
        <f>IFERROR(__xludf.DUMMYFUNCTION("""COMPUTED_VALUE"""),1000.0)</f>
        <v>1000</v>
      </c>
      <c r="K54" s="5">
        <f>IFERROR(__xludf.DUMMYFUNCTION("""COMPUTED_VALUE"""),35.0)</f>
        <v>35</v>
      </c>
    </row>
    <row r="55">
      <c r="A55" s="14">
        <f>IFERROR(__xludf.DUMMYFUNCTION("""COMPUTED_VALUE"""),44415.0)</f>
        <v>44415</v>
      </c>
      <c r="B55" s="5">
        <f>IFERROR(__xludf.DUMMYFUNCTION("""COMPUTED_VALUE"""),7.22005383E8)</f>
        <v>722005383</v>
      </c>
      <c r="C55" s="5" t="str">
        <f>IFERROR(__xludf.DUMMYFUNCTION("""COMPUTED_VALUE"""),"SEA non-branded")</f>
        <v>SEA non-branded</v>
      </c>
      <c r="D55" s="5" t="str">
        <f>IFERROR(__xludf.DUMMYFUNCTION("""COMPUTED_VALUE"""),"SEA - Text - Google")</f>
        <v>SEA - Text - Google</v>
      </c>
      <c r="E55" s="5">
        <f>IFERROR(__xludf.DUMMYFUNCTION("""COMPUTED_VALUE"""),1.0)</f>
        <v>1</v>
      </c>
      <c r="F55" s="5">
        <f>IFERROR(__xludf.DUMMYFUNCTION("""COMPUTED_VALUE"""),0.0)</f>
        <v>0</v>
      </c>
      <c r="G55" s="15">
        <f>IFERROR(__xludf.DUMMYFUNCTION("""COMPUTED_VALUE"""),42.5)</f>
        <v>42.5</v>
      </c>
      <c r="H55" s="5" t="str">
        <f>IFERROR(__xludf.DUMMYFUNCTION("""COMPUTED_VALUE"""),"44415  722005383")</f>
        <v>44415  722005383</v>
      </c>
      <c r="I55" s="26">
        <f>IFERROR(__xludf.DUMMYFUNCTION("""COMPUTED_VALUE"""),28.0)</f>
        <v>28</v>
      </c>
      <c r="J55" s="5">
        <f>IFERROR(__xludf.DUMMYFUNCTION("""COMPUTED_VALUE"""),1611.0)</f>
        <v>1611</v>
      </c>
      <c r="K55" s="5">
        <f>IFERROR(__xludf.DUMMYFUNCTION("""COMPUTED_VALUE"""),86.0)</f>
        <v>86</v>
      </c>
    </row>
    <row r="56">
      <c r="A56" s="14">
        <f>IFERROR(__xludf.DUMMYFUNCTION("""COMPUTED_VALUE"""),44415.0)</f>
        <v>44415</v>
      </c>
      <c r="B56" s="5">
        <f>IFERROR(__xludf.DUMMYFUNCTION("""COMPUTED_VALUE"""),1.3568665881E10)</f>
        <v>13568665881</v>
      </c>
      <c r="C56" s="5" t="str">
        <f>IFERROR(__xludf.DUMMYFUNCTION("""COMPUTED_VALUE"""),"SEA non-branded")</f>
        <v>SEA non-branded</v>
      </c>
      <c r="D56" s="5" t="str">
        <f>IFERROR(__xludf.DUMMYFUNCTION("""COMPUTED_VALUE"""),"SEA - Text - Google")</f>
        <v>SEA - Text - Google</v>
      </c>
      <c r="E56" s="5">
        <f>IFERROR(__xludf.DUMMYFUNCTION("""COMPUTED_VALUE"""),3.0)</f>
        <v>3</v>
      </c>
      <c r="F56" s="5">
        <f>IFERROR(__xludf.DUMMYFUNCTION("""COMPUTED_VALUE"""),0.0)</f>
        <v>0</v>
      </c>
      <c r="G56" s="15">
        <f>IFERROR(__xludf.DUMMYFUNCTION("""COMPUTED_VALUE"""),155.6)</f>
        <v>155.6</v>
      </c>
      <c r="H56" s="5" t="str">
        <f>IFERROR(__xludf.DUMMYFUNCTION("""COMPUTED_VALUE"""),"44415  13568665881")</f>
        <v>44415  13568665881</v>
      </c>
      <c r="I56" s="26">
        <f>IFERROR(__xludf.DUMMYFUNCTION("""COMPUTED_VALUE"""),34.0)</f>
        <v>34</v>
      </c>
      <c r="J56" s="5">
        <f>IFERROR(__xludf.DUMMYFUNCTION("""COMPUTED_VALUE"""),628.0)</f>
        <v>628</v>
      </c>
      <c r="K56" s="5">
        <f>IFERROR(__xludf.DUMMYFUNCTION("""COMPUTED_VALUE"""),51.0)</f>
        <v>51</v>
      </c>
    </row>
    <row r="57">
      <c r="A57" s="14">
        <f>IFERROR(__xludf.DUMMYFUNCTION("""COMPUTED_VALUE"""),44416.0)</f>
        <v>44416</v>
      </c>
      <c r="B57" s="5">
        <f>IFERROR(__xludf.DUMMYFUNCTION("""COMPUTED_VALUE"""),6.3850117E7)</f>
        <v>63850117</v>
      </c>
      <c r="C57" s="5" t="str">
        <f>IFERROR(__xludf.DUMMYFUNCTION("""COMPUTED_VALUE"""),"SEA non-branded")</f>
        <v>SEA non-branded</v>
      </c>
      <c r="D57" s="5" t="str">
        <f>IFERROR(__xludf.DUMMYFUNCTION("""COMPUTED_VALUE"""),"SEA - Text - Google")</f>
        <v>SEA - Text - Google</v>
      </c>
      <c r="E57" s="5">
        <f>IFERROR(__xludf.DUMMYFUNCTION("""COMPUTED_VALUE"""),1.0)</f>
        <v>1</v>
      </c>
      <c r="F57" s="5">
        <f>IFERROR(__xludf.DUMMYFUNCTION("""COMPUTED_VALUE"""),0.0)</f>
        <v>0</v>
      </c>
      <c r="G57" s="15">
        <f>IFERROR(__xludf.DUMMYFUNCTION("""COMPUTED_VALUE"""),32.5)</f>
        <v>32.5</v>
      </c>
      <c r="H57" s="5" t="str">
        <f>IFERROR(__xludf.DUMMYFUNCTION("""COMPUTED_VALUE"""),"44416  63850117")</f>
        <v>44416  63850117</v>
      </c>
      <c r="I57" s="26">
        <f>IFERROR(__xludf.DUMMYFUNCTION("""COMPUTED_VALUE"""),52.0)</f>
        <v>52</v>
      </c>
      <c r="J57" s="5">
        <f>IFERROR(__xludf.DUMMYFUNCTION("""COMPUTED_VALUE"""),1316.0)</f>
        <v>1316</v>
      </c>
      <c r="K57" s="5">
        <f>IFERROR(__xludf.DUMMYFUNCTION("""COMPUTED_VALUE"""),85.0)</f>
        <v>85</v>
      </c>
    </row>
    <row r="58">
      <c r="A58" s="14">
        <f>IFERROR(__xludf.DUMMYFUNCTION("""COMPUTED_VALUE"""),44416.0)</f>
        <v>44416</v>
      </c>
      <c r="B58" s="5">
        <f>IFERROR(__xludf.DUMMYFUNCTION("""COMPUTED_VALUE"""),7.7471437E7)</f>
        <v>77471437</v>
      </c>
      <c r="C58" s="5" t="str">
        <f>IFERROR(__xludf.DUMMYFUNCTION("""COMPUTED_VALUE"""),"SEA non-branded")</f>
        <v>SEA non-branded</v>
      </c>
      <c r="D58" s="5" t="str">
        <f>IFERROR(__xludf.DUMMYFUNCTION("""COMPUTED_VALUE"""),"SEA - Text - Google")</f>
        <v>SEA - Text - Google</v>
      </c>
      <c r="E58" s="5">
        <f>IFERROR(__xludf.DUMMYFUNCTION("""COMPUTED_VALUE"""),2.0)</f>
        <v>2</v>
      </c>
      <c r="F58" s="5">
        <f>IFERROR(__xludf.DUMMYFUNCTION("""COMPUTED_VALUE"""),2.0)</f>
        <v>2</v>
      </c>
      <c r="G58" s="15">
        <f>IFERROR(__xludf.DUMMYFUNCTION("""COMPUTED_VALUE"""),82.60000000000001)</f>
        <v>82.6</v>
      </c>
      <c r="H58" s="5" t="str">
        <f>IFERROR(__xludf.DUMMYFUNCTION("""COMPUTED_VALUE"""),"44416  77471437")</f>
        <v>44416  77471437</v>
      </c>
      <c r="I58" s="26">
        <f>IFERROR(__xludf.DUMMYFUNCTION("""COMPUTED_VALUE"""),86.0)</f>
        <v>86</v>
      </c>
      <c r="J58" s="5">
        <f>IFERROR(__xludf.DUMMYFUNCTION("""COMPUTED_VALUE"""),4845.0)</f>
        <v>4845</v>
      </c>
      <c r="K58" s="5">
        <f>IFERROR(__xludf.DUMMYFUNCTION("""COMPUTED_VALUE"""),187.0)</f>
        <v>187</v>
      </c>
    </row>
    <row r="59">
      <c r="A59" s="14">
        <f>IFERROR(__xludf.DUMMYFUNCTION("""COMPUTED_VALUE"""),44416.0)</f>
        <v>44416</v>
      </c>
      <c r="B59" s="5">
        <f>IFERROR(__xludf.DUMMYFUNCTION("""COMPUTED_VALUE"""),1.27642957E8)</f>
        <v>127642957</v>
      </c>
      <c r="C59" s="5" t="str">
        <f>IFERROR(__xludf.DUMMYFUNCTION("""COMPUTED_VALUE"""),"SEA non-branded")</f>
        <v>SEA non-branded</v>
      </c>
      <c r="D59" s="5" t="str">
        <f>IFERROR(__xludf.DUMMYFUNCTION("""COMPUTED_VALUE"""),"SEA - Text - Google")</f>
        <v>SEA - Text - Google</v>
      </c>
      <c r="E59" s="5">
        <f>IFERROR(__xludf.DUMMYFUNCTION("""COMPUTED_VALUE"""),2.0)</f>
        <v>2</v>
      </c>
      <c r="F59" s="5">
        <f>IFERROR(__xludf.DUMMYFUNCTION("""COMPUTED_VALUE"""),2.0)</f>
        <v>2</v>
      </c>
      <c r="G59" s="15">
        <f>IFERROR(__xludf.DUMMYFUNCTION("""COMPUTED_VALUE"""),93.0)</f>
        <v>93</v>
      </c>
      <c r="H59" s="5" t="str">
        <f>IFERROR(__xludf.DUMMYFUNCTION("""COMPUTED_VALUE"""),"44416  127642957")</f>
        <v>44416  127642957</v>
      </c>
      <c r="I59" s="26">
        <f>IFERROR(__xludf.DUMMYFUNCTION("""COMPUTED_VALUE"""),12.0)</f>
        <v>12</v>
      </c>
      <c r="J59" s="5">
        <f>IFERROR(__xludf.DUMMYFUNCTION("""COMPUTED_VALUE"""),1134.0)</f>
        <v>1134</v>
      </c>
      <c r="K59" s="5">
        <f>IFERROR(__xludf.DUMMYFUNCTION("""COMPUTED_VALUE"""),44.0)</f>
        <v>44</v>
      </c>
    </row>
    <row r="60">
      <c r="A60" s="14">
        <f>IFERROR(__xludf.DUMMYFUNCTION("""COMPUTED_VALUE"""),44416.0)</f>
        <v>44416</v>
      </c>
      <c r="B60" s="5">
        <f>IFERROR(__xludf.DUMMYFUNCTION("""COMPUTED_VALUE"""),7.21921823E8)</f>
        <v>721921823</v>
      </c>
      <c r="C60" s="5" t="str">
        <f>IFERROR(__xludf.DUMMYFUNCTION("""COMPUTED_VALUE"""),"SEA non-branded")</f>
        <v>SEA non-branded</v>
      </c>
      <c r="D60" s="5" t="str">
        <f>IFERROR(__xludf.DUMMYFUNCTION("""COMPUTED_VALUE"""),"SEA - Text - Google")</f>
        <v>SEA - Text - Google</v>
      </c>
      <c r="E60" s="5">
        <f>IFERROR(__xludf.DUMMYFUNCTION("""COMPUTED_VALUE"""),15.0)</f>
        <v>15</v>
      </c>
      <c r="F60" s="5">
        <f>IFERROR(__xludf.DUMMYFUNCTION("""COMPUTED_VALUE"""),5.0)</f>
        <v>5</v>
      </c>
      <c r="G60" s="15">
        <f>IFERROR(__xludf.DUMMYFUNCTION("""COMPUTED_VALUE"""),696.3000000000002)</f>
        <v>696.3</v>
      </c>
      <c r="H60" s="5" t="str">
        <f>IFERROR(__xludf.DUMMYFUNCTION("""COMPUTED_VALUE"""),"44416  721921823")</f>
        <v>44416  721921823</v>
      </c>
      <c r="I60" s="26">
        <f>IFERROR(__xludf.DUMMYFUNCTION("""COMPUTED_VALUE"""),150.0)</f>
        <v>150</v>
      </c>
      <c r="J60" s="5">
        <f>IFERROR(__xludf.DUMMYFUNCTION("""COMPUTED_VALUE"""),4618.0)</f>
        <v>4618</v>
      </c>
      <c r="K60" s="5">
        <f>IFERROR(__xludf.DUMMYFUNCTION("""COMPUTED_VALUE"""),299.0)</f>
        <v>299</v>
      </c>
    </row>
    <row r="61">
      <c r="A61" s="14">
        <f>IFERROR(__xludf.DUMMYFUNCTION("""COMPUTED_VALUE"""),44416.0)</f>
        <v>44416</v>
      </c>
      <c r="B61" s="5">
        <f>IFERROR(__xludf.DUMMYFUNCTION("""COMPUTED_VALUE"""),7.22005377E8)</f>
        <v>722005377</v>
      </c>
      <c r="C61" s="5" t="str">
        <f>IFERROR(__xludf.DUMMYFUNCTION("""COMPUTED_VALUE"""),"SEA non-branded")</f>
        <v>SEA non-branded</v>
      </c>
      <c r="D61" s="5" t="str">
        <f>IFERROR(__xludf.DUMMYFUNCTION("""COMPUTED_VALUE"""),"SEA - Text - Google")</f>
        <v>SEA - Text - Google</v>
      </c>
      <c r="E61" s="5">
        <f>IFERROR(__xludf.DUMMYFUNCTION("""COMPUTED_VALUE"""),4.0)</f>
        <v>4</v>
      </c>
      <c r="F61" s="5">
        <f>IFERROR(__xludf.DUMMYFUNCTION("""COMPUTED_VALUE"""),1.0)</f>
        <v>1</v>
      </c>
      <c r="G61" s="15">
        <f>IFERROR(__xludf.DUMMYFUNCTION("""COMPUTED_VALUE"""),169.10000000000002)</f>
        <v>169.1</v>
      </c>
      <c r="H61" s="5" t="str">
        <f>IFERROR(__xludf.DUMMYFUNCTION("""COMPUTED_VALUE"""),"44416  722005377")</f>
        <v>44416  722005377</v>
      </c>
      <c r="I61" s="26">
        <f>IFERROR(__xludf.DUMMYFUNCTION("""COMPUTED_VALUE"""),52.0)</f>
        <v>52</v>
      </c>
      <c r="J61" s="5">
        <f>IFERROR(__xludf.DUMMYFUNCTION("""COMPUTED_VALUE"""),2242.0)</f>
        <v>2242</v>
      </c>
      <c r="K61" s="5">
        <f>IFERROR(__xludf.DUMMYFUNCTION("""COMPUTED_VALUE"""),113.0)</f>
        <v>113</v>
      </c>
    </row>
    <row r="62">
      <c r="A62" s="14">
        <f>IFERROR(__xludf.DUMMYFUNCTION("""COMPUTED_VALUE"""),44416.0)</f>
        <v>44416</v>
      </c>
      <c r="B62" s="5">
        <f>IFERROR(__xludf.DUMMYFUNCTION("""COMPUTED_VALUE"""),7.22005383E8)</f>
        <v>722005383</v>
      </c>
      <c r="C62" s="5" t="str">
        <f>IFERROR(__xludf.DUMMYFUNCTION("""COMPUTED_VALUE"""),"SEA non-branded")</f>
        <v>SEA non-branded</v>
      </c>
      <c r="D62" s="5" t="str">
        <f>IFERROR(__xludf.DUMMYFUNCTION("""COMPUTED_VALUE"""),"SEA - Text - Google")</f>
        <v>SEA - Text - Google</v>
      </c>
      <c r="E62" s="5">
        <f>IFERROR(__xludf.DUMMYFUNCTION("""COMPUTED_VALUE"""),1.0)</f>
        <v>1</v>
      </c>
      <c r="F62" s="5">
        <f>IFERROR(__xludf.DUMMYFUNCTION("""COMPUTED_VALUE"""),1.0)</f>
        <v>1</v>
      </c>
      <c r="G62" s="15">
        <f>IFERROR(__xludf.DUMMYFUNCTION("""COMPUTED_VALUE"""),46.2)</f>
        <v>46.2</v>
      </c>
      <c r="H62" s="5" t="str">
        <f>IFERROR(__xludf.DUMMYFUNCTION("""COMPUTED_VALUE"""),"44416  722005383")</f>
        <v>44416  722005383</v>
      </c>
      <c r="I62" s="26">
        <f>IFERROR(__xludf.DUMMYFUNCTION("""COMPUTED_VALUE"""),29.0)</f>
        <v>29</v>
      </c>
      <c r="J62" s="5">
        <f>IFERROR(__xludf.DUMMYFUNCTION("""COMPUTED_VALUE"""),1580.0)</f>
        <v>1580</v>
      </c>
      <c r="K62" s="5">
        <f>IFERROR(__xludf.DUMMYFUNCTION("""COMPUTED_VALUE"""),96.0)</f>
        <v>96</v>
      </c>
    </row>
    <row r="63">
      <c r="A63" s="14">
        <f>IFERROR(__xludf.DUMMYFUNCTION("""COMPUTED_VALUE"""),44416.0)</f>
        <v>44416</v>
      </c>
      <c r="B63" s="5">
        <f>IFERROR(__xludf.DUMMYFUNCTION("""COMPUTED_VALUE"""),1.3568665881E10)</f>
        <v>13568665881</v>
      </c>
      <c r="C63" s="5" t="str">
        <f>IFERROR(__xludf.DUMMYFUNCTION("""COMPUTED_VALUE"""),"SEA non-branded")</f>
        <v>SEA non-branded</v>
      </c>
      <c r="D63" s="5" t="str">
        <f>IFERROR(__xludf.DUMMYFUNCTION("""COMPUTED_VALUE"""),"SEA - Text - Google")</f>
        <v>SEA - Text - Google</v>
      </c>
      <c r="E63" s="5">
        <f>IFERROR(__xludf.DUMMYFUNCTION("""COMPUTED_VALUE"""),1.0)</f>
        <v>1</v>
      </c>
      <c r="F63" s="5">
        <f>IFERROR(__xludf.DUMMYFUNCTION("""COMPUTED_VALUE"""),0.0)</f>
        <v>0</v>
      </c>
      <c r="G63" s="15">
        <f>IFERROR(__xludf.DUMMYFUNCTION("""COMPUTED_VALUE"""),126.2)</f>
        <v>126.2</v>
      </c>
      <c r="H63" s="5" t="str">
        <f>IFERROR(__xludf.DUMMYFUNCTION("""COMPUTED_VALUE"""),"44416  13568665881")</f>
        <v>44416  13568665881</v>
      </c>
      <c r="I63" s="26">
        <f>IFERROR(__xludf.DUMMYFUNCTION("""COMPUTED_VALUE"""),43.0)</f>
        <v>43</v>
      </c>
      <c r="J63" s="5">
        <f>IFERROR(__xludf.DUMMYFUNCTION("""COMPUTED_VALUE"""),620.0)</f>
        <v>620</v>
      </c>
      <c r="K63" s="5">
        <f>IFERROR(__xludf.DUMMYFUNCTION("""COMPUTED_VALUE"""),53.0)</f>
        <v>53</v>
      </c>
    </row>
    <row r="64">
      <c r="A64" s="14">
        <f>IFERROR(__xludf.DUMMYFUNCTION("""COMPUTED_VALUE"""),44416.0)</f>
        <v>44416</v>
      </c>
      <c r="B64" s="5">
        <f>IFERROR(__xludf.DUMMYFUNCTION("""COMPUTED_VALUE"""),1.3572333097E10)</f>
        <v>13572333097</v>
      </c>
      <c r="C64" s="5" t="str">
        <f>IFERROR(__xludf.DUMMYFUNCTION("""COMPUTED_VALUE"""),"SEA non-branded")</f>
        <v>SEA non-branded</v>
      </c>
      <c r="D64" s="5" t="str">
        <f>IFERROR(__xludf.DUMMYFUNCTION("""COMPUTED_VALUE"""),"SEA - Text - Google")</f>
        <v>SEA - Text - Google</v>
      </c>
      <c r="E64" s="5">
        <f>IFERROR(__xludf.DUMMYFUNCTION("""COMPUTED_VALUE"""),1.0)</f>
        <v>1</v>
      </c>
      <c r="F64" s="5">
        <f>IFERROR(__xludf.DUMMYFUNCTION("""COMPUTED_VALUE"""),1.0)</f>
        <v>1</v>
      </c>
      <c r="G64" s="15">
        <f>IFERROR(__xludf.DUMMYFUNCTION("""COMPUTED_VALUE"""),92.2)</f>
        <v>92.2</v>
      </c>
      <c r="H64" s="5" t="str">
        <f>IFERROR(__xludf.DUMMYFUNCTION("""COMPUTED_VALUE"""),"44416  13572333097")</f>
        <v>44416  13572333097</v>
      </c>
      <c r="I64" s="26">
        <f>IFERROR(__xludf.DUMMYFUNCTION("""COMPUTED_VALUE"""),9.0)</f>
        <v>9</v>
      </c>
      <c r="J64" s="5">
        <f>IFERROR(__xludf.DUMMYFUNCTION("""COMPUTED_VALUE"""),296.0)</f>
        <v>296</v>
      </c>
      <c r="K64" s="5">
        <f>IFERROR(__xludf.DUMMYFUNCTION("""COMPUTED_VALUE"""),10.0)</f>
        <v>10</v>
      </c>
    </row>
    <row r="65">
      <c r="A65" s="14">
        <f>IFERROR(__xludf.DUMMYFUNCTION("""COMPUTED_VALUE"""),44417.0)</f>
        <v>44417</v>
      </c>
      <c r="B65" s="5">
        <f>IFERROR(__xludf.DUMMYFUNCTION("""COMPUTED_VALUE"""),2.3985487E7)</f>
        <v>23985487</v>
      </c>
      <c r="C65" s="5" t="str">
        <f>IFERROR(__xludf.DUMMYFUNCTION("""COMPUTED_VALUE"""),"SEA non-branded")</f>
        <v>SEA non-branded</v>
      </c>
      <c r="D65" s="5" t="str">
        <f>IFERROR(__xludf.DUMMYFUNCTION("""COMPUTED_VALUE"""),"SEA - Text - Google")</f>
        <v>SEA - Text - Google</v>
      </c>
      <c r="E65" s="5">
        <f>IFERROR(__xludf.DUMMYFUNCTION("""COMPUTED_VALUE"""),1.0)</f>
        <v>1</v>
      </c>
      <c r="F65" s="5">
        <f>IFERROR(__xludf.DUMMYFUNCTION("""COMPUTED_VALUE"""),0.0)</f>
        <v>0</v>
      </c>
      <c r="G65" s="15">
        <f>IFERROR(__xludf.DUMMYFUNCTION("""COMPUTED_VALUE"""),34.3)</f>
        <v>34.3</v>
      </c>
      <c r="H65" s="5" t="str">
        <f>IFERROR(__xludf.DUMMYFUNCTION("""COMPUTED_VALUE"""),"44417  23985487")</f>
        <v>44417  23985487</v>
      </c>
      <c r="I65" s="26">
        <f>IFERROR(__xludf.DUMMYFUNCTION("""COMPUTED_VALUE"""),12.0)</f>
        <v>12</v>
      </c>
      <c r="J65" s="5">
        <f>IFERROR(__xludf.DUMMYFUNCTION("""COMPUTED_VALUE"""),400.0)</f>
        <v>400</v>
      </c>
      <c r="K65" s="5">
        <f>IFERROR(__xludf.DUMMYFUNCTION("""COMPUTED_VALUE"""),25.0)</f>
        <v>25</v>
      </c>
    </row>
    <row r="66">
      <c r="A66" s="14">
        <f>IFERROR(__xludf.DUMMYFUNCTION("""COMPUTED_VALUE"""),44417.0)</f>
        <v>44417</v>
      </c>
      <c r="B66" s="5">
        <f>IFERROR(__xludf.DUMMYFUNCTION("""COMPUTED_VALUE"""),7.7471437E7)</f>
        <v>77471437</v>
      </c>
      <c r="C66" s="5" t="str">
        <f>IFERROR(__xludf.DUMMYFUNCTION("""COMPUTED_VALUE"""),"SEA non-branded")</f>
        <v>SEA non-branded</v>
      </c>
      <c r="D66" s="5" t="str">
        <f>IFERROR(__xludf.DUMMYFUNCTION("""COMPUTED_VALUE"""),"SEA - Text - Google")</f>
        <v>SEA - Text - Google</v>
      </c>
      <c r="E66" s="5">
        <f>IFERROR(__xludf.DUMMYFUNCTION("""COMPUTED_VALUE"""),4.0)</f>
        <v>4</v>
      </c>
      <c r="F66" s="5">
        <f>IFERROR(__xludf.DUMMYFUNCTION("""COMPUTED_VALUE"""),1.0)</f>
        <v>1</v>
      </c>
      <c r="G66" s="15">
        <f>IFERROR(__xludf.DUMMYFUNCTION("""COMPUTED_VALUE"""),285.7)</f>
        <v>285.7</v>
      </c>
      <c r="H66" s="5" t="str">
        <f>IFERROR(__xludf.DUMMYFUNCTION("""COMPUTED_VALUE"""),"44417  77471437")</f>
        <v>44417  77471437</v>
      </c>
      <c r="I66" s="26">
        <f>IFERROR(__xludf.DUMMYFUNCTION("""COMPUTED_VALUE"""),81.0)</f>
        <v>81</v>
      </c>
      <c r="J66" s="5">
        <f>IFERROR(__xludf.DUMMYFUNCTION("""COMPUTED_VALUE"""),4379.0)</f>
        <v>4379</v>
      </c>
      <c r="K66" s="5">
        <f>IFERROR(__xludf.DUMMYFUNCTION("""COMPUTED_VALUE"""),163.0)</f>
        <v>163</v>
      </c>
    </row>
    <row r="67">
      <c r="A67" s="14">
        <f>IFERROR(__xludf.DUMMYFUNCTION("""COMPUTED_VALUE"""),44417.0)</f>
        <v>44417</v>
      </c>
      <c r="B67" s="5">
        <f>IFERROR(__xludf.DUMMYFUNCTION("""COMPUTED_VALUE"""),7.21921823E8)</f>
        <v>721921823</v>
      </c>
      <c r="C67" s="5" t="str">
        <f>IFERROR(__xludf.DUMMYFUNCTION("""COMPUTED_VALUE"""),"SEA non-branded")</f>
        <v>SEA non-branded</v>
      </c>
      <c r="D67" s="5" t="str">
        <f>IFERROR(__xludf.DUMMYFUNCTION("""COMPUTED_VALUE"""),"SEA - Text - Google")</f>
        <v>SEA - Text - Google</v>
      </c>
      <c r="E67" s="5">
        <f>IFERROR(__xludf.DUMMYFUNCTION("""COMPUTED_VALUE"""),9.0)</f>
        <v>9</v>
      </c>
      <c r="F67" s="5">
        <f>IFERROR(__xludf.DUMMYFUNCTION("""COMPUTED_VALUE"""),3.0)</f>
        <v>3</v>
      </c>
      <c r="G67" s="15">
        <f>IFERROR(__xludf.DUMMYFUNCTION("""COMPUTED_VALUE"""),490.0)</f>
        <v>490</v>
      </c>
      <c r="H67" s="5" t="str">
        <f>IFERROR(__xludf.DUMMYFUNCTION("""COMPUTED_VALUE"""),"44417  721921823")</f>
        <v>44417  721921823</v>
      </c>
      <c r="I67" s="26">
        <f>IFERROR(__xludf.DUMMYFUNCTION("""COMPUTED_VALUE"""),146.0)</f>
        <v>146</v>
      </c>
      <c r="J67" s="5">
        <f>IFERROR(__xludf.DUMMYFUNCTION("""COMPUTED_VALUE"""),4727.0)</f>
        <v>4727</v>
      </c>
      <c r="K67" s="5">
        <f>IFERROR(__xludf.DUMMYFUNCTION("""COMPUTED_VALUE"""),302.0)</f>
        <v>302</v>
      </c>
    </row>
    <row r="68">
      <c r="A68" s="14">
        <f>IFERROR(__xludf.DUMMYFUNCTION("""COMPUTED_VALUE"""),44417.0)</f>
        <v>44417</v>
      </c>
      <c r="B68" s="5">
        <f>IFERROR(__xludf.DUMMYFUNCTION("""COMPUTED_VALUE"""),7.22005374E8)</f>
        <v>722005374</v>
      </c>
      <c r="C68" s="5" t="str">
        <f>IFERROR(__xludf.DUMMYFUNCTION("""COMPUTED_VALUE"""),"SEA non-branded")</f>
        <v>SEA non-branded</v>
      </c>
      <c r="D68" s="5" t="str">
        <f>IFERROR(__xludf.DUMMYFUNCTION("""COMPUTED_VALUE"""),"SEA - Text - Google")</f>
        <v>SEA - Text - Google</v>
      </c>
      <c r="E68" s="5">
        <f>IFERROR(__xludf.DUMMYFUNCTION("""COMPUTED_VALUE"""),2.0)</f>
        <v>2</v>
      </c>
      <c r="F68" s="5">
        <f>IFERROR(__xludf.DUMMYFUNCTION("""COMPUTED_VALUE"""),1.0)</f>
        <v>1</v>
      </c>
      <c r="G68" s="15">
        <f>IFERROR(__xludf.DUMMYFUNCTION("""COMPUTED_VALUE"""),78.69999999999999)</f>
        <v>78.7</v>
      </c>
      <c r="H68" s="5" t="str">
        <f>IFERROR(__xludf.DUMMYFUNCTION("""COMPUTED_VALUE"""),"44417  722005374")</f>
        <v>44417  722005374</v>
      </c>
      <c r="I68" s="26">
        <f>IFERROR(__xludf.DUMMYFUNCTION("""COMPUTED_VALUE"""),15.0)</f>
        <v>15</v>
      </c>
      <c r="J68" s="5">
        <f>IFERROR(__xludf.DUMMYFUNCTION("""COMPUTED_VALUE"""),1184.0)</f>
        <v>1184</v>
      </c>
      <c r="K68" s="5">
        <f>IFERROR(__xludf.DUMMYFUNCTION("""COMPUTED_VALUE"""),41.0)</f>
        <v>41</v>
      </c>
    </row>
    <row r="69">
      <c r="A69" s="14">
        <f>IFERROR(__xludf.DUMMYFUNCTION("""COMPUTED_VALUE"""),44417.0)</f>
        <v>44417</v>
      </c>
      <c r="B69" s="5">
        <f>IFERROR(__xludf.DUMMYFUNCTION("""COMPUTED_VALUE"""),7.22005377E8)</f>
        <v>722005377</v>
      </c>
      <c r="C69" s="5" t="str">
        <f>IFERROR(__xludf.DUMMYFUNCTION("""COMPUTED_VALUE"""),"SEA non-branded")</f>
        <v>SEA non-branded</v>
      </c>
      <c r="D69" s="5" t="str">
        <f>IFERROR(__xludf.DUMMYFUNCTION("""COMPUTED_VALUE"""),"SEA - Text - Google")</f>
        <v>SEA - Text - Google</v>
      </c>
      <c r="E69" s="5">
        <f>IFERROR(__xludf.DUMMYFUNCTION("""COMPUTED_VALUE"""),1.0)</f>
        <v>1</v>
      </c>
      <c r="F69" s="5">
        <f>IFERROR(__xludf.DUMMYFUNCTION("""COMPUTED_VALUE"""),1.0)</f>
        <v>1</v>
      </c>
      <c r="G69" s="15">
        <f>IFERROR(__xludf.DUMMYFUNCTION("""COMPUTED_VALUE"""),31.7)</f>
        <v>31.7</v>
      </c>
      <c r="H69" s="5" t="str">
        <f>IFERROR(__xludf.DUMMYFUNCTION("""COMPUTED_VALUE"""),"44417  722005377")</f>
        <v>44417  722005377</v>
      </c>
      <c r="I69" s="26">
        <f>IFERROR(__xludf.DUMMYFUNCTION("""COMPUTED_VALUE"""),40.0)</f>
        <v>40</v>
      </c>
      <c r="J69" s="5">
        <f>IFERROR(__xludf.DUMMYFUNCTION("""COMPUTED_VALUE"""),2045.0)</f>
        <v>2045</v>
      </c>
      <c r="K69" s="5">
        <f>IFERROR(__xludf.DUMMYFUNCTION("""COMPUTED_VALUE"""),89.0)</f>
        <v>89</v>
      </c>
    </row>
    <row r="70">
      <c r="A70" s="14">
        <f>IFERROR(__xludf.DUMMYFUNCTION("""COMPUTED_VALUE"""),44417.0)</f>
        <v>44417</v>
      </c>
      <c r="B70" s="5">
        <f>IFERROR(__xludf.DUMMYFUNCTION("""COMPUTED_VALUE"""),7.22005383E8)</f>
        <v>722005383</v>
      </c>
      <c r="C70" s="5" t="str">
        <f>IFERROR(__xludf.DUMMYFUNCTION("""COMPUTED_VALUE"""),"SEA non-branded")</f>
        <v>SEA non-branded</v>
      </c>
      <c r="D70" s="5" t="str">
        <f>IFERROR(__xludf.DUMMYFUNCTION("""COMPUTED_VALUE"""),"SEA - Text - Google")</f>
        <v>SEA - Text - Google</v>
      </c>
      <c r="E70" s="5">
        <f>IFERROR(__xludf.DUMMYFUNCTION("""COMPUTED_VALUE"""),4.0)</f>
        <v>4</v>
      </c>
      <c r="F70" s="5">
        <f>IFERROR(__xludf.DUMMYFUNCTION("""COMPUTED_VALUE"""),2.0)</f>
        <v>2</v>
      </c>
      <c r="G70" s="15">
        <f>IFERROR(__xludf.DUMMYFUNCTION("""COMPUTED_VALUE"""),579.6)</f>
        <v>579.6</v>
      </c>
      <c r="H70" s="5" t="str">
        <f>IFERROR(__xludf.DUMMYFUNCTION("""COMPUTED_VALUE"""),"44417  722005383")</f>
        <v>44417  722005383</v>
      </c>
      <c r="I70" s="26">
        <f>IFERROR(__xludf.DUMMYFUNCTION("""COMPUTED_VALUE"""),29.0)</f>
        <v>29</v>
      </c>
      <c r="J70" s="5">
        <f>IFERROR(__xludf.DUMMYFUNCTION("""COMPUTED_VALUE"""),1349.0)</f>
        <v>1349</v>
      </c>
      <c r="K70" s="5">
        <f>IFERROR(__xludf.DUMMYFUNCTION("""COMPUTED_VALUE"""),82.0)</f>
        <v>82</v>
      </c>
    </row>
    <row r="71">
      <c r="A71" s="14">
        <f>IFERROR(__xludf.DUMMYFUNCTION("""COMPUTED_VALUE"""),44417.0)</f>
        <v>44417</v>
      </c>
      <c r="B71" s="5">
        <f>IFERROR(__xludf.DUMMYFUNCTION("""COMPUTED_VALUE"""),1.3568665881E10)</f>
        <v>13568665881</v>
      </c>
      <c r="C71" s="5" t="str">
        <f>IFERROR(__xludf.DUMMYFUNCTION("""COMPUTED_VALUE"""),"SEA non-branded")</f>
        <v>SEA non-branded</v>
      </c>
      <c r="D71" s="5" t="str">
        <f>IFERROR(__xludf.DUMMYFUNCTION("""COMPUTED_VALUE"""),"SEA - Text - Google")</f>
        <v>SEA - Text - Google</v>
      </c>
      <c r="E71" s="5">
        <f>IFERROR(__xludf.DUMMYFUNCTION("""COMPUTED_VALUE"""),2.0)</f>
        <v>2</v>
      </c>
      <c r="F71" s="5">
        <f>IFERROR(__xludf.DUMMYFUNCTION("""COMPUTED_VALUE"""),0.0)</f>
        <v>0</v>
      </c>
      <c r="G71" s="15">
        <f>IFERROR(__xludf.DUMMYFUNCTION("""COMPUTED_VALUE"""),97.6)</f>
        <v>97.6</v>
      </c>
      <c r="H71" s="5" t="str">
        <f>IFERROR(__xludf.DUMMYFUNCTION("""COMPUTED_VALUE"""),"44417  13568665881")</f>
        <v>44417  13568665881</v>
      </c>
      <c r="I71" s="26">
        <f>IFERROR(__xludf.DUMMYFUNCTION("""COMPUTED_VALUE"""),52.0)</f>
        <v>52</v>
      </c>
      <c r="J71" s="5">
        <f>IFERROR(__xludf.DUMMYFUNCTION("""COMPUTED_VALUE"""),737.0)</f>
        <v>737</v>
      </c>
      <c r="K71" s="5">
        <f>IFERROR(__xludf.DUMMYFUNCTION("""COMPUTED_VALUE"""),60.0)</f>
        <v>60</v>
      </c>
    </row>
    <row r="72">
      <c r="A72" s="14">
        <f>IFERROR(__xludf.DUMMYFUNCTION("""COMPUTED_VALUE"""),44417.0)</f>
        <v>44417</v>
      </c>
      <c r="B72" s="5">
        <f>IFERROR(__xludf.DUMMYFUNCTION("""COMPUTED_VALUE"""),1.3572333097E10)</f>
        <v>13572333097</v>
      </c>
      <c r="C72" s="5" t="str">
        <f>IFERROR(__xludf.DUMMYFUNCTION("""COMPUTED_VALUE"""),"SEA non-branded")</f>
        <v>SEA non-branded</v>
      </c>
      <c r="D72" s="5" t="str">
        <f>IFERROR(__xludf.DUMMYFUNCTION("""COMPUTED_VALUE"""),"SEA - Text - Google")</f>
        <v>SEA - Text - Google</v>
      </c>
      <c r="E72" s="5">
        <f>IFERROR(__xludf.DUMMYFUNCTION("""COMPUTED_VALUE"""),1.0)</f>
        <v>1</v>
      </c>
      <c r="F72" s="5">
        <f>IFERROR(__xludf.DUMMYFUNCTION("""COMPUTED_VALUE"""),0.0)</f>
        <v>0</v>
      </c>
      <c r="G72" s="15">
        <f>IFERROR(__xludf.DUMMYFUNCTION("""COMPUTED_VALUE"""),96.5)</f>
        <v>96.5</v>
      </c>
      <c r="H72" s="5" t="str">
        <f>IFERROR(__xludf.DUMMYFUNCTION("""COMPUTED_VALUE"""),"44417  13572333097")</f>
        <v>44417  13572333097</v>
      </c>
      <c r="I72" s="26">
        <f>IFERROR(__xludf.DUMMYFUNCTION("""COMPUTED_VALUE"""),5.0)</f>
        <v>5</v>
      </c>
      <c r="J72" s="5">
        <f>IFERROR(__xludf.DUMMYFUNCTION("""COMPUTED_VALUE"""),312.0)</f>
        <v>312</v>
      </c>
      <c r="K72" s="5">
        <f>IFERROR(__xludf.DUMMYFUNCTION("""COMPUTED_VALUE"""),8.0)</f>
        <v>8</v>
      </c>
    </row>
    <row r="73">
      <c r="A73" s="14">
        <f>IFERROR(__xludf.DUMMYFUNCTION("""COMPUTED_VALUE"""),44418.0)</f>
        <v>44418</v>
      </c>
      <c r="B73" s="5">
        <f>IFERROR(__xludf.DUMMYFUNCTION("""COMPUTED_VALUE"""),6.3850117E7)</f>
        <v>63850117</v>
      </c>
      <c r="C73" s="5" t="str">
        <f>IFERROR(__xludf.DUMMYFUNCTION("""COMPUTED_VALUE"""),"SEA non-branded")</f>
        <v>SEA non-branded</v>
      </c>
      <c r="D73" s="5" t="str">
        <f>IFERROR(__xludf.DUMMYFUNCTION("""COMPUTED_VALUE"""),"SEA - Text - Google")</f>
        <v>SEA - Text - Google</v>
      </c>
      <c r="E73" s="5">
        <f>IFERROR(__xludf.DUMMYFUNCTION("""COMPUTED_VALUE"""),2.0)</f>
        <v>2</v>
      </c>
      <c r="F73" s="5">
        <f>IFERROR(__xludf.DUMMYFUNCTION("""COMPUTED_VALUE"""),1.0)</f>
        <v>1</v>
      </c>
      <c r="G73" s="15">
        <f>IFERROR(__xludf.DUMMYFUNCTION("""COMPUTED_VALUE"""),84.4)</f>
        <v>84.4</v>
      </c>
      <c r="H73" s="5" t="str">
        <f>IFERROR(__xludf.DUMMYFUNCTION("""COMPUTED_VALUE"""),"44418  63850117")</f>
        <v>44418  63850117</v>
      </c>
      <c r="I73" s="26">
        <f>IFERROR(__xludf.DUMMYFUNCTION("""COMPUTED_VALUE"""),46.0)</f>
        <v>46</v>
      </c>
      <c r="J73" s="5">
        <f>IFERROR(__xludf.DUMMYFUNCTION("""COMPUTED_VALUE"""),1214.0)</f>
        <v>1214</v>
      </c>
      <c r="K73" s="5">
        <f>IFERROR(__xludf.DUMMYFUNCTION("""COMPUTED_VALUE"""),75.0)</f>
        <v>75</v>
      </c>
    </row>
    <row r="74">
      <c r="A74" s="14">
        <f>IFERROR(__xludf.DUMMYFUNCTION("""COMPUTED_VALUE"""),44418.0)</f>
        <v>44418</v>
      </c>
      <c r="B74" s="5">
        <f>IFERROR(__xludf.DUMMYFUNCTION("""COMPUTED_VALUE"""),7.7471437E7)</f>
        <v>77471437</v>
      </c>
      <c r="C74" s="5" t="str">
        <f>IFERROR(__xludf.DUMMYFUNCTION("""COMPUTED_VALUE"""),"SEA non-branded")</f>
        <v>SEA non-branded</v>
      </c>
      <c r="D74" s="5" t="str">
        <f>IFERROR(__xludf.DUMMYFUNCTION("""COMPUTED_VALUE"""),"SEA - Text - Google")</f>
        <v>SEA - Text - Google</v>
      </c>
      <c r="E74" s="5">
        <f>IFERROR(__xludf.DUMMYFUNCTION("""COMPUTED_VALUE"""),1.0)</f>
        <v>1</v>
      </c>
      <c r="F74" s="5">
        <f>IFERROR(__xludf.DUMMYFUNCTION("""COMPUTED_VALUE"""),1.0)</f>
        <v>1</v>
      </c>
      <c r="G74" s="15">
        <f>IFERROR(__xludf.DUMMYFUNCTION("""COMPUTED_VALUE"""),46.4)</f>
        <v>46.4</v>
      </c>
      <c r="H74" s="5" t="str">
        <f>IFERROR(__xludf.DUMMYFUNCTION("""COMPUTED_VALUE"""),"44418  77471437")</f>
        <v>44418  77471437</v>
      </c>
      <c r="I74" s="26">
        <f>IFERROR(__xludf.DUMMYFUNCTION("""COMPUTED_VALUE"""),60.0)</f>
        <v>60</v>
      </c>
      <c r="J74" s="5">
        <f>IFERROR(__xludf.DUMMYFUNCTION("""COMPUTED_VALUE"""),3279.0)</f>
        <v>3279</v>
      </c>
      <c r="K74" s="5">
        <f>IFERROR(__xludf.DUMMYFUNCTION("""COMPUTED_VALUE"""),131.0)</f>
        <v>131</v>
      </c>
    </row>
    <row r="75">
      <c r="A75" s="14">
        <f>IFERROR(__xludf.DUMMYFUNCTION("""COMPUTED_VALUE"""),44418.0)</f>
        <v>44418</v>
      </c>
      <c r="B75" s="5">
        <f>IFERROR(__xludf.DUMMYFUNCTION("""COMPUTED_VALUE"""),1.27642957E8)</f>
        <v>127642957</v>
      </c>
      <c r="C75" s="5" t="str">
        <f>IFERROR(__xludf.DUMMYFUNCTION("""COMPUTED_VALUE"""),"SEA non-branded")</f>
        <v>SEA non-branded</v>
      </c>
      <c r="D75" s="5" t="str">
        <f>IFERROR(__xludf.DUMMYFUNCTION("""COMPUTED_VALUE"""),"SEA - Text - Google")</f>
        <v>SEA - Text - Google</v>
      </c>
      <c r="E75" s="5">
        <f>IFERROR(__xludf.DUMMYFUNCTION("""COMPUTED_VALUE"""),1.0)</f>
        <v>1</v>
      </c>
      <c r="F75" s="5">
        <f>IFERROR(__xludf.DUMMYFUNCTION("""COMPUTED_VALUE"""),0.0)</f>
        <v>0</v>
      </c>
      <c r="G75" s="15">
        <f>IFERROR(__xludf.DUMMYFUNCTION("""COMPUTED_VALUE"""),93.7)</f>
        <v>93.7</v>
      </c>
      <c r="H75" s="5" t="str">
        <f>IFERROR(__xludf.DUMMYFUNCTION("""COMPUTED_VALUE"""),"44418  127642957")</f>
        <v>44418  127642957</v>
      </c>
      <c r="I75" s="26">
        <f>IFERROR(__xludf.DUMMYFUNCTION("""COMPUTED_VALUE"""),8.0)</f>
        <v>8</v>
      </c>
      <c r="J75" s="5">
        <f>IFERROR(__xludf.DUMMYFUNCTION("""COMPUTED_VALUE"""),977.0)</f>
        <v>977</v>
      </c>
      <c r="K75" s="5">
        <f>IFERROR(__xludf.DUMMYFUNCTION("""COMPUTED_VALUE"""),30.0)</f>
        <v>30</v>
      </c>
    </row>
    <row r="76">
      <c r="A76" s="14">
        <f>IFERROR(__xludf.DUMMYFUNCTION("""COMPUTED_VALUE"""),44418.0)</f>
        <v>44418</v>
      </c>
      <c r="B76" s="5">
        <f>IFERROR(__xludf.DUMMYFUNCTION("""COMPUTED_VALUE"""),7.21921823E8)</f>
        <v>721921823</v>
      </c>
      <c r="C76" s="5" t="str">
        <f>IFERROR(__xludf.DUMMYFUNCTION("""COMPUTED_VALUE"""),"SEA non-branded")</f>
        <v>SEA non-branded</v>
      </c>
      <c r="D76" s="5" t="str">
        <f>IFERROR(__xludf.DUMMYFUNCTION("""COMPUTED_VALUE"""),"SEA - Text - Google")</f>
        <v>SEA - Text - Google</v>
      </c>
      <c r="E76" s="5">
        <f>IFERROR(__xludf.DUMMYFUNCTION("""COMPUTED_VALUE"""),7.0)</f>
        <v>7</v>
      </c>
      <c r="F76" s="5">
        <f>IFERROR(__xludf.DUMMYFUNCTION("""COMPUTED_VALUE"""),3.0)</f>
        <v>3</v>
      </c>
      <c r="G76" s="15">
        <f>IFERROR(__xludf.DUMMYFUNCTION("""COMPUTED_VALUE"""),304.9)</f>
        <v>304.9</v>
      </c>
      <c r="H76" s="5" t="str">
        <f>IFERROR(__xludf.DUMMYFUNCTION("""COMPUTED_VALUE"""),"44418  721921823")</f>
        <v>44418  721921823</v>
      </c>
      <c r="I76" s="26">
        <f>IFERROR(__xludf.DUMMYFUNCTION("""COMPUTED_VALUE"""),153.0)</f>
        <v>153</v>
      </c>
      <c r="J76" s="5">
        <f>IFERROR(__xludf.DUMMYFUNCTION("""COMPUTED_VALUE"""),4523.0)</f>
        <v>4523</v>
      </c>
      <c r="K76" s="5">
        <f>IFERROR(__xludf.DUMMYFUNCTION("""COMPUTED_VALUE"""),305.0)</f>
        <v>305</v>
      </c>
    </row>
    <row r="77">
      <c r="A77" s="14">
        <f>IFERROR(__xludf.DUMMYFUNCTION("""COMPUTED_VALUE"""),44418.0)</f>
        <v>44418</v>
      </c>
      <c r="B77" s="5">
        <f>IFERROR(__xludf.DUMMYFUNCTION("""COMPUTED_VALUE"""),7.22005377E8)</f>
        <v>722005377</v>
      </c>
      <c r="C77" s="5" t="str">
        <f>IFERROR(__xludf.DUMMYFUNCTION("""COMPUTED_VALUE"""),"SEA non-branded")</f>
        <v>SEA non-branded</v>
      </c>
      <c r="D77" s="5" t="str">
        <f>IFERROR(__xludf.DUMMYFUNCTION("""COMPUTED_VALUE"""),"SEA - Text - Google")</f>
        <v>SEA - Text - Google</v>
      </c>
      <c r="E77" s="5">
        <f>IFERROR(__xludf.DUMMYFUNCTION("""COMPUTED_VALUE"""),3.0)</f>
        <v>3</v>
      </c>
      <c r="F77" s="5">
        <f>IFERROR(__xludf.DUMMYFUNCTION("""COMPUTED_VALUE"""),0.0)</f>
        <v>0</v>
      </c>
      <c r="G77" s="15">
        <f>IFERROR(__xludf.DUMMYFUNCTION("""COMPUTED_VALUE"""),89.7)</f>
        <v>89.7</v>
      </c>
      <c r="H77" s="5" t="str">
        <f>IFERROR(__xludf.DUMMYFUNCTION("""COMPUTED_VALUE"""),"44418  722005377")</f>
        <v>44418  722005377</v>
      </c>
      <c r="I77" s="26">
        <f>IFERROR(__xludf.DUMMYFUNCTION("""COMPUTED_VALUE"""),42.0)</f>
        <v>42</v>
      </c>
      <c r="J77" s="5">
        <f>IFERROR(__xludf.DUMMYFUNCTION("""COMPUTED_VALUE"""),1873.0)</f>
        <v>1873</v>
      </c>
      <c r="K77" s="5">
        <f>IFERROR(__xludf.DUMMYFUNCTION("""COMPUTED_VALUE"""),91.0)</f>
        <v>91</v>
      </c>
    </row>
    <row r="78">
      <c r="A78" s="14">
        <f>IFERROR(__xludf.DUMMYFUNCTION("""COMPUTED_VALUE"""),44418.0)</f>
        <v>44418</v>
      </c>
      <c r="B78" s="5">
        <f>IFERROR(__xludf.DUMMYFUNCTION("""COMPUTED_VALUE"""),7.22005383E8)</f>
        <v>722005383</v>
      </c>
      <c r="C78" s="5" t="str">
        <f>IFERROR(__xludf.DUMMYFUNCTION("""COMPUTED_VALUE"""),"SEA non-branded")</f>
        <v>SEA non-branded</v>
      </c>
      <c r="D78" s="5" t="str">
        <f>IFERROR(__xludf.DUMMYFUNCTION("""COMPUTED_VALUE"""),"SEA - Text - Google")</f>
        <v>SEA - Text - Google</v>
      </c>
      <c r="E78" s="5">
        <f>IFERROR(__xludf.DUMMYFUNCTION("""COMPUTED_VALUE"""),4.0)</f>
        <v>4</v>
      </c>
      <c r="F78" s="5">
        <f>IFERROR(__xludf.DUMMYFUNCTION("""COMPUTED_VALUE"""),1.0)</f>
        <v>1</v>
      </c>
      <c r="G78" s="15">
        <f>IFERROR(__xludf.DUMMYFUNCTION("""COMPUTED_VALUE"""),269.0)</f>
        <v>269</v>
      </c>
      <c r="H78" s="5" t="str">
        <f>IFERROR(__xludf.DUMMYFUNCTION("""COMPUTED_VALUE"""),"44418  722005383")</f>
        <v>44418  722005383</v>
      </c>
      <c r="I78" s="26">
        <f>IFERROR(__xludf.DUMMYFUNCTION("""COMPUTED_VALUE"""),20.0)</f>
        <v>20</v>
      </c>
      <c r="J78" s="5">
        <f>IFERROR(__xludf.DUMMYFUNCTION("""COMPUTED_VALUE"""),1169.0)</f>
        <v>1169</v>
      </c>
      <c r="K78" s="5">
        <f>IFERROR(__xludf.DUMMYFUNCTION("""COMPUTED_VALUE"""),63.0)</f>
        <v>63</v>
      </c>
    </row>
    <row r="79">
      <c r="A79" s="14">
        <f>IFERROR(__xludf.DUMMYFUNCTION("""COMPUTED_VALUE"""),44418.0)</f>
        <v>44418</v>
      </c>
      <c r="B79" s="5">
        <f>IFERROR(__xludf.DUMMYFUNCTION("""COMPUTED_VALUE"""),1.3568665881E10)</f>
        <v>13568665881</v>
      </c>
      <c r="C79" s="5" t="str">
        <f>IFERROR(__xludf.DUMMYFUNCTION("""COMPUTED_VALUE"""),"SEA non-branded")</f>
        <v>SEA non-branded</v>
      </c>
      <c r="D79" s="5" t="str">
        <f>IFERROR(__xludf.DUMMYFUNCTION("""COMPUTED_VALUE"""),"SEA - Text - Google")</f>
        <v>SEA - Text - Google</v>
      </c>
      <c r="E79" s="5">
        <f>IFERROR(__xludf.DUMMYFUNCTION("""COMPUTED_VALUE"""),3.0)</f>
        <v>3</v>
      </c>
      <c r="F79" s="5">
        <f>IFERROR(__xludf.DUMMYFUNCTION("""COMPUTED_VALUE"""),0.0)</f>
        <v>0</v>
      </c>
      <c r="G79" s="15">
        <f>IFERROR(__xludf.DUMMYFUNCTION("""COMPUTED_VALUE"""),140.1)</f>
        <v>140.1</v>
      </c>
      <c r="H79" s="5" t="str">
        <f>IFERROR(__xludf.DUMMYFUNCTION("""COMPUTED_VALUE"""),"44418  13568665881")</f>
        <v>44418  13568665881</v>
      </c>
      <c r="I79" s="26">
        <f>IFERROR(__xludf.DUMMYFUNCTION("""COMPUTED_VALUE"""),23.0)</f>
        <v>23</v>
      </c>
      <c r="J79" s="5">
        <f>IFERROR(__xludf.DUMMYFUNCTION("""COMPUTED_VALUE"""),440.0)</f>
        <v>440</v>
      </c>
      <c r="K79" s="5">
        <f>IFERROR(__xludf.DUMMYFUNCTION("""COMPUTED_VALUE"""),29.0)</f>
        <v>29</v>
      </c>
    </row>
    <row r="80">
      <c r="A80" s="14">
        <f>IFERROR(__xludf.DUMMYFUNCTION("""COMPUTED_VALUE"""),44419.0)</f>
        <v>44419</v>
      </c>
      <c r="B80" s="5">
        <f>IFERROR(__xludf.DUMMYFUNCTION("""COMPUTED_VALUE"""),2.3985487E7)</f>
        <v>23985487</v>
      </c>
      <c r="C80" s="5" t="str">
        <f>IFERROR(__xludf.DUMMYFUNCTION("""COMPUTED_VALUE"""),"SEA non-branded")</f>
        <v>SEA non-branded</v>
      </c>
      <c r="D80" s="5" t="str">
        <f>IFERROR(__xludf.DUMMYFUNCTION("""COMPUTED_VALUE"""),"SEA - Text - Google")</f>
        <v>SEA - Text - Google</v>
      </c>
      <c r="E80" s="5">
        <f>IFERROR(__xludf.DUMMYFUNCTION("""COMPUTED_VALUE"""),1.0)</f>
        <v>1</v>
      </c>
      <c r="F80" s="5">
        <f>IFERROR(__xludf.DUMMYFUNCTION("""COMPUTED_VALUE"""),0.0)</f>
        <v>0</v>
      </c>
      <c r="G80" s="15">
        <f>IFERROR(__xludf.DUMMYFUNCTION("""COMPUTED_VALUE"""),69.7)</f>
        <v>69.7</v>
      </c>
      <c r="H80" s="5" t="str">
        <f>IFERROR(__xludf.DUMMYFUNCTION("""COMPUTED_VALUE"""),"44419  23985487")</f>
        <v>44419  23985487</v>
      </c>
      <c r="I80" s="26">
        <f>IFERROR(__xludf.DUMMYFUNCTION("""COMPUTED_VALUE"""),18.0)</f>
        <v>18</v>
      </c>
      <c r="J80" s="5">
        <f>IFERROR(__xludf.DUMMYFUNCTION("""COMPUTED_VALUE"""),436.0)</f>
        <v>436</v>
      </c>
      <c r="K80" s="5">
        <f>IFERROR(__xludf.DUMMYFUNCTION("""COMPUTED_VALUE"""),24.0)</f>
        <v>24</v>
      </c>
    </row>
    <row r="81">
      <c r="A81" s="14">
        <f>IFERROR(__xludf.DUMMYFUNCTION("""COMPUTED_VALUE"""),44419.0)</f>
        <v>44419</v>
      </c>
      <c r="B81" s="5">
        <f>IFERROR(__xludf.DUMMYFUNCTION("""COMPUTED_VALUE"""),6.3850117E7)</f>
        <v>63850117</v>
      </c>
      <c r="C81" s="5" t="str">
        <f>IFERROR(__xludf.DUMMYFUNCTION("""COMPUTED_VALUE"""),"SEA non-branded")</f>
        <v>SEA non-branded</v>
      </c>
      <c r="D81" s="5" t="str">
        <f>IFERROR(__xludf.DUMMYFUNCTION("""COMPUTED_VALUE"""),"SEA - Text - Google")</f>
        <v>SEA - Text - Google</v>
      </c>
      <c r="E81" s="5">
        <f>IFERROR(__xludf.DUMMYFUNCTION("""COMPUTED_VALUE"""),2.0)</f>
        <v>2</v>
      </c>
      <c r="F81" s="5">
        <f>IFERROR(__xludf.DUMMYFUNCTION("""COMPUTED_VALUE"""),1.0)</f>
        <v>1</v>
      </c>
      <c r="G81" s="15">
        <f>IFERROR(__xludf.DUMMYFUNCTION("""COMPUTED_VALUE"""),77.3)</f>
        <v>77.3</v>
      </c>
      <c r="H81" s="5" t="str">
        <f>IFERROR(__xludf.DUMMYFUNCTION("""COMPUTED_VALUE"""),"44419  63850117")</f>
        <v>44419  63850117</v>
      </c>
      <c r="I81" s="26">
        <f>IFERROR(__xludf.DUMMYFUNCTION("""COMPUTED_VALUE"""),50.0)</f>
        <v>50</v>
      </c>
      <c r="J81" s="5">
        <f>IFERROR(__xludf.DUMMYFUNCTION("""COMPUTED_VALUE"""),1427.0)</f>
        <v>1427</v>
      </c>
      <c r="K81" s="5">
        <f>IFERROR(__xludf.DUMMYFUNCTION("""COMPUTED_VALUE"""),75.0)</f>
        <v>75</v>
      </c>
    </row>
    <row r="82">
      <c r="A82" s="14">
        <f>IFERROR(__xludf.DUMMYFUNCTION("""COMPUTED_VALUE"""),44419.0)</f>
        <v>44419</v>
      </c>
      <c r="B82" s="5">
        <f>IFERROR(__xludf.DUMMYFUNCTION("""COMPUTED_VALUE"""),7.7471437E7)</f>
        <v>77471437</v>
      </c>
      <c r="C82" s="5" t="str">
        <f>IFERROR(__xludf.DUMMYFUNCTION("""COMPUTED_VALUE"""),"SEA non-branded")</f>
        <v>SEA non-branded</v>
      </c>
      <c r="D82" s="5" t="str">
        <f>IFERROR(__xludf.DUMMYFUNCTION("""COMPUTED_VALUE"""),"SEA - Text - Google")</f>
        <v>SEA - Text - Google</v>
      </c>
      <c r="E82" s="5">
        <f>IFERROR(__xludf.DUMMYFUNCTION("""COMPUTED_VALUE"""),1.0)</f>
        <v>1</v>
      </c>
      <c r="F82" s="5">
        <f>IFERROR(__xludf.DUMMYFUNCTION("""COMPUTED_VALUE"""),0.0)</f>
        <v>0</v>
      </c>
      <c r="G82" s="15">
        <f>IFERROR(__xludf.DUMMYFUNCTION("""COMPUTED_VALUE"""),35.9)</f>
        <v>35.9</v>
      </c>
      <c r="H82" s="5" t="str">
        <f>IFERROR(__xludf.DUMMYFUNCTION("""COMPUTED_VALUE"""),"44419  77471437")</f>
        <v>44419  77471437</v>
      </c>
      <c r="I82" s="26">
        <f>IFERROR(__xludf.DUMMYFUNCTION("""COMPUTED_VALUE"""),44.0)</f>
        <v>44</v>
      </c>
      <c r="J82" s="5">
        <f>IFERROR(__xludf.DUMMYFUNCTION("""COMPUTED_VALUE"""),2803.0)</f>
        <v>2803</v>
      </c>
      <c r="K82" s="5">
        <f>IFERROR(__xludf.DUMMYFUNCTION("""COMPUTED_VALUE"""),101.0)</f>
        <v>101</v>
      </c>
    </row>
    <row r="83">
      <c r="A83" s="14">
        <f>IFERROR(__xludf.DUMMYFUNCTION("""COMPUTED_VALUE"""),44419.0)</f>
        <v>44419</v>
      </c>
      <c r="B83" s="5">
        <f>IFERROR(__xludf.DUMMYFUNCTION("""COMPUTED_VALUE"""),7.21921823E8)</f>
        <v>721921823</v>
      </c>
      <c r="C83" s="5" t="str">
        <f>IFERROR(__xludf.DUMMYFUNCTION("""COMPUTED_VALUE"""),"SEA non-branded")</f>
        <v>SEA non-branded</v>
      </c>
      <c r="D83" s="5" t="str">
        <f>IFERROR(__xludf.DUMMYFUNCTION("""COMPUTED_VALUE"""),"SEA - Text - Google")</f>
        <v>SEA - Text - Google</v>
      </c>
      <c r="E83" s="5">
        <f>IFERROR(__xludf.DUMMYFUNCTION("""COMPUTED_VALUE"""),8.0)</f>
        <v>8</v>
      </c>
      <c r="F83" s="5">
        <f>IFERROR(__xludf.DUMMYFUNCTION("""COMPUTED_VALUE"""),4.0)</f>
        <v>4</v>
      </c>
      <c r="G83" s="15">
        <f>IFERROR(__xludf.DUMMYFUNCTION("""COMPUTED_VALUE"""),388.59999999999997)</f>
        <v>388.6</v>
      </c>
      <c r="H83" s="5" t="str">
        <f>IFERROR(__xludf.DUMMYFUNCTION("""COMPUTED_VALUE"""),"44419  721921823")</f>
        <v>44419  721921823</v>
      </c>
      <c r="I83" s="26">
        <f>IFERROR(__xludf.DUMMYFUNCTION("""COMPUTED_VALUE"""),258.0)</f>
        <v>258</v>
      </c>
      <c r="J83" s="5">
        <f>IFERROR(__xludf.DUMMYFUNCTION("""COMPUTED_VALUE"""),6596.0)</f>
        <v>6596</v>
      </c>
      <c r="K83" s="5">
        <f>IFERROR(__xludf.DUMMYFUNCTION("""COMPUTED_VALUE"""),462.0)</f>
        <v>462</v>
      </c>
    </row>
    <row r="84">
      <c r="A84" s="14">
        <f>IFERROR(__xludf.DUMMYFUNCTION("""COMPUTED_VALUE"""),44419.0)</f>
        <v>44419</v>
      </c>
      <c r="B84" s="5">
        <f>IFERROR(__xludf.DUMMYFUNCTION("""COMPUTED_VALUE"""),7.22005377E8)</f>
        <v>722005377</v>
      </c>
      <c r="C84" s="5" t="str">
        <f>IFERROR(__xludf.DUMMYFUNCTION("""COMPUTED_VALUE"""),"SEA non-branded")</f>
        <v>SEA non-branded</v>
      </c>
      <c r="D84" s="5" t="str">
        <f>IFERROR(__xludf.DUMMYFUNCTION("""COMPUTED_VALUE"""),"SEA - Text - Google")</f>
        <v>SEA - Text - Google</v>
      </c>
      <c r="E84" s="5">
        <f>IFERROR(__xludf.DUMMYFUNCTION("""COMPUTED_VALUE"""),1.0)</f>
        <v>1</v>
      </c>
      <c r="F84" s="5">
        <f>IFERROR(__xludf.DUMMYFUNCTION("""COMPUTED_VALUE"""),1.0)</f>
        <v>1</v>
      </c>
      <c r="G84" s="15">
        <f>IFERROR(__xludf.DUMMYFUNCTION("""COMPUTED_VALUE"""),73.1)</f>
        <v>73.1</v>
      </c>
      <c r="H84" s="5" t="str">
        <f>IFERROR(__xludf.DUMMYFUNCTION("""COMPUTED_VALUE"""),"44419  722005377")</f>
        <v>44419  722005377</v>
      </c>
      <c r="I84" s="26">
        <f>IFERROR(__xludf.DUMMYFUNCTION("""COMPUTED_VALUE"""),46.0)</f>
        <v>46</v>
      </c>
      <c r="J84" s="5">
        <f>IFERROR(__xludf.DUMMYFUNCTION("""COMPUTED_VALUE"""),2028.0)</f>
        <v>2028</v>
      </c>
      <c r="K84" s="5">
        <f>IFERROR(__xludf.DUMMYFUNCTION("""COMPUTED_VALUE"""),98.0)</f>
        <v>98</v>
      </c>
    </row>
    <row r="85">
      <c r="A85" s="14">
        <f>IFERROR(__xludf.DUMMYFUNCTION("""COMPUTED_VALUE"""),44419.0)</f>
        <v>44419</v>
      </c>
      <c r="B85" s="5">
        <f>IFERROR(__xludf.DUMMYFUNCTION("""COMPUTED_VALUE"""),7.22005383E8)</f>
        <v>722005383</v>
      </c>
      <c r="C85" s="5" t="str">
        <f>IFERROR(__xludf.DUMMYFUNCTION("""COMPUTED_VALUE"""),"SEA non-branded")</f>
        <v>SEA non-branded</v>
      </c>
      <c r="D85" s="5" t="str">
        <f>IFERROR(__xludf.DUMMYFUNCTION("""COMPUTED_VALUE"""),"SEA - Text - Google")</f>
        <v>SEA - Text - Google</v>
      </c>
      <c r="E85" s="5">
        <f>IFERROR(__xludf.DUMMYFUNCTION("""COMPUTED_VALUE"""),1.0)</f>
        <v>1</v>
      </c>
      <c r="F85" s="5">
        <f>IFERROR(__xludf.DUMMYFUNCTION("""COMPUTED_VALUE"""),0.0)</f>
        <v>0</v>
      </c>
      <c r="G85" s="15">
        <f>IFERROR(__xludf.DUMMYFUNCTION("""COMPUTED_VALUE"""),108.3)</f>
        <v>108.3</v>
      </c>
      <c r="H85" s="5" t="str">
        <f>IFERROR(__xludf.DUMMYFUNCTION("""COMPUTED_VALUE"""),"44419  722005383")</f>
        <v>44419  722005383</v>
      </c>
      <c r="I85" s="26">
        <f>IFERROR(__xludf.DUMMYFUNCTION("""COMPUTED_VALUE"""),33.0)</f>
        <v>33</v>
      </c>
      <c r="J85" s="5">
        <f>IFERROR(__xludf.DUMMYFUNCTION("""COMPUTED_VALUE"""),1607.0)</f>
        <v>1607</v>
      </c>
      <c r="K85" s="5">
        <f>IFERROR(__xludf.DUMMYFUNCTION("""COMPUTED_VALUE"""),90.0)</f>
        <v>90</v>
      </c>
    </row>
    <row r="86">
      <c r="A86" s="14">
        <f>IFERROR(__xludf.DUMMYFUNCTION("""COMPUTED_VALUE"""),44419.0)</f>
        <v>44419</v>
      </c>
      <c r="B86" s="5">
        <f>IFERROR(__xludf.DUMMYFUNCTION("""COMPUTED_VALUE"""),1.3568665881E10)</f>
        <v>13568665881</v>
      </c>
      <c r="C86" s="5" t="str">
        <f>IFERROR(__xludf.DUMMYFUNCTION("""COMPUTED_VALUE"""),"SEA non-branded")</f>
        <v>SEA non-branded</v>
      </c>
      <c r="D86" s="5" t="str">
        <f>IFERROR(__xludf.DUMMYFUNCTION("""COMPUTED_VALUE"""),"SEA - Text - Google")</f>
        <v>SEA - Text - Google</v>
      </c>
      <c r="E86" s="5">
        <f>IFERROR(__xludf.DUMMYFUNCTION("""COMPUTED_VALUE"""),1.0)</f>
        <v>1</v>
      </c>
      <c r="F86" s="5">
        <f>IFERROR(__xludf.DUMMYFUNCTION("""COMPUTED_VALUE"""),0.0)</f>
        <v>0</v>
      </c>
      <c r="G86" s="15">
        <f>IFERROR(__xludf.DUMMYFUNCTION("""COMPUTED_VALUE"""),39.8)</f>
        <v>39.8</v>
      </c>
      <c r="H86" s="5" t="str">
        <f>IFERROR(__xludf.DUMMYFUNCTION("""COMPUTED_VALUE"""),"44419  13568665881")</f>
        <v>44419  13568665881</v>
      </c>
      <c r="I86" s="26">
        <f>IFERROR(__xludf.DUMMYFUNCTION("""COMPUTED_VALUE"""),39.0)</f>
        <v>39</v>
      </c>
      <c r="J86" s="5">
        <f>IFERROR(__xludf.DUMMYFUNCTION("""COMPUTED_VALUE"""),524.0)</f>
        <v>524</v>
      </c>
      <c r="K86" s="5">
        <f>IFERROR(__xludf.DUMMYFUNCTION("""COMPUTED_VALUE"""),38.0)</f>
        <v>38</v>
      </c>
    </row>
    <row r="87">
      <c r="A87" s="14">
        <f>IFERROR(__xludf.DUMMYFUNCTION("""COMPUTED_VALUE"""),44420.0)</f>
        <v>44420</v>
      </c>
      <c r="B87" s="5">
        <f>IFERROR(__xludf.DUMMYFUNCTION("""COMPUTED_VALUE"""),6.3850117E7)</f>
        <v>63850117</v>
      </c>
      <c r="C87" s="5" t="str">
        <f>IFERROR(__xludf.DUMMYFUNCTION("""COMPUTED_VALUE"""),"SEA non-branded")</f>
        <v>SEA non-branded</v>
      </c>
      <c r="D87" s="5" t="str">
        <f>IFERROR(__xludf.DUMMYFUNCTION("""COMPUTED_VALUE"""),"SEA - Text - Google")</f>
        <v>SEA - Text - Google</v>
      </c>
      <c r="E87" s="5">
        <f>IFERROR(__xludf.DUMMYFUNCTION("""COMPUTED_VALUE"""),1.0)</f>
        <v>1</v>
      </c>
      <c r="F87" s="5">
        <f>IFERROR(__xludf.DUMMYFUNCTION("""COMPUTED_VALUE"""),0.0)</f>
        <v>0</v>
      </c>
      <c r="G87" s="15">
        <f>IFERROR(__xludf.DUMMYFUNCTION("""COMPUTED_VALUE"""),91.3)</f>
        <v>91.3</v>
      </c>
      <c r="H87" s="5" t="str">
        <f>IFERROR(__xludf.DUMMYFUNCTION("""COMPUTED_VALUE"""),"44420  63850117")</f>
        <v>44420  63850117</v>
      </c>
      <c r="I87" s="26">
        <f>IFERROR(__xludf.DUMMYFUNCTION("""COMPUTED_VALUE"""),42.0)</f>
        <v>42</v>
      </c>
      <c r="J87" s="5">
        <f>IFERROR(__xludf.DUMMYFUNCTION("""COMPUTED_VALUE"""),1241.0)</f>
        <v>1241</v>
      </c>
      <c r="K87" s="5">
        <f>IFERROR(__xludf.DUMMYFUNCTION("""COMPUTED_VALUE"""),74.0)</f>
        <v>74</v>
      </c>
    </row>
    <row r="88">
      <c r="A88" s="14">
        <f>IFERROR(__xludf.DUMMYFUNCTION("""COMPUTED_VALUE"""),44420.0)</f>
        <v>44420</v>
      </c>
      <c r="B88" s="5">
        <f>IFERROR(__xludf.DUMMYFUNCTION("""COMPUTED_VALUE"""),7.7471437E7)</f>
        <v>77471437</v>
      </c>
      <c r="C88" s="5" t="str">
        <f>IFERROR(__xludf.DUMMYFUNCTION("""COMPUTED_VALUE"""),"SEA non-branded")</f>
        <v>SEA non-branded</v>
      </c>
      <c r="D88" s="5" t="str">
        <f>IFERROR(__xludf.DUMMYFUNCTION("""COMPUTED_VALUE"""),"SEA - Text - Google")</f>
        <v>SEA - Text - Google</v>
      </c>
      <c r="E88" s="5">
        <f>IFERROR(__xludf.DUMMYFUNCTION("""COMPUTED_VALUE"""),5.0)</f>
        <v>5</v>
      </c>
      <c r="F88" s="5">
        <f>IFERROR(__xludf.DUMMYFUNCTION("""COMPUTED_VALUE"""),1.0)</f>
        <v>1</v>
      </c>
      <c r="G88" s="15">
        <f>IFERROR(__xludf.DUMMYFUNCTION("""COMPUTED_VALUE"""),408.20000000000005)</f>
        <v>408.2</v>
      </c>
      <c r="H88" s="5" t="str">
        <f>IFERROR(__xludf.DUMMYFUNCTION("""COMPUTED_VALUE"""),"44420  77471437")</f>
        <v>44420  77471437</v>
      </c>
      <c r="I88" s="26">
        <f>IFERROR(__xludf.DUMMYFUNCTION("""COMPUTED_VALUE"""),67.0)</f>
        <v>67</v>
      </c>
      <c r="J88" s="5">
        <f>IFERROR(__xludf.DUMMYFUNCTION("""COMPUTED_VALUE"""),3189.0)</f>
        <v>3189</v>
      </c>
      <c r="K88" s="5">
        <f>IFERROR(__xludf.DUMMYFUNCTION("""COMPUTED_VALUE"""),133.0)</f>
        <v>133</v>
      </c>
    </row>
    <row r="89">
      <c r="A89" s="14">
        <f>IFERROR(__xludf.DUMMYFUNCTION("""COMPUTED_VALUE"""),44420.0)</f>
        <v>44420</v>
      </c>
      <c r="B89" s="5">
        <f>IFERROR(__xludf.DUMMYFUNCTION("""COMPUTED_VALUE"""),1.27642957E8)</f>
        <v>127642957</v>
      </c>
      <c r="C89" s="5" t="str">
        <f>IFERROR(__xludf.DUMMYFUNCTION("""COMPUTED_VALUE"""),"SEA non-branded")</f>
        <v>SEA non-branded</v>
      </c>
      <c r="D89" s="5" t="str">
        <f>IFERROR(__xludf.DUMMYFUNCTION("""COMPUTED_VALUE"""),"SEA - Text - Google")</f>
        <v>SEA - Text - Google</v>
      </c>
      <c r="E89" s="5">
        <f>IFERROR(__xludf.DUMMYFUNCTION("""COMPUTED_VALUE"""),1.0)</f>
        <v>1</v>
      </c>
      <c r="F89" s="5">
        <f>IFERROR(__xludf.DUMMYFUNCTION("""COMPUTED_VALUE"""),0.0)</f>
        <v>0</v>
      </c>
      <c r="G89" s="15">
        <f>IFERROR(__xludf.DUMMYFUNCTION("""COMPUTED_VALUE"""),5.9)</f>
        <v>5.9</v>
      </c>
      <c r="H89" s="5" t="str">
        <f>IFERROR(__xludf.DUMMYFUNCTION("""COMPUTED_VALUE"""),"44420  127642957")</f>
        <v>44420  127642957</v>
      </c>
      <c r="I89" s="26">
        <f>IFERROR(__xludf.DUMMYFUNCTION("""COMPUTED_VALUE"""),26.0)</f>
        <v>26</v>
      </c>
      <c r="J89" s="5">
        <f>IFERROR(__xludf.DUMMYFUNCTION("""COMPUTED_VALUE"""),1430.0)</f>
        <v>1430</v>
      </c>
      <c r="K89" s="5">
        <f>IFERROR(__xludf.DUMMYFUNCTION("""COMPUTED_VALUE"""),57.0)</f>
        <v>57</v>
      </c>
    </row>
    <row r="90">
      <c r="A90" s="14">
        <f>IFERROR(__xludf.DUMMYFUNCTION("""COMPUTED_VALUE"""),44420.0)</f>
        <v>44420</v>
      </c>
      <c r="B90" s="5">
        <f>IFERROR(__xludf.DUMMYFUNCTION("""COMPUTED_VALUE"""),7.21921823E8)</f>
        <v>721921823</v>
      </c>
      <c r="C90" s="5" t="str">
        <f>IFERROR(__xludf.DUMMYFUNCTION("""COMPUTED_VALUE"""),"SEA non-branded")</f>
        <v>SEA non-branded</v>
      </c>
      <c r="D90" s="5" t="str">
        <f>IFERROR(__xludf.DUMMYFUNCTION("""COMPUTED_VALUE"""),"SEA - Text - Google")</f>
        <v>SEA - Text - Google</v>
      </c>
      <c r="E90" s="5">
        <f>IFERROR(__xludf.DUMMYFUNCTION("""COMPUTED_VALUE"""),7.0)</f>
        <v>7</v>
      </c>
      <c r="F90" s="5">
        <f>IFERROR(__xludf.DUMMYFUNCTION("""COMPUTED_VALUE"""),1.0)</f>
        <v>1</v>
      </c>
      <c r="G90" s="15">
        <f>IFERROR(__xludf.DUMMYFUNCTION("""COMPUTED_VALUE"""),389.8)</f>
        <v>389.8</v>
      </c>
      <c r="H90" s="5" t="str">
        <f>IFERROR(__xludf.DUMMYFUNCTION("""COMPUTED_VALUE"""),"44420  721921823")</f>
        <v>44420  721921823</v>
      </c>
      <c r="I90" s="26">
        <f>IFERROR(__xludf.DUMMYFUNCTION("""COMPUTED_VALUE"""),269.0)</f>
        <v>269</v>
      </c>
      <c r="J90" s="5">
        <f>IFERROR(__xludf.DUMMYFUNCTION("""COMPUTED_VALUE"""),6831.0)</f>
        <v>6831</v>
      </c>
      <c r="K90" s="5">
        <f>IFERROR(__xludf.DUMMYFUNCTION("""COMPUTED_VALUE"""),483.0)</f>
        <v>483</v>
      </c>
    </row>
    <row r="91">
      <c r="A91" s="14">
        <f>IFERROR(__xludf.DUMMYFUNCTION("""COMPUTED_VALUE"""),44420.0)</f>
        <v>44420</v>
      </c>
      <c r="B91" s="5">
        <f>IFERROR(__xludf.DUMMYFUNCTION("""COMPUTED_VALUE"""),7.22005374E8)</f>
        <v>722005374</v>
      </c>
      <c r="C91" s="5" t="str">
        <f>IFERROR(__xludf.DUMMYFUNCTION("""COMPUTED_VALUE"""),"SEA non-branded")</f>
        <v>SEA non-branded</v>
      </c>
      <c r="D91" s="5" t="str">
        <f>IFERROR(__xludf.DUMMYFUNCTION("""COMPUTED_VALUE"""),"SEA - Text - Google")</f>
        <v>SEA - Text - Google</v>
      </c>
      <c r="E91" s="5">
        <f>IFERROR(__xludf.DUMMYFUNCTION("""COMPUTED_VALUE"""),1.0)</f>
        <v>1</v>
      </c>
      <c r="F91" s="5">
        <f>IFERROR(__xludf.DUMMYFUNCTION("""COMPUTED_VALUE"""),1.0)</f>
        <v>1</v>
      </c>
      <c r="G91" s="15">
        <f>IFERROR(__xludf.DUMMYFUNCTION("""COMPUTED_VALUE"""),13.2)</f>
        <v>13.2</v>
      </c>
      <c r="H91" s="5" t="str">
        <f>IFERROR(__xludf.DUMMYFUNCTION("""COMPUTED_VALUE"""),"44420  722005374")</f>
        <v>44420  722005374</v>
      </c>
      <c r="I91" s="26">
        <f>IFERROR(__xludf.DUMMYFUNCTION("""COMPUTED_VALUE"""),22.0)</f>
        <v>22</v>
      </c>
      <c r="J91" s="5">
        <f>IFERROR(__xludf.DUMMYFUNCTION("""COMPUTED_VALUE"""),1618.0)</f>
        <v>1618</v>
      </c>
      <c r="K91" s="5">
        <f>IFERROR(__xludf.DUMMYFUNCTION("""COMPUTED_VALUE"""),63.0)</f>
        <v>63</v>
      </c>
    </row>
    <row r="92">
      <c r="A92" s="14">
        <f>IFERROR(__xludf.DUMMYFUNCTION("""COMPUTED_VALUE"""),44420.0)</f>
        <v>44420</v>
      </c>
      <c r="B92" s="5">
        <f>IFERROR(__xludf.DUMMYFUNCTION("""COMPUTED_VALUE"""),7.22005377E8)</f>
        <v>722005377</v>
      </c>
      <c r="C92" s="5" t="str">
        <f>IFERROR(__xludf.DUMMYFUNCTION("""COMPUTED_VALUE"""),"SEA non-branded")</f>
        <v>SEA non-branded</v>
      </c>
      <c r="D92" s="5" t="str">
        <f>IFERROR(__xludf.DUMMYFUNCTION("""COMPUTED_VALUE"""),"SEA - Text - Google")</f>
        <v>SEA - Text - Google</v>
      </c>
      <c r="E92" s="5">
        <f>IFERROR(__xludf.DUMMYFUNCTION("""COMPUTED_VALUE"""),1.0)</f>
        <v>1</v>
      </c>
      <c r="F92" s="5">
        <f>IFERROR(__xludf.DUMMYFUNCTION("""COMPUTED_VALUE"""),0.0)</f>
        <v>0</v>
      </c>
      <c r="G92" s="15">
        <f>IFERROR(__xludf.DUMMYFUNCTION("""COMPUTED_VALUE"""),105.7)</f>
        <v>105.7</v>
      </c>
      <c r="H92" s="5" t="str">
        <f>IFERROR(__xludf.DUMMYFUNCTION("""COMPUTED_VALUE"""),"44420  722005377")</f>
        <v>44420  722005377</v>
      </c>
      <c r="I92" s="26">
        <f>IFERROR(__xludf.DUMMYFUNCTION("""COMPUTED_VALUE"""),52.0)</f>
        <v>52</v>
      </c>
      <c r="J92" s="5">
        <f>IFERROR(__xludf.DUMMYFUNCTION("""COMPUTED_VALUE"""),2064.0)</f>
        <v>2064</v>
      </c>
      <c r="K92" s="5">
        <f>IFERROR(__xludf.DUMMYFUNCTION("""COMPUTED_VALUE"""),109.0)</f>
        <v>109</v>
      </c>
    </row>
    <row r="93">
      <c r="A93" s="14">
        <f>IFERROR(__xludf.DUMMYFUNCTION("""COMPUTED_VALUE"""),44421.0)</f>
        <v>44421</v>
      </c>
      <c r="B93" s="5">
        <f>IFERROR(__xludf.DUMMYFUNCTION("""COMPUTED_VALUE"""),6.3850117E7)</f>
        <v>63850117</v>
      </c>
      <c r="C93" s="5" t="str">
        <f>IFERROR(__xludf.DUMMYFUNCTION("""COMPUTED_VALUE"""),"SEA non-branded")</f>
        <v>SEA non-branded</v>
      </c>
      <c r="D93" s="5" t="str">
        <f>IFERROR(__xludf.DUMMYFUNCTION("""COMPUTED_VALUE"""),"SEA - Text - Google")</f>
        <v>SEA - Text - Google</v>
      </c>
      <c r="E93" s="5">
        <f>IFERROR(__xludf.DUMMYFUNCTION("""COMPUTED_VALUE"""),1.0)</f>
        <v>1</v>
      </c>
      <c r="F93" s="5">
        <f>IFERROR(__xludf.DUMMYFUNCTION("""COMPUTED_VALUE"""),0.0)</f>
        <v>0</v>
      </c>
      <c r="G93" s="15">
        <f>IFERROR(__xludf.DUMMYFUNCTION("""COMPUTED_VALUE"""),30.2)</f>
        <v>30.2</v>
      </c>
      <c r="H93" s="5" t="str">
        <f>IFERROR(__xludf.DUMMYFUNCTION("""COMPUTED_VALUE"""),"44421  63850117")</f>
        <v>44421  63850117</v>
      </c>
      <c r="I93" s="26">
        <f>IFERROR(__xludf.DUMMYFUNCTION("""COMPUTED_VALUE"""),43.0)</f>
        <v>43</v>
      </c>
      <c r="J93" s="5">
        <f>IFERROR(__xludf.DUMMYFUNCTION("""COMPUTED_VALUE"""),1053.0)</f>
        <v>1053</v>
      </c>
      <c r="K93" s="5">
        <f>IFERROR(__xludf.DUMMYFUNCTION("""COMPUTED_VALUE"""),73.0)</f>
        <v>73</v>
      </c>
    </row>
    <row r="94">
      <c r="A94" s="14">
        <f>IFERROR(__xludf.DUMMYFUNCTION("""COMPUTED_VALUE"""),44421.0)</f>
        <v>44421</v>
      </c>
      <c r="B94" s="5">
        <f>IFERROR(__xludf.DUMMYFUNCTION("""COMPUTED_VALUE"""),7.7471437E7)</f>
        <v>77471437</v>
      </c>
      <c r="C94" s="5" t="str">
        <f>IFERROR(__xludf.DUMMYFUNCTION("""COMPUTED_VALUE"""),"SEA non-branded")</f>
        <v>SEA non-branded</v>
      </c>
      <c r="D94" s="5" t="str">
        <f>IFERROR(__xludf.DUMMYFUNCTION("""COMPUTED_VALUE"""),"SEA - Text - Google")</f>
        <v>SEA - Text - Google</v>
      </c>
      <c r="E94" s="5">
        <f>IFERROR(__xludf.DUMMYFUNCTION("""COMPUTED_VALUE"""),3.0)</f>
        <v>3</v>
      </c>
      <c r="F94" s="5">
        <f>IFERROR(__xludf.DUMMYFUNCTION("""COMPUTED_VALUE"""),1.0)</f>
        <v>1</v>
      </c>
      <c r="G94" s="15">
        <f>IFERROR(__xludf.DUMMYFUNCTION("""COMPUTED_VALUE"""),132.9)</f>
        <v>132.9</v>
      </c>
      <c r="H94" s="5" t="str">
        <f>IFERROR(__xludf.DUMMYFUNCTION("""COMPUTED_VALUE"""),"44421  77471437")</f>
        <v>44421  77471437</v>
      </c>
      <c r="I94" s="26">
        <f>IFERROR(__xludf.DUMMYFUNCTION("""COMPUTED_VALUE"""),105.0)</f>
        <v>105</v>
      </c>
      <c r="J94" s="5">
        <f>IFERROR(__xludf.DUMMYFUNCTION("""COMPUTED_VALUE"""),4991.0)</f>
        <v>4991</v>
      </c>
      <c r="K94" s="5">
        <f>IFERROR(__xludf.DUMMYFUNCTION("""COMPUTED_VALUE"""),192.0)</f>
        <v>192</v>
      </c>
    </row>
    <row r="95">
      <c r="A95" s="14">
        <f>IFERROR(__xludf.DUMMYFUNCTION("""COMPUTED_VALUE"""),44421.0)</f>
        <v>44421</v>
      </c>
      <c r="B95" s="5">
        <f>IFERROR(__xludf.DUMMYFUNCTION("""COMPUTED_VALUE"""),1.27642957E8)</f>
        <v>127642957</v>
      </c>
      <c r="C95" s="5" t="str">
        <f>IFERROR(__xludf.DUMMYFUNCTION("""COMPUTED_VALUE"""),"SEA non-branded")</f>
        <v>SEA non-branded</v>
      </c>
      <c r="D95" s="5" t="str">
        <f>IFERROR(__xludf.DUMMYFUNCTION("""COMPUTED_VALUE"""),"SEA - Text - Google")</f>
        <v>SEA - Text - Google</v>
      </c>
      <c r="E95" s="5">
        <f>IFERROR(__xludf.DUMMYFUNCTION("""COMPUTED_VALUE"""),1.0)</f>
        <v>1</v>
      </c>
      <c r="F95" s="5">
        <f>IFERROR(__xludf.DUMMYFUNCTION("""COMPUTED_VALUE"""),1.0)</f>
        <v>1</v>
      </c>
      <c r="G95" s="15">
        <f>IFERROR(__xludf.DUMMYFUNCTION("""COMPUTED_VALUE"""),19.3)</f>
        <v>19.3</v>
      </c>
      <c r="H95" s="5" t="str">
        <f>IFERROR(__xludf.DUMMYFUNCTION("""COMPUTED_VALUE"""),"44421  127642957")</f>
        <v>44421  127642957</v>
      </c>
      <c r="I95" s="26">
        <f>IFERROR(__xludf.DUMMYFUNCTION("""COMPUTED_VALUE"""),19.0)</f>
        <v>19</v>
      </c>
      <c r="J95" s="5">
        <f>IFERROR(__xludf.DUMMYFUNCTION("""COMPUTED_VALUE"""),1260.0)</f>
        <v>1260</v>
      </c>
      <c r="K95" s="5">
        <f>IFERROR(__xludf.DUMMYFUNCTION("""COMPUTED_VALUE"""),49.0)</f>
        <v>49</v>
      </c>
    </row>
    <row r="96">
      <c r="A96" s="14">
        <f>IFERROR(__xludf.DUMMYFUNCTION("""COMPUTED_VALUE"""),44421.0)</f>
        <v>44421</v>
      </c>
      <c r="B96" s="5">
        <f>IFERROR(__xludf.DUMMYFUNCTION("""COMPUTED_VALUE"""),7.21921823E8)</f>
        <v>721921823</v>
      </c>
      <c r="C96" s="5" t="str">
        <f>IFERROR(__xludf.DUMMYFUNCTION("""COMPUTED_VALUE"""),"SEA non-branded")</f>
        <v>SEA non-branded</v>
      </c>
      <c r="D96" s="5" t="str">
        <f>IFERROR(__xludf.DUMMYFUNCTION("""COMPUTED_VALUE"""),"SEA - Text - Google")</f>
        <v>SEA - Text - Google</v>
      </c>
      <c r="E96" s="5">
        <f>IFERROR(__xludf.DUMMYFUNCTION("""COMPUTED_VALUE"""),4.0)</f>
        <v>4</v>
      </c>
      <c r="F96" s="5">
        <f>IFERROR(__xludf.DUMMYFUNCTION("""COMPUTED_VALUE"""),2.0)</f>
        <v>2</v>
      </c>
      <c r="G96" s="15">
        <f>IFERROR(__xludf.DUMMYFUNCTION("""COMPUTED_VALUE"""),244.20000000000002)</f>
        <v>244.2</v>
      </c>
      <c r="H96" s="5" t="str">
        <f>IFERROR(__xludf.DUMMYFUNCTION("""COMPUTED_VALUE"""),"44421  721921823")</f>
        <v>44421  721921823</v>
      </c>
      <c r="I96" s="26">
        <f>IFERROR(__xludf.DUMMYFUNCTION("""COMPUTED_VALUE"""),227.0)</f>
        <v>227</v>
      </c>
      <c r="J96" s="5">
        <f>IFERROR(__xludf.DUMMYFUNCTION("""COMPUTED_VALUE"""),5790.0)</f>
        <v>5790</v>
      </c>
      <c r="K96" s="5">
        <f>IFERROR(__xludf.DUMMYFUNCTION("""COMPUTED_VALUE"""),408.0)</f>
        <v>408</v>
      </c>
    </row>
    <row r="97">
      <c r="A97" s="14">
        <f>IFERROR(__xludf.DUMMYFUNCTION("""COMPUTED_VALUE"""),44421.0)</f>
        <v>44421</v>
      </c>
      <c r="B97" s="5">
        <f>IFERROR(__xludf.DUMMYFUNCTION("""COMPUTED_VALUE"""),7.22005374E8)</f>
        <v>722005374</v>
      </c>
      <c r="C97" s="5" t="str">
        <f>IFERROR(__xludf.DUMMYFUNCTION("""COMPUTED_VALUE"""),"SEA non-branded")</f>
        <v>SEA non-branded</v>
      </c>
      <c r="D97" s="5" t="str">
        <f>IFERROR(__xludf.DUMMYFUNCTION("""COMPUTED_VALUE"""),"SEA - Text - Google")</f>
        <v>SEA - Text - Google</v>
      </c>
      <c r="E97" s="5">
        <f>IFERROR(__xludf.DUMMYFUNCTION("""COMPUTED_VALUE"""),1.0)</f>
        <v>1</v>
      </c>
      <c r="F97" s="5">
        <f>IFERROR(__xludf.DUMMYFUNCTION("""COMPUTED_VALUE"""),1.0)</f>
        <v>1</v>
      </c>
      <c r="G97" s="15">
        <f>IFERROR(__xludf.DUMMYFUNCTION("""COMPUTED_VALUE"""),18.8)</f>
        <v>18.8</v>
      </c>
      <c r="H97" s="5" t="str">
        <f>IFERROR(__xludf.DUMMYFUNCTION("""COMPUTED_VALUE"""),"44421  722005374")</f>
        <v>44421  722005374</v>
      </c>
      <c r="I97" s="26">
        <f>IFERROR(__xludf.DUMMYFUNCTION("""COMPUTED_VALUE"""),27.0)</f>
        <v>27</v>
      </c>
      <c r="J97" s="5">
        <f>IFERROR(__xludf.DUMMYFUNCTION("""COMPUTED_VALUE"""),1368.0)</f>
        <v>1368</v>
      </c>
      <c r="K97" s="5">
        <f>IFERROR(__xludf.DUMMYFUNCTION("""COMPUTED_VALUE"""),67.0)</f>
        <v>67</v>
      </c>
    </row>
    <row r="98">
      <c r="A98" s="14">
        <f>IFERROR(__xludf.DUMMYFUNCTION("""COMPUTED_VALUE"""),44421.0)</f>
        <v>44421</v>
      </c>
      <c r="B98" s="5">
        <f>IFERROR(__xludf.DUMMYFUNCTION("""COMPUTED_VALUE"""),7.22005377E8)</f>
        <v>722005377</v>
      </c>
      <c r="C98" s="5" t="str">
        <f>IFERROR(__xludf.DUMMYFUNCTION("""COMPUTED_VALUE"""),"SEA non-branded")</f>
        <v>SEA non-branded</v>
      </c>
      <c r="D98" s="5" t="str">
        <f>IFERROR(__xludf.DUMMYFUNCTION("""COMPUTED_VALUE"""),"SEA - Text - Google")</f>
        <v>SEA - Text - Google</v>
      </c>
      <c r="E98" s="5">
        <f>IFERROR(__xludf.DUMMYFUNCTION("""COMPUTED_VALUE"""),1.0)</f>
        <v>1</v>
      </c>
      <c r="F98" s="5">
        <f>IFERROR(__xludf.DUMMYFUNCTION("""COMPUTED_VALUE"""),0.0)</f>
        <v>0</v>
      </c>
      <c r="G98" s="15">
        <f>IFERROR(__xludf.DUMMYFUNCTION("""COMPUTED_VALUE"""),17.7)</f>
        <v>17.7</v>
      </c>
      <c r="H98" s="5" t="str">
        <f>IFERROR(__xludf.DUMMYFUNCTION("""COMPUTED_VALUE"""),"44421  722005377")</f>
        <v>44421  722005377</v>
      </c>
      <c r="I98" s="26">
        <f>IFERROR(__xludf.DUMMYFUNCTION("""COMPUTED_VALUE"""),73.0)</f>
        <v>73</v>
      </c>
      <c r="J98" s="5">
        <f>IFERROR(__xludf.DUMMYFUNCTION("""COMPUTED_VALUE"""),2958.0)</f>
        <v>2958</v>
      </c>
      <c r="K98" s="5">
        <f>IFERROR(__xludf.DUMMYFUNCTION("""COMPUTED_VALUE"""),155.0)</f>
        <v>155</v>
      </c>
    </row>
    <row r="99">
      <c r="A99" s="14">
        <f>IFERROR(__xludf.DUMMYFUNCTION("""COMPUTED_VALUE"""),44421.0)</f>
        <v>44421</v>
      </c>
      <c r="B99" s="5">
        <f>IFERROR(__xludf.DUMMYFUNCTION("""COMPUTED_VALUE"""),7.22005383E8)</f>
        <v>722005383</v>
      </c>
      <c r="C99" s="5" t="str">
        <f>IFERROR(__xludf.DUMMYFUNCTION("""COMPUTED_VALUE"""),"SEA non-branded")</f>
        <v>SEA non-branded</v>
      </c>
      <c r="D99" s="5" t="str">
        <f>IFERROR(__xludf.DUMMYFUNCTION("""COMPUTED_VALUE"""),"SEA - Text - Google")</f>
        <v>SEA - Text - Google</v>
      </c>
      <c r="E99" s="5">
        <f>IFERROR(__xludf.DUMMYFUNCTION("""COMPUTED_VALUE"""),2.0)</f>
        <v>2</v>
      </c>
      <c r="F99" s="5">
        <f>IFERROR(__xludf.DUMMYFUNCTION("""COMPUTED_VALUE"""),0.0)</f>
        <v>0</v>
      </c>
      <c r="G99" s="15">
        <f>IFERROR(__xludf.DUMMYFUNCTION("""COMPUTED_VALUE"""),155.70000000000002)</f>
        <v>155.7</v>
      </c>
      <c r="H99" s="5" t="str">
        <f>IFERROR(__xludf.DUMMYFUNCTION("""COMPUTED_VALUE"""),"44421  722005383")</f>
        <v>44421  722005383</v>
      </c>
      <c r="I99" s="26">
        <f>IFERROR(__xludf.DUMMYFUNCTION("""COMPUTED_VALUE"""),62.0)</f>
        <v>62</v>
      </c>
      <c r="J99" s="5">
        <f>IFERROR(__xludf.DUMMYFUNCTION("""COMPUTED_VALUE"""),2758.0)</f>
        <v>2758</v>
      </c>
      <c r="K99" s="5">
        <f>IFERROR(__xludf.DUMMYFUNCTION("""COMPUTED_VALUE"""),154.0)</f>
        <v>154</v>
      </c>
    </row>
    <row r="100">
      <c r="A100" s="14">
        <f>IFERROR(__xludf.DUMMYFUNCTION("""COMPUTED_VALUE"""),44421.0)</f>
        <v>44421</v>
      </c>
      <c r="B100" s="5">
        <f>IFERROR(__xludf.DUMMYFUNCTION("""COMPUTED_VALUE"""),1.3568665881E10)</f>
        <v>13568665881</v>
      </c>
      <c r="C100" s="5" t="str">
        <f>IFERROR(__xludf.DUMMYFUNCTION("""COMPUTED_VALUE"""),"SEA non-branded")</f>
        <v>SEA non-branded</v>
      </c>
      <c r="D100" s="5" t="str">
        <f>IFERROR(__xludf.DUMMYFUNCTION("""COMPUTED_VALUE"""),"SEA - Text - Google")</f>
        <v>SEA - Text - Google</v>
      </c>
      <c r="E100" s="5">
        <f>IFERROR(__xludf.DUMMYFUNCTION("""COMPUTED_VALUE"""),1.0)</f>
        <v>1</v>
      </c>
      <c r="F100" s="5">
        <f>IFERROR(__xludf.DUMMYFUNCTION("""COMPUTED_VALUE"""),0.0)</f>
        <v>0</v>
      </c>
      <c r="G100" s="15">
        <f>IFERROR(__xludf.DUMMYFUNCTION("""COMPUTED_VALUE"""),36.0)</f>
        <v>36</v>
      </c>
      <c r="H100" s="5" t="str">
        <f>IFERROR(__xludf.DUMMYFUNCTION("""COMPUTED_VALUE"""),"44421  13568665881")</f>
        <v>44421  13568665881</v>
      </c>
      <c r="I100" s="26">
        <f>IFERROR(__xludf.DUMMYFUNCTION("""COMPUTED_VALUE"""),48.0)</f>
        <v>48</v>
      </c>
      <c r="J100" s="5">
        <f>IFERROR(__xludf.DUMMYFUNCTION("""COMPUTED_VALUE"""),497.0)</f>
        <v>497</v>
      </c>
      <c r="K100" s="5">
        <f>IFERROR(__xludf.DUMMYFUNCTION("""COMPUTED_VALUE"""),45.0)</f>
        <v>45</v>
      </c>
    </row>
    <row r="101">
      <c r="A101" s="14">
        <f>IFERROR(__xludf.DUMMYFUNCTION("""COMPUTED_VALUE"""),44422.0)</f>
        <v>44422</v>
      </c>
      <c r="B101" s="5">
        <f>IFERROR(__xludf.DUMMYFUNCTION("""COMPUTED_VALUE"""),6.3850117E7)</f>
        <v>63850117</v>
      </c>
      <c r="C101" s="5" t="str">
        <f>IFERROR(__xludf.DUMMYFUNCTION("""COMPUTED_VALUE"""),"SEA non-branded")</f>
        <v>SEA non-branded</v>
      </c>
      <c r="D101" s="5" t="str">
        <f>IFERROR(__xludf.DUMMYFUNCTION("""COMPUTED_VALUE"""),"SEA - Text - Google")</f>
        <v>SEA - Text - Google</v>
      </c>
      <c r="E101" s="5">
        <f>IFERROR(__xludf.DUMMYFUNCTION("""COMPUTED_VALUE"""),1.0)</f>
        <v>1</v>
      </c>
      <c r="F101" s="5">
        <f>IFERROR(__xludf.DUMMYFUNCTION("""COMPUTED_VALUE"""),1.0)</f>
        <v>1</v>
      </c>
      <c r="G101" s="15">
        <f>IFERROR(__xludf.DUMMYFUNCTION("""COMPUTED_VALUE"""),17.4)</f>
        <v>17.4</v>
      </c>
      <c r="H101" s="5" t="str">
        <f>IFERROR(__xludf.DUMMYFUNCTION("""COMPUTED_VALUE"""),"44422  63850117")</f>
        <v>44422  63850117</v>
      </c>
      <c r="I101" s="26">
        <f>IFERROR(__xludf.DUMMYFUNCTION("""COMPUTED_VALUE"""),33.0)</f>
        <v>33</v>
      </c>
      <c r="J101" s="5">
        <f>IFERROR(__xludf.DUMMYFUNCTION("""COMPUTED_VALUE"""),920.0)</f>
        <v>920</v>
      </c>
      <c r="K101" s="5">
        <f>IFERROR(__xludf.DUMMYFUNCTION("""COMPUTED_VALUE"""),50.0)</f>
        <v>50</v>
      </c>
    </row>
    <row r="102">
      <c r="A102" s="14">
        <f>IFERROR(__xludf.DUMMYFUNCTION("""COMPUTED_VALUE"""),44422.0)</f>
        <v>44422</v>
      </c>
      <c r="B102" s="5">
        <f>IFERROR(__xludf.DUMMYFUNCTION("""COMPUTED_VALUE"""),7.7471437E7)</f>
        <v>77471437</v>
      </c>
      <c r="C102" s="5" t="str">
        <f>IFERROR(__xludf.DUMMYFUNCTION("""COMPUTED_VALUE"""),"SEA non-branded")</f>
        <v>SEA non-branded</v>
      </c>
      <c r="D102" s="5" t="str">
        <f>IFERROR(__xludf.DUMMYFUNCTION("""COMPUTED_VALUE"""),"SEA - Text - Google")</f>
        <v>SEA - Text - Google</v>
      </c>
      <c r="E102" s="5">
        <f>IFERROR(__xludf.DUMMYFUNCTION("""COMPUTED_VALUE"""),2.0)</f>
        <v>2</v>
      </c>
      <c r="F102" s="5">
        <f>IFERROR(__xludf.DUMMYFUNCTION("""COMPUTED_VALUE"""),2.0)</f>
        <v>2</v>
      </c>
      <c r="G102" s="15">
        <f>IFERROR(__xludf.DUMMYFUNCTION("""COMPUTED_VALUE"""),99.80000000000001)</f>
        <v>99.8</v>
      </c>
      <c r="H102" s="5" t="str">
        <f>IFERROR(__xludf.DUMMYFUNCTION("""COMPUTED_VALUE"""),"44422  77471437")</f>
        <v>44422  77471437</v>
      </c>
      <c r="I102" s="26">
        <f>IFERROR(__xludf.DUMMYFUNCTION("""COMPUTED_VALUE"""),103.0)</f>
        <v>103</v>
      </c>
      <c r="J102" s="5">
        <f>IFERROR(__xludf.DUMMYFUNCTION("""COMPUTED_VALUE"""),4995.0)</f>
        <v>4995</v>
      </c>
      <c r="K102" s="5">
        <f>IFERROR(__xludf.DUMMYFUNCTION("""COMPUTED_VALUE"""),202.0)</f>
        <v>202</v>
      </c>
    </row>
    <row r="103">
      <c r="A103" s="14">
        <f>IFERROR(__xludf.DUMMYFUNCTION("""COMPUTED_VALUE"""),44422.0)</f>
        <v>44422</v>
      </c>
      <c r="B103" s="5">
        <f>IFERROR(__xludf.DUMMYFUNCTION("""COMPUTED_VALUE"""),7.21921823E8)</f>
        <v>721921823</v>
      </c>
      <c r="C103" s="5" t="str">
        <f>IFERROR(__xludf.DUMMYFUNCTION("""COMPUTED_VALUE"""),"SEA non-branded")</f>
        <v>SEA non-branded</v>
      </c>
      <c r="D103" s="5" t="str">
        <f>IFERROR(__xludf.DUMMYFUNCTION("""COMPUTED_VALUE"""),"SEA - Text - Google")</f>
        <v>SEA - Text - Google</v>
      </c>
      <c r="E103" s="5">
        <f>IFERROR(__xludf.DUMMYFUNCTION("""COMPUTED_VALUE"""),9.0)</f>
        <v>9</v>
      </c>
      <c r="F103" s="5">
        <f>IFERROR(__xludf.DUMMYFUNCTION("""COMPUTED_VALUE"""),1.0)</f>
        <v>1</v>
      </c>
      <c r="G103" s="15">
        <f>IFERROR(__xludf.DUMMYFUNCTION("""COMPUTED_VALUE"""),574.5999999999999)</f>
        <v>574.6</v>
      </c>
      <c r="H103" s="5" t="str">
        <f>IFERROR(__xludf.DUMMYFUNCTION("""COMPUTED_VALUE"""),"44422  721921823")</f>
        <v>44422  721921823</v>
      </c>
      <c r="I103" s="26">
        <f>IFERROR(__xludf.DUMMYFUNCTION("""COMPUTED_VALUE"""),200.0)</f>
        <v>200</v>
      </c>
      <c r="J103" s="5">
        <f>IFERROR(__xludf.DUMMYFUNCTION("""COMPUTED_VALUE"""),5498.0)</f>
        <v>5498</v>
      </c>
      <c r="K103" s="5">
        <f>IFERROR(__xludf.DUMMYFUNCTION("""COMPUTED_VALUE"""),374.0)</f>
        <v>374</v>
      </c>
    </row>
    <row r="104">
      <c r="A104" s="14">
        <f>IFERROR(__xludf.DUMMYFUNCTION("""COMPUTED_VALUE"""),44422.0)</f>
        <v>44422</v>
      </c>
      <c r="B104" s="5">
        <f>IFERROR(__xludf.DUMMYFUNCTION("""COMPUTED_VALUE"""),7.22005374E8)</f>
        <v>722005374</v>
      </c>
      <c r="C104" s="5" t="str">
        <f>IFERROR(__xludf.DUMMYFUNCTION("""COMPUTED_VALUE"""),"SEA non-branded")</f>
        <v>SEA non-branded</v>
      </c>
      <c r="D104" s="5" t="str">
        <f>IFERROR(__xludf.DUMMYFUNCTION("""COMPUTED_VALUE"""),"SEA - Text - Google")</f>
        <v>SEA - Text - Google</v>
      </c>
      <c r="E104" s="5">
        <f>IFERROR(__xludf.DUMMYFUNCTION("""COMPUTED_VALUE"""),1.0)</f>
        <v>1</v>
      </c>
      <c r="F104" s="5">
        <f>IFERROR(__xludf.DUMMYFUNCTION("""COMPUTED_VALUE"""),0.0)</f>
        <v>0</v>
      </c>
      <c r="G104" s="15">
        <f>IFERROR(__xludf.DUMMYFUNCTION("""COMPUTED_VALUE"""),22.5)</f>
        <v>22.5</v>
      </c>
      <c r="H104" s="5" t="str">
        <f>IFERROR(__xludf.DUMMYFUNCTION("""COMPUTED_VALUE"""),"44422  722005374")</f>
        <v>44422  722005374</v>
      </c>
      <c r="I104" s="26">
        <f>IFERROR(__xludf.DUMMYFUNCTION("""COMPUTED_VALUE"""),19.0)</f>
        <v>19</v>
      </c>
      <c r="J104" s="5">
        <f>IFERROR(__xludf.DUMMYFUNCTION("""COMPUTED_VALUE"""),1249.0)</f>
        <v>1249</v>
      </c>
      <c r="K104" s="5">
        <f>IFERROR(__xludf.DUMMYFUNCTION("""COMPUTED_VALUE"""),56.0)</f>
        <v>56</v>
      </c>
    </row>
    <row r="105">
      <c r="A105" s="14">
        <f>IFERROR(__xludf.DUMMYFUNCTION("""COMPUTED_VALUE"""),44422.0)</f>
        <v>44422</v>
      </c>
      <c r="B105" s="5">
        <f>IFERROR(__xludf.DUMMYFUNCTION("""COMPUTED_VALUE"""),7.22005383E8)</f>
        <v>722005383</v>
      </c>
      <c r="C105" s="5" t="str">
        <f>IFERROR(__xludf.DUMMYFUNCTION("""COMPUTED_VALUE"""),"SEA non-branded")</f>
        <v>SEA non-branded</v>
      </c>
      <c r="D105" s="5" t="str">
        <f>IFERROR(__xludf.DUMMYFUNCTION("""COMPUTED_VALUE"""),"SEA - Text - Google")</f>
        <v>SEA - Text - Google</v>
      </c>
      <c r="E105" s="5">
        <f>IFERROR(__xludf.DUMMYFUNCTION("""COMPUTED_VALUE"""),3.0)</f>
        <v>3</v>
      </c>
      <c r="F105" s="5">
        <f>IFERROR(__xludf.DUMMYFUNCTION("""COMPUTED_VALUE"""),0.0)</f>
        <v>0</v>
      </c>
      <c r="G105" s="15">
        <f>IFERROR(__xludf.DUMMYFUNCTION("""COMPUTED_VALUE"""),134.1)</f>
        <v>134.1</v>
      </c>
      <c r="H105" s="5" t="str">
        <f>IFERROR(__xludf.DUMMYFUNCTION("""COMPUTED_VALUE"""),"44422  722005383")</f>
        <v>44422  722005383</v>
      </c>
      <c r="I105" s="26">
        <f>IFERROR(__xludf.DUMMYFUNCTION("""COMPUTED_VALUE"""),66.0)</f>
        <v>66</v>
      </c>
      <c r="J105" s="5">
        <f>IFERROR(__xludf.DUMMYFUNCTION("""COMPUTED_VALUE"""),3332.0)</f>
        <v>3332</v>
      </c>
      <c r="K105" s="5">
        <f>IFERROR(__xludf.DUMMYFUNCTION("""COMPUTED_VALUE"""),173.0)</f>
        <v>173</v>
      </c>
    </row>
    <row r="106">
      <c r="A106" s="14">
        <f>IFERROR(__xludf.DUMMYFUNCTION("""COMPUTED_VALUE"""),44422.0)</f>
        <v>44422</v>
      </c>
      <c r="B106" s="5">
        <f>IFERROR(__xludf.DUMMYFUNCTION("""COMPUTED_VALUE"""),1.3568665881E10)</f>
        <v>13568665881</v>
      </c>
      <c r="C106" s="5" t="str">
        <f>IFERROR(__xludf.DUMMYFUNCTION("""COMPUTED_VALUE"""),"SEA non-branded")</f>
        <v>SEA non-branded</v>
      </c>
      <c r="D106" s="5" t="str">
        <f>IFERROR(__xludf.DUMMYFUNCTION("""COMPUTED_VALUE"""),"SEA - Text - Google")</f>
        <v>SEA - Text - Google</v>
      </c>
      <c r="E106" s="5">
        <f>IFERROR(__xludf.DUMMYFUNCTION("""COMPUTED_VALUE"""),2.0)</f>
        <v>2</v>
      </c>
      <c r="F106" s="5">
        <f>IFERROR(__xludf.DUMMYFUNCTION("""COMPUTED_VALUE"""),1.0)</f>
        <v>1</v>
      </c>
      <c r="G106" s="15">
        <f>IFERROR(__xludf.DUMMYFUNCTION("""COMPUTED_VALUE"""),123.6)</f>
        <v>123.6</v>
      </c>
      <c r="H106" s="5" t="str">
        <f>IFERROR(__xludf.DUMMYFUNCTION("""COMPUTED_VALUE"""),"44422  13568665881")</f>
        <v>44422  13568665881</v>
      </c>
      <c r="I106" s="26">
        <f>IFERROR(__xludf.DUMMYFUNCTION("""COMPUTED_VALUE"""),37.0)</f>
        <v>37</v>
      </c>
      <c r="J106" s="5">
        <f>IFERROR(__xludf.DUMMYFUNCTION("""COMPUTED_VALUE"""),420.0)</f>
        <v>420</v>
      </c>
      <c r="K106" s="5">
        <f>IFERROR(__xludf.DUMMYFUNCTION("""COMPUTED_VALUE"""),36.0)</f>
        <v>36</v>
      </c>
    </row>
    <row r="107">
      <c r="A107" s="14">
        <f>IFERROR(__xludf.DUMMYFUNCTION("""COMPUTED_VALUE"""),44423.0)</f>
        <v>44423</v>
      </c>
      <c r="B107" s="5">
        <f>IFERROR(__xludf.DUMMYFUNCTION("""COMPUTED_VALUE"""),6.3850117E7)</f>
        <v>63850117</v>
      </c>
      <c r="C107" s="5" t="str">
        <f>IFERROR(__xludf.DUMMYFUNCTION("""COMPUTED_VALUE"""),"SEA non-branded")</f>
        <v>SEA non-branded</v>
      </c>
      <c r="D107" s="5" t="str">
        <f>IFERROR(__xludf.DUMMYFUNCTION("""COMPUTED_VALUE"""),"SEA - Text - Google")</f>
        <v>SEA - Text - Google</v>
      </c>
      <c r="E107" s="5">
        <f>IFERROR(__xludf.DUMMYFUNCTION("""COMPUTED_VALUE"""),1.0)</f>
        <v>1</v>
      </c>
      <c r="F107" s="5">
        <f>IFERROR(__xludf.DUMMYFUNCTION("""COMPUTED_VALUE"""),0.0)</f>
        <v>0</v>
      </c>
      <c r="G107" s="15">
        <f>IFERROR(__xludf.DUMMYFUNCTION("""COMPUTED_VALUE"""),51.6)</f>
        <v>51.6</v>
      </c>
      <c r="H107" s="5" t="str">
        <f>IFERROR(__xludf.DUMMYFUNCTION("""COMPUTED_VALUE"""),"44423  63850117")</f>
        <v>44423  63850117</v>
      </c>
      <c r="I107" s="26">
        <f>IFERROR(__xludf.DUMMYFUNCTION("""COMPUTED_VALUE"""),29.0)</f>
        <v>29</v>
      </c>
      <c r="J107" s="5">
        <f>IFERROR(__xludf.DUMMYFUNCTION("""COMPUTED_VALUE"""),857.0)</f>
        <v>857</v>
      </c>
      <c r="K107" s="5">
        <f>IFERROR(__xludf.DUMMYFUNCTION("""COMPUTED_VALUE"""),50.0)</f>
        <v>50</v>
      </c>
    </row>
    <row r="108">
      <c r="A108" s="14">
        <f>IFERROR(__xludf.DUMMYFUNCTION("""COMPUTED_VALUE"""),44423.0)</f>
        <v>44423</v>
      </c>
      <c r="B108" s="5">
        <f>IFERROR(__xludf.DUMMYFUNCTION("""COMPUTED_VALUE"""),7.7471437E7)</f>
        <v>77471437</v>
      </c>
      <c r="C108" s="5" t="str">
        <f>IFERROR(__xludf.DUMMYFUNCTION("""COMPUTED_VALUE"""),"SEA non-branded")</f>
        <v>SEA non-branded</v>
      </c>
      <c r="D108" s="5" t="str">
        <f>IFERROR(__xludf.DUMMYFUNCTION("""COMPUTED_VALUE"""),"SEA - Text - Google")</f>
        <v>SEA - Text - Google</v>
      </c>
      <c r="E108" s="5">
        <f>IFERROR(__xludf.DUMMYFUNCTION("""COMPUTED_VALUE"""),2.0)</f>
        <v>2</v>
      </c>
      <c r="F108" s="5">
        <f>IFERROR(__xludf.DUMMYFUNCTION("""COMPUTED_VALUE"""),2.0)</f>
        <v>2</v>
      </c>
      <c r="G108" s="15">
        <f>IFERROR(__xludf.DUMMYFUNCTION("""COMPUTED_VALUE"""),69.1)</f>
        <v>69.1</v>
      </c>
      <c r="H108" s="5" t="str">
        <f>IFERROR(__xludf.DUMMYFUNCTION("""COMPUTED_VALUE"""),"44423  77471437")</f>
        <v>44423  77471437</v>
      </c>
      <c r="I108" s="26">
        <f>IFERROR(__xludf.DUMMYFUNCTION("""COMPUTED_VALUE"""),125.0)</f>
        <v>125</v>
      </c>
      <c r="J108" s="5">
        <f>IFERROR(__xludf.DUMMYFUNCTION("""COMPUTED_VALUE"""),6062.0)</f>
        <v>6062</v>
      </c>
      <c r="K108" s="5">
        <f>IFERROR(__xludf.DUMMYFUNCTION("""COMPUTED_VALUE"""),242.0)</f>
        <v>242</v>
      </c>
    </row>
    <row r="109">
      <c r="A109" s="14">
        <f>IFERROR(__xludf.DUMMYFUNCTION("""COMPUTED_VALUE"""),44423.0)</f>
        <v>44423</v>
      </c>
      <c r="B109" s="5">
        <f>IFERROR(__xludf.DUMMYFUNCTION("""COMPUTED_VALUE"""),7.21921823E8)</f>
        <v>721921823</v>
      </c>
      <c r="C109" s="5" t="str">
        <f>IFERROR(__xludf.DUMMYFUNCTION("""COMPUTED_VALUE"""),"SEA non-branded")</f>
        <v>SEA non-branded</v>
      </c>
      <c r="D109" s="5" t="str">
        <f>IFERROR(__xludf.DUMMYFUNCTION("""COMPUTED_VALUE"""),"SEA - Text - Google")</f>
        <v>SEA - Text - Google</v>
      </c>
      <c r="E109" s="5">
        <f>IFERROR(__xludf.DUMMYFUNCTION("""COMPUTED_VALUE"""),10.0)</f>
        <v>10</v>
      </c>
      <c r="F109" s="5">
        <f>IFERROR(__xludf.DUMMYFUNCTION("""COMPUTED_VALUE"""),2.0)</f>
        <v>2</v>
      </c>
      <c r="G109" s="15">
        <f>IFERROR(__xludf.DUMMYFUNCTION("""COMPUTED_VALUE"""),714.0000000000001)</f>
        <v>714</v>
      </c>
      <c r="H109" s="5" t="str">
        <f>IFERROR(__xludf.DUMMYFUNCTION("""COMPUTED_VALUE"""),"44423  721921823")</f>
        <v>44423  721921823</v>
      </c>
      <c r="I109" s="26">
        <f>IFERROR(__xludf.DUMMYFUNCTION("""COMPUTED_VALUE"""),228.0)</f>
        <v>228</v>
      </c>
      <c r="J109" s="5">
        <f>IFERROR(__xludf.DUMMYFUNCTION("""COMPUTED_VALUE"""),5789.0)</f>
        <v>5789</v>
      </c>
      <c r="K109" s="5">
        <f>IFERROR(__xludf.DUMMYFUNCTION("""COMPUTED_VALUE"""),429.0)</f>
        <v>429</v>
      </c>
    </row>
    <row r="110">
      <c r="A110" s="14">
        <f>IFERROR(__xludf.DUMMYFUNCTION("""COMPUTED_VALUE"""),44423.0)</f>
        <v>44423</v>
      </c>
      <c r="B110" s="5">
        <f>IFERROR(__xludf.DUMMYFUNCTION("""COMPUTED_VALUE"""),7.22005377E8)</f>
        <v>722005377</v>
      </c>
      <c r="C110" s="5" t="str">
        <f>IFERROR(__xludf.DUMMYFUNCTION("""COMPUTED_VALUE"""),"SEA non-branded")</f>
        <v>SEA non-branded</v>
      </c>
      <c r="D110" s="5" t="str">
        <f>IFERROR(__xludf.DUMMYFUNCTION("""COMPUTED_VALUE"""),"SEA - Text - Google")</f>
        <v>SEA - Text - Google</v>
      </c>
      <c r="E110" s="5">
        <f>IFERROR(__xludf.DUMMYFUNCTION("""COMPUTED_VALUE"""),2.0)</f>
        <v>2</v>
      </c>
      <c r="F110" s="5">
        <f>IFERROR(__xludf.DUMMYFUNCTION("""COMPUTED_VALUE"""),1.0)</f>
        <v>1</v>
      </c>
      <c r="G110" s="15">
        <f>IFERROR(__xludf.DUMMYFUNCTION("""COMPUTED_VALUE"""),65.4)</f>
        <v>65.4</v>
      </c>
      <c r="H110" s="5" t="str">
        <f>IFERROR(__xludf.DUMMYFUNCTION("""COMPUTED_VALUE"""),"44423  722005377")</f>
        <v>44423  722005377</v>
      </c>
      <c r="I110" s="26">
        <f>IFERROR(__xludf.DUMMYFUNCTION("""COMPUTED_VALUE"""),70.0)</f>
        <v>70</v>
      </c>
      <c r="J110" s="5">
        <f>IFERROR(__xludf.DUMMYFUNCTION("""COMPUTED_VALUE"""),2872.0)</f>
        <v>2872</v>
      </c>
      <c r="K110" s="5">
        <f>IFERROR(__xludf.DUMMYFUNCTION("""COMPUTED_VALUE"""),149.0)</f>
        <v>149</v>
      </c>
    </row>
    <row r="111">
      <c r="A111" s="14">
        <f>IFERROR(__xludf.DUMMYFUNCTION("""COMPUTED_VALUE"""),44423.0)</f>
        <v>44423</v>
      </c>
      <c r="B111" s="5">
        <f>IFERROR(__xludf.DUMMYFUNCTION("""COMPUTED_VALUE"""),7.22005383E8)</f>
        <v>722005383</v>
      </c>
      <c r="C111" s="5" t="str">
        <f>IFERROR(__xludf.DUMMYFUNCTION("""COMPUTED_VALUE"""),"SEA non-branded")</f>
        <v>SEA non-branded</v>
      </c>
      <c r="D111" s="5" t="str">
        <f>IFERROR(__xludf.DUMMYFUNCTION("""COMPUTED_VALUE"""),"SEA - Text - Google")</f>
        <v>SEA - Text - Google</v>
      </c>
      <c r="E111" s="5">
        <f>IFERROR(__xludf.DUMMYFUNCTION("""COMPUTED_VALUE"""),1.0)</f>
        <v>1</v>
      </c>
      <c r="F111" s="5">
        <f>IFERROR(__xludf.DUMMYFUNCTION("""COMPUTED_VALUE"""),0.0)</f>
        <v>0</v>
      </c>
      <c r="G111" s="15">
        <f>IFERROR(__xludf.DUMMYFUNCTION("""COMPUTED_VALUE"""),76.0)</f>
        <v>76</v>
      </c>
      <c r="H111" s="5" t="str">
        <f>IFERROR(__xludf.DUMMYFUNCTION("""COMPUTED_VALUE"""),"44423  722005383")</f>
        <v>44423  722005383</v>
      </c>
      <c r="I111" s="26">
        <f>IFERROR(__xludf.DUMMYFUNCTION("""COMPUTED_VALUE"""),88.0)</f>
        <v>88</v>
      </c>
      <c r="J111" s="5">
        <f>IFERROR(__xludf.DUMMYFUNCTION("""COMPUTED_VALUE"""),4089.0)</f>
        <v>4089</v>
      </c>
      <c r="K111" s="5">
        <f>IFERROR(__xludf.DUMMYFUNCTION("""COMPUTED_VALUE"""),211.0)</f>
        <v>211</v>
      </c>
    </row>
    <row r="112">
      <c r="A112" s="14">
        <f>IFERROR(__xludf.DUMMYFUNCTION("""COMPUTED_VALUE"""),44423.0)</f>
        <v>44423</v>
      </c>
      <c r="B112" s="5">
        <f>IFERROR(__xludf.DUMMYFUNCTION("""COMPUTED_VALUE"""),1.3568665881E10)</f>
        <v>13568665881</v>
      </c>
      <c r="C112" s="5" t="str">
        <f>IFERROR(__xludf.DUMMYFUNCTION("""COMPUTED_VALUE"""),"SEA non-branded")</f>
        <v>SEA non-branded</v>
      </c>
      <c r="D112" s="5" t="str">
        <f>IFERROR(__xludf.DUMMYFUNCTION("""COMPUTED_VALUE"""),"SEA - Text - Google")</f>
        <v>SEA - Text - Google</v>
      </c>
      <c r="E112" s="5">
        <f>IFERROR(__xludf.DUMMYFUNCTION("""COMPUTED_VALUE"""),1.0)</f>
        <v>1</v>
      </c>
      <c r="F112" s="5">
        <f>IFERROR(__xludf.DUMMYFUNCTION("""COMPUTED_VALUE"""),1.0)</f>
        <v>1</v>
      </c>
      <c r="G112" s="15">
        <f>IFERROR(__xludf.DUMMYFUNCTION("""COMPUTED_VALUE"""),41.0)</f>
        <v>41</v>
      </c>
      <c r="H112" s="5" t="str">
        <f>IFERROR(__xludf.DUMMYFUNCTION("""COMPUTED_VALUE"""),"44423  13568665881")</f>
        <v>44423  13568665881</v>
      </c>
      <c r="I112" s="26">
        <f>IFERROR(__xludf.DUMMYFUNCTION("""COMPUTED_VALUE"""),43.0)</f>
        <v>43</v>
      </c>
      <c r="J112" s="5">
        <f>IFERROR(__xludf.DUMMYFUNCTION("""COMPUTED_VALUE"""),533.0)</f>
        <v>533</v>
      </c>
      <c r="K112" s="5">
        <f>IFERROR(__xludf.DUMMYFUNCTION("""COMPUTED_VALUE"""),50.0)</f>
        <v>50</v>
      </c>
    </row>
    <row r="113">
      <c r="A113" s="14">
        <f>IFERROR(__xludf.DUMMYFUNCTION("""COMPUTED_VALUE"""),44423.0)</f>
        <v>44423</v>
      </c>
      <c r="B113" s="5">
        <f>IFERROR(__xludf.DUMMYFUNCTION("""COMPUTED_VALUE"""),1.3572333097E10)</f>
        <v>13572333097</v>
      </c>
      <c r="C113" s="5" t="str">
        <f>IFERROR(__xludf.DUMMYFUNCTION("""COMPUTED_VALUE"""),"SEA non-branded")</f>
        <v>SEA non-branded</v>
      </c>
      <c r="D113" s="5" t="str">
        <f>IFERROR(__xludf.DUMMYFUNCTION("""COMPUTED_VALUE"""),"SEA - Text - Google")</f>
        <v>SEA - Text - Google</v>
      </c>
      <c r="E113" s="5">
        <f>IFERROR(__xludf.DUMMYFUNCTION("""COMPUTED_VALUE"""),3.0)</f>
        <v>3</v>
      </c>
      <c r="F113" s="5">
        <f>IFERROR(__xludf.DUMMYFUNCTION("""COMPUTED_VALUE"""),1.0)</f>
        <v>1</v>
      </c>
      <c r="G113" s="15">
        <f>IFERROR(__xludf.DUMMYFUNCTION("""COMPUTED_VALUE"""),204.2)</f>
        <v>204.2</v>
      </c>
      <c r="H113" s="5" t="str">
        <f>IFERROR(__xludf.DUMMYFUNCTION("""COMPUTED_VALUE"""),"44423  13572333097")</f>
        <v>44423  13572333097</v>
      </c>
      <c r="I113" s="26">
        <f>IFERROR(__xludf.DUMMYFUNCTION("""COMPUTED_VALUE"""),20.0)</f>
        <v>20</v>
      </c>
      <c r="J113" s="5">
        <f>IFERROR(__xludf.DUMMYFUNCTION("""COMPUTED_VALUE"""),528.0)</f>
        <v>528</v>
      </c>
      <c r="K113" s="5">
        <f>IFERROR(__xludf.DUMMYFUNCTION("""COMPUTED_VALUE"""),33.0)</f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3.13"/>
    <col customWidth="1" min="3" max="3" width="13.25"/>
    <col customWidth="1" min="7" max="7" width="31.38"/>
  </cols>
  <sheetData>
    <row r="1">
      <c r="A1" s="27" t="s">
        <v>307</v>
      </c>
      <c r="G1" s="28" t="str">
        <f>IFERROR(__xludf.DUMMYFUNCTION("UNIQUE(media_model_aggregated!D:D)"),"channel")</f>
        <v>channel</v>
      </c>
    </row>
    <row r="2">
      <c r="A2" s="29" t="s">
        <v>30</v>
      </c>
      <c r="G2" s="30"/>
    </row>
    <row r="3">
      <c r="B3" s="31"/>
      <c r="G3" s="30" t="str">
        <f>IFERROR(__xludf.DUMMYFUNCTION("""COMPUTED_VALUE"""),"SEA - Brand - Google")</f>
        <v>SEA - Brand - Google</v>
      </c>
    </row>
    <row r="4">
      <c r="G4" s="30" t="str">
        <f>IFERROR(__xludf.DUMMYFUNCTION("""COMPUTED_VALUE"""),"SEA - Text - Google")</f>
        <v>SEA - Text - Google</v>
      </c>
    </row>
    <row r="5">
      <c r="G5" s="30" t="str">
        <f>IFERROR(__xludf.DUMMYFUNCTION("""COMPUTED_VALUE"""),"SEA - Shopping - Google")</f>
        <v>SEA - Shopping - Google</v>
      </c>
    </row>
    <row r="6">
      <c r="G6" s="30" t="str">
        <f>IFERROR(__xludf.DUMMYFUNCTION("""COMPUTED_VALUE"""),"SEA - Alphabuy Shopping - Google")</f>
        <v>SEA - Alphabuy Shopping - Google</v>
      </c>
    </row>
    <row r="7">
      <c r="G7" s="30" t="str">
        <f>IFERROR(__xludf.DUMMYFUNCTION("""COMPUTED_VALUE"""),"SEA - DSA - Google")</f>
        <v>SEA - DSA - Google</v>
      </c>
    </row>
    <row r="8">
      <c r="G8" s="30" t="str">
        <f>IFERROR(__xludf.DUMMYFUNCTION("""COMPUTED_VALUE"""),"SEA - Shopping - Marketplace - Google")</f>
        <v>SEA - Shopping - Marketplace - Google</v>
      </c>
    </row>
    <row r="9">
      <c r="G9" s="30" t="str">
        <f>IFERROR(__xludf.DUMMYFUNCTION("""COMPUTED_VALUE"""),"SEA - Text - Marketplace - Google")</f>
        <v>SEA - Text - Marketplace - Google</v>
      </c>
    </row>
    <row r="10">
      <c r="G10" s="30" t="str">
        <f>IFERROR(__xludf.DUMMYFUNCTION("""COMPUTED_VALUE"""),"Social Payant - Remarketing - Facebook")</f>
        <v>Social Payant - Remarketing - Facebook</v>
      </c>
    </row>
    <row r="11">
      <c r="G11" s="30" t="str">
        <f>IFERROR(__xludf.DUMMYFUNCTION("""COMPUTED_VALUE"""),"Social Payant - Ads Facebook")</f>
        <v>Social Payant - Ads Facebook</v>
      </c>
    </row>
    <row r="12">
      <c r="G12" s="30" t="str">
        <f>IFERROR(__xludf.DUMMYFUNCTION("""COMPUTED_VALUE"""),"Direct")</f>
        <v>Direct</v>
      </c>
    </row>
    <row r="13">
      <c r="G13" s="30" t="str">
        <f>IFERROR(__xludf.DUMMYFUNCTION("""COMPUTED_VALUE"""),"Organic Social")</f>
        <v>Organic Social</v>
      </c>
    </row>
    <row r="14">
      <c r="G14" s="30" t="str">
        <f>IFERROR(__xludf.DUMMYFUNCTION("""COMPUTED_VALUE"""),"Referral")</f>
        <v>Referral</v>
      </c>
    </row>
    <row r="15">
      <c r="G15" s="30" t="str">
        <f>IFERROR(__xludf.DUMMYFUNCTION("""COMPUTED_VALUE"""),"SEO")</f>
        <v>SEO</v>
      </c>
    </row>
    <row r="16">
      <c r="G16" s="30" t="str">
        <f>IFERROR(__xludf.DUMMYFUNCTION("""COMPUTED_VALUE"""),"Emailing")</f>
        <v>Emailing</v>
      </c>
    </row>
    <row r="17">
      <c r="G17" s="30" t="str">
        <f>IFERROR(__xludf.DUMMYFUNCTION("""COMPUTED_VALUE"""),"Email Acquisition - Payant")</f>
        <v>Email Acquisition - Payant</v>
      </c>
    </row>
    <row r="18">
      <c r="G18" s="30" t="str">
        <f>IFERROR(__xludf.DUMMYFUNCTION("""COMPUTED_VALUE"""),"Display - Remarketing - Criteo")</f>
        <v>Display - Remarketing - Criteo</v>
      </c>
    </row>
    <row r="19">
      <c r="G19" s="30" t="str">
        <f>IFERROR(__xludf.DUMMYFUNCTION("""COMPUTED_VALUE"""),"SEA - Shopping - Bing")</f>
        <v>SEA - Shopping - Bing</v>
      </c>
    </row>
    <row r="20">
      <c r="G20" s="30" t="str">
        <f>IFERROR(__xludf.DUMMYFUNCTION("""COMPUTED_VALUE"""),"SEA - Brand - Bing")</f>
        <v>SEA - Brand - Bing</v>
      </c>
    </row>
    <row r="21">
      <c r="G21" s="30" t="str">
        <f>IFERROR(__xludf.DUMMYFUNCTION("""COMPUTED_VALUE"""),"Push notification")</f>
        <v>Push notification</v>
      </c>
    </row>
    <row r="22">
      <c r="G22" s="30" t="str">
        <f>IFERROR(__xludf.DUMMYFUNCTION("""COMPUTED_VALUE"""),"Display - Notoriété - Partenariat")</f>
        <v>Display - Notoriété - Partenariat</v>
      </c>
    </row>
    <row r="23">
      <c r="G23" s="32" t="str">
        <f>IFERROR(__xludf.DUMMYFUNCTION("""COMPUTED_VALUE"""),"	Social Payant - Remarketing - Facebook")</f>
        <v>	Social Payant - Remarketing - Facebook</v>
      </c>
    </row>
    <row r="24">
      <c r="G24" s="33"/>
    </row>
    <row r="25">
      <c r="G25" s="33"/>
    </row>
    <row r="26">
      <c r="G26" s="33"/>
    </row>
    <row r="27">
      <c r="G27" s="33"/>
    </row>
    <row r="28">
      <c r="G28" s="33"/>
    </row>
    <row r="29">
      <c r="G29" s="33"/>
    </row>
    <row r="30">
      <c r="G30" s="33"/>
    </row>
    <row r="31">
      <c r="G31" s="33"/>
    </row>
    <row r="32">
      <c r="G32" s="33"/>
    </row>
    <row r="33">
      <c r="G33" s="33"/>
    </row>
    <row r="34">
      <c r="G34" s="33"/>
    </row>
    <row r="35">
      <c r="G35" s="33"/>
    </row>
    <row r="36">
      <c r="G36" s="33"/>
    </row>
    <row r="37">
      <c r="G37" s="33"/>
    </row>
    <row r="38">
      <c r="G38" s="33"/>
    </row>
    <row r="39">
      <c r="G39" s="33"/>
    </row>
    <row r="40">
      <c r="G40" s="33"/>
    </row>
    <row r="41">
      <c r="G41" s="33"/>
    </row>
    <row r="42">
      <c r="G42" s="33"/>
    </row>
    <row r="43">
      <c r="G43" s="33"/>
    </row>
    <row r="44">
      <c r="G44" s="33"/>
    </row>
    <row r="45">
      <c r="G45" s="33"/>
    </row>
    <row r="46">
      <c r="G46" s="33"/>
    </row>
    <row r="47">
      <c r="G47" s="33"/>
    </row>
    <row r="48">
      <c r="G48" s="33"/>
    </row>
    <row r="49">
      <c r="G49" s="33"/>
    </row>
    <row r="50">
      <c r="G50" s="33"/>
    </row>
    <row r="51">
      <c r="G51" s="33"/>
    </row>
    <row r="52">
      <c r="G52" s="33"/>
    </row>
    <row r="53">
      <c r="G53" s="33"/>
    </row>
    <row r="54">
      <c r="G54" s="33"/>
    </row>
    <row r="55">
      <c r="G55" s="33"/>
    </row>
    <row r="56">
      <c r="G56" s="33"/>
    </row>
    <row r="57">
      <c r="G57" s="33"/>
    </row>
    <row r="58">
      <c r="G58" s="33"/>
    </row>
    <row r="59">
      <c r="G59" s="33"/>
    </row>
    <row r="60">
      <c r="G60" s="33"/>
    </row>
    <row r="61">
      <c r="G61" s="33"/>
    </row>
    <row r="62">
      <c r="G62" s="33"/>
    </row>
    <row r="63">
      <c r="G63" s="33"/>
    </row>
    <row r="64">
      <c r="G64" s="33"/>
    </row>
    <row r="65">
      <c r="G65" s="33"/>
    </row>
    <row r="66">
      <c r="G66" s="33"/>
    </row>
    <row r="67">
      <c r="G67" s="33"/>
    </row>
    <row r="68">
      <c r="G68" s="33"/>
    </row>
    <row r="69">
      <c r="G69" s="33"/>
    </row>
    <row r="70">
      <c r="G70" s="33"/>
    </row>
    <row r="71">
      <c r="G71" s="33"/>
    </row>
    <row r="72">
      <c r="G72" s="33"/>
    </row>
    <row r="73">
      <c r="G73" s="33"/>
    </row>
    <row r="74">
      <c r="G74" s="33"/>
    </row>
    <row r="75">
      <c r="G75" s="33"/>
    </row>
    <row r="76">
      <c r="G76" s="33"/>
    </row>
    <row r="77">
      <c r="G77" s="33"/>
    </row>
    <row r="78">
      <c r="G78" s="33"/>
    </row>
    <row r="79">
      <c r="G79" s="33"/>
    </row>
    <row r="80">
      <c r="G80" s="33"/>
    </row>
    <row r="81">
      <c r="G81" s="33"/>
    </row>
    <row r="82">
      <c r="G82" s="33"/>
    </row>
    <row r="83">
      <c r="G83" s="33"/>
    </row>
    <row r="84">
      <c r="G84" s="33"/>
    </row>
    <row r="85">
      <c r="G85" s="33"/>
    </row>
    <row r="86">
      <c r="G86" s="33"/>
    </row>
    <row r="87">
      <c r="G87" s="33"/>
    </row>
    <row r="88">
      <c r="G88" s="33"/>
    </row>
    <row r="89">
      <c r="G89" s="33"/>
    </row>
    <row r="90">
      <c r="G90" s="33"/>
    </row>
    <row r="91">
      <c r="G91" s="33"/>
    </row>
    <row r="92">
      <c r="G92" s="33"/>
    </row>
    <row r="93">
      <c r="G93" s="33"/>
    </row>
    <row r="94">
      <c r="G94" s="33"/>
    </row>
    <row r="95">
      <c r="G95" s="33"/>
    </row>
    <row r="96">
      <c r="G96" s="33"/>
    </row>
    <row r="97">
      <c r="G97" s="33"/>
    </row>
    <row r="98">
      <c r="G98" s="33"/>
    </row>
    <row r="99">
      <c r="G99" s="33"/>
    </row>
    <row r="100">
      <c r="G100" s="33"/>
    </row>
    <row r="101">
      <c r="G101" s="33"/>
    </row>
    <row r="102">
      <c r="G102" s="33"/>
    </row>
    <row r="103">
      <c r="G103" s="33"/>
    </row>
    <row r="104">
      <c r="G104" s="33"/>
    </row>
    <row r="105">
      <c r="G105" s="33"/>
    </row>
    <row r="106">
      <c r="G106" s="33"/>
    </row>
    <row r="107">
      <c r="G107" s="33"/>
    </row>
    <row r="108">
      <c r="G108" s="33"/>
    </row>
    <row r="109">
      <c r="G109" s="33"/>
    </row>
    <row r="110">
      <c r="G110" s="33"/>
    </row>
    <row r="111">
      <c r="G111" s="33"/>
    </row>
    <row r="112">
      <c r="G112" s="33"/>
    </row>
    <row r="113">
      <c r="G113" s="33"/>
    </row>
    <row r="114">
      <c r="G114" s="33"/>
    </row>
    <row r="115">
      <c r="G115" s="33"/>
    </row>
    <row r="116">
      <c r="G116" s="33"/>
    </row>
    <row r="117">
      <c r="G117" s="33"/>
    </row>
    <row r="118">
      <c r="G118" s="33"/>
    </row>
    <row r="119">
      <c r="G119" s="33"/>
    </row>
    <row r="120">
      <c r="G120" s="33"/>
    </row>
    <row r="121">
      <c r="G121" s="33"/>
    </row>
    <row r="122">
      <c r="G122" s="33"/>
    </row>
    <row r="123">
      <c r="G123" s="33"/>
    </row>
    <row r="124">
      <c r="G124" s="33"/>
    </row>
    <row r="125">
      <c r="G125" s="33"/>
    </row>
    <row r="126">
      <c r="G126" s="33"/>
    </row>
    <row r="127">
      <c r="G127" s="33"/>
    </row>
    <row r="128">
      <c r="G128" s="33"/>
    </row>
    <row r="129">
      <c r="G129" s="33"/>
    </row>
    <row r="130">
      <c r="G130" s="33"/>
    </row>
    <row r="131">
      <c r="G131" s="33"/>
    </row>
    <row r="132">
      <c r="G132" s="33"/>
    </row>
    <row r="133">
      <c r="G133" s="33"/>
    </row>
    <row r="134">
      <c r="G134" s="33"/>
    </row>
    <row r="135">
      <c r="G135" s="33"/>
    </row>
    <row r="136">
      <c r="G136" s="33"/>
    </row>
    <row r="137">
      <c r="G137" s="33"/>
    </row>
    <row r="138">
      <c r="G138" s="33"/>
    </row>
    <row r="139">
      <c r="G139" s="33"/>
    </row>
    <row r="140">
      <c r="G140" s="33"/>
    </row>
    <row r="141">
      <c r="G141" s="33"/>
    </row>
    <row r="142">
      <c r="G142" s="33"/>
    </row>
    <row r="143">
      <c r="G143" s="33"/>
    </row>
    <row r="144">
      <c r="G144" s="33"/>
    </row>
    <row r="145">
      <c r="G145" s="33"/>
    </row>
    <row r="146">
      <c r="G146" s="33"/>
    </row>
    <row r="147">
      <c r="G147" s="33"/>
    </row>
    <row r="148">
      <c r="G148" s="33"/>
    </row>
    <row r="149">
      <c r="G149" s="33"/>
    </row>
    <row r="150">
      <c r="G150" s="33"/>
    </row>
    <row r="151">
      <c r="G151" s="33"/>
    </row>
    <row r="152">
      <c r="G152" s="33"/>
    </row>
    <row r="153">
      <c r="G153" s="33"/>
    </row>
    <row r="154">
      <c r="G154" s="33"/>
    </row>
    <row r="155">
      <c r="G155" s="33"/>
    </row>
    <row r="156">
      <c r="G156" s="33"/>
    </row>
    <row r="157">
      <c r="G157" s="33"/>
    </row>
    <row r="158">
      <c r="G158" s="33"/>
    </row>
    <row r="159">
      <c r="G159" s="33"/>
    </row>
    <row r="160">
      <c r="G160" s="33"/>
    </row>
    <row r="161">
      <c r="G161" s="33"/>
    </row>
    <row r="162">
      <c r="G162" s="33"/>
    </row>
    <row r="163">
      <c r="G163" s="33"/>
    </row>
    <row r="164">
      <c r="G164" s="33"/>
    </row>
    <row r="165">
      <c r="G165" s="33"/>
    </row>
    <row r="166">
      <c r="G166" s="33"/>
    </row>
    <row r="167">
      <c r="G167" s="33"/>
    </row>
    <row r="168">
      <c r="G168" s="33"/>
    </row>
    <row r="169">
      <c r="G169" s="33"/>
    </row>
    <row r="170">
      <c r="G170" s="33"/>
    </row>
    <row r="171">
      <c r="G171" s="33"/>
    </row>
    <row r="172">
      <c r="G172" s="33"/>
    </row>
    <row r="173">
      <c r="G173" s="33"/>
    </row>
    <row r="174">
      <c r="G174" s="33"/>
    </row>
    <row r="175">
      <c r="G175" s="33"/>
    </row>
    <row r="176">
      <c r="G176" s="33"/>
    </row>
    <row r="177">
      <c r="G177" s="33"/>
    </row>
    <row r="178">
      <c r="G178" s="33"/>
    </row>
    <row r="179">
      <c r="G179" s="33"/>
    </row>
    <row r="180">
      <c r="G180" s="33"/>
    </row>
    <row r="181">
      <c r="G181" s="33"/>
    </row>
    <row r="182">
      <c r="G182" s="33"/>
    </row>
    <row r="183">
      <c r="G183" s="33"/>
    </row>
    <row r="184">
      <c r="G184" s="33"/>
    </row>
    <row r="185">
      <c r="G185" s="33"/>
    </row>
    <row r="186">
      <c r="G186" s="33"/>
    </row>
    <row r="187">
      <c r="G187" s="33"/>
    </row>
    <row r="188">
      <c r="G188" s="33"/>
    </row>
    <row r="189">
      <c r="G189" s="33"/>
    </row>
    <row r="190">
      <c r="G190" s="33"/>
    </row>
    <row r="191">
      <c r="G191" s="33"/>
    </row>
    <row r="192">
      <c r="G192" s="33"/>
    </row>
    <row r="193">
      <c r="G193" s="33"/>
    </row>
    <row r="194">
      <c r="G194" s="33"/>
    </row>
    <row r="195">
      <c r="G195" s="33"/>
    </row>
    <row r="196">
      <c r="G196" s="33"/>
    </row>
    <row r="197">
      <c r="G197" s="33"/>
    </row>
    <row r="198">
      <c r="G198" s="33"/>
    </row>
    <row r="199">
      <c r="G199" s="33"/>
    </row>
    <row r="200">
      <c r="G200" s="33"/>
    </row>
    <row r="201">
      <c r="G201" s="33"/>
    </row>
    <row r="202">
      <c r="G202" s="33"/>
    </row>
    <row r="203">
      <c r="G203" s="33"/>
    </row>
    <row r="204">
      <c r="G204" s="33"/>
    </row>
    <row r="205">
      <c r="G205" s="33"/>
    </row>
    <row r="206">
      <c r="G206" s="33"/>
    </row>
    <row r="207">
      <c r="G207" s="33"/>
    </row>
    <row r="208">
      <c r="G208" s="33"/>
    </row>
    <row r="209">
      <c r="G209" s="33"/>
    </row>
    <row r="210">
      <c r="G210" s="33"/>
    </row>
    <row r="211">
      <c r="G211" s="33"/>
    </row>
    <row r="212">
      <c r="G212" s="33"/>
    </row>
    <row r="213">
      <c r="G213" s="33"/>
    </row>
    <row r="214">
      <c r="G214" s="33"/>
    </row>
    <row r="215">
      <c r="G215" s="33"/>
    </row>
    <row r="216">
      <c r="G216" s="33"/>
    </row>
    <row r="217">
      <c r="G217" s="33"/>
    </row>
    <row r="218">
      <c r="G218" s="33"/>
    </row>
    <row r="219">
      <c r="G219" s="33"/>
    </row>
    <row r="220">
      <c r="G220" s="33"/>
    </row>
    <row r="221">
      <c r="G221" s="33"/>
    </row>
    <row r="222">
      <c r="G222" s="33"/>
    </row>
    <row r="223">
      <c r="G223" s="33"/>
    </row>
    <row r="224">
      <c r="G224" s="33"/>
    </row>
    <row r="225">
      <c r="G225" s="33"/>
    </row>
    <row r="226">
      <c r="G226" s="33"/>
    </row>
    <row r="227">
      <c r="G227" s="33"/>
    </row>
    <row r="228">
      <c r="G228" s="33"/>
    </row>
    <row r="229">
      <c r="G229" s="33"/>
    </row>
    <row r="230">
      <c r="G230" s="33"/>
    </row>
    <row r="231">
      <c r="G231" s="33"/>
    </row>
    <row r="232">
      <c r="G232" s="33"/>
    </row>
    <row r="233">
      <c r="G233" s="33"/>
    </row>
    <row r="234">
      <c r="G234" s="33"/>
    </row>
    <row r="235">
      <c r="G235" s="33"/>
    </row>
    <row r="236">
      <c r="G236" s="33"/>
    </row>
    <row r="237">
      <c r="G237" s="33"/>
    </row>
    <row r="238">
      <c r="G238" s="33"/>
    </row>
    <row r="239">
      <c r="G239" s="33"/>
    </row>
    <row r="240">
      <c r="G240" s="33"/>
    </row>
    <row r="241">
      <c r="G241" s="33"/>
    </row>
    <row r="242">
      <c r="G242" s="33"/>
    </row>
    <row r="243">
      <c r="G243" s="33"/>
    </row>
    <row r="244">
      <c r="G244" s="33"/>
    </row>
    <row r="245">
      <c r="G245" s="33"/>
    </row>
    <row r="246">
      <c r="G246" s="33"/>
    </row>
    <row r="247">
      <c r="G247" s="33"/>
    </row>
    <row r="248">
      <c r="G248" s="33"/>
    </row>
    <row r="249">
      <c r="G249" s="33"/>
    </row>
    <row r="250">
      <c r="G250" s="33"/>
    </row>
    <row r="251">
      <c r="G251" s="33"/>
    </row>
    <row r="252">
      <c r="G252" s="33"/>
    </row>
    <row r="253">
      <c r="G253" s="33"/>
    </row>
    <row r="254">
      <c r="G254" s="33"/>
    </row>
    <row r="255">
      <c r="G255" s="33"/>
    </row>
    <row r="256">
      <c r="G256" s="33"/>
    </row>
    <row r="257">
      <c r="G257" s="33"/>
    </row>
    <row r="258">
      <c r="G258" s="33"/>
    </row>
    <row r="259">
      <c r="G259" s="33"/>
    </row>
    <row r="260">
      <c r="G260" s="33"/>
    </row>
    <row r="261">
      <c r="G261" s="33"/>
    </row>
    <row r="262">
      <c r="G262" s="33"/>
    </row>
    <row r="263">
      <c r="G263" s="33"/>
    </row>
    <row r="264">
      <c r="G264" s="33"/>
    </row>
    <row r="265">
      <c r="G265" s="33"/>
    </row>
    <row r="266">
      <c r="G266" s="33"/>
    </row>
    <row r="267">
      <c r="G267" s="33"/>
    </row>
    <row r="268">
      <c r="G268" s="33"/>
    </row>
    <row r="269">
      <c r="G269" s="33"/>
    </row>
    <row r="270">
      <c r="G270" s="33"/>
    </row>
    <row r="271">
      <c r="G271" s="33"/>
    </row>
    <row r="272">
      <c r="G272" s="33"/>
    </row>
    <row r="273">
      <c r="G273" s="33"/>
    </row>
    <row r="274">
      <c r="G274" s="33"/>
    </row>
    <row r="275">
      <c r="G275" s="33"/>
    </row>
    <row r="276">
      <c r="G276" s="33"/>
    </row>
    <row r="277">
      <c r="G277" s="33"/>
    </row>
    <row r="278">
      <c r="G278" s="33"/>
    </row>
    <row r="279">
      <c r="G279" s="33"/>
    </row>
    <row r="280">
      <c r="G280" s="33"/>
    </row>
    <row r="281">
      <c r="G281" s="33"/>
    </row>
    <row r="282">
      <c r="G282" s="33"/>
    </row>
    <row r="283">
      <c r="G283" s="33"/>
    </row>
    <row r="284">
      <c r="G284" s="33"/>
    </row>
    <row r="285">
      <c r="G285" s="33"/>
    </row>
    <row r="286">
      <c r="G286" s="33"/>
    </row>
    <row r="287">
      <c r="G287" s="33"/>
    </row>
    <row r="288">
      <c r="G288" s="33"/>
    </row>
    <row r="289">
      <c r="G289" s="33"/>
    </row>
    <row r="290">
      <c r="G290" s="33"/>
    </row>
    <row r="291">
      <c r="G291" s="33"/>
    </row>
    <row r="292">
      <c r="G292" s="33"/>
    </row>
    <row r="293">
      <c r="G293" s="33"/>
    </row>
    <row r="294">
      <c r="G294" s="33"/>
    </row>
    <row r="295">
      <c r="G295" s="33"/>
    </row>
    <row r="296">
      <c r="G296" s="33"/>
    </row>
    <row r="297">
      <c r="G297" s="33"/>
    </row>
    <row r="298">
      <c r="G298" s="33"/>
    </row>
    <row r="299">
      <c r="G299" s="33"/>
    </row>
    <row r="300">
      <c r="G300" s="33"/>
    </row>
    <row r="301">
      <c r="G301" s="33"/>
    </row>
    <row r="302">
      <c r="G302" s="33"/>
    </row>
    <row r="303">
      <c r="G303" s="33"/>
    </row>
    <row r="304">
      <c r="G304" s="33"/>
    </row>
    <row r="305">
      <c r="G305" s="33"/>
    </row>
    <row r="306">
      <c r="G306" s="33"/>
    </row>
    <row r="307">
      <c r="G307" s="33"/>
    </row>
    <row r="308">
      <c r="G308" s="33"/>
    </row>
    <row r="309">
      <c r="G309" s="33"/>
    </row>
    <row r="310">
      <c r="G310" s="33"/>
    </row>
    <row r="311">
      <c r="G311" s="33"/>
    </row>
    <row r="312">
      <c r="G312" s="33"/>
    </row>
    <row r="313">
      <c r="G313" s="33"/>
    </row>
    <row r="314">
      <c r="G314" s="33"/>
    </row>
    <row r="315">
      <c r="G315" s="33"/>
    </row>
    <row r="316">
      <c r="G316" s="33"/>
    </row>
    <row r="317">
      <c r="G317" s="33"/>
    </row>
    <row r="318">
      <c r="G318" s="33"/>
    </row>
    <row r="319">
      <c r="G319" s="33"/>
    </row>
    <row r="320">
      <c r="G320" s="33"/>
    </row>
    <row r="321">
      <c r="G321" s="33"/>
    </row>
    <row r="322">
      <c r="G322" s="33"/>
    </row>
    <row r="323">
      <c r="G323" s="33"/>
    </row>
    <row r="324">
      <c r="G324" s="33"/>
    </row>
    <row r="325">
      <c r="G325" s="33"/>
    </row>
    <row r="326">
      <c r="G326" s="33"/>
    </row>
    <row r="327">
      <c r="G327" s="33"/>
    </row>
    <row r="328">
      <c r="G328" s="33"/>
    </row>
    <row r="329">
      <c r="G329" s="33"/>
    </row>
    <row r="330">
      <c r="G330" s="33"/>
    </row>
    <row r="331">
      <c r="G331" s="33"/>
    </row>
    <row r="332">
      <c r="G332" s="33"/>
    </row>
    <row r="333">
      <c r="G333" s="33"/>
    </row>
    <row r="334">
      <c r="G334" s="33"/>
    </row>
    <row r="335">
      <c r="G335" s="33"/>
    </row>
    <row r="336">
      <c r="G336" s="33"/>
    </row>
    <row r="337">
      <c r="G337" s="33"/>
    </row>
    <row r="338">
      <c r="G338" s="33"/>
    </row>
    <row r="339">
      <c r="G339" s="33"/>
    </row>
    <row r="340">
      <c r="G340" s="33"/>
    </row>
    <row r="341">
      <c r="G341" s="33"/>
    </row>
    <row r="342">
      <c r="G342" s="33"/>
    </row>
    <row r="343">
      <c r="G343" s="33"/>
    </row>
    <row r="344">
      <c r="G344" s="33"/>
    </row>
    <row r="345">
      <c r="G345" s="33"/>
    </row>
    <row r="346">
      <c r="G346" s="33"/>
    </row>
    <row r="347">
      <c r="G347" s="33"/>
    </row>
    <row r="348">
      <c r="G348" s="33"/>
    </row>
    <row r="349">
      <c r="G349" s="33"/>
    </row>
    <row r="350">
      <c r="G350" s="33"/>
    </row>
    <row r="351">
      <c r="G351" s="33"/>
    </row>
    <row r="352">
      <c r="G352" s="33"/>
    </row>
    <row r="353">
      <c r="G353" s="33"/>
    </row>
    <row r="354">
      <c r="G354" s="33"/>
    </row>
    <row r="355">
      <c r="G355" s="33"/>
    </row>
    <row r="356">
      <c r="G356" s="33"/>
    </row>
    <row r="357">
      <c r="G357" s="33"/>
    </row>
    <row r="358">
      <c r="G358" s="33"/>
    </row>
    <row r="359">
      <c r="G359" s="33"/>
    </row>
    <row r="360">
      <c r="G360" s="33"/>
    </row>
    <row r="361">
      <c r="G361" s="33"/>
    </row>
    <row r="362">
      <c r="G362" s="33"/>
    </row>
    <row r="363">
      <c r="G363" s="33"/>
    </row>
    <row r="364">
      <c r="G364" s="33"/>
    </row>
    <row r="365">
      <c r="G365" s="33"/>
    </row>
    <row r="366">
      <c r="G366" s="33"/>
    </row>
    <row r="367">
      <c r="G367" s="33"/>
    </row>
    <row r="368">
      <c r="G368" s="33"/>
    </row>
    <row r="369">
      <c r="G369" s="33"/>
    </row>
    <row r="370">
      <c r="G370" s="33"/>
    </row>
    <row r="371">
      <c r="G371" s="33"/>
    </row>
    <row r="372">
      <c r="G372" s="33"/>
    </row>
    <row r="373">
      <c r="G373" s="33"/>
    </row>
    <row r="374">
      <c r="G374" s="33"/>
    </row>
    <row r="375">
      <c r="G375" s="33"/>
    </row>
    <row r="376">
      <c r="G376" s="33"/>
    </row>
    <row r="377">
      <c r="G377" s="33"/>
    </row>
    <row r="378">
      <c r="G378" s="33"/>
    </row>
    <row r="379">
      <c r="G379" s="33"/>
    </row>
    <row r="380">
      <c r="G380" s="33"/>
    </row>
    <row r="381">
      <c r="G381" s="33"/>
    </row>
    <row r="382">
      <c r="G382" s="33"/>
    </row>
    <row r="383">
      <c r="G383" s="33"/>
    </row>
    <row r="384">
      <c r="G384" s="33"/>
    </row>
    <row r="385">
      <c r="G385" s="33"/>
    </row>
    <row r="386">
      <c r="G386" s="33"/>
    </row>
    <row r="387">
      <c r="G387" s="33"/>
    </row>
    <row r="388">
      <c r="G388" s="33"/>
    </row>
    <row r="389">
      <c r="G389" s="33"/>
    </row>
    <row r="390">
      <c r="G390" s="33"/>
    </row>
    <row r="391">
      <c r="G391" s="33"/>
    </row>
    <row r="392">
      <c r="G392" s="33"/>
    </row>
    <row r="393">
      <c r="G393" s="33"/>
    </row>
    <row r="394">
      <c r="G394" s="33"/>
    </row>
    <row r="395">
      <c r="G395" s="33"/>
    </row>
    <row r="396">
      <c r="G396" s="33"/>
    </row>
    <row r="397">
      <c r="G397" s="33"/>
    </row>
    <row r="398">
      <c r="G398" s="33"/>
    </row>
    <row r="399">
      <c r="G399" s="33"/>
    </row>
    <row r="400">
      <c r="G400" s="33"/>
    </row>
    <row r="401">
      <c r="G401" s="33"/>
    </row>
    <row r="402">
      <c r="G402" s="33"/>
    </row>
    <row r="403">
      <c r="G403" s="33"/>
    </row>
    <row r="404">
      <c r="G404" s="33"/>
    </row>
    <row r="405">
      <c r="G405" s="33"/>
    </row>
    <row r="406">
      <c r="G406" s="33"/>
    </row>
    <row r="407">
      <c r="G407" s="33"/>
    </row>
    <row r="408">
      <c r="G408" s="33"/>
    </row>
    <row r="409">
      <c r="G409" s="33"/>
    </row>
    <row r="410">
      <c r="G410" s="33"/>
    </row>
    <row r="411">
      <c r="G411" s="33"/>
    </row>
    <row r="412">
      <c r="G412" s="33"/>
    </row>
    <row r="413">
      <c r="G413" s="33"/>
    </row>
    <row r="414">
      <c r="G414" s="33"/>
    </row>
    <row r="415">
      <c r="G415" s="33"/>
    </row>
    <row r="416">
      <c r="G416" s="33"/>
    </row>
    <row r="417">
      <c r="G417" s="33"/>
    </row>
    <row r="418">
      <c r="G418" s="33"/>
    </row>
    <row r="419">
      <c r="G419" s="33"/>
    </row>
    <row r="420">
      <c r="G420" s="33"/>
    </row>
    <row r="421">
      <c r="G421" s="33"/>
    </row>
    <row r="422">
      <c r="G422" s="33"/>
    </row>
    <row r="423">
      <c r="G423" s="33"/>
    </row>
    <row r="424">
      <c r="G424" s="33"/>
    </row>
    <row r="425">
      <c r="G425" s="33"/>
    </row>
    <row r="426">
      <c r="G426" s="33"/>
    </row>
    <row r="427">
      <c r="G427" s="33"/>
    </row>
    <row r="428">
      <c r="G428" s="33"/>
    </row>
    <row r="429">
      <c r="G429" s="33"/>
    </row>
    <row r="430">
      <c r="G430" s="33"/>
    </row>
    <row r="431">
      <c r="G431" s="33"/>
    </row>
    <row r="432">
      <c r="G432" s="33"/>
    </row>
    <row r="433">
      <c r="G433" s="33"/>
    </row>
    <row r="434">
      <c r="G434" s="33"/>
    </row>
    <row r="435">
      <c r="G435" s="33"/>
    </row>
    <row r="436">
      <c r="G436" s="33"/>
    </row>
    <row r="437">
      <c r="G437" s="33"/>
    </row>
    <row r="438">
      <c r="G438" s="33"/>
    </row>
    <row r="439">
      <c r="G439" s="33"/>
    </row>
    <row r="440">
      <c r="G440" s="33"/>
    </row>
    <row r="441">
      <c r="G441" s="33"/>
    </row>
    <row r="442">
      <c r="G442" s="33"/>
    </row>
    <row r="443">
      <c r="G443" s="33"/>
    </row>
    <row r="444">
      <c r="G444" s="33"/>
    </row>
    <row r="445">
      <c r="G445" s="33"/>
    </row>
    <row r="446">
      <c r="G446" s="33"/>
    </row>
    <row r="447">
      <c r="G447" s="33"/>
    </row>
    <row r="448">
      <c r="G448" s="33"/>
    </row>
    <row r="449">
      <c r="G449" s="33"/>
    </row>
    <row r="450">
      <c r="G450" s="33"/>
    </row>
    <row r="451">
      <c r="G451" s="33"/>
    </row>
    <row r="452">
      <c r="G452" s="33"/>
    </row>
    <row r="453">
      <c r="G453" s="33"/>
    </row>
    <row r="454">
      <c r="G454" s="33"/>
    </row>
    <row r="455">
      <c r="G455" s="33"/>
    </row>
    <row r="456">
      <c r="G456" s="33"/>
    </row>
    <row r="457">
      <c r="G457" s="33"/>
    </row>
    <row r="458">
      <c r="G458" s="33"/>
    </row>
    <row r="459">
      <c r="G459" s="33"/>
    </row>
    <row r="460">
      <c r="G460" s="33"/>
    </row>
    <row r="461">
      <c r="G461" s="33"/>
    </row>
    <row r="462">
      <c r="G462" s="33"/>
    </row>
    <row r="463">
      <c r="G463" s="33"/>
    </row>
    <row r="464">
      <c r="G464" s="33"/>
    </row>
    <row r="465">
      <c r="G465" s="33"/>
    </row>
    <row r="466">
      <c r="G466" s="33"/>
    </row>
    <row r="467">
      <c r="G467" s="33"/>
    </row>
    <row r="468">
      <c r="G468" s="33"/>
    </row>
    <row r="469">
      <c r="G469" s="33"/>
    </row>
    <row r="470">
      <c r="G470" s="33"/>
    </row>
    <row r="471">
      <c r="G471" s="33"/>
    </row>
    <row r="472">
      <c r="G472" s="33"/>
    </row>
    <row r="473">
      <c r="G473" s="33"/>
    </row>
    <row r="474">
      <c r="G474" s="33"/>
    </row>
    <row r="475">
      <c r="G475" s="33"/>
    </row>
    <row r="476">
      <c r="G476" s="33"/>
    </row>
    <row r="477">
      <c r="G477" s="33"/>
    </row>
    <row r="478">
      <c r="G478" s="33"/>
    </row>
    <row r="479">
      <c r="G479" s="33"/>
    </row>
    <row r="480">
      <c r="G480" s="33"/>
    </row>
    <row r="481">
      <c r="G481" s="33"/>
    </row>
    <row r="482">
      <c r="G482" s="33"/>
    </row>
    <row r="483">
      <c r="G483" s="33"/>
    </row>
    <row r="484">
      <c r="G484" s="33"/>
    </row>
    <row r="485">
      <c r="G485" s="33"/>
    </row>
    <row r="486">
      <c r="G486" s="33"/>
    </row>
    <row r="487">
      <c r="G487" s="33"/>
    </row>
    <row r="488">
      <c r="G488" s="33"/>
    </row>
    <row r="489">
      <c r="G489" s="33"/>
    </row>
    <row r="490">
      <c r="G490" s="33"/>
    </row>
    <row r="491">
      <c r="G491" s="33"/>
    </row>
    <row r="492">
      <c r="G492" s="33"/>
    </row>
    <row r="493">
      <c r="G493" s="33"/>
    </row>
    <row r="494">
      <c r="G494" s="33"/>
    </row>
    <row r="495">
      <c r="G495" s="33"/>
    </row>
    <row r="496">
      <c r="G496" s="33"/>
    </row>
    <row r="497">
      <c r="G497" s="33"/>
    </row>
    <row r="498">
      <c r="G498" s="33"/>
    </row>
    <row r="499">
      <c r="G499" s="33"/>
    </row>
    <row r="500">
      <c r="G500" s="33"/>
    </row>
    <row r="501">
      <c r="G501" s="33"/>
    </row>
    <row r="502">
      <c r="G502" s="33"/>
    </row>
    <row r="503">
      <c r="G503" s="33"/>
    </row>
    <row r="504">
      <c r="G504" s="33"/>
    </row>
    <row r="505">
      <c r="G505" s="33"/>
    </row>
    <row r="506">
      <c r="G506" s="33"/>
    </row>
    <row r="507">
      <c r="G507" s="33"/>
    </row>
    <row r="508">
      <c r="G508" s="33"/>
    </row>
    <row r="509">
      <c r="G509" s="33"/>
    </row>
    <row r="510">
      <c r="G510" s="33"/>
    </row>
    <row r="511">
      <c r="G511" s="33"/>
    </row>
    <row r="512">
      <c r="G512" s="33"/>
    </row>
    <row r="513">
      <c r="G513" s="33"/>
    </row>
    <row r="514">
      <c r="G514" s="33"/>
    </row>
    <row r="515">
      <c r="G515" s="33"/>
    </row>
    <row r="516">
      <c r="G516" s="33"/>
    </row>
    <row r="517">
      <c r="G517" s="33"/>
    </row>
    <row r="518">
      <c r="G518" s="33"/>
    </row>
    <row r="519">
      <c r="G519" s="33"/>
    </row>
    <row r="520">
      <c r="G520" s="33"/>
    </row>
    <row r="521">
      <c r="G521" s="33"/>
    </row>
    <row r="522">
      <c r="G522" s="33"/>
    </row>
    <row r="523">
      <c r="G523" s="33"/>
    </row>
    <row r="524">
      <c r="G524" s="33"/>
    </row>
    <row r="525">
      <c r="G525" s="33"/>
    </row>
    <row r="526">
      <c r="G526" s="33"/>
    </row>
    <row r="527">
      <c r="G527" s="33"/>
    </row>
    <row r="528">
      <c r="G528" s="33"/>
    </row>
    <row r="529">
      <c r="G529" s="33"/>
    </row>
    <row r="530">
      <c r="G530" s="33"/>
    </row>
    <row r="531">
      <c r="G531" s="33"/>
    </row>
    <row r="532">
      <c r="G532" s="33"/>
    </row>
    <row r="533">
      <c r="G533" s="33"/>
    </row>
    <row r="534">
      <c r="G534" s="33"/>
    </row>
    <row r="535">
      <c r="G535" s="33"/>
    </row>
    <row r="536">
      <c r="G536" s="33"/>
    </row>
    <row r="537">
      <c r="G537" s="33"/>
    </row>
    <row r="538">
      <c r="G538" s="33"/>
    </row>
    <row r="539">
      <c r="G539" s="33"/>
    </row>
    <row r="540">
      <c r="G540" s="33"/>
    </row>
    <row r="541">
      <c r="G541" s="33"/>
    </row>
    <row r="542">
      <c r="G542" s="33"/>
    </row>
    <row r="543">
      <c r="G543" s="33"/>
    </row>
    <row r="544">
      <c r="G544" s="33"/>
    </row>
    <row r="545">
      <c r="G545" s="33"/>
    </row>
    <row r="546">
      <c r="G546" s="33"/>
    </row>
    <row r="547">
      <c r="G547" s="33"/>
    </row>
    <row r="548">
      <c r="G548" s="33"/>
    </row>
    <row r="549">
      <c r="G549" s="33"/>
    </row>
    <row r="550">
      <c r="G550" s="33"/>
    </row>
    <row r="551">
      <c r="G551" s="33"/>
    </row>
    <row r="552">
      <c r="G552" s="33"/>
    </row>
    <row r="553">
      <c r="G553" s="33"/>
    </row>
    <row r="554">
      <c r="G554" s="33"/>
    </row>
    <row r="555">
      <c r="G555" s="33"/>
    </row>
    <row r="556">
      <c r="G556" s="33"/>
    </row>
    <row r="557">
      <c r="G557" s="33"/>
    </row>
    <row r="558">
      <c r="G558" s="33"/>
    </row>
    <row r="559">
      <c r="G559" s="33"/>
    </row>
    <row r="560">
      <c r="G560" s="33"/>
    </row>
    <row r="561">
      <c r="G561" s="33"/>
    </row>
    <row r="562">
      <c r="G562" s="33"/>
    </row>
    <row r="563">
      <c r="G563" s="33"/>
    </row>
    <row r="564">
      <c r="G564" s="33"/>
    </row>
    <row r="565">
      <c r="G565" s="33"/>
    </row>
    <row r="566">
      <c r="G566" s="33"/>
    </row>
    <row r="567">
      <c r="G567" s="33"/>
    </row>
    <row r="568">
      <c r="G568" s="33"/>
    </row>
    <row r="569">
      <c r="G569" s="33"/>
    </row>
    <row r="570">
      <c r="G570" s="33"/>
    </row>
    <row r="571">
      <c r="G571" s="33"/>
    </row>
    <row r="572">
      <c r="G572" s="33"/>
    </row>
    <row r="573">
      <c r="G573" s="33"/>
    </row>
    <row r="574">
      <c r="G574" s="33"/>
    </row>
    <row r="575">
      <c r="G575" s="33"/>
    </row>
    <row r="576">
      <c r="G576" s="33"/>
    </row>
    <row r="577">
      <c r="G577" s="33"/>
    </row>
    <row r="578">
      <c r="G578" s="33"/>
    </row>
    <row r="579">
      <c r="G579" s="33"/>
    </row>
    <row r="580">
      <c r="G580" s="33"/>
    </row>
    <row r="581">
      <c r="G581" s="33"/>
    </row>
    <row r="582">
      <c r="G582" s="33"/>
    </row>
    <row r="583">
      <c r="G583" s="33"/>
    </row>
    <row r="584">
      <c r="G584" s="33"/>
    </row>
    <row r="585">
      <c r="G585" s="33"/>
    </row>
    <row r="586">
      <c r="G586" s="33"/>
    </row>
    <row r="587">
      <c r="G587" s="33"/>
    </row>
    <row r="588">
      <c r="G588" s="33"/>
    </row>
    <row r="589">
      <c r="G589" s="33"/>
    </row>
    <row r="590">
      <c r="G590" s="33"/>
    </row>
    <row r="591">
      <c r="G591" s="33"/>
    </row>
    <row r="592">
      <c r="G592" s="33"/>
    </row>
    <row r="593">
      <c r="G593" s="33"/>
    </row>
    <row r="594">
      <c r="G594" s="33"/>
    </row>
    <row r="595">
      <c r="G595" s="33"/>
    </row>
    <row r="596">
      <c r="G596" s="33"/>
    </row>
    <row r="597">
      <c r="G597" s="33"/>
    </row>
    <row r="598">
      <c r="G598" s="33"/>
    </row>
    <row r="599">
      <c r="G599" s="33"/>
    </row>
    <row r="600">
      <c r="G600" s="33"/>
    </row>
    <row r="601">
      <c r="G601" s="33"/>
    </row>
    <row r="602">
      <c r="G602" s="33"/>
    </row>
    <row r="603">
      <c r="G603" s="33"/>
    </row>
    <row r="604">
      <c r="G604" s="33"/>
    </row>
    <row r="605">
      <c r="G605" s="33"/>
    </row>
    <row r="606">
      <c r="G606" s="33"/>
    </row>
    <row r="607">
      <c r="G607" s="33"/>
    </row>
    <row r="608">
      <c r="G608" s="33"/>
    </row>
    <row r="609">
      <c r="G609" s="33"/>
    </row>
    <row r="610">
      <c r="G610" s="33"/>
    </row>
    <row r="611">
      <c r="G611" s="33"/>
    </row>
    <row r="612">
      <c r="G612" s="33"/>
    </row>
    <row r="613">
      <c r="G613" s="33"/>
    </row>
    <row r="614">
      <c r="G614" s="33"/>
    </row>
    <row r="615">
      <c r="G615" s="33"/>
    </row>
    <row r="616">
      <c r="G616" s="33"/>
    </row>
    <row r="617">
      <c r="G617" s="33"/>
    </row>
    <row r="618">
      <c r="G618" s="33"/>
    </row>
    <row r="619">
      <c r="G619" s="33"/>
    </row>
    <row r="620">
      <c r="G620" s="33"/>
    </row>
    <row r="621">
      <c r="G621" s="33"/>
    </row>
    <row r="622">
      <c r="G622" s="33"/>
    </row>
    <row r="623">
      <c r="G623" s="33"/>
    </row>
    <row r="624">
      <c r="G624" s="33"/>
    </row>
    <row r="625">
      <c r="G625" s="33"/>
    </row>
    <row r="626">
      <c r="G626" s="33"/>
    </row>
    <row r="627">
      <c r="G627" s="33"/>
    </row>
    <row r="628">
      <c r="G628" s="33"/>
    </row>
    <row r="629">
      <c r="G629" s="33"/>
    </row>
    <row r="630">
      <c r="G630" s="33"/>
    </row>
    <row r="631">
      <c r="G631" s="33"/>
    </row>
    <row r="632">
      <c r="G632" s="33"/>
    </row>
    <row r="633">
      <c r="G633" s="33"/>
    </row>
    <row r="634">
      <c r="G634" s="33"/>
    </row>
    <row r="635">
      <c r="G635" s="33"/>
    </row>
    <row r="636">
      <c r="G636" s="33"/>
    </row>
    <row r="637">
      <c r="G637" s="33"/>
    </row>
    <row r="638">
      <c r="G638" s="33"/>
    </row>
    <row r="639">
      <c r="G639" s="33"/>
    </row>
    <row r="640">
      <c r="G640" s="33"/>
    </row>
    <row r="641">
      <c r="G641" s="33"/>
    </row>
    <row r="642">
      <c r="G642" s="33"/>
    </row>
    <row r="643">
      <c r="G643" s="33"/>
    </row>
    <row r="644">
      <c r="G644" s="33"/>
    </row>
    <row r="645">
      <c r="G645" s="33"/>
    </row>
    <row r="646">
      <c r="G646" s="33"/>
    </row>
    <row r="647">
      <c r="G647" s="33"/>
    </row>
    <row r="648">
      <c r="G648" s="33"/>
    </row>
    <row r="649">
      <c r="G649" s="33"/>
    </row>
    <row r="650">
      <c r="G650" s="33"/>
    </row>
    <row r="651">
      <c r="G651" s="33"/>
    </row>
    <row r="652">
      <c r="G652" s="33"/>
    </row>
    <row r="653">
      <c r="G653" s="33"/>
    </row>
    <row r="654">
      <c r="G654" s="33"/>
    </row>
    <row r="655">
      <c r="G655" s="33"/>
    </row>
    <row r="656">
      <c r="G656" s="33"/>
    </row>
    <row r="657">
      <c r="G657" s="33"/>
    </row>
    <row r="658">
      <c r="G658" s="33"/>
    </row>
    <row r="659">
      <c r="G659" s="33"/>
    </row>
    <row r="660">
      <c r="G660" s="33"/>
    </row>
    <row r="661">
      <c r="G661" s="33"/>
    </row>
    <row r="662">
      <c r="G662" s="33"/>
    </row>
    <row r="663">
      <c r="G663" s="33"/>
    </row>
    <row r="664">
      <c r="G664" s="33"/>
    </row>
    <row r="665">
      <c r="G665" s="33"/>
    </row>
    <row r="666">
      <c r="G666" s="33"/>
    </row>
    <row r="667">
      <c r="G667" s="33"/>
    </row>
    <row r="668">
      <c r="G668" s="33"/>
    </row>
    <row r="669">
      <c r="G669" s="33"/>
    </row>
    <row r="670">
      <c r="G670" s="33"/>
    </row>
    <row r="671">
      <c r="G671" s="33"/>
    </row>
    <row r="672">
      <c r="G672" s="33"/>
    </row>
    <row r="673">
      <c r="G673" s="33"/>
    </row>
    <row r="674">
      <c r="G674" s="33"/>
    </row>
    <row r="675">
      <c r="G675" s="33"/>
    </row>
    <row r="676">
      <c r="G676" s="33"/>
    </row>
    <row r="677">
      <c r="G677" s="33"/>
    </row>
    <row r="678">
      <c r="G678" s="33"/>
    </row>
    <row r="679">
      <c r="G679" s="33"/>
    </row>
    <row r="680">
      <c r="G680" s="33"/>
    </row>
    <row r="681">
      <c r="G681" s="33"/>
    </row>
    <row r="682">
      <c r="G682" s="33"/>
    </row>
    <row r="683">
      <c r="G683" s="33"/>
    </row>
    <row r="684">
      <c r="G684" s="33"/>
    </row>
    <row r="685">
      <c r="G685" s="33"/>
    </row>
    <row r="686">
      <c r="G686" s="33"/>
    </row>
    <row r="687">
      <c r="G687" s="33"/>
    </row>
    <row r="688">
      <c r="G688" s="33"/>
    </row>
    <row r="689">
      <c r="G689" s="33"/>
    </row>
    <row r="690">
      <c r="G690" s="33"/>
    </row>
    <row r="691">
      <c r="G691" s="33"/>
    </row>
    <row r="692">
      <c r="G692" s="33"/>
    </row>
    <row r="693">
      <c r="G693" s="33"/>
    </row>
    <row r="694">
      <c r="G694" s="33"/>
    </row>
    <row r="695">
      <c r="G695" s="33"/>
    </row>
    <row r="696">
      <c r="G696" s="33"/>
    </row>
    <row r="697">
      <c r="G697" s="33"/>
    </row>
    <row r="698">
      <c r="G698" s="33"/>
    </row>
    <row r="699">
      <c r="G699" s="33"/>
    </row>
    <row r="700">
      <c r="G700" s="33"/>
    </row>
    <row r="701">
      <c r="G701" s="33"/>
    </row>
    <row r="702">
      <c r="G702" s="33"/>
    </row>
    <row r="703">
      <c r="G703" s="33"/>
    </row>
    <row r="704">
      <c r="G704" s="33"/>
    </row>
    <row r="705">
      <c r="G705" s="33"/>
    </row>
    <row r="706">
      <c r="G706" s="33"/>
    </row>
    <row r="707">
      <c r="G707" s="33"/>
    </row>
    <row r="708">
      <c r="G708" s="33"/>
    </row>
    <row r="709">
      <c r="G709" s="33"/>
    </row>
    <row r="710">
      <c r="G710" s="33"/>
    </row>
    <row r="711">
      <c r="G711" s="33"/>
    </row>
    <row r="712">
      <c r="G712" s="33"/>
    </row>
    <row r="713">
      <c r="G713" s="33"/>
    </row>
    <row r="714">
      <c r="G714" s="33"/>
    </row>
    <row r="715">
      <c r="G715" s="33"/>
    </row>
    <row r="716">
      <c r="G716" s="33"/>
    </row>
    <row r="717">
      <c r="G717" s="33"/>
    </row>
    <row r="718">
      <c r="G718" s="33"/>
    </row>
    <row r="719">
      <c r="G719" s="33"/>
    </row>
    <row r="720">
      <c r="G720" s="33"/>
    </row>
    <row r="721">
      <c r="G721" s="33"/>
    </row>
    <row r="722">
      <c r="G722" s="33"/>
    </row>
    <row r="723">
      <c r="G723" s="33"/>
    </row>
    <row r="724">
      <c r="G724" s="33"/>
    </row>
    <row r="725">
      <c r="G725" s="33"/>
    </row>
    <row r="726">
      <c r="G726" s="33"/>
    </row>
    <row r="727">
      <c r="G727" s="33"/>
    </row>
    <row r="728">
      <c r="G728" s="33"/>
    </row>
    <row r="729">
      <c r="G729" s="33"/>
    </row>
    <row r="730">
      <c r="G730" s="33"/>
    </row>
    <row r="731">
      <c r="G731" s="33"/>
    </row>
    <row r="732">
      <c r="G732" s="33"/>
    </row>
    <row r="733">
      <c r="G733" s="33"/>
    </row>
    <row r="734">
      <c r="G734" s="33"/>
    </row>
    <row r="735">
      <c r="G735" s="33"/>
    </row>
    <row r="736">
      <c r="G736" s="33"/>
    </row>
    <row r="737">
      <c r="G737" s="33"/>
    </row>
    <row r="738">
      <c r="G738" s="33"/>
    </row>
    <row r="739">
      <c r="G739" s="33"/>
    </row>
    <row r="740">
      <c r="G740" s="33"/>
    </row>
    <row r="741">
      <c r="G741" s="33"/>
    </row>
    <row r="742">
      <c r="G742" s="33"/>
    </row>
    <row r="743">
      <c r="G743" s="33"/>
    </row>
    <row r="744">
      <c r="G744" s="33"/>
    </row>
    <row r="745">
      <c r="G745" s="33"/>
    </row>
    <row r="746">
      <c r="G746" s="33"/>
    </row>
    <row r="747">
      <c r="G747" s="33"/>
    </row>
    <row r="748">
      <c r="G748" s="33"/>
    </row>
    <row r="749">
      <c r="G749" s="33"/>
    </row>
    <row r="750">
      <c r="G750" s="33"/>
    </row>
    <row r="751">
      <c r="G751" s="33"/>
    </row>
    <row r="752">
      <c r="G752" s="33"/>
    </row>
    <row r="753">
      <c r="G753" s="33"/>
    </row>
    <row r="754">
      <c r="G754" s="33"/>
    </row>
    <row r="755">
      <c r="G755" s="33"/>
    </row>
    <row r="756">
      <c r="G756" s="33"/>
    </row>
    <row r="757">
      <c r="G757" s="33"/>
    </row>
    <row r="758">
      <c r="G758" s="33"/>
    </row>
    <row r="759">
      <c r="G759" s="33"/>
    </row>
    <row r="760">
      <c r="G760" s="33"/>
    </row>
    <row r="761">
      <c r="G761" s="33"/>
    </row>
    <row r="762">
      <c r="G762" s="33"/>
    </row>
    <row r="763">
      <c r="G763" s="33"/>
    </row>
    <row r="764">
      <c r="G764" s="33"/>
    </row>
    <row r="765">
      <c r="G765" s="33"/>
    </row>
    <row r="766">
      <c r="G766" s="33"/>
    </row>
    <row r="767">
      <c r="G767" s="33"/>
    </row>
    <row r="768">
      <c r="G768" s="33"/>
    </row>
    <row r="769">
      <c r="G769" s="33"/>
    </row>
    <row r="770">
      <c r="G770" s="33"/>
    </row>
    <row r="771">
      <c r="G771" s="33"/>
    </row>
    <row r="772">
      <c r="G772" s="33"/>
    </row>
    <row r="773">
      <c r="G773" s="33"/>
    </row>
    <row r="774">
      <c r="G774" s="33"/>
    </row>
    <row r="775">
      <c r="G775" s="33"/>
    </row>
    <row r="776">
      <c r="G776" s="33"/>
    </row>
    <row r="777">
      <c r="G777" s="33"/>
    </row>
    <row r="778">
      <c r="G778" s="33"/>
    </row>
    <row r="779">
      <c r="G779" s="33"/>
    </row>
    <row r="780">
      <c r="G780" s="33"/>
    </row>
    <row r="781">
      <c r="G781" s="33"/>
    </row>
    <row r="782">
      <c r="G782" s="33"/>
    </row>
    <row r="783">
      <c r="G783" s="33"/>
    </row>
    <row r="784">
      <c r="G784" s="33"/>
    </row>
    <row r="785">
      <c r="G785" s="33"/>
    </row>
    <row r="786">
      <c r="G786" s="33"/>
    </row>
    <row r="787">
      <c r="G787" s="33"/>
    </row>
    <row r="788">
      <c r="G788" s="33"/>
    </row>
    <row r="789">
      <c r="G789" s="33"/>
    </row>
    <row r="790">
      <c r="G790" s="33"/>
    </row>
    <row r="791">
      <c r="G791" s="33"/>
    </row>
    <row r="792">
      <c r="G792" s="33"/>
    </row>
    <row r="793">
      <c r="G793" s="33"/>
    </row>
    <row r="794">
      <c r="G794" s="33"/>
    </row>
    <row r="795">
      <c r="G795" s="33"/>
    </row>
    <row r="796">
      <c r="G796" s="33"/>
    </row>
    <row r="797">
      <c r="G797" s="33"/>
    </row>
    <row r="798">
      <c r="G798" s="33"/>
    </row>
    <row r="799">
      <c r="G799" s="33"/>
    </row>
    <row r="800">
      <c r="G800" s="33"/>
    </row>
    <row r="801">
      <c r="G801" s="33"/>
    </row>
    <row r="802">
      <c r="G802" s="33"/>
    </row>
    <row r="803">
      <c r="G803" s="33"/>
    </row>
    <row r="804">
      <c r="G804" s="33"/>
    </row>
    <row r="805">
      <c r="G805" s="33"/>
    </row>
    <row r="806">
      <c r="G806" s="33"/>
    </row>
    <row r="807">
      <c r="G807" s="33"/>
    </row>
    <row r="808">
      <c r="G808" s="33"/>
    </row>
    <row r="809">
      <c r="G809" s="33"/>
    </row>
    <row r="810">
      <c r="G810" s="33"/>
    </row>
    <row r="811">
      <c r="G811" s="33"/>
    </row>
    <row r="812">
      <c r="G812" s="33"/>
    </row>
    <row r="813">
      <c r="G813" s="33"/>
    </row>
    <row r="814">
      <c r="G814" s="33"/>
    </row>
    <row r="815">
      <c r="G815" s="33"/>
    </row>
    <row r="816">
      <c r="G816" s="33"/>
    </row>
    <row r="817">
      <c r="G817" s="33"/>
    </row>
    <row r="818">
      <c r="G818" s="33"/>
    </row>
    <row r="819">
      <c r="G819" s="33"/>
    </row>
    <row r="820">
      <c r="G820" s="33"/>
    </row>
    <row r="821">
      <c r="G821" s="33"/>
    </row>
    <row r="822">
      <c r="G822" s="33"/>
    </row>
    <row r="823">
      <c r="G823" s="33"/>
    </row>
    <row r="824">
      <c r="G824" s="33"/>
    </row>
    <row r="825">
      <c r="G825" s="33"/>
    </row>
    <row r="826">
      <c r="G826" s="33"/>
    </row>
    <row r="827">
      <c r="G827" s="33"/>
    </row>
    <row r="828">
      <c r="G828" s="33"/>
    </row>
    <row r="829">
      <c r="G829" s="33"/>
    </row>
    <row r="830">
      <c r="G830" s="33"/>
    </row>
    <row r="831">
      <c r="G831" s="33"/>
    </row>
    <row r="832">
      <c r="G832" s="33"/>
    </row>
    <row r="833">
      <c r="G833" s="33"/>
    </row>
    <row r="834">
      <c r="G834" s="33"/>
    </row>
    <row r="835">
      <c r="G835" s="33"/>
    </row>
    <row r="836">
      <c r="G836" s="33"/>
    </row>
    <row r="837">
      <c r="G837" s="33"/>
    </row>
    <row r="838">
      <c r="G838" s="33"/>
    </row>
    <row r="839">
      <c r="G839" s="33"/>
    </row>
    <row r="840">
      <c r="G840" s="33"/>
    </row>
    <row r="841">
      <c r="G841" s="33"/>
    </row>
    <row r="842">
      <c r="G842" s="33"/>
    </row>
    <row r="843">
      <c r="G843" s="33"/>
    </row>
    <row r="844">
      <c r="G844" s="33"/>
    </row>
    <row r="845">
      <c r="G845" s="33"/>
    </row>
    <row r="846">
      <c r="G846" s="33"/>
    </row>
    <row r="847">
      <c r="G847" s="33"/>
    </row>
    <row r="848">
      <c r="G848" s="33"/>
    </row>
    <row r="849">
      <c r="G849" s="33"/>
    </row>
    <row r="850">
      <c r="G850" s="33"/>
    </row>
    <row r="851">
      <c r="G851" s="33"/>
    </row>
    <row r="852">
      <c r="G852" s="33"/>
    </row>
    <row r="853">
      <c r="G853" s="33"/>
    </row>
    <row r="854">
      <c r="G854" s="33"/>
    </row>
    <row r="855">
      <c r="G855" s="33"/>
    </row>
    <row r="856">
      <c r="G856" s="33"/>
    </row>
    <row r="857">
      <c r="G857" s="33"/>
    </row>
    <row r="858">
      <c r="G858" s="33"/>
    </row>
    <row r="859">
      <c r="G859" s="33"/>
    </row>
    <row r="860">
      <c r="G860" s="33"/>
    </row>
    <row r="861">
      <c r="G861" s="33"/>
    </row>
    <row r="862">
      <c r="G862" s="33"/>
    </row>
    <row r="863">
      <c r="G863" s="33"/>
    </row>
    <row r="864">
      <c r="G864" s="33"/>
    </row>
    <row r="865">
      <c r="G865" s="33"/>
    </row>
    <row r="866">
      <c r="G866" s="33"/>
    </row>
    <row r="867">
      <c r="G867" s="33"/>
    </row>
    <row r="868">
      <c r="G868" s="33"/>
    </row>
    <row r="869">
      <c r="G869" s="33"/>
    </row>
    <row r="870">
      <c r="G870" s="33"/>
    </row>
    <row r="871">
      <c r="G871" s="33"/>
    </row>
    <row r="872">
      <c r="G872" s="33"/>
    </row>
    <row r="873">
      <c r="G873" s="33"/>
    </row>
    <row r="874">
      <c r="G874" s="33"/>
    </row>
    <row r="875">
      <c r="G875" s="33"/>
    </row>
    <row r="876">
      <c r="G876" s="33"/>
    </row>
    <row r="877">
      <c r="G877" s="33"/>
    </row>
    <row r="878">
      <c r="G878" s="33"/>
    </row>
    <row r="879">
      <c r="G879" s="33"/>
    </row>
    <row r="880">
      <c r="G880" s="33"/>
    </row>
    <row r="881">
      <c r="G881" s="33"/>
    </row>
    <row r="882">
      <c r="G882" s="33"/>
    </row>
    <row r="883">
      <c r="G883" s="33"/>
    </row>
    <row r="884">
      <c r="G884" s="33"/>
    </row>
    <row r="885">
      <c r="G885" s="33"/>
    </row>
    <row r="886">
      <c r="G886" s="33"/>
    </row>
    <row r="887">
      <c r="G887" s="33"/>
    </row>
    <row r="888">
      <c r="G888" s="33"/>
    </row>
    <row r="889">
      <c r="G889" s="33"/>
    </row>
    <row r="890">
      <c r="G890" s="33"/>
    </row>
    <row r="891">
      <c r="G891" s="33"/>
    </row>
    <row r="892">
      <c r="G892" s="33"/>
    </row>
    <row r="893">
      <c r="G893" s="33"/>
    </row>
    <row r="894">
      <c r="G894" s="33"/>
    </row>
    <row r="895">
      <c r="G895" s="33"/>
    </row>
    <row r="896">
      <c r="G896" s="33"/>
    </row>
    <row r="897">
      <c r="G897" s="33"/>
    </row>
    <row r="898">
      <c r="G898" s="33"/>
    </row>
    <row r="899">
      <c r="G899" s="33"/>
    </row>
    <row r="900">
      <c r="G900" s="33"/>
    </row>
    <row r="901">
      <c r="G901" s="33"/>
    </row>
    <row r="902">
      <c r="G902" s="33"/>
    </row>
    <row r="903">
      <c r="G903" s="33"/>
    </row>
    <row r="904">
      <c r="G904" s="33"/>
    </row>
    <row r="905">
      <c r="G905" s="33"/>
    </row>
    <row r="906">
      <c r="G906" s="33"/>
    </row>
    <row r="907">
      <c r="G907" s="33"/>
    </row>
    <row r="908">
      <c r="G908" s="33"/>
    </row>
    <row r="909">
      <c r="G909" s="33"/>
    </row>
    <row r="910">
      <c r="G910" s="33"/>
    </row>
    <row r="911">
      <c r="G911" s="33"/>
    </row>
    <row r="912">
      <c r="G912" s="33"/>
    </row>
    <row r="913">
      <c r="G913" s="33"/>
    </row>
    <row r="914">
      <c r="G914" s="33"/>
    </row>
    <row r="915">
      <c r="G915" s="33"/>
    </row>
    <row r="916">
      <c r="G916" s="33"/>
    </row>
    <row r="917">
      <c r="G917" s="33"/>
    </row>
    <row r="918">
      <c r="G918" s="33"/>
    </row>
    <row r="919">
      <c r="G919" s="33"/>
    </row>
    <row r="920">
      <c r="G920" s="33"/>
    </row>
    <row r="921">
      <c r="G921" s="33"/>
    </row>
    <row r="922">
      <c r="G922" s="33"/>
    </row>
    <row r="923">
      <c r="G923" s="33"/>
    </row>
    <row r="924">
      <c r="G924" s="33"/>
    </row>
    <row r="925">
      <c r="G925" s="33"/>
    </row>
    <row r="926">
      <c r="G926" s="33"/>
    </row>
    <row r="927">
      <c r="G927" s="33"/>
    </row>
    <row r="928">
      <c r="G928" s="33"/>
    </row>
    <row r="929">
      <c r="G929" s="33"/>
    </row>
    <row r="930">
      <c r="G930" s="33"/>
    </row>
    <row r="931">
      <c r="G931" s="33"/>
    </row>
    <row r="932">
      <c r="G932" s="33"/>
    </row>
    <row r="933">
      <c r="G933" s="33"/>
    </row>
    <row r="934">
      <c r="G934" s="33"/>
    </row>
    <row r="935">
      <c r="G935" s="33"/>
    </row>
    <row r="936">
      <c r="G936" s="33"/>
    </row>
    <row r="937">
      <c r="G937" s="33"/>
    </row>
    <row r="938">
      <c r="G938" s="33"/>
    </row>
    <row r="939">
      <c r="G939" s="33"/>
    </row>
    <row r="940">
      <c r="G940" s="33"/>
    </row>
    <row r="941">
      <c r="G941" s="33"/>
    </row>
    <row r="942">
      <c r="G942" s="33"/>
    </row>
    <row r="943">
      <c r="G943" s="33"/>
    </row>
    <row r="944">
      <c r="G944" s="33"/>
    </row>
    <row r="945">
      <c r="G945" s="33"/>
    </row>
    <row r="946">
      <c r="G946" s="33"/>
    </row>
    <row r="947">
      <c r="G947" s="33"/>
    </row>
    <row r="948">
      <c r="G948" s="33"/>
    </row>
    <row r="949">
      <c r="G949" s="33"/>
    </row>
    <row r="950">
      <c r="G950" s="33"/>
    </row>
    <row r="951">
      <c r="G951" s="33"/>
    </row>
    <row r="952">
      <c r="G952" s="33"/>
    </row>
    <row r="953">
      <c r="G953" s="33"/>
    </row>
    <row r="954">
      <c r="G954" s="33"/>
    </row>
    <row r="955">
      <c r="G955" s="33"/>
    </row>
    <row r="956">
      <c r="G956" s="33"/>
    </row>
    <row r="957">
      <c r="G957" s="33"/>
    </row>
    <row r="958">
      <c r="G958" s="33"/>
    </row>
    <row r="959">
      <c r="G959" s="33"/>
    </row>
    <row r="960">
      <c r="G960" s="33"/>
    </row>
    <row r="961">
      <c r="G961" s="33"/>
    </row>
    <row r="962">
      <c r="G962" s="33"/>
    </row>
    <row r="963">
      <c r="G963" s="33"/>
    </row>
    <row r="964">
      <c r="G964" s="33"/>
    </row>
    <row r="965">
      <c r="G965" s="33"/>
    </row>
    <row r="966">
      <c r="G966" s="33"/>
    </row>
    <row r="967">
      <c r="G967" s="33"/>
    </row>
    <row r="968">
      <c r="G968" s="33"/>
    </row>
    <row r="969">
      <c r="G969" s="33"/>
    </row>
    <row r="970">
      <c r="G970" s="33"/>
    </row>
    <row r="971">
      <c r="G971" s="33"/>
    </row>
    <row r="972">
      <c r="G972" s="33"/>
    </row>
    <row r="973">
      <c r="G973" s="33"/>
    </row>
    <row r="974">
      <c r="G974" s="33"/>
    </row>
    <row r="975">
      <c r="G975" s="33"/>
    </row>
    <row r="976">
      <c r="G976" s="33"/>
    </row>
    <row r="977">
      <c r="G977" s="33"/>
    </row>
    <row r="978">
      <c r="G978" s="33"/>
    </row>
    <row r="979">
      <c r="G979" s="33"/>
    </row>
    <row r="980">
      <c r="G980" s="33"/>
    </row>
    <row r="981">
      <c r="G981" s="33"/>
    </row>
    <row r="982">
      <c r="G982" s="33"/>
    </row>
    <row r="983">
      <c r="G983" s="33"/>
    </row>
    <row r="984">
      <c r="G984" s="33"/>
    </row>
    <row r="985">
      <c r="G985" s="33"/>
    </row>
    <row r="986">
      <c r="G986" s="33"/>
    </row>
    <row r="987">
      <c r="G987" s="33"/>
    </row>
    <row r="988">
      <c r="G988" s="33"/>
    </row>
    <row r="989">
      <c r="G989" s="33"/>
    </row>
    <row r="990">
      <c r="G990" s="33"/>
    </row>
    <row r="991">
      <c r="G991" s="33"/>
    </row>
    <row r="992">
      <c r="G992" s="33"/>
    </row>
    <row r="993">
      <c r="G993" s="33"/>
    </row>
    <row r="994">
      <c r="G994" s="33"/>
    </row>
    <row r="995">
      <c r="G995" s="33"/>
    </row>
    <row r="996">
      <c r="G996" s="33"/>
    </row>
    <row r="997">
      <c r="G997" s="33"/>
    </row>
    <row r="998">
      <c r="G998" s="33"/>
    </row>
    <row r="999">
      <c r="G999" s="33"/>
    </row>
    <row r="1000">
      <c r="G1000" s="33"/>
    </row>
    <row r="1001">
      <c r="G1001" s="33"/>
    </row>
    <row r="1002">
      <c r="G1002" s="33"/>
    </row>
    <row r="1003">
      <c r="G1003" s="33"/>
    </row>
    <row r="1004">
      <c r="G1004" s="33"/>
    </row>
    <row r="1005">
      <c r="G1005" s="33"/>
    </row>
    <row r="1006">
      <c r="G1006" s="33"/>
    </row>
    <row r="1007">
      <c r="G1007" s="33"/>
    </row>
    <row r="1008">
      <c r="G1008" s="33"/>
    </row>
    <row r="1009">
      <c r="G1009" s="33"/>
    </row>
    <row r="1010">
      <c r="G1010" s="33"/>
    </row>
    <row r="1011">
      <c r="G1011" s="33"/>
    </row>
    <row r="1012">
      <c r="G1012" s="33"/>
    </row>
    <row r="1013">
      <c r="G1013" s="33"/>
    </row>
    <row r="1014">
      <c r="G1014" s="33"/>
    </row>
    <row r="1015">
      <c r="G1015" s="33"/>
    </row>
    <row r="1016">
      <c r="G1016" s="33"/>
    </row>
    <row r="1017">
      <c r="G1017" s="33"/>
    </row>
    <row r="1018">
      <c r="G1018" s="33"/>
    </row>
    <row r="1019">
      <c r="G1019" s="33"/>
    </row>
    <row r="1020">
      <c r="G1020" s="33"/>
    </row>
    <row r="1021">
      <c r="G1021" s="33"/>
    </row>
    <row r="1022">
      <c r="G1022" s="33"/>
    </row>
    <row r="1023">
      <c r="G1023" s="33"/>
    </row>
    <row r="1024">
      <c r="G1024" s="33"/>
    </row>
    <row r="1025">
      <c r="G1025" s="33"/>
    </row>
  </sheetData>
  <mergeCells count="2">
    <mergeCell ref="A1:C1"/>
    <mergeCell ref="A2:C2"/>
  </mergeCells>
  <dataValidations>
    <dataValidation type="list" allowBlank="1" showErrorMessage="1" sqref="A2">
      <formula1>'BONUS - menu+table'!$G$3:$G$23</formula1>
    </dataValidation>
  </dataValidation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7" max="7" width="15.5"/>
  </cols>
  <sheetData>
    <row r="2">
      <c r="A2" s="19" t="s">
        <v>309</v>
      </c>
      <c r="B2" s="34" t="s">
        <v>18</v>
      </c>
      <c r="C2" s="16" t="s">
        <v>310</v>
      </c>
      <c r="D2" s="16" t="s">
        <v>311</v>
      </c>
      <c r="E2" s="16" t="s">
        <v>21</v>
      </c>
      <c r="F2" s="16" t="s">
        <v>312</v>
      </c>
      <c r="G2" s="17" t="s">
        <v>0</v>
      </c>
      <c r="H2" s="17" t="s">
        <v>1</v>
      </c>
      <c r="I2" s="35" t="s">
        <v>2</v>
      </c>
      <c r="J2" s="16" t="s">
        <v>313</v>
      </c>
      <c r="L2" s="36"/>
    </row>
    <row r="3">
      <c r="A3" s="19" t="s">
        <v>314</v>
      </c>
      <c r="B3" s="34" t="s">
        <v>18</v>
      </c>
      <c r="C3" s="34" t="s">
        <v>2</v>
      </c>
      <c r="D3" s="16" t="s">
        <v>257</v>
      </c>
      <c r="E3" s="16" t="s">
        <v>258</v>
      </c>
      <c r="F3" s="16" t="s">
        <v>23</v>
      </c>
      <c r="G3" s="16" t="s">
        <v>24</v>
      </c>
      <c r="H3" s="16" t="s">
        <v>25</v>
      </c>
      <c r="L3" s="36"/>
    </row>
    <row r="4">
      <c r="A4" s="19" t="s">
        <v>315</v>
      </c>
      <c r="B4" s="34" t="s">
        <v>18</v>
      </c>
      <c r="C4" s="34" t="s">
        <v>2</v>
      </c>
      <c r="D4" s="16" t="s">
        <v>257</v>
      </c>
      <c r="E4" s="16" t="s">
        <v>258</v>
      </c>
      <c r="F4" s="16" t="s">
        <v>23</v>
      </c>
      <c r="G4" s="16" t="s">
        <v>24</v>
      </c>
      <c r="H4" s="16" t="s">
        <v>25</v>
      </c>
    </row>
    <row r="5">
      <c r="A5" s="19" t="s">
        <v>316</v>
      </c>
      <c r="B5" s="34" t="s">
        <v>18</v>
      </c>
      <c r="C5" s="34" t="s">
        <v>2</v>
      </c>
      <c r="D5" s="16" t="s">
        <v>257</v>
      </c>
      <c r="E5" s="16" t="s">
        <v>258</v>
      </c>
      <c r="F5" s="16" t="s">
        <v>23</v>
      </c>
      <c r="G5" s="16" t="s">
        <v>24</v>
      </c>
      <c r="H5" s="16" t="s">
        <v>25</v>
      </c>
    </row>
    <row r="6">
      <c r="A6" s="19" t="s">
        <v>317</v>
      </c>
      <c r="B6" s="34" t="s">
        <v>18</v>
      </c>
      <c r="C6" s="34" t="s">
        <v>2</v>
      </c>
      <c r="D6" s="16" t="s">
        <v>257</v>
      </c>
      <c r="E6" s="16" t="s">
        <v>258</v>
      </c>
      <c r="F6" s="16" t="s">
        <v>23</v>
      </c>
      <c r="G6" s="16" t="s">
        <v>24</v>
      </c>
      <c r="H6" s="16" t="s">
        <v>25</v>
      </c>
    </row>
    <row r="13">
      <c r="B13" s="37" t="s">
        <v>318</v>
      </c>
    </row>
    <row r="14">
      <c r="B14" s="37" t="s">
        <v>319</v>
      </c>
    </row>
    <row r="15">
      <c r="B15" s="37" t="s">
        <v>320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1.13"/>
    <col customWidth="1" min="3" max="3" width="6.75"/>
    <col customWidth="1" min="4" max="4" width="10.75"/>
    <col customWidth="1" min="5" max="5" width="8.63"/>
    <col customWidth="1" min="6" max="6" width="17.25"/>
    <col customWidth="1" min="7" max="7" width="35.25"/>
    <col customWidth="1" min="8" max="8" width="27.88"/>
    <col customWidth="1" min="9" max="9" width="51.13"/>
    <col customWidth="1" min="10" max="10" width="54.5"/>
  </cols>
  <sheetData>
    <row r="1">
      <c r="A1" s="38" t="s">
        <v>18</v>
      </c>
      <c r="B1" s="16" t="s">
        <v>310</v>
      </c>
      <c r="C1" s="16" t="s">
        <v>311</v>
      </c>
      <c r="D1" s="16" t="s">
        <v>21</v>
      </c>
      <c r="E1" s="39" t="s">
        <v>312</v>
      </c>
      <c r="F1" s="17" t="s">
        <v>0</v>
      </c>
      <c r="G1" s="17" t="s">
        <v>1</v>
      </c>
      <c r="H1" s="38" t="s">
        <v>2</v>
      </c>
      <c r="I1" s="16" t="s">
        <v>313</v>
      </c>
      <c r="J1" s="40" t="s">
        <v>318</v>
      </c>
      <c r="K1" s="5" t="s">
        <v>26</v>
      </c>
      <c r="L1" s="5" t="s">
        <v>26</v>
      </c>
      <c r="M1" s="5" t="s">
        <v>26</v>
      </c>
      <c r="N1" s="5" t="s">
        <v>26</v>
      </c>
      <c r="O1" s="5" t="s">
        <v>26</v>
      </c>
      <c r="P1" s="5" t="s">
        <v>26</v>
      </c>
      <c r="Q1" s="5" t="s">
        <v>26</v>
      </c>
      <c r="R1" s="5" t="s">
        <v>26</v>
      </c>
      <c r="S1" s="5" t="s">
        <v>26</v>
      </c>
      <c r="T1" s="5" t="s">
        <v>26</v>
      </c>
      <c r="U1" s="5" t="s">
        <v>26</v>
      </c>
      <c r="V1" s="5" t="s">
        <v>26</v>
      </c>
      <c r="W1" s="5" t="s">
        <v>26</v>
      </c>
      <c r="X1" s="5" t="s">
        <v>26</v>
      </c>
      <c r="Y1" s="5" t="s">
        <v>26</v>
      </c>
      <c r="Z1" s="5" t="s">
        <v>26</v>
      </c>
    </row>
    <row r="2">
      <c r="A2" s="41">
        <v>44410.0</v>
      </c>
      <c r="B2" s="19">
        <v>950134.0</v>
      </c>
      <c r="C2" s="19">
        <v>0.0</v>
      </c>
      <c r="D2" s="42">
        <v>33.0</v>
      </c>
      <c r="E2" s="43">
        <v>1.0</v>
      </c>
      <c r="F2" s="19" t="s">
        <v>36</v>
      </c>
      <c r="G2" s="19" t="s">
        <v>38</v>
      </c>
      <c r="H2" s="44">
        <v>6.209368149375E12</v>
      </c>
      <c r="I2" s="19" t="s">
        <v>321</v>
      </c>
      <c r="J2" s="40" t="s">
        <v>319</v>
      </c>
    </row>
    <row r="3">
      <c r="A3" s="41">
        <v>44423.0</v>
      </c>
      <c r="B3" s="19">
        <v>960796.0</v>
      </c>
      <c r="C3" s="19">
        <v>1.0</v>
      </c>
      <c r="D3" s="42">
        <v>32.8</v>
      </c>
      <c r="E3" s="43">
        <v>1.0</v>
      </c>
      <c r="F3" s="19" t="s">
        <v>36</v>
      </c>
      <c r="G3" s="19" t="s">
        <v>37</v>
      </c>
      <c r="H3" s="44">
        <v>6.208975682575E12</v>
      </c>
      <c r="I3" s="19" t="s">
        <v>322</v>
      </c>
      <c r="J3" s="40" t="s">
        <v>320</v>
      </c>
    </row>
    <row r="4">
      <c r="A4" s="41">
        <v>44418.0</v>
      </c>
      <c r="B4" s="19">
        <v>957258.0</v>
      </c>
      <c r="C4" s="19">
        <v>1.0</v>
      </c>
      <c r="D4" s="42">
        <v>16.9</v>
      </c>
      <c r="E4" s="43">
        <v>1.0</v>
      </c>
      <c r="F4" s="19" t="s">
        <v>36</v>
      </c>
      <c r="G4" s="19" t="s">
        <v>37</v>
      </c>
      <c r="H4" s="44">
        <v>6.248615162175E12</v>
      </c>
      <c r="I4" s="19" t="s">
        <v>323</v>
      </c>
    </row>
    <row r="5">
      <c r="A5" s="41">
        <v>44422.0</v>
      </c>
      <c r="B5" s="19">
        <v>960366.0</v>
      </c>
      <c r="C5" s="19">
        <v>0.0</v>
      </c>
      <c r="D5" s="42">
        <v>31.3</v>
      </c>
      <c r="E5" s="43">
        <v>1.0</v>
      </c>
      <c r="F5" s="19" t="s">
        <v>36</v>
      </c>
      <c r="G5" s="19" t="s">
        <v>37</v>
      </c>
      <c r="H5" s="44">
        <v>6.203348753175E12</v>
      </c>
      <c r="I5" s="19" t="s">
        <v>169</v>
      </c>
    </row>
    <row r="6">
      <c r="A6" s="41">
        <v>44410.0</v>
      </c>
      <c r="B6" s="19">
        <v>950660.0</v>
      </c>
      <c r="C6" s="19">
        <v>0.0</v>
      </c>
      <c r="D6" s="42">
        <v>111.8</v>
      </c>
      <c r="E6" s="43">
        <v>1.0</v>
      </c>
      <c r="F6" s="19" t="s">
        <v>36</v>
      </c>
      <c r="G6" s="19" t="s">
        <v>37</v>
      </c>
      <c r="H6" s="44">
        <v>6.229388243575E12</v>
      </c>
      <c r="I6" s="19" t="s">
        <v>324</v>
      </c>
    </row>
    <row r="7">
      <c r="A7" s="41">
        <v>44417.0</v>
      </c>
      <c r="B7" s="19">
        <v>956763.0</v>
      </c>
      <c r="C7" s="19">
        <v>0.0</v>
      </c>
      <c r="D7" s="42">
        <v>40.0</v>
      </c>
      <c r="E7" s="43">
        <v>1.0</v>
      </c>
      <c r="F7" s="19" t="s">
        <v>46</v>
      </c>
      <c r="G7" s="19" t="s">
        <v>90</v>
      </c>
      <c r="H7" s="44" t="s">
        <v>201</v>
      </c>
      <c r="I7" s="19" t="s">
        <v>201</v>
      </c>
    </row>
    <row r="8">
      <c r="A8" s="41">
        <v>44410.0</v>
      </c>
      <c r="B8" s="19">
        <v>950123.0</v>
      </c>
      <c r="C8" s="19">
        <v>0.0</v>
      </c>
      <c r="D8" s="42">
        <v>86.7</v>
      </c>
      <c r="E8" s="43">
        <v>1.0</v>
      </c>
      <c r="F8" s="19" t="s">
        <v>46</v>
      </c>
      <c r="G8" s="19" t="s">
        <v>90</v>
      </c>
      <c r="H8" s="44" t="s">
        <v>89</v>
      </c>
      <c r="I8" s="19" t="s">
        <v>89</v>
      </c>
    </row>
    <row r="9">
      <c r="A9" s="41">
        <v>44409.0</v>
      </c>
      <c r="B9" s="19">
        <v>949485.0</v>
      </c>
      <c r="C9" s="19">
        <v>1.0</v>
      </c>
      <c r="D9" s="42">
        <v>17.9</v>
      </c>
      <c r="E9" s="43">
        <v>1.0</v>
      </c>
      <c r="F9" s="19" t="s">
        <v>29</v>
      </c>
      <c r="G9" s="19" t="s">
        <v>35</v>
      </c>
      <c r="H9" s="44">
        <v>1.3287594842E10</v>
      </c>
      <c r="I9" s="19" t="s">
        <v>284</v>
      </c>
    </row>
    <row r="10">
      <c r="A10" s="41">
        <v>44411.0</v>
      </c>
      <c r="B10" s="19">
        <v>951357.0</v>
      </c>
      <c r="C10" s="19">
        <v>0.0</v>
      </c>
      <c r="D10" s="42">
        <v>176.1</v>
      </c>
      <c r="E10" s="43">
        <v>1.0</v>
      </c>
      <c r="F10" s="19" t="s">
        <v>36</v>
      </c>
      <c r="G10" s="19" t="s">
        <v>38</v>
      </c>
      <c r="H10" s="44">
        <v>6.209368149375E12</v>
      </c>
      <c r="I10" s="19" t="s">
        <v>321</v>
      </c>
    </row>
    <row r="11">
      <c r="A11" s="41">
        <v>44409.0</v>
      </c>
      <c r="B11" s="19">
        <v>949707.0</v>
      </c>
      <c r="C11" s="19">
        <v>0.0</v>
      </c>
      <c r="D11" s="42">
        <v>23.3</v>
      </c>
      <c r="E11" s="43">
        <v>1.0</v>
      </c>
      <c r="F11" s="19" t="s">
        <v>29</v>
      </c>
      <c r="G11" s="19" t="s">
        <v>35</v>
      </c>
      <c r="H11" s="44">
        <v>1.3287594842E10</v>
      </c>
      <c r="I11" s="19" t="s">
        <v>284</v>
      </c>
    </row>
    <row r="12">
      <c r="A12" s="41">
        <v>44409.0</v>
      </c>
      <c r="B12" s="19">
        <v>949396.0</v>
      </c>
      <c r="C12" s="19">
        <v>0.0</v>
      </c>
      <c r="D12" s="42">
        <v>121.2</v>
      </c>
      <c r="E12" s="43">
        <v>1.0</v>
      </c>
      <c r="F12" s="19" t="s">
        <v>29</v>
      </c>
      <c r="G12" s="19" t="s">
        <v>35</v>
      </c>
      <c r="H12" s="44">
        <v>1.3287594842E10</v>
      </c>
      <c r="I12" s="19" t="s">
        <v>284</v>
      </c>
    </row>
    <row r="13">
      <c r="A13" s="41">
        <v>44409.0</v>
      </c>
      <c r="B13" s="19">
        <v>949384.0</v>
      </c>
      <c r="C13" s="19">
        <v>0.0</v>
      </c>
      <c r="D13" s="42">
        <v>40.8</v>
      </c>
      <c r="E13" s="43">
        <v>1.0</v>
      </c>
      <c r="F13" s="19" t="s">
        <v>36</v>
      </c>
      <c r="G13" s="19" t="s">
        <v>37</v>
      </c>
      <c r="H13" s="44">
        <v>6.208975682575E12</v>
      </c>
      <c r="I13" s="19" t="s">
        <v>322</v>
      </c>
    </row>
    <row r="14">
      <c r="A14" s="41">
        <v>44410.0</v>
      </c>
      <c r="B14" s="19">
        <v>951043.0</v>
      </c>
      <c r="C14" s="19">
        <v>0.0</v>
      </c>
      <c r="D14" s="42">
        <v>76.5</v>
      </c>
      <c r="E14" s="43">
        <v>1.0</v>
      </c>
      <c r="F14" s="19" t="s">
        <v>36</v>
      </c>
      <c r="G14" s="19" t="s">
        <v>37</v>
      </c>
      <c r="H14" s="44">
        <v>6.208975682575E12</v>
      </c>
      <c r="I14" s="19" t="s">
        <v>322</v>
      </c>
    </row>
    <row r="15">
      <c r="A15" s="41">
        <v>44421.0</v>
      </c>
      <c r="B15" s="19">
        <v>959569.0</v>
      </c>
      <c r="C15" s="19">
        <v>1.0</v>
      </c>
      <c r="D15" s="42">
        <v>34.9</v>
      </c>
      <c r="E15" s="43">
        <v>1.0</v>
      </c>
      <c r="F15" s="19" t="s">
        <v>41</v>
      </c>
      <c r="G15" s="19" t="s">
        <v>42</v>
      </c>
      <c r="H15" s="44" t="s">
        <v>39</v>
      </c>
      <c r="I15" s="19" t="s">
        <v>39</v>
      </c>
    </row>
    <row r="16">
      <c r="A16" s="41">
        <v>44411.0</v>
      </c>
      <c r="B16" s="19">
        <v>951647.0</v>
      </c>
      <c r="C16" s="19">
        <v>0.0</v>
      </c>
      <c r="D16" s="42">
        <v>88.3</v>
      </c>
      <c r="E16" s="43">
        <v>1.0</v>
      </c>
      <c r="F16" s="19" t="s">
        <v>46</v>
      </c>
      <c r="G16" s="19" t="s">
        <v>90</v>
      </c>
      <c r="H16" s="44" t="s">
        <v>115</v>
      </c>
      <c r="I16" s="19" t="s">
        <v>115</v>
      </c>
    </row>
    <row r="17">
      <c r="A17" s="41">
        <v>44420.0</v>
      </c>
      <c r="B17" s="19">
        <v>959010.0</v>
      </c>
      <c r="C17" s="19">
        <v>1.0</v>
      </c>
      <c r="D17" s="42">
        <v>22.0</v>
      </c>
      <c r="E17" s="43">
        <v>1.0</v>
      </c>
      <c r="F17" s="19" t="s">
        <v>36</v>
      </c>
      <c r="G17" s="19" t="s">
        <v>38</v>
      </c>
      <c r="H17" s="44">
        <v>6.248630848375E12</v>
      </c>
      <c r="I17" s="19" t="s">
        <v>325</v>
      </c>
    </row>
    <row r="18">
      <c r="A18" s="41">
        <v>44423.0</v>
      </c>
      <c r="B18" s="19">
        <v>961133.0</v>
      </c>
      <c r="C18" s="19">
        <v>0.0</v>
      </c>
      <c r="D18" s="42">
        <v>98.9</v>
      </c>
      <c r="E18" s="43">
        <v>1.0</v>
      </c>
      <c r="F18" s="19" t="s">
        <v>36</v>
      </c>
      <c r="G18" s="19" t="s">
        <v>37</v>
      </c>
      <c r="H18" s="44">
        <v>6.248615162175E12</v>
      </c>
      <c r="I18" s="19" t="s">
        <v>323</v>
      </c>
    </row>
    <row r="19">
      <c r="A19" s="41">
        <v>44415.0</v>
      </c>
      <c r="B19" s="19">
        <v>954803.0</v>
      </c>
      <c r="C19" s="19">
        <v>0.0</v>
      </c>
      <c r="D19" s="42">
        <v>6.8</v>
      </c>
      <c r="E19" s="43">
        <v>1.0</v>
      </c>
      <c r="F19" s="19" t="s">
        <v>36</v>
      </c>
      <c r="G19" s="19" t="s">
        <v>37</v>
      </c>
      <c r="H19" s="44">
        <v>6.208975682575E12</v>
      </c>
      <c r="I19" s="19" t="s">
        <v>322</v>
      </c>
    </row>
    <row r="20">
      <c r="A20" s="41">
        <v>44410.0</v>
      </c>
      <c r="B20" s="19">
        <v>950894.0</v>
      </c>
      <c r="C20" s="19">
        <v>1.0</v>
      </c>
      <c r="D20" s="42">
        <v>240.9</v>
      </c>
      <c r="E20" s="43">
        <v>1.0</v>
      </c>
      <c r="F20" s="19" t="s">
        <v>36</v>
      </c>
      <c r="G20" s="19" t="s">
        <v>37</v>
      </c>
      <c r="H20" s="44">
        <v>6.208975682575E12</v>
      </c>
      <c r="I20" s="19" t="s">
        <v>322</v>
      </c>
    </row>
    <row r="21">
      <c r="A21" s="41">
        <v>44423.0</v>
      </c>
      <c r="B21" s="19">
        <v>960893.0</v>
      </c>
      <c r="C21" s="19">
        <v>0.0</v>
      </c>
      <c r="D21" s="42">
        <v>140.8</v>
      </c>
      <c r="E21" s="43">
        <v>1.0</v>
      </c>
      <c r="F21" s="19" t="s">
        <v>36</v>
      </c>
      <c r="G21" s="19" t="s">
        <v>37</v>
      </c>
      <c r="H21" s="44">
        <v>6.208975682575E12</v>
      </c>
      <c r="I21" s="19" t="s">
        <v>322</v>
      </c>
    </row>
    <row r="22">
      <c r="A22" s="41">
        <v>44410.0</v>
      </c>
      <c r="B22" s="19">
        <v>950033.0</v>
      </c>
      <c r="C22" s="19">
        <v>1.0</v>
      </c>
      <c r="D22" s="42">
        <v>49.8</v>
      </c>
      <c r="E22" s="43">
        <v>1.0</v>
      </c>
      <c r="F22" s="19" t="s">
        <v>29</v>
      </c>
      <c r="G22" s="19" t="s">
        <v>35</v>
      </c>
      <c r="H22" s="44">
        <v>1.3287594842E10</v>
      </c>
      <c r="I22" s="19" t="s">
        <v>284</v>
      </c>
    </row>
    <row r="23">
      <c r="A23" s="41">
        <v>44415.0</v>
      </c>
      <c r="B23" s="19">
        <v>954711.0</v>
      </c>
      <c r="C23" s="19">
        <v>0.0</v>
      </c>
      <c r="D23" s="42">
        <v>15.9</v>
      </c>
      <c r="E23" s="43">
        <v>1.0</v>
      </c>
      <c r="F23" s="19" t="s">
        <v>36</v>
      </c>
      <c r="G23" s="19" t="s">
        <v>38</v>
      </c>
      <c r="H23" s="44">
        <v>6.209368149375E12</v>
      </c>
      <c r="I23" s="19" t="s">
        <v>321</v>
      </c>
    </row>
    <row r="24">
      <c r="A24" s="41">
        <v>44416.0</v>
      </c>
      <c r="B24" s="19">
        <v>955798.0</v>
      </c>
      <c r="C24" s="19">
        <v>1.0</v>
      </c>
      <c r="D24" s="42">
        <v>68.8</v>
      </c>
      <c r="E24" s="43">
        <v>1.0</v>
      </c>
      <c r="F24" s="19" t="s">
        <v>41</v>
      </c>
      <c r="G24" s="19" t="s">
        <v>42</v>
      </c>
      <c r="H24" s="44" t="s">
        <v>39</v>
      </c>
      <c r="I24" s="19" t="s">
        <v>39</v>
      </c>
    </row>
    <row r="25">
      <c r="A25" s="41">
        <v>44416.0</v>
      </c>
      <c r="B25" s="19">
        <v>956238.0</v>
      </c>
      <c r="C25" s="19">
        <v>0.0</v>
      </c>
      <c r="D25" s="42">
        <v>126.9</v>
      </c>
      <c r="E25" s="43">
        <v>1.0</v>
      </c>
      <c r="F25" s="19" t="s">
        <v>36</v>
      </c>
      <c r="G25" s="19" t="s">
        <v>37</v>
      </c>
      <c r="H25" s="44">
        <v>6.229388243575E12</v>
      </c>
      <c r="I25" s="19" t="s">
        <v>324</v>
      </c>
    </row>
    <row r="26">
      <c r="A26" s="41">
        <v>44410.0</v>
      </c>
      <c r="B26" s="19">
        <v>950194.0</v>
      </c>
      <c r="C26" s="19">
        <v>0.0</v>
      </c>
      <c r="D26" s="42">
        <v>41.5</v>
      </c>
      <c r="E26" s="43">
        <v>1.0</v>
      </c>
      <c r="F26" s="19" t="s">
        <v>36</v>
      </c>
      <c r="G26" s="19" t="s">
        <v>37</v>
      </c>
      <c r="H26" s="44">
        <v>6.208975682575E12</v>
      </c>
      <c r="I26" s="19" t="s">
        <v>322</v>
      </c>
    </row>
    <row r="27">
      <c r="A27" s="41">
        <v>44415.0</v>
      </c>
      <c r="B27" s="19">
        <v>955133.0</v>
      </c>
      <c r="C27" s="19">
        <v>0.0</v>
      </c>
      <c r="D27" s="42">
        <v>65.9</v>
      </c>
      <c r="E27" s="43">
        <v>1.0</v>
      </c>
      <c r="F27" s="19" t="s">
        <v>36</v>
      </c>
      <c r="G27" s="19" t="s">
        <v>38</v>
      </c>
      <c r="H27" s="44">
        <v>6.209368149375E12</v>
      </c>
      <c r="I27" s="19" t="s">
        <v>321</v>
      </c>
    </row>
    <row r="28">
      <c r="A28" s="41">
        <v>44409.0</v>
      </c>
      <c r="B28" s="19">
        <v>949717.0</v>
      </c>
      <c r="C28" s="19">
        <v>0.0</v>
      </c>
      <c r="D28" s="42">
        <v>72.3</v>
      </c>
      <c r="E28" s="43">
        <v>1.0</v>
      </c>
      <c r="F28" s="19" t="s">
        <v>36</v>
      </c>
      <c r="G28" s="19" t="s">
        <v>37</v>
      </c>
      <c r="H28" s="44">
        <v>6.247788910375E12</v>
      </c>
      <c r="I28" s="19" t="s">
        <v>326</v>
      </c>
    </row>
    <row r="29">
      <c r="A29" s="41">
        <v>44420.0</v>
      </c>
      <c r="B29" s="19">
        <v>959300.0</v>
      </c>
      <c r="C29" s="19">
        <v>0.0</v>
      </c>
      <c r="D29" s="42">
        <v>107.6</v>
      </c>
      <c r="E29" s="43">
        <v>1.0</v>
      </c>
      <c r="F29" s="19" t="s">
        <v>36</v>
      </c>
      <c r="G29" s="19" t="s">
        <v>37</v>
      </c>
      <c r="H29" s="44">
        <v>6.208975682575E12</v>
      </c>
      <c r="I29" s="19" t="s">
        <v>322</v>
      </c>
    </row>
    <row r="30">
      <c r="A30" s="41">
        <v>44410.0</v>
      </c>
      <c r="B30" s="19">
        <v>951027.0</v>
      </c>
      <c r="C30" s="19">
        <v>0.0</v>
      </c>
      <c r="D30" s="42">
        <v>87.5</v>
      </c>
      <c r="E30" s="43">
        <v>1.0</v>
      </c>
      <c r="F30" s="19" t="s">
        <v>41</v>
      </c>
      <c r="G30" s="19" t="s">
        <v>42</v>
      </c>
      <c r="H30" s="44" t="s">
        <v>72</v>
      </c>
      <c r="I30" s="19" t="s">
        <v>72</v>
      </c>
    </row>
    <row r="31">
      <c r="A31" s="41">
        <v>44416.0</v>
      </c>
      <c r="B31" s="19">
        <v>955929.0</v>
      </c>
      <c r="C31" s="19">
        <v>1.0</v>
      </c>
      <c r="D31" s="42">
        <v>70.4</v>
      </c>
      <c r="E31" s="43">
        <v>1.0</v>
      </c>
      <c r="F31" s="19" t="s">
        <v>29</v>
      </c>
      <c r="G31" s="19" t="s">
        <v>35</v>
      </c>
      <c r="H31" s="44">
        <v>1.317344484E10</v>
      </c>
      <c r="I31" s="19" t="s">
        <v>283</v>
      </c>
    </row>
    <row r="32">
      <c r="A32" s="41">
        <v>44413.0</v>
      </c>
      <c r="B32" s="19">
        <v>953330.0</v>
      </c>
      <c r="C32" s="19">
        <v>0.0</v>
      </c>
      <c r="D32" s="42">
        <v>58.3</v>
      </c>
      <c r="E32" s="43">
        <v>1.0</v>
      </c>
      <c r="F32" s="19" t="s">
        <v>46</v>
      </c>
      <c r="G32" s="19" t="s">
        <v>90</v>
      </c>
      <c r="H32" s="44" t="s">
        <v>155</v>
      </c>
      <c r="I32" s="19" t="s">
        <v>155</v>
      </c>
    </row>
    <row r="33">
      <c r="A33" s="41">
        <v>44414.0</v>
      </c>
      <c r="B33" s="19">
        <v>954286.0</v>
      </c>
      <c r="C33" s="19">
        <v>0.0</v>
      </c>
      <c r="D33" s="42">
        <v>65.9</v>
      </c>
      <c r="E33" s="43">
        <v>1.0</v>
      </c>
      <c r="F33" s="19" t="s">
        <v>36</v>
      </c>
      <c r="G33" s="19" t="s">
        <v>37</v>
      </c>
      <c r="H33" s="44">
        <v>6.208975682575E12</v>
      </c>
      <c r="I33" s="19" t="s">
        <v>322</v>
      </c>
    </row>
    <row r="34">
      <c r="A34" s="41">
        <v>44420.0</v>
      </c>
      <c r="B34" s="19">
        <v>959067.0</v>
      </c>
      <c r="C34" s="19">
        <v>1.0</v>
      </c>
      <c r="D34" s="42">
        <v>65.5</v>
      </c>
      <c r="E34" s="43">
        <v>1.0</v>
      </c>
      <c r="F34" s="19" t="s">
        <v>29</v>
      </c>
      <c r="G34" s="19" t="s">
        <v>35</v>
      </c>
      <c r="H34" s="44">
        <v>1.317344484E10</v>
      </c>
      <c r="I34" s="19" t="s">
        <v>283</v>
      </c>
    </row>
    <row r="35">
      <c r="A35" s="41">
        <v>44422.0</v>
      </c>
      <c r="B35" s="19">
        <v>960276.0</v>
      </c>
      <c r="C35" s="19">
        <v>0.0</v>
      </c>
      <c r="D35" s="42">
        <v>2.9</v>
      </c>
      <c r="E35" s="43">
        <v>1.0</v>
      </c>
      <c r="F35" s="19" t="s">
        <v>29</v>
      </c>
      <c r="G35" s="19" t="s">
        <v>35</v>
      </c>
      <c r="H35" s="44">
        <v>1.317344484E10</v>
      </c>
      <c r="I35" s="19" t="s">
        <v>283</v>
      </c>
    </row>
    <row r="36">
      <c r="A36" s="41">
        <v>44413.0</v>
      </c>
      <c r="B36" s="19">
        <v>953597.0</v>
      </c>
      <c r="C36" s="19">
        <v>0.0</v>
      </c>
      <c r="D36" s="42">
        <v>41.0</v>
      </c>
      <c r="E36" s="43">
        <v>1.0</v>
      </c>
      <c r="F36" s="19" t="s">
        <v>36</v>
      </c>
      <c r="G36" s="19" t="s">
        <v>157</v>
      </c>
      <c r="H36" s="44" t="s">
        <v>156</v>
      </c>
      <c r="I36" s="19" t="s">
        <v>156</v>
      </c>
    </row>
    <row r="37">
      <c r="A37" s="41">
        <v>44418.0</v>
      </c>
      <c r="B37" s="19">
        <v>957686.0</v>
      </c>
      <c r="C37" s="19">
        <v>1.0</v>
      </c>
      <c r="D37" s="42">
        <v>30.0</v>
      </c>
      <c r="E37" s="43">
        <v>1.0</v>
      </c>
      <c r="F37" s="19" t="s">
        <v>36</v>
      </c>
      <c r="G37" s="19" t="s">
        <v>38</v>
      </c>
      <c r="H37" s="44">
        <v>6.248630848375E12</v>
      </c>
      <c r="I37" s="19" t="s">
        <v>327</v>
      </c>
    </row>
    <row r="38">
      <c r="A38" s="41">
        <v>44417.0</v>
      </c>
      <c r="B38" s="19">
        <v>956707.0</v>
      </c>
      <c r="C38" s="19">
        <v>0.0</v>
      </c>
      <c r="D38" s="42">
        <v>38.2</v>
      </c>
      <c r="E38" s="43">
        <v>1.0</v>
      </c>
      <c r="F38" s="19" t="s">
        <v>36</v>
      </c>
      <c r="G38" s="19" t="s">
        <v>38</v>
      </c>
      <c r="H38" s="44">
        <v>6.209368149375E12</v>
      </c>
      <c r="I38" s="19" t="s">
        <v>321</v>
      </c>
    </row>
    <row r="39">
      <c r="A39" s="41">
        <v>44420.0</v>
      </c>
      <c r="B39" s="19">
        <v>959016.0</v>
      </c>
      <c r="C39" s="19">
        <v>0.0</v>
      </c>
      <c r="D39" s="42">
        <v>35.3</v>
      </c>
      <c r="E39" s="43">
        <v>1.0</v>
      </c>
      <c r="F39" s="19" t="s">
        <v>36</v>
      </c>
      <c r="G39" s="19" t="s">
        <v>38</v>
      </c>
      <c r="H39" s="44">
        <v>6.209368149375E12</v>
      </c>
      <c r="I39" s="19" t="s">
        <v>321</v>
      </c>
    </row>
    <row r="40">
      <c r="A40" s="41">
        <v>44409.0</v>
      </c>
      <c r="B40" s="19">
        <v>949771.0</v>
      </c>
      <c r="C40" s="19">
        <v>1.0</v>
      </c>
      <c r="D40" s="42">
        <v>105.3</v>
      </c>
      <c r="E40" s="43">
        <v>1.0</v>
      </c>
      <c r="F40" s="19" t="s">
        <v>41</v>
      </c>
      <c r="G40" s="19" t="s">
        <v>42</v>
      </c>
      <c r="H40" s="44" t="s">
        <v>39</v>
      </c>
      <c r="I40" s="19" t="s">
        <v>39</v>
      </c>
    </row>
    <row r="41">
      <c r="A41" s="41">
        <v>44422.0</v>
      </c>
      <c r="B41" s="19">
        <v>960450.0</v>
      </c>
      <c r="C41" s="19">
        <v>0.0</v>
      </c>
      <c r="D41" s="42">
        <v>16.9</v>
      </c>
      <c r="E41" s="43">
        <v>1.0</v>
      </c>
      <c r="F41" s="19" t="s">
        <v>36</v>
      </c>
      <c r="G41" s="19" t="s">
        <v>38</v>
      </c>
      <c r="H41" s="44">
        <v>6.248630848375E12</v>
      </c>
      <c r="I41" s="19" t="s">
        <v>325</v>
      </c>
    </row>
    <row r="42">
      <c r="A42" s="41">
        <v>44409.0</v>
      </c>
      <c r="B42" s="19">
        <v>949244.0</v>
      </c>
      <c r="C42" s="19">
        <v>0.0</v>
      </c>
      <c r="D42" s="42">
        <v>73.2</v>
      </c>
      <c r="E42" s="43">
        <v>1.0</v>
      </c>
      <c r="F42" s="19" t="s">
        <v>36</v>
      </c>
      <c r="G42" s="19" t="s">
        <v>65</v>
      </c>
      <c r="H42" s="44" t="s">
        <v>64</v>
      </c>
      <c r="I42" s="19" t="s">
        <v>64</v>
      </c>
    </row>
    <row r="43">
      <c r="A43" s="41">
        <v>44414.0</v>
      </c>
      <c r="B43" s="19">
        <v>954568.0</v>
      </c>
      <c r="C43" s="19">
        <v>0.0</v>
      </c>
      <c r="D43" s="42">
        <v>97.9</v>
      </c>
      <c r="E43" s="43">
        <v>1.0</v>
      </c>
      <c r="F43" s="19" t="s">
        <v>36</v>
      </c>
      <c r="G43" s="19" t="s">
        <v>37</v>
      </c>
      <c r="H43" s="44">
        <v>6.248615162175E12</v>
      </c>
      <c r="I43" s="19" t="s">
        <v>328</v>
      </c>
    </row>
    <row r="44">
      <c r="A44" s="41">
        <v>44421.0</v>
      </c>
      <c r="B44" s="19">
        <v>959828.0</v>
      </c>
      <c r="C44" s="19">
        <v>0.0</v>
      </c>
      <c r="D44" s="42">
        <v>7.5</v>
      </c>
      <c r="E44" s="43">
        <v>1.0</v>
      </c>
      <c r="F44" s="19" t="s">
        <v>36</v>
      </c>
      <c r="G44" s="19" t="s">
        <v>38</v>
      </c>
      <c r="H44" s="44">
        <v>6.248630848375E12</v>
      </c>
      <c r="I44" s="19" t="s">
        <v>325</v>
      </c>
    </row>
    <row r="45">
      <c r="A45" s="41">
        <v>44413.0</v>
      </c>
      <c r="B45" s="19">
        <v>953808.0</v>
      </c>
      <c r="C45" s="19">
        <v>0.0</v>
      </c>
      <c r="D45" s="42">
        <v>107.1</v>
      </c>
      <c r="E45" s="43">
        <v>1.0</v>
      </c>
      <c r="F45" s="19" t="s">
        <v>46</v>
      </c>
      <c r="G45" s="19" t="s">
        <v>90</v>
      </c>
      <c r="H45" s="44" t="s">
        <v>155</v>
      </c>
      <c r="I45" s="19" t="s">
        <v>155</v>
      </c>
    </row>
    <row r="46">
      <c r="A46" s="41">
        <v>44415.0</v>
      </c>
      <c r="B46" s="19">
        <v>955083.0</v>
      </c>
      <c r="C46" s="19">
        <v>1.0</v>
      </c>
      <c r="D46" s="42">
        <v>104.7</v>
      </c>
      <c r="E46" s="43">
        <v>1.0</v>
      </c>
      <c r="F46" s="19" t="s">
        <v>36</v>
      </c>
      <c r="G46" s="19" t="s">
        <v>157</v>
      </c>
      <c r="H46" s="44" t="s">
        <v>156</v>
      </c>
      <c r="I46" s="19" t="s">
        <v>156</v>
      </c>
    </row>
    <row r="47">
      <c r="A47" s="41">
        <v>44419.0</v>
      </c>
      <c r="B47" s="19">
        <v>958442.0</v>
      </c>
      <c r="C47" s="19">
        <v>0.0</v>
      </c>
      <c r="D47" s="42">
        <v>49.9</v>
      </c>
      <c r="E47" s="43">
        <v>1.0</v>
      </c>
      <c r="F47" s="19" t="s">
        <v>46</v>
      </c>
      <c r="G47" s="19" t="s">
        <v>90</v>
      </c>
      <c r="H47" s="44" t="s">
        <v>155</v>
      </c>
      <c r="I47" s="19" t="s">
        <v>155</v>
      </c>
    </row>
    <row r="48">
      <c r="A48" s="41">
        <v>44421.0</v>
      </c>
      <c r="B48" s="19">
        <v>959926.0</v>
      </c>
      <c r="C48" s="19">
        <v>0.0</v>
      </c>
      <c r="D48" s="42">
        <v>54.5</v>
      </c>
      <c r="E48" s="43">
        <v>1.0</v>
      </c>
      <c r="F48" s="19" t="s">
        <v>41</v>
      </c>
      <c r="G48" s="19" t="s">
        <v>42</v>
      </c>
      <c r="H48" s="44" t="s">
        <v>72</v>
      </c>
      <c r="I48" s="19" t="s">
        <v>72</v>
      </c>
    </row>
    <row r="49">
      <c r="A49" s="41">
        <v>44423.0</v>
      </c>
      <c r="B49" s="19">
        <v>960890.0</v>
      </c>
      <c r="C49" s="19">
        <v>0.0</v>
      </c>
      <c r="D49" s="42">
        <v>41.2</v>
      </c>
      <c r="E49" s="43">
        <v>1.0</v>
      </c>
      <c r="F49" s="19" t="s">
        <v>36</v>
      </c>
      <c r="G49" s="19" t="s">
        <v>37</v>
      </c>
      <c r="H49" s="44">
        <v>6.208975682575E12</v>
      </c>
      <c r="I49" s="19" t="s">
        <v>322</v>
      </c>
    </row>
    <row r="50">
      <c r="A50" s="41">
        <v>44419.0</v>
      </c>
      <c r="B50" s="19">
        <v>958035.0</v>
      </c>
      <c r="C50" s="19">
        <v>1.0</v>
      </c>
      <c r="D50" s="42">
        <v>91.5</v>
      </c>
      <c r="E50" s="43">
        <v>1.0</v>
      </c>
      <c r="F50" s="19" t="s">
        <v>29</v>
      </c>
      <c r="G50" s="19" t="s">
        <v>35</v>
      </c>
      <c r="H50" s="44">
        <v>1.317344484E10</v>
      </c>
      <c r="I50" s="19" t="s">
        <v>283</v>
      </c>
    </row>
    <row r="51">
      <c r="A51" s="41">
        <v>44410.0</v>
      </c>
      <c r="B51" s="19">
        <v>950701.0</v>
      </c>
      <c r="C51" s="19">
        <v>0.0</v>
      </c>
      <c r="D51" s="42">
        <v>61.9</v>
      </c>
      <c r="E51" s="43">
        <v>1.0</v>
      </c>
      <c r="F51" s="19" t="s">
        <v>29</v>
      </c>
      <c r="G51" s="19" t="s">
        <v>35</v>
      </c>
      <c r="H51" s="44">
        <v>1.317344484E10</v>
      </c>
      <c r="I51" s="19" t="s">
        <v>283</v>
      </c>
    </row>
    <row r="52">
      <c r="A52" s="41">
        <v>44412.0</v>
      </c>
      <c r="B52" s="19">
        <v>952715.0</v>
      </c>
      <c r="C52" s="19">
        <v>0.0</v>
      </c>
      <c r="D52" s="42">
        <v>8.9</v>
      </c>
      <c r="E52" s="43">
        <v>1.0</v>
      </c>
      <c r="F52" s="19" t="s">
        <v>36</v>
      </c>
      <c r="G52" s="19" t="s">
        <v>38</v>
      </c>
      <c r="H52" s="44">
        <v>6.248630848375E12</v>
      </c>
      <c r="I52" s="19" t="s">
        <v>325</v>
      </c>
    </row>
    <row r="53">
      <c r="A53" s="41">
        <v>44416.0</v>
      </c>
      <c r="B53" s="19">
        <v>956038.0</v>
      </c>
      <c r="C53" s="19">
        <v>0.0</v>
      </c>
      <c r="D53" s="42">
        <v>117.2</v>
      </c>
      <c r="E53" s="43">
        <v>1.0</v>
      </c>
      <c r="F53" s="19" t="s">
        <v>36</v>
      </c>
      <c r="G53" s="19" t="s">
        <v>157</v>
      </c>
      <c r="H53" s="44" t="s">
        <v>156</v>
      </c>
      <c r="I53" s="19" t="s">
        <v>156</v>
      </c>
    </row>
    <row r="54">
      <c r="A54" s="41">
        <v>44412.0</v>
      </c>
      <c r="B54" s="19">
        <v>952614.0</v>
      </c>
      <c r="C54" s="19">
        <v>0.0</v>
      </c>
      <c r="D54" s="42">
        <v>20.2</v>
      </c>
      <c r="E54" s="43">
        <v>1.0</v>
      </c>
      <c r="F54" s="19" t="s">
        <v>36</v>
      </c>
      <c r="G54" s="19" t="s">
        <v>38</v>
      </c>
      <c r="H54" s="44">
        <v>6.229389502175E12</v>
      </c>
      <c r="I54" s="19" t="s">
        <v>329</v>
      </c>
    </row>
    <row r="55">
      <c r="A55" s="41">
        <v>44415.0</v>
      </c>
      <c r="B55" s="19">
        <v>954790.0</v>
      </c>
      <c r="C55" s="19">
        <v>0.0</v>
      </c>
      <c r="D55" s="42">
        <v>49.7</v>
      </c>
      <c r="E55" s="43">
        <v>1.0</v>
      </c>
      <c r="F55" s="19" t="s">
        <v>29</v>
      </c>
      <c r="G55" s="19" t="s">
        <v>35</v>
      </c>
      <c r="H55" s="44">
        <v>1.317344484E10</v>
      </c>
      <c r="I55" s="19" t="s">
        <v>283</v>
      </c>
    </row>
    <row r="56">
      <c r="A56" s="41">
        <v>44409.0</v>
      </c>
      <c r="B56" s="19">
        <v>949178.0</v>
      </c>
      <c r="C56" s="19">
        <v>1.0</v>
      </c>
      <c r="D56" s="42">
        <v>58.0</v>
      </c>
      <c r="E56" s="43">
        <v>1.0</v>
      </c>
      <c r="F56" s="19" t="s">
        <v>36</v>
      </c>
      <c r="G56" s="19" t="s">
        <v>38</v>
      </c>
      <c r="H56" s="44">
        <v>6.248630848375E12</v>
      </c>
      <c r="I56" s="19" t="s">
        <v>325</v>
      </c>
    </row>
    <row r="57">
      <c r="A57" s="41">
        <v>44412.0</v>
      </c>
      <c r="B57" s="19">
        <v>952037.0</v>
      </c>
      <c r="C57" s="19">
        <v>0.0</v>
      </c>
      <c r="D57" s="42">
        <v>72.4</v>
      </c>
      <c r="E57" s="43">
        <v>1.0</v>
      </c>
      <c r="F57" s="19" t="s">
        <v>36</v>
      </c>
      <c r="G57" s="19" t="s">
        <v>65</v>
      </c>
      <c r="H57" s="44" t="s">
        <v>124</v>
      </c>
      <c r="I57" s="19" t="s">
        <v>124</v>
      </c>
    </row>
    <row r="58">
      <c r="A58" s="41">
        <v>44413.0</v>
      </c>
      <c r="B58" s="19">
        <v>953656.0</v>
      </c>
      <c r="C58" s="19">
        <v>0.0</v>
      </c>
      <c r="D58" s="42">
        <v>70.3</v>
      </c>
      <c r="E58" s="43">
        <v>1.0</v>
      </c>
      <c r="F58" s="19" t="s">
        <v>46</v>
      </c>
      <c r="G58" s="19" t="s">
        <v>90</v>
      </c>
      <c r="H58" s="44" t="s">
        <v>158</v>
      </c>
      <c r="I58" s="19" t="s">
        <v>158</v>
      </c>
    </row>
    <row r="59">
      <c r="A59" s="41">
        <v>44414.0</v>
      </c>
      <c r="B59" s="19">
        <v>954517.0</v>
      </c>
      <c r="C59" s="19">
        <v>0.0</v>
      </c>
      <c r="D59" s="42">
        <v>36.3</v>
      </c>
      <c r="E59" s="43">
        <v>1.0</v>
      </c>
      <c r="F59" s="19" t="s">
        <v>36</v>
      </c>
      <c r="G59" s="19" t="s">
        <v>37</v>
      </c>
      <c r="H59" s="44">
        <v>6.208975682575E12</v>
      </c>
      <c r="I59" s="19" t="s">
        <v>322</v>
      </c>
    </row>
    <row r="60">
      <c r="A60" s="41">
        <v>44417.0</v>
      </c>
      <c r="B60" s="19">
        <v>956557.0</v>
      </c>
      <c r="C60" s="19">
        <v>0.0</v>
      </c>
      <c r="D60" s="42">
        <v>117.8</v>
      </c>
      <c r="E60" s="43">
        <v>1.0</v>
      </c>
      <c r="F60" s="19" t="s">
        <v>46</v>
      </c>
      <c r="G60" s="19" t="s">
        <v>90</v>
      </c>
      <c r="H60" s="44" t="s">
        <v>201</v>
      </c>
      <c r="I60" s="19" t="s">
        <v>201</v>
      </c>
    </row>
    <row r="61">
      <c r="A61" s="41">
        <v>44418.0</v>
      </c>
      <c r="B61" s="19">
        <v>957597.0</v>
      </c>
      <c r="C61" s="19">
        <v>0.0</v>
      </c>
      <c r="D61" s="42">
        <v>33.1</v>
      </c>
      <c r="E61" s="43">
        <v>1.0</v>
      </c>
      <c r="F61" s="19" t="s">
        <v>36</v>
      </c>
      <c r="G61" s="19" t="s">
        <v>65</v>
      </c>
      <c r="H61" s="44" t="s">
        <v>211</v>
      </c>
      <c r="I61" s="19" t="s">
        <v>211</v>
      </c>
    </row>
    <row r="62">
      <c r="A62" s="41">
        <v>44410.0</v>
      </c>
      <c r="B62" s="19">
        <v>950386.0</v>
      </c>
      <c r="C62" s="19">
        <v>1.0</v>
      </c>
      <c r="D62" s="42">
        <v>80.7</v>
      </c>
      <c r="E62" s="43">
        <v>1.0</v>
      </c>
      <c r="F62" s="19" t="s">
        <v>41</v>
      </c>
      <c r="G62" s="19" t="s">
        <v>42</v>
      </c>
      <c r="H62" s="44" t="s">
        <v>39</v>
      </c>
      <c r="I62" s="19" t="s">
        <v>39</v>
      </c>
    </row>
    <row r="63">
      <c r="A63" s="41">
        <v>44412.0</v>
      </c>
      <c r="B63" s="19">
        <v>952485.0</v>
      </c>
      <c r="C63" s="19">
        <v>0.0</v>
      </c>
      <c r="D63" s="42">
        <v>59.7</v>
      </c>
      <c r="E63" s="43">
        <v>1.0</v>
      </c>
      <c r="F63" s="19" t="s">
        <v>41</v>
      </c>
      <c r="G63" s="19" t="s">
        <v>42</v>
      </c>
      <c r="H63" s="44" t="s">
        <v>39</v>
      </c>
      <c r="I63" s="19" t="s">
        <v>39</v>
      </c>
    </row>
    <row r="64">
      <c r="A64" s="41">
        <v>44410.0</v>
      </c>
      <c r="B64" s="19">
        <v>950956.0</v>
      </c>
      <c r="C64" s="19">
        <v>1.0</v>
      </c>
      <c r="D64" s="42">
        <v>34.2</v>
      </c>
      <c r="E64" s="43">
        <v>1.0</v>
      </c>
      <c r="F64" s="19" t="s">
        <v>36</v>
      </c>
      <c r="G64" s="19" t="s">
        <v>37</v>
      </c>
      <c r="H64" s="44">
        <v>6.208975682575E12</v>
      </c>
      <c r="I64" s="19" t="s">
        <v>322</v>
      </c>
    </row>
    <row r="65">
      <c r="A65" s="41">
        <v>44413.0</v>
      </c>
      <c r="B65" s="19">
        <v>953110.0</v>
      </c>
      <c r="C65" s="19">
        <v>0.0</v>
      </c>
      <c r="D65" s="42">
        <v>42.0</v>
      </c>
      <c r="E65" s="43">
        <v>1.0</v>
      </c>
      <c r="F65" s="19" t="s">
        <v>36</v>
      </c>
      <c r="G65" s="19" t="s">
        <v>157</v>
      </c>
      <c r="H65" s="44" t="s">
        <v>156</v>
      </c>
      <c r="I65" s="19" t="s">
        <v>156</v>
      </c>
    </row>
    <row r="66">
      <c r="A66" s="41">
        <v>44414.0</v>
      </c>
      <c r="B66" s="19">
        <v>954271.0</v>
      </c>
      <c r="C66" s="19">
        <v>1.0</v>
      </c>
      <c r="D66" s="42">
        <v>56.2</v>
      </c>
      <c r="E66" s="43">
        <v>1.0</v>
      </c>
      <c r="F66" s="19" t="s">
        <v>41</v>
      </c>
      <c r="G66" s="19" t="s">
        <v>42</v>
      </c>
      <c r="H66" s="44" t="s">
        <v>39</v>
      </c>
      <c r="I66" s="19" t="s">
        <v>39</v>
      </c>
    </row>
    <row r="67">
      <c r="A67" s="41">
        <v>44420.0</v>
      </c>
      <c r="B67" s="19">
        <v>958846.0</v>
      </c>
      <c r="C67" s="19">
        <v>0.0</v>
      </c>
      <c r="D67" s="42">
        <v>60.6</v>
      </c>
      <c r="E67" s="43">
        <v>1.0</v>
      </c>
      <c r="F67" s="19" t="s">
        <v>46</v>
      </c>
      <c r="G67" s="19" t="s">
        <v>90</v>
      </c>
      <c r="H67" s="44" t="s">
        <v>224</v>
      </c>
      <c r="I67" s="19" t="s">
        <v>224</v>
      </c>
    </row>
    <row r="68">
      <c r="A68" s="41">
        <v>44420.0</v>
      </c>
      <c r="B68" s="19">
        <v>959114.0</v>
      </c>
      <c r="C68" s="19">
        <v>0.0</v>
      </c>
      <c r="D68" s="42">
        <v>110.5</v>
      </c>
      <c r="E68" s="43">
        <v>1.0</v>
      </c>
      <c r="F68" s="19" t="s">
        <v>41</v>
      </c>
      <c r="G68" s="19" t="s">
        <v>42</v>
      </c>
      <c r="H68" s="44" t="s">
        <v>39</v>
      </c>
      <c r="I68" s="19" t="s">
        <v>39</v>
      </c>
    </row>
    <row r="69">
      <c r="A69" s="41">
        <v>44410.0</v>
      </c>
      <c r="B69" s="19">
        <v>950550.0</v>
      </c>
      <c r="C69" s="19">
        <v>0.0</v>
      </c>
      <c r="D69" s="42">
        <v>46.0</v>
      </c>
      <c r="E69" s="43">
        <v>1.0</v>
      </c>
      <c r="F69" s="19" t="s">
        <v>36</v>
      </c>
      <c r="G69" s="19" t="s">
        <v>37</v>
      </c>
      <c r="H69" s="44">
        <v>6.208975682575E12</v>
      </c>
      <c r="I69" s="19" t="s">
        <v>322</v>
      </c>
    </row>
    <row r="70">
      <c r="A70" s="41">
        <v>44414.0</v>
      </c>
      <c r="B70" s="19">
        <v>954020.0</v>
      </c>
      <c r="C70" s="19">
        <v>1.0</v>
      </c>
      <c r="D70" s="42">
        <v>95.6</v>
      </c>
      <c r="E70" s="43">
        <v>1.0</v>
      </c>
      <c r="F70" s="19" t="s">
        <v>36</v>
      </c>
      <c r="G70" s="19" t="s">
        <v>37</v>
      </c>
      <c r="H70" s="44">
        <v>6.208975682575E12</v>
      </c>
      <c r="I70" s="19" t="s">
        <v>322</v>
      </c>
    </row>
    <row r="71">
      <c r="A71" s="41">
        <v>44411.0</v>
      </c>
      <c r="B71" s="19">
        <v>951438.0</v>
      </c>
      <c r="C71" s="19">
        <v>0.0</v>
      </c>
      <c r="D71" s="42">
        <v>59.0</v>
      </c>
      <c r="E71" s="43">
        <v>1.0</v>
      </c>
      <c r="F71" s="19" t="s">
        <v>29</v>
      </c>
      <c r="G71" s="19" t="s">
        <v>35</v>
      </c>
      <c r="H71" s="44">
        <v>1.317344484E10</v>
      </c>
      <c r="I71" s="19" t="s">
        <v>283</v>
      </c>
    </row>
    <row r="72">
      <c r="A72" s="41">
        <v>44411.0</v>
      </c>
      <c r="C72" s="19">
        <v>0.0</v>
      </c>
      <c r="D72" s="42">
        <v>172.0</v>
      </c>
      <c r="E72" s="43">
        <v>1.0</v>
      </c>
      <c r="F72" s="19" t="s">
        <v>36</v>
      </c>
      <c r="G72" s="19" t="s">
        <v>38</v>
      </c>
      <c r="H72" s="44">
        <v>6.209368149375E12</v>
      </c>
      <c r="I72" s="19" t="s">
        <v>321</v>
      </c>
    </row>
    <row r="73">
      <c r="A73" s="41">
        <v>44411.0</v>
      </c>
      <c r="B73" s="19">
        <v>951672.0</v>
      </c>
      <c r="C73" s="19">
        <v>0.0</v>
      </c>
      <c r="D73" s="42">
        <v>172.0</v>
      </c>
      <c r="E73" s="43">
        <v>1.0</v>
      </c>
      <c r="F73" s="19" t="s">
        <v>36</v>
      </c>
      <c r="G73" s="19" t="s">
        <v>38</v>
      </c>
      <c r="H73" s="44">
        <v>6.209368149375E12</v>
      </c>
      <c r="I73" s="19" t="s">
        <v>321</v>
      </c>
    </row>
    <row r="74">
      <c r="A74" s="41">
        <v>44415.0</v>
      </c>
      <c r="B74" s="19">
        <v>954843.0</v>
      </c>
      <c r="C74" s="19">
        <v>0.0</v>
      </c>
      <c r="D74" s="42">
        <v>22.3</v>
      </c>
      <c r="E74" s="43">
        <v>1.0</v>
      </c>
      <c r="F74" s="19" t="s">
        <v>36</v>
      </c>
      <c r="G74" s="19" t="s">
        <v>37</v>
      </c>
      <c r="H74" s="44">
        <v>6.208975682575E12</v>
      </c>
      <c r="I74" s="19" t="s">
        <v>322</v>
      </c>
    </row>
    <row r="75">
      <c r="A75" s="41">
        <v>44423.0</v>
      </c>
      <c r="B75" s="19">
        <v>960714.0</v>
      </c>
      <c r="C75" s="19">
        <v>1.0</v>
      </c>
      <c r="D75" s="42">
        <v>93.8</v>
      </c>
      <c r="E75" s="43">
        <v>1.0</v>
      </c>
      <c r="F75" s="19" t="s">
        <v>36</v>
      </c>
      <c r="G75" s="19" t="s">
        <v>37</v>
      </c>
      <c r="H75" s="44">
        <v>6.203348753175E12</v>
      </c>
      <c r="I75" s="19" t="s">
        <v>169</v>
      </c>
    </row>
    <row r="76">
      <c r="A76" s="41">
        <v>44423.0</v>
      </c>
      <c r="B76" s="19">
        <v>960667.0</v>
      </c>
      <c r="C76" s="19">
        <v>0.0</v>
      </c>
      <c r="D76" s="42">
        <v>93.8</v>
      </c>
      <c r="E76" s="43">
        <v>1.0</v>
      </c>
      <c r="F76" s="19" t="s">
        <v>36</v>
      </c>
      <c r="G76" s="19" t="s">
        <v>37</v>
      </c>
      <c r="H76" s="44">
        <v>6.203348753175E12</v>
      </c>
      <c r="I76" s="19" t="s">
        <v>169</v>
      </c>
    </row>
    <row r="77">
      <c r="A77" s="41">
        <v>44413.0</v>
      </c>
      <c r="B77" s="19">
        <v>953520.0</v>
      </c>
      <c r="C77" s="19">
        <v>0.0</v>
      </c>
      <c r="D77" s="42">
        <v>65.2</v>
      </c>
      <c r="E77" s="43">
        <v>1.0</v>
      </c>
      <c r="F77" s="19" t="s">
        <v>46</v>
      </c>
      <c r="G77" s="19" t="s">
        <v>90</v>
      </c>
      <c r="H77" s="44" t="s">
        <v>155</v>
      </c>
      <c r="I77" s="19" t="s">
        <v>155</v>
      </c>
    </row>
    <row r="78">
      <c r="A78" s="41">
        <v>44413.0</v>
      </c>
      <c r="B78" s="19">
        <v>953436.0</v>
      </c>
      <c r="C78" s="19">
        <v>0.0</v>
      </c>
      <c r="D78" s="42">
        <v>86.1</v>
      </c>
      <c r="E78" s="43">
        <v>1.0</v>
      </c>
      <c r="F78" s="19" t="s">
        <v>46</v>
      </c>
      <c r="G78" s="19" t="s">
        <v>90</v>
      </c>
      <c r="H78" s="44" t="s">
        <v>155</v>
      </c>
      <c r="I78" s="19" t="s">
        <v>155</v>
      </c>
    </row>
    <row r="79">
      <c r="A79" s="41">
        <v>44423.0</v>
      </c>
      <c r="B79" s="19">
        <v>960999.0</v>
      </c>
      <c r="C79" s="19">
        <v>1.0</v>
      </c>
      <c r="D79" s="42">
        <v>87.6</v>
      </c>
      <c r="E79" s="43">
        <v>1.0</v>
      </c>
      <c r="F79" s="19" t="s">
        <v>36</v>
      </c>
      <c r="G79" s="19" t="s">
        <v>65</v>
      </c>
      <c r="H79" s="44" t="s">
        <v>255</v>
      </c>
      <c r="I79" s="19" t="s">
        <v>255</v>
      </c>
    </row>
    <row r="80">
      <c r="A80" s="41">
        <v>44409.0</v>
      </c>
      <c r="B80" s="19">
        <v>949227.0</v>
      </c>
      <c r="C80" s="19">
        <v>1.0</v>
      </c>
      <c r="D80" s="42">
        <v>65.4</v>
      </c>
      <c r="E80" s="43">
        <v>1.0</v>
      </c>
      <c r="F80" s="19" t="s">
        <v>41</v>
      </c>
      <c r="G80" s="19" t="s">
        <v>42</v>
      </c>
      <c r="H80" s="44" t="s">
        <v>39</v>
      </c>
      <c r="I80" s="19" t="s">
        <v>39</v>
      </c>
    </row>
    <row r="81">
      <c r="A81" s="41">
        <v>44421.0</v>
      </c>
      <c r="B81" s="19">
        <v>959767.0</v>
      </c>
      <c r="C81" s="19">
        <v>1.0</v>
      </c>
      <c r="D81" s="42">
        <v>21.2</v>
      </c>
      <c r="E81" s="43">
        <v>1.0</v>
      </c>
      <c r="F81" s="19" t="s">
        <v>41</v>
      </c>
      <c r="G81" s="19" t="s">
        <v>42</v>
      </c>
      <c r="H81" s="44" t="s">
        <v>39</v>
      </c>
      <c r="I81" s="19" t="s">
        <v>39</v>
      </c>
    </row>
    <row r="82">
      <c r="A82" s="41">
        <v>44410.0</v>
      </c>
      <c r="B82" s="19">
        <v>950586.0</v>
      </c>
      <c r="C82" s="19">
        <v>0.0</v>
      </c>
      <c r="D82" s="42">
        <v>29.9</v>
      </c>
      <c r="E82" s="43">
        <v>1.0</v>
      </c>
      <c r="F82" s="19" t="s">
        <v>29</v>
      </c>
      <c r="G82" s="19" t="s">
        <v>35</v>
      </c>
      <c r="H82" s="44">
        <v>1.3287594842E10</v>
      </c>
      <c r="I82" s="19" t="s">
        <v>284</v>
      </c>
    </row>
    <row r="83">
      <c r="A83" s="41">
        <v>44411.0</v>
      </c>
      <c r="B83" s="19">
        <v>951389.0</v>
      </c>
      <c r="C83" s="19">
        <v>0.0</v>
      </c>
      <c r="D83" s="42">
        <v>166.7</v>
      </c>
      <c r="E83" s="43">
        <v>1.0</v>
      </c>
      <c r="F83" s="19" t="s">
        <v>36</v>
      </c>
      <c r="G83" s="19" t="s">
        <v>65</v>
      </c>
      <c r="H83" s="44" t="s">
        <v>124</v>
      </c>
      <c r="I83" s="19" t="s">
        <v>124</v>
      </c>
    </row>
    <row r="84">
      <c r="A84" s="41">
        <v>44411.0</v>
      </c>
      <c r="B84" s="19">
        <v>951437.0</v>
      </c>
      <c r="C84" s="19">
        <v>1.0</v>
      </c>
      <c r="D84" s="42">
        <v>75.4</v>
      </c>
      <c r="E84" s="43">
        <v>1.0</v>
      </c>
      <c r="F84" s="19" t="s">
        <v>36</v>
      </c>
      <c r="G84" s="19" t="s">
        <v>65</v>
      </c>
      <c r="H84" s="44" t="s">
        <v>64</v>
      </c>
      <c r="I84" s="19" t="s">
        <v>64</v>
      </c>
    </row>
    <row r="85">
      <c r="A85" s="41">
        <v>44418.0</v>
      </c>
      <c r="B85" s="19">
        <v>957219.0</v>
      </c>
      <c r="C85" s="19">
        <v>0.0</v>
      </c>
      <c r="D85" s="42">
        <v>22.2</v>
      </c>
      <c r="E85" s="43">
        <v>1.0</v>
      </c>
      <c r="F85" s="19" t="s">
        <v>36</v>
      </c>
      <c r="G85" s="19" t="s">
        <v>65</v>
      </c>
      <c r="H85" s="44" t="s">
        <v>210</v>
      </c>
      <c r="I85" s="19" t="s">
        <v>210</v>
      </c>
    </row>
    <row r="86">
      <c r="A86" s="41">
        <v>44416.0</v>
      </c>
      <c r="B86" s="19">
        <v>955455.0</v>
      </c>
      <c r="C86" s="19">
        <v>0.0</v>
      </c>
      <c r="D86" s="42">
        <v>31.1</v>
      </c>
      <c r="E86" s="43">
        <v>1.0</v>
      </c>
      <c r="F86" s="19" t="s">
        <v>36</v>
      </c>
      <c r="G86" s="19" t="s">
        <v>38</v>
      </c>
      <c r="H86" s="44">
        <v>6.229389502175E12</v>
      </c>
      <c r="I86" s="19" t="s">
        <v>329</v>
      </c>
    </row>
    <row r="87">
      <c r="A87" s="41">
        <v>44422.0</v>
      </c>
      <c r="B87" s="19">
        <v>960020.0</v>
      </c>
      <c r="C87" s="19">
        <v>0.0</v>
      </c>
      <c r="D87" s="42">
        <v>29.6</v>
      </c>
      <c r="E87" s="43">
        <v>1.0</v>
      </c>
      <c r="F87" s="19" t="s">
        <v>36</v>
      </c>
      <c r="G87" s="19" t="s">
        <v>38</v>
      </c>
      <c r="H87" s="44">
        <v>6.248630848375E12</v>
      </c>
      <c r="I87" s="19" t="s">
        <v>325</v>
      </c>
    </row>
    <row r="88">
      <c r="A88" s="41">
        <v>44412.0</v>
      </c>
      <c r="B88" s="19">
        <v>952234.0</v>
      </c>
      <c r="C88" s="19">
        <v>0.0</v>
      </c>
      <c r="D88" s="42">
        <v>24.6</v>
      </c>
      <c r="E88" s="43">
        <v>1.0</v>
      </c>
      <c r="F88" s="19" t="s">
        <v>36</v>
      </c>
      <c r="G88" s="19" t="s">
        <v>38</v>
      </c>
      <c r="H88" s="44">
        <v>6.248630848375E12</v>
      </c>
      <c r="I88" s="19" t="s">
        <v>327</v>
      </c>
    </row>
    <row r="89">
      <c r="A89" s="41">
        <v>44413.0</v>
      </c>
      <c r="B89" s="19">
        <v>953802.0</v>
      </c>
      <c r="C89" s="19">
        <v>1.0</v>
      </c>
      <c r="D89" s="42">
        <v>84.3</v>
      </c>
      <c r="E89" s="43">
        <v>1.0</v>
      </c>
      <c r="F89" s="19" t="s">
        <v>46</v>
      </c>
      <c r="G89" s="19" t="s">
        <v>90</v>
      </c>
      <c r="H89" s="44" t="s">
        <v>155</v>
      </c>
      <c r="I89" s="19" t="s">
        <v>155</v>
      </c>
    </row>
    <row r="90">
      <c r="A90" s="41">
        <v>44411.0</v>
      </c>
      <c r="B90" s="19">
        <v>951899.0</v>
      </c>
      <c r="C90" s="19">
        <v>1.0</v>
      </c>
      <c r="D90" s="42">
        <v>57.3</v>
      </c>
      <c r="E90" s="43">
        <v>1.0</v>
      </c>
      <c r="F90" s="19" t="s">
        <v>36</v>
      </c>
      <c r="G90" s="19" t="s">
        <v>38</v>
      </c>
      <c r="H90" s="44">
        <v>6.209368149375E12</v>
      </c>
      <c r="I90" s="19" t="s">
        <v>321</v>
      </c>
    </row>
    <row r="91">
      <c r="A91" s="41">
        <v>44412.0</v>
      </c>
      <c r="B91" s="19">
        <v>951995.0</v>
      </c>
      <c r="C91" s="19">
        <v>1.0</v>
      </c>
      <c r="D91" s="42">
        <v>34.1</v>
      </c>
      <c r="E91" s="43">
        <v>1.0</v>
      </c>
      <c r="F91" s="19" t="s">
        <v>29</v>
      </c>
      <c r="G91" s="19" t="s">
        <v>35</v>
      </c>
      <c r="H91" s="44">
        <v>1.3287594842E10</v>
      </c>
      <c r="I91" s="19" t="s">
        <v>284</v>
      </c>
    </row>
    <row r="92">
      <c r="A92" s="41">
        <v>44419.0</v>
      </c>
      <c r="B92" s="19">
        <v>958179.0</v>
      </c>
      <c r="C92" s="19">
        <v>0.0</v>
      </c>
      <c r="D92" s="42">
        <v>46.9</v>
      </c>
      <c r="E92" s="43">
        <v>1.0</v>
      </c>
      <c r="F92" s="19" t="s">
        <v>36</v>
      </c>
      <c r="G92" s="19" t="s">
        <v>37</v>
      </c>
      <c r="H92" s="44">
        <v>6.248615162175E12</v>
      </c>
      <c r="I92" s="19" t="s">
        <v>323</v>
      </c>
    </row>
    <row r="93">
      <c r="A93" s="41">
        <v>44417.0</v>
      </c>
      <c r="B93" s="19">
        <v>956356.0</v>
      </c>
      <c r="C93" s="19">
        <v>1.0</v>
      </c>
      <c r="D93" s="42">
        <v>83.5</v>
      </c>
      <c r="E93" s="43">
        <v>1.0</v>
      </c>
      <c r="F93" s="19" t="s">
        <v>46</v>
      </c>
      <c r="G93" s="19" t="s">
        <v>90</v>
      </c>
      <c r="H93" s="44" t="s">
        <v>186</v>
      </c>
      <c r="I93" s="19" t="s">
        <v>186</v>
      </c>
    </row>
    <row r="94">
      <c r="A94" s="41">
        <v>44409.0</v>
      </c>
      <c r="B94" s="19">
        <v>949725.0</v>
      </c>
      <c r="C94" s="19">
        <v>1.0</v>
      </c>
      <c r="D94" s="42">
        <v>17.0</v>
      </c>
      <c r="E94" s="43">
        <v>1.0</v>
      </c>
      <c r="F94" s="19" t="s">
        <v>36</v>
      </c>
      <c r="G94" s="19" t="s">
        <v>37</v>
      </c>
      <c r="H94" s="44">
        <v>6.248615162175E12</v>
      </c>
      <c r="I94" s="19" t="s">
        <v>323</v>
      </c>
    </row>
    <row r="95">
      <c r="A95" s="41">
        <v>44423.0</v>
      </c>
      <c r="B95" s="19">
        <v>960841.0</v>
      </c>
      <c r="C95" s="19">
        <v>0.0</v>
      </c>
      <c r="D95" s="42">
        <v>22.7</v>
      </c>
      <c r="E95" s="43">
        <v>1.0</v>
      </c>
      <c r="F95" s="19" t="s">
        <v>41</v>
      </c>
      <c r="G95" s="19" t="s">
        <v>42</v>
      </c>
      <c r="H95" s="44" t="s">
        <v>39</v>
      </c>
      <c r="I95" s="19" t="s">
        <v>39</v>
      </c>
    </row>
    <row r="96">
      <c r="A96" s="41">
        <v>44413.0</v>
      </c>
      <c r="B96" s="19">
        <v>953482.0</v>
      </c>
      <c r="C96" s="19">
        <v>0.0</v>
      </c>
      <c r="D96" s="42">
        <v>64.1</v>
      </c>
      <c r="E96" s="43">
        <v>1.0</v>
      </c>
      <c r="F96" s="19" t="s">
        <v>36</v>
      </c>
      <c r="G96" s="19" t="s">
        <v>37</v>
      </c>
      <c r="H96" s="44">
        <v>6.208975682575E12</v>
      </c>
      <c r="I96" s="19" t="s">
        <v>322</v>
      </c>
    </row>
    <row r="97">
      <c r="A97" s="41">
        <v>44410.0</v>
      </c>
      <c r="B97" s="19">
        <v>950808.0</v>
      </c>
      <c r="C97" s="19">
        <v>0.0</v>
      </c>
      <c r="D97" s="42">
        <v>33.7</v>
      </c>
      <c r="E97" s="43">
        <v>1.0</v>
      </c>
      <c r="F97" s="19" t="s">
        <v>36</v>
      </c>
      <c r="G97" s="19" t="s">
        <v>37</v>
      </c>
      <c r="H97" s="44">
        <v>6.208975682575E12</v>
      </c>
      <c r="I97" s="19" t="s">
        <v>322</v>
      </c>
    </row>
    <row r="98">
      <c r="A98" s="41">
        <v>44417.0</v>
      </c>
      <c r="B98" s="19">
        <v>957016.0</v>
      </c>
      <c r="C98" s="19">
        <v>1.0</v>
      </c>
      <c r="D98" s="42">
        <v>40.1</v>
      </c>
      <c r="E98" s="43">
        <v>1.0</v>
      </c>
      <c r="F98" s="19" t="s">
        <v>41</v>
      </c>
      <c r="G98" s="19" t="s">
        <v>42</v>
      </c>
      <c r="H98" s="44" t="s">
        <v>39</v>
      </c>
      <c r="I98" s="19" t="s">
        <v>39</v>
      </c>
    </row>
    <row r="99">
      <c r="A99" s="41">
        <v>44412.0</v>
      </c>
      <c r="B99" s="19">
        <v>952464.0</v>
      </c>
      <c r="C99" s="19">
        <v>1.0</v>
      </c>
      <c r="D99" s="42">
        <v>91.7</v>
      </c>
      <c r="E99" s="43">
        <v>1.0</v>
      </c>
      <c r="F99" s="19" t="s">
        <v>36</v>
      </c>
      <c r="G99" s="19" t="s">
        <v>37</v>
      </c>
      <c r="H99" s="44">
        <v>6.208975682575E12</v>
      </c>
      <c r="I99" s="19" t="s">
        <v>330</v>
      </c>
    </row>
    <row r="100">
      <c r="A100" s="41">
        <v>44413.0</v>
      </c>
      <c r="B100" s="19">
        <v>952991.0</v>
      </c>
      <c r="C100" s="19">
        <v>1.0</v>
      </c>
      <c r="D100" s="42">
        <v>57.3</v>
      </c>
      <c r="E100" s="43">
        <v>1.0</v>
      </c>
      <c r="F100" s="19" t="s">
        <v>36</v>
      </c>
      <c r="G100" s="19" t="s">
        <v>65</v>
      </c>
      <c r="H100" s="44" t="s">
        <v>124</v>
      </c>
      <c r="I100" s="19" t="s">
        <v>124</v>
      </c>
    </row>
    <row r="101">
      <c r="A101" s="41">
        <v>44418.0</v>
      </c>
      <c r="B101" s="19">
        <v>957862.0</v>
      </c>
      <c r="C101" s="19">
        <v>1.0</v>
      </c>
      <c r="D101" s="42">
        <v>13.5</v>
      </c>
      <c r="E101" s="43">
        <v>1.0</v>
      </c>
      <c r="F101" s="19" t="s">
        <v>36</v>
      </c>
      <c r="G101" s="19" t="s">
        <v>38</v>
      </c>
      <c r="H101" s="44">
        <v>6.209368149375E12</v>
      </c>
      <c r="I101" s="19" t="s">
        <v>321</v>
      </c>
    </row>
    <row r="102">
      <c r="A102" s="41">
        <v>44409.0</v>
      </c>
      <c r="B102" s="19">
        <v>949248.0</v>
      </c>
      <c r="C102" s="19">
        <v>0.0</v>
      </c>
      <c r="D102" s="42">
        <v>10.8</v>
      </c>
      <c r="E102" s="43">
        <v>1.0</v>
      </c>
      <c r="F102" s="19" t="s">
        <v>36</v>
      </c>
      <c r="G102" s="19" t="s">
        <v>38</v>
      </c>
      <c r="H102" s="44">
        <v>6.209368149375E12</v>
      </c>
      <c r="I102" s="19" t="s">
        <v>321</v>
      </c>
    </row>
    <row r="103">
      <c r="A103" s="41">
        <v>44417.0</v>
      </c>
      <c r="B103" s="19">
        <v>956945.0</v>
      </c>
      <c r="C103" s="19">
        <v>0.0</v>
      </c>
      <c r="D103" s="42">
        <v>36.2</v>
      </c>
      <c r="E103" s="43">
        <v>1.0</v>
      </c>
      <c r="F103" s="19" t="s">
        <v>29</v>
      </c>
      <c r="G103" s="19" t="s">
        <v>35</v>
      </c>
      <c r="H103" s="44">
        <v>1.317344484E10</v>
      </c>
      <c r="I103" s="19" t="s">
        <v>283</v>
      </c>
    </row>
    <row r="104">
      <c r="A104" s="41">
        <v>44422.0</v>
      </c>
      <c r="B104" s="19">
        <v>959996.0</v>
      </c>
      <c r="C104" s="19">
        <v>1.0</v>
      </c>
      <c r="D104" s="42">
        <v>72.9</v>
      </c>
      <c r="E104" s="43">
        <v>1.0</v>
      </c>
      <c r="F104" s="19" t="s">
        <v>36</v>
      </c>
      <c r="G104" s="19" t="s">
        <v>157</v>
      </c>
      <c r="H104" s="44" t="s">
        <v>156</v>
      </c>
      <c r="I104" s="19" t="s">
        <v>156</v>
      </c>
    </row>
    <row r="105">
      <c r="A105" s="41">
        <v>44412.0</v>
      </c>
      <c r="B105" s="19">
        <v>951987.0</v>
      </c>
      <c r="C105" s="19">
        <v>0.0</v>
      </c>
      <c r="D105" s="42">
        <v>39.5</v>
      </c>
      <c r="E105" s="43">
        <v>1.0</v>
      </c>
      <c r="F105" s="19" t="s">
        <v>36</v>
      </c>
      <c r="G105" s="19" t="s">
        <v>37</v>
      </c>
      <c r="H105" s="44">
        <v>6.208975682575E12</v>
      </c>
      <c r="I105" s="19" t="s">
        <v>322</v>
      </c>
    </row>
    <row r="106">
      <c r="A106" s="41">
        <v>44422.0</v>
      </c>
      <c r="B106" s="19">
        <v>960347.0</v>
      </c>
      <c r="C106" s="19">
        <v>0.0</v>
      </c>
      <c r="D106" s="42">
        <v>40.5</v>
      </c>
      <c r="E106" s="43">
        <v>1.0</v>
      </c>
      <c r="F106" s="19" t="s">
        <v>36</v>
      </c>
      <c r="G106" s="19" t="s">
        <v>38</v>
      </c>
      <c r="H106" s="44">
        <v>6.209368149375E12</v>
      </c>
      <c r="I106" s="19" t="s">
        <v>321</v>
      </c>
    </row>
    <row r="107">
      <c r="A107" s="41">
        <v>44420.0</v>
      </c>
      <c r="B107" s="19">
        <v>959186.0</v>
      </c>
      <c r="C107" s="19">
        <v>0.0</v>
      </c>
      <c r="D107" s="42">
        <v>91.6</v>
      </c>
      <c r="E107" s="43">
        <v>1.0</v>
      </c>
      <c r="F107" s="19" t="s">
        <v>46</v>
      </c>
      <c r="G107" s="19" t="s">
        <v>90</v>
      </c>
      <c r="H107" s="44" t="s">
        <v>234</v>
      </c>
      <c r="I107" s="19" t="s">
        <v>234</v>
      </c>
    </row>
    <row r="108">
      <c r="A108" s="41">
        <v>44421.0</v>
      </c>
      <c r="B108" s="19">
        <v>959410.0</v>
      </c>
      <c r="C108" s="19">
        <v>0.0</v>
      </c>
      <c r="D108" s="42">
        <v>63.2</v>
      </c>
      <c r="E108" s="43">
        <v>1.0</v>
      </c>
      <c r="F108" s="19" t="s">
        <v>41</v>
      </c>
      <c r="G108" s="19" t="s">
        <v>42</v>
      </c>
      <c r="H108" s="44" t="s">
        <v>39</v>
      </c>
      <c r="I108" s="19" t="s">
        <v>39</v>
      </c>
    </row>
    <row r="109">
      <c r="A109" s="41">
        <v>44411.0</v>
      </c>
      <c r="B109" s="19">
        <v>951420.0</v>
      </c>
      <c r="C109" s="19">
        <v>0.0</v>
      </c>
      <c r="D109" s="42">
        <v>23.7</v>
      </c>
      <c r="E109" s="43">
        <v>1.0</v>
      </c>
      <c r="F109" s="19" t="s">
        <v>36</v>
      </c>
      <c r="G109" s="19" t="s">
        <v>38</v>
      </c>
      <c r="H109" s="44">
        <v>6.248630848375E12</v>
      </c>
      <c r="I109" s="19" t="s">
        <v>325</v>
      </c>
    </row>
    <row r="110">
      <c r="A110" s="41">
        <v>44412.0</v>
      </c>
      <c r="B110" s="19">
        <v>952351.0</v>
      </c>
      <c r="C110" s="19">
        <v>1.0</v>
      </c>
      <c r="D110" s="42">
        <v>39.8</v>
      </c>
      <c r="E110" s="43">
        <v>1.0</v>
      </c>
      <c r="F110" s="19" t="s">
        <v>46</v>
      </c>
      <c r="G110" s="19" t="s">
        <v>90</v>
      </c>
      <c r="H110" s="44" t="s">
        <v>89</v>
      </c>
      <c r="I110" s="19" t="s">
        <v>89</v>
      </c>
    </row>
    <row r="111">
      <c r="A111" s="41">
        <v>44417.0</v>
      </c>
      <c r="B111" s="19">
        <v>956359.0</v>
      </c>
      <c r="C111" s="19">
        <v>1.0</v>
      </c>
      <c r="D111" s="42">
        <v>33.3</v>
      </c>
      <c r="E111" s="43">
        <v>1.0</v>
      </c>
      <c r="F111" s="19" t="s">
        <v>36</v>
      </c>
      <c r="G111" s="19" t="s">
        <v>37</v>
      </c>
      <c r="H111" s="44">
        <v>6.208975682575E12</v>
      </c>
      <c r="I111" s="19" t="s">
        <v>322</v>
      </c>
    </row>
    <row r="112">
      <c r="A112" s="41">
        <v>44412.0</v>
      </c>
      <c r="B112" s="19">
        <v>952622.0</v>
      </c>
      <c r="C112" s="19">
        <v>0.0</v>
      </c>
      <c r="D112" s="42">
        <v>26.0</v>
      </c>
      <c r="E112" s="43">
        <v>1.0</v>
      </c>
      <c r="F112" s="19" t="s">
        <v>41</v>
      </c>
      <c r="G112" s="19" t="s">
        <v>42</v>
      </c>
      <c r="H112" s="44" t="s">
        <v>39</v>
      </c>
      <c r="I112" s="19" t="s">
        <v>39</v>
      </c>
    </row>
    <row r="113">
      <c r="A113" s="41">
        <v>44412.0</v>
      </c>
      <c r="B113" s="19">
        <v>952675.0</v>
      </c>
      <c r="C113" s="19">
        <v>0.0</v>
      </c>
      <c r="D113" s="42">
        <v>90.2</v>
      </c>
      <c r="E113" s="43">
        <v>1.0</v>
      </c>
      <c r="F113" s="19" t="s">
        <v>41</v>
      </c>
      <c r="G113" s="19" t="s">
        <v>42</v>
      </c>
      <c r="H113" s="44" t="s">
        <v>39</v>
      </c>
      <c r="I113" s="19" t="s">
        <v>39</v>
      </c>
    </row>
    <row r="114">
      <c r="A114" s="41">
        <v>44415.0</v>
      </c>
      <c r="B114" s="19">
        <v>954810.0</v>
      </c>
      <c r="C114" s="19">
        <v>0.0</v>
      </c>
      <c r="D114" s="42">
        <v>39.7</v>
      </c>
      <c r="E114" s="43">
        <v>1.0</v>
      </c>
      <c r="F114" s="19" t="s">
        <v>36</v>
      </c>
      <c r="G114" s="19" t="s">
        <v>38</v>
      </c>
      <c r="H114" s="44">
        <v>6.209368149375E12</v>
      </c>
      <c r="I114" s="19" t="s">
        <v>321</v>
      </c>
    </row>
    <row r="115">
      <c r="A115" s="41">
        <v>44409.0</v>
      </c>
      <c r="B115" s="19">
        <v>949564.0</v>
      </c>
      <c r="C115" s="19">
        <v>0.0</v>
      </c>
      <c r="D115" s="42">
        <v>148.2</v>
      </c>
      <c r="E115" s="43">
        <v>1.0</v>
      </c>
      <c r="F115" s="19" t="s">
        <v>41</v>
      </c>
      <c r="G115" s="19" t="s">
        <v>42</v>
      </c>
      <c r="H115" s="44" t="s">
        <v>72</v>
      </c>
      <c r="I115" s="19" t="s">
        <v>72</v>
      </c>
    </row>
    <row r="116">
      <c r="A116" s="41">
        <v>44412.0</v>
      </c>
      <c r="B116" s="19">
        <v>952628.0</v>
      </c>
      <c r="C116" s="19">
        <v>0.0</v>
      </c>
      <c r="D116" s="42">
        <v>45.3</v>
      </c>
      <c r="E116" s="43">
        <v>1.0</v>
      </c>
      <c r="F116" s="19" t="s">
        <v>36</v>
      </c>
      <c r="G116" s="19" t="s">
        <v>37</v>
      </c>
      <c r="H116" s="44">
        <v>6.208975682575E12</v>
      </c>
      <c r="I116" s="19" t="s">
        <v>322</v>
      </c>
    </row>
    <row r="117">
      <c r="A117" s="41">
        <v>44410.0</v>
      </c>
      <c r="B117" s="19">
        <v>951062.0</v>
      </c>
      <c r="C117" s="19">
        <v>0.0</v>
      </c>
      <c r="D117" s="42">
        <v>16.3</v>
      </c>
      <c r="E117" s="43">
        <v>1.0</v>
      </c>
      <c r="F117" s="19" t="s">
        <v>36</v>
      </c>
      <c r="G117" s="19" t="s">
        <v>37</v>
      </c>
      <c r="H117" s="44">
        <v>6.208975682575E12</v>
      </c>
      <c r="I117" s="19" t="s">
        <v>322</v>
      </c>
    </row>
    <row r="118">
      <c r="A118" s="41">
        <v>44409.0</v>
      </c>
      <c r="B118" s="19">
        <v>949978.0</v>
      </c>
      <c r="C118" s="19">
        <v>1.0</v>
      </c>
      <c r="D118" s="42">
        <v>49.9</v>
      </c>
      <c r="E118" s="43">
        <v>1.0</v>
      </c>
      <c r="F118" s="19" t="s">
        <v>36</v>
      </c>
      <c r="G118" s="19" t="s">
        <v>37</v>
      </c>
      <c r="H118" s="44">
        <v>6.208975682575E12</v>
      </c>
      <c r="I118" s="19" t="s">
        <v>322</v>
      </c>
    </row>
    <row r="119">
      <c r="A119" s="41">
        <v>44410.0</v>
      </c>
      <c r="B119" s="19">
        <v>950912.0</v>
      </c>
      <c r="C119" s="19">
        <v>0.0</v>
      </c>
      <c r="D119" s="42">
        <v>101.7</v>
      </c>
      <c r="E119" s="43">
        <v>1.0</v>
      </c>
      <c r="F119" s="19" t="s">
        <v>41</v>
      </c>
      <c r="G119" s="19" t="s">
        <v>42</v>
      </c>
      <c r="H119" s="44" t="s">
        <v>39</v>
      </c>
      <c r="I119" s="19" t="s">
        <v>39</v>
      </c>
    </row>
    <row r="120">
      <c r="A120" s="41">
        <v>44414.0</v>
      </c>
      <c r="B120" s="19">
        <v>954078.0</v>
      </c>
      <c r="C120" s="19">
        <v>0.0</v>
      </c>
      <c r="D120" s="42">
        <v>33.3</v>
      </c>
      <c r="E120" s="43">
        <v>1.0</v>
      </c>
      <c r="F120" s="19" t="s">
        <v>36</v>
      </c>
      <c r="G120" s="19" t="s">
        <v>37</v>
      </c>
      <c r="H120" s="44">
        <v>6.208975682575E12</v>
      </c>
      <c r="I120" s="19" t="s">
        <v>322</v>
      </c>
    </row>
    <row r="121">
      <c r="A121" s="41">
        <v>44414.0</v>
      </c>
      <c r="B121" s="19">
        <v>954001.0</v>
      </c>
      <c r="C121" s="19">
        <v>1.0</v>
      </c>
      <c r="D121" s="42">
        <v>219.0</v>
      </c>
      <c r="E121" s="43">
        <v>1.0</v>
      </c>
      <c r="F121" s="19" t="s">
        <v>29</v>
      </c>
      <c r="G121" s="19" t="s">
        <v>35</v>
      </c>
      <c r="H121" s="44">
        <v>1.3287594842E10</v>
      </c>
      <c r="I121" s="19" t="s">
        <v>284</v>
      </c>
    </row>
    <row r="122">
      <c r="A122" s="41">
        <v>44415.0</v>
      </c>
      <c r="B122" s="19">
        <v>954914.0</v>
      </c>
      <c r="C122" s="19">
        <v>0.0</v>
      </c>
      <c r="D122" s="42">
        <v>18.0</v>
      </c>
      <c r="E122" s="43">
        <v>1.0</v>
      </c>
      <c r="F122" s="19" t="s">
        <v>29</v>
      </c>
      <c r="G122" s="19" t="s">
        <v>35</v>
      </c>
      <c r="H122" s="44">
        <v>1.3287594842E10</v>
      </c>
      <c r="I122" s="19" t="s">
        <v>284</v>
      </c>
    </row>
    <row r="123">
      <c r="A123" s="41">
        <v>44409.0</v>
      </c>
      <c r="B123" s="19">
        <v>949694.0</v>
      </c>
      <c r="C123" s="19">
        <v>0.0</v>
      </c>
      <c r="D123" s="42">
        <v>12.0</v>
      </c>
      <c r="E123" s="43">
        <v>1.0</v>
      </c>
      <c r="F123" s="19" t="s">
        <v>29</v>
      </c>
      <c r="G123" s="19" t="s">
        <v>35</v>
      </c>
      <c r="H123" s="44">
        <v>1.3287594842E10</v>
      </c>
      <c r="I123" s="19" t="s">
        <v>284</v>
      </c>
    </row>
    <row r="124">
      <c r="A124" s="41">
        <v>44415.0</v>
      </c>
      <c r="B124" s="19">
        <v>954890.0</v>
      </c>
      <c r="C124" s="19">
        <v>1.0</v>
      </c>
      <c r="D124" s="42">
        <v>69.4</v>
      </c>
      <c r="E124" s="43">
        <v>1.0</v>
      </c>
      <c r="F124" s="19" t="s">
        <v>41</v>
      </c>
      <c r="G124" s="19" t="s">
        <v>42</v>
      </c>
      <c r="H124" s="44" t="s">
        <v>39</v>
      </c>
      <c r="I124" s="19" t="s">
        <v>39</v>
      </c>
    </row>
    <row r="125">
      <c r="A125" s="41">
        <v>44420.0</v>
      </c>
      <c r="B125" s="19">
        <v>959364.0</v>
      </c>
      <c r="C125" s="19">
        <v>0.0</v>
      </c>
      <c r="D125" s="42">
        <v>37.7</v>
      </c>
      <c r="E125" s="43">
        <v>1.0</v>
      </c>
      <c r="F125" s="19" t="s">
        <v>36</v>
      </c>
      <c r="G125" s="19" t="s">
        <v>38</v>
      </c>
      <c r="H125" s="44">
        <v>6.209368149375E12</v>
      </c>
      <c r="I125" s="19" t="s">
        <v>321</v>
      </c>
    </row>
    <row r="126" hidden="1">
      <c r="A126" s="41">
        <v>44409.0</v>
      </c>
      <c r="B126" s="19">
        <v>949981.0</v>
      </c>
      <c r="E126" s="43">
        <v>0.0</v>
      </c>
      <c r="H126" s="45"/>
    </row>
    <row r="127" hidden="1">
      <c r="A127" s="41">
        <v>44409.0</v>
      </c>
      <c r="B127" s="19">
        <v>949480.0</v>
      </c>
      <c r="E127" s="43">
        <v>0.0</v>
      </c>
      <c r="H127" s="45"/>
    </row>
    <row r="128" hidden="1">
      <c r="A128" s="41">
        <v>44409.0</v>
      </c>
      <c r="B128" s="19">
        <v>949999.0</v>
      </c>
      <c r="E128" s="43">
        <v>0.0</v>
      </c>
      <c r="H128" s="45"/>
    </row>
    <row r="129" hidden="1">
      <c r="A129" s="41">
        <v>44409.0</v>
      </c>
      <c r="B129" s="19">
        <v>949867.0</v>
      </c>
      <c r="E129" s="43">
        <v>0.0</v>
      </c>
      <c r="H129" s="45"/>
    </row>
    <row r="130" hidden="1">
      <c r="A130" s="41">
        <v>44409.0</v>
      </c>
      <c r="B130" s="19">
        <v>949753.0</v>
      </c>
      <c r="E130" s="43">
        <v>0.0</v>
      </c>
      <c r="H130" s="45"/>
    </row>
    <row r="131" hidden="1">
      <c r="A131" s="41">
        <v>44410.0</v>
      </c>
      <c r="B131" s="19">
        <v>950751.0</v>
      </c>
      <c r="E131" s="43">
        <v>0.0</v>
      </c>
      <c r="H131" s="45"/>
    </row>
    <row r="132" hidden="1">
      <c r="A132" s="41">
        <v>44410.0</v>
      </c>
      <c r="B132" s="19">
        <v>950017.0</v>
      </c>
      <c r="E132" s="43">
        <v>0.0</v>
      </c>
      <c r="H132" s="45"/>
    </row>
    <row r="133" hidden="1">
      <c r="A133" s="41">
        <v>44410.0</v>
      </c>
      <c r="B133" s="19">
        <v>950155.0</v>
      </c>
      <c r="E133" s="43">
        <v>0.0</v>
      </c>
      <c r="H133" s="45"/>
    </row>
    <row r="134" hidden="1">
      <c r="A134" s="41">
        <v>44410.0</v>
      </c>
      <c r="B134" s="19">
        <v>950452.0</v>
      </c>
      <c r="E134" s="43">
        <v>0.0</v>
      </c>
      <c r="H134" s="45"/>
    </row>
    <row r="135" hidden="1">
      <c r="A135" s="41">
        <v>44410.0</v>
      </c>
      <c r="B135" s="19">
        <v>950215.0</v>
      </c>
      <c r="E135" s="43">
        <v>0.0</v>
      </c>
      <c r="H135" s="45"/>
    </row>
    <row r="136" hidden="1">
      <c r="A136" s="41">
        <v>44410.0</v>
      </c>
      <c r="B136" s="19">
        <v>950463.0</v>
      </c>
      <c r="E136" s="43">
        <v>0.0</v>
      </c>
      <c r="H136" s="45"/>
    </row>
    <row r="137" hidden="1">
      <c r="A137" s="41">
        <v>44410.0</v>
      </c>
      <c r="B137" s="19">
        <v>950020.0</v>
      </c>
      <c r="E137" s="43">
        <v>0.0</v>
      </c>
      <c r="H137" s="45"/>
    </row>
    <row r="138" hidden="1">
      <c r="A138" s="41">
        <v>44410.0</v>
      </c>
      <c r="B138" s="19">
        <v>950332.0</v>
      </c>
      <c r="E138" s="43">
        <v>0.0</v>
      </c>
      <c r="H138" s="45"/>
    </row>
    <row r="139" hidden="1">
      <c r="A139" s="41">
        <v>44411.0</v>
      </c>
      <c r="B139" s="19">
        <v>951171.0</v>
      </c>
      <c r="E139" s="43">
        <v>0.0</v>
      </c>
      <c r="H139" s="45"/>
    </row>
    <row r="140" hidden="1">
      <c r="A140" s="41">
        <v>44411.0</v>
      </c>
      <c r="B140" s="19">
        <v>951196.0</v>
      </c>
      <c r="E140" s="43">
        <v>0.0</v>
      </c>
      <c r="H140" s="45"/>
    </row>
    <row r="141" hidden="1">
      <c r="A141" s="41">
        <v>44411.0</v>
      </c>
      <c r="B141" s="19">
        <v>951597.0</v>
      </c>
      <c r="E141" s="43">
        <v>0.0</v>
      </c>
      <c r="H141" s="45"/>
    </row>
    <row r="142" hidden="1">
      <c r="A142" s="41">
        <v>44411.0</v>
      </c>
      <c r="B142" s="19">
        <v>951681.0</v>
      </c>
      <c r="E142" s="43">
        <v>0.0</v>
      </c>
      <c r="H142" s="45"/>
    </row>
    <row r="143" hidden="1">
      <c r="A143" s="41">
        <v>44411.0</v>
      </c>
      <c r="B143" s="19">
        <v>951826.0</v>
      </c>
      <c r="E143" s="43">
        <v>0.0</v>
      </c>
      <c r="H143" s="45"/>
    </row>
    <row r="144" hidden="1">
      <c r="A144" s="41">
        <v>44411.0</v>
      </c>
      <c r="B144" s="19">
        <v>951482.0</v>
      </c>
      <c r="E144" s="43">
        <v>0.0</v>
      </c>
      <c r="H144" s="45"/>
    </row>
    <row r="145" hidden="1">
      <c r="A145" s="41">
        <v>44411.0</v>
      </c>
      <c r="B145" s="19">
        <v>951613.0</v>
      </c>
      <c r="E145" s="43">
        <v>0.0</v>
      </c>
      <c r="H145" s="45"/>
    </row>
    <row r="146" hidden="1">
      <c r="A146" s="41">
        <v>44411.0</v>
      </c>
      <c r="B146" s="19">
        <v>951903.0</v>
      </c>
      <c r="E146" s="43">
        <v>0.0</v>
      </c>
      <c r="H146" s="45"/>
    </row>
    <row r="147" hidden="1">
      <c r="A147" s="41">
        <v>44411.0</v>
      </c>
      <c r="B147" s="19">
        <v>951767.0</v>
      </c>
      <c r="E147" s="43">
        <v>0.0</v>
      </c>
      <c r="H147" s="45"/>
    </row>
    <row r="148" hidden="1">
      <c r="A148" s="41">
        <v>44411.0</v>
      </c>
      <c r="B148" s="19">
        <v>951329.0</v>
      </c>
      <c r="E148" s="43">
        <v>0.0</v>
      </c>
      <c r="H148" s="45"/>
    </row>
    <row r="149" hidden="1">
      <c r="A149" s="41">
        <v>44412.0</v>
      </c>
      <c r="B149" s="19">
        <v>952437.0</v>
      </c>
      <c r="E149" s="43">
        <v>0.0</v>
      </c>
      <c r="H149" s="45"/>
    </row>
    <row r="150" hidden="1">
      <c r="A150" s="41">
        <v>44412.0</v>
      </c>
      <c r="B150" s="19">
        <v>952481.0</v>
      </c>
      <c r="E150" s="43">
        <v>0.0</v>
      </c>
      <c r="H150" s="45"/>
    </row>
    <row r="151" hidden="1">
      <c r="A151" s="41">
        <v>44412.0</v>
      </c>
      <c r="B151" s="19">
        <v>952683.0</v>
      </c>
      <c r="E151" s="43">
        <v>0.0</v>
      </c>
      <c r="H151" s="45"/>
    </row>
    <row r="152" hidden="1">
      <c r="A152" s="41">
        <v>44413.0</v>
      </c>
      <c r="B152" s="19">
        <v>953196.0</v>
      </c>
      <c r="E152" s="43">
        <v>0.0</v>
      </c>
      <c r="H152" s="45"/>
    </row>
    <row r="153" hidden="1">
      <c r="A153" s="41">
        <v>44413.0</v>
      </c>
      <c r="B153" s="19">
        <v>953833.0</v>
      </c>
      <c r="E153" s="43">
        <v>0.0</v>
      </c>
      <c r="H153" s="45"/>
    </row>
    <row r="154" hidden="1">
      <c r="A154" s="41">
        <v>44413.0</v>
      </c>
      <c r="B154" s="19">
        <v>953168.0</v>
      </c>
      <c r="E154" s="43">
        <v>0.0</v>
      </c>
      <c r="H154" s="45"/>
    </row>
    <row r="155" hidden="1">
      <c r="A155" s="41">
        <v>44413.0</v>
      </c>
      <c r="B155" s="19">
        <v>953698.0</v>
      </c>
      <c r="E155" s="43">
        <v>0.0</v>
      </c>
      <c r="H155" s="45"/>
    </row>
    <row r="156" hidden="1">
      <c r="A156" s="41">
        <v>44413.0</v>
      </c>
      <c r="B156" s="19">
        <v>953305.0</v>
      </c>
      <c r="E156" s="43">
        <v>0.0</v>
      </c>
      <c r="H156" s="45"/>
    </row>
    <row r="157" hidden="1">
      <c r="A157" s="41">
        <v>44413.0</v>
      </c>
      <c r="B157" s="19">
        <v>953015.0</v>
      </c>
      <c r="E157" s="43">
        <v>0.0</v>
      </c>
      <c r="H157" s="45"/>
    </row>
    <row r="158" hidden="1">
      <c r="A158" s="41">
        <v>44413.0</v>
      </c>
      <c r="B158" s="19">
        <v>953234.0</v>
      </c>
      <c r="E158" s="43">
        <v>0.0</v>
      </c>
      <c r="H158" s="45"/>
    </row>
    <row r="159" hidden="1">
      <c r="A159" s="41">
        <v>44413.0</v>
      </c>
      <c r="B159" s="19">
        <v>953775.0</v>
      </c>
      <c r="E159" s="43">
        <v>0.0</v>
      </c>
      <c r="H159" s="45"/>
    </row>
    <row r="160" hidden="1">
      <c r="A160" s="41">
        <v>44413.0</v>
      </c>
      <c r="B160" s="19">
        <v>953890.0</v>
      </c>
      <c r="E160" s="43">
        <v>0.0</v>
      </c>
      <c r="H160" s="45"/>
    </row>
    <row r="161" hidden="1">
      <c r="A161" s="41">
        <v>44413.0</v>
      </c>
      <c r="B161" s="19">
        <v>953272.0</v>
      </c>
      <c r="E161" s="43">
        <v>0.0</v>
      </c>
      <c r="H161" s="45"/>
    </row>
    <row r="162" hidden="1">
      <c r="A162" s="41">
        <v>44413.0</v>
      </c>
      <c r="B162" s="19">
        <v>953747.0</v>
      </c>
      <c r="E162" s="43">
        <v>0.0</v>
      </c>
      <c r="H162" s="45"/>
    </row>
    <row r="163" hidden="1">
      <c r="A163" s="41">
        <v>44414.0</v>
      </c>
      <c r="B163" s="19">
        <v>954499.0</v>
      </c>
      <c r="E163" s="43">
        <v>0.0</v>
      </c>
      <c r="H163" s="45"/>
    </row>
    <row r="164" hidden="1">
      <c r="A164" s="41">
        <v>44416.0</v>
      </c>
      <c r="B164" s="19">
        <v>955631.0</v>
      </c>
      <c r="E164" s="43">
        <v>0.0</v>
      </c>
      <c r="H164" s="45"/>
    </row>
    <row r="165" hidden="1">
      <c r="A165" s="41">
        <v>44416.0</v>
      </c>
      <c r="B165" s="19">
        <v>955867.0</v>
      </c>
      <c r="E165" s="43">
        <v>0.0</v>
      </c>
      <c r="H165" s="45"/>
    </row>
    <row r="166" hidden="1">
      <c r="A166" s="41">
        <v>44416.0</v>
      </c>
      <c r="B166" s="19">
        <v>956242.0</v>
      </c>
      <c r="E166" s="43">
        <v>0.0</v>
      </c>
      <c r="H166" s="45"/>
    </row>
    <row r="167" hidden="1">
      <c r="A167" s="41">
        <v>44416.0</v>
      </c>
      <c r="B167" s="19">
        <v>955707.0</v>
      </c>
      <c r="E167" s="43">
        <v>0.0</v>
      </c>
      <c r="H167" s="45"/>
    </row>
    <row r="168" hidden="1">
      <c r="A168" s="41">
        <v>44416.0</v>
      </c>
      <c r="B168" s="19">
        <v>956287.0</v>
      </c>
      <c r="E168" s="43">
        <v>0.0</v>
      </c>
      <c r="H168" s="45"/>
    </row>
    <row r="169" hidden="1">
      <c r="A169" s="41">
        <v>44416.0</v>
      </c>
      <c r="B169" s="19">
        <v>955816.0</v>
      </c>
      <c r="E169" s="43">
        <v>0.0</v>
      </c>
      <c r="H169" s="45"/>
    </row>
    <row r="170" hidden="1">
      <c r="A170" s="41">
        <v>44416.0</v>
      </c>
      <c r="B170" s="19">
        <v>955360.0</v>
      </c>
      <c r="E170" s="43">
        <v>0.0</v>
      </c>
      <c r="H170" s="45"/>
    </row>
    <row r="171" hidden="1">
      <c r="A171" s="41">
        <v>44416.0</v>
      </c>
      <c r="B171" s="19">
        <v>955308.0</v>
      </c>
      <c r="E171" s="43">
        <v>0.0</v>
      </c>
      <c r="H171" s="45"/>
    </row>
    <row r="172" hidden="1">
      <c r="A172" s="41">
        <v>44417.0</v>
      </c>
      <c r="B172" s="19">
        <v>956399.0</v>
      </c>
      <c r="E172" s="43">
        <v>0.0</v>
      </c>
      <c r="H172" s="45"/>
    </row>
    <row r="173" hidden="1">
      <c r="A173" s="41">
        <v>44417.0</v>
      </c>
      <c r="B173" s="19">
        <v>956355.0</v>
      </c>
      <c r="E173" s="43">
        <v>0.0</v>
      </c>
      <c r="H173" s="45"/>
    </row>
    <row r="174" hidden="1">
      <c r="A174" s="41">
        <v>44417.0</v>
      </c>
      <c r="B174" s="19">
        <v>956710.0</v>
      </c>
      <c r="E174" s="43">
        <v>0.0</v>
      </c>
      <c r="H174" s="45"/>
    </row>
    <row r="175" hidden="1">
      <c r="A175" s="41">
        <v>44418.0</v>
      </c>
      <c r="B175" s="19">
        <v>957632.0</v>
      </c>
      <c r="E175" s="43">
        <v>0.0</v>
      </c>
      <c r="H175" s="45"/>
    </row>
    <row r="176" hidden="1">
      <c r="A176" s="41">
        <v>44419.0</v>
      </c>
      <c r="B176" s="19">
        <v>958312.0</v>
      </c>
      <c r="E176" s="43">
        <v>0.0</v>
      </c>
      <c r="H176" s="45"/>
    </row>
    <row r="177" hidden="1">
      <c r="A177" s="41">
        <v>44419.0</v>
      </c>
      <c r="B177" s="19">
        <v>957919.0</v>
      </c>
      <c r="E177" s="43">
        <v>0.0</v>
      </c>
      <c r="H177" s="45"/>
    </row>
    <row r="178" hidden="1">
      <c r="A178" s="41">
        <v>44419.0</v>
      </c>
      <c r="B178" s="19">
        <v>958085.0</v>
      </c>
      <c r="E178" s="43">
        <v>0.0</v>
      </c>
      <c r="H178" s="45"/>
    </row>
    <row r="179" hidden="1">
      <c r="A179" s="41">
        <v>44419.0</v>
      </c>
      <c r="B179" s="19">
        <v>958456.0</v>
      </c>
      <c r="E179" s="43">
        <v>0.0</v>
      </c>
      <c r="H179" s="45"/>
    </row>
    <row r="180" hidden="1">
      <c r="A180" s="41">
        <v>44419.0</v>
      </c>
      <c r="B180" s="19">
        <v>958407.0</v>
      </c>
      <c r="E180" s="43">
        <v>0.0</v>
      </c>
      <c r="H180" s="45"/>
    </row>
    <row r="181" hidden="1">
      <c r="A181" s="41">
        <v>44420.0</v>
      </c>
      <c r="B181" s="19">
        <v>958672.0</v>
      </c>
      <c r="E181" s="43">
        <v>0.0</v>
      </c>
      <c r="H181" s="45"/>
    </row>
    <row r="182" hidden="1">
      <c r="A182" s="41">
        <v>44420.0</v>
      </c>
      <c r="B182" s="19">
        <v>958824.0</v>
      </c>
      <c r="E182" s="43">
        <v>0.0</v>
      </c>
      <c r="H182" s="45"/>
    </row>
    <row r="183" hidden="1">
      <c r="A183" s="41">
        <v>44420.0</v>
      </c>
      <c r="B183" s="19">
        <v>958797.0</v>
      </c>
      <c r="E183" s="43">
        <v>0.0</v>
      </c>
      <c r="H183" s="45"/>
    </row>
    <row r="184" hidden="1">
      <c r="A184" s="41">
        <v>44420.0</v>
      </c>
      <c r="B184" s="19">
        <v>958777.0</v>
      </c>
      <c r="E184" s="43">
        <v>0.0</v>
      </c>
      <c r="H184" s="45"/>
    </row>
    <row r="185" hidden="1">
      <c r="A185" s="41">
        <v>44421.0</v>
      </c>
      <c r="B185" s="19">
        <v>959618.0</v>
      </c>
      <c r="E185" s="43">
        <v>0.0</v>
      </c>
      <c r="H185" s="45"/>
    </row>
    <row r="186" hidden="1">
      <c r="A186" s="41">
        <v>44422.0</v>
      </c>
      <c r="B186" s="19">
        <v>960104.0</v>
      </c>
      <c r="E186" s="43">
        <v>0.0</v>
      </c>
      <c r="H186" s="45"/>
    </row>
    <row r="187" hidden="1">
      <c r="A187" s="41">
        <v>44423.0</v>
      </c>
      <c r="B187" s="19">
        <v>960469.0</v>
      </c>
      <c r="E187" s="43">
        <v>0.0</v>
      </c>
      <c r="H187" s="45"/>
    </row>
    <row r="188" hidden="1">
      <c r="A188" s="41">
        <v>44423.0</v>
      </c>
      <c r="B188" s="19">
        <v>961049.0</v>
      </c>
      <c r="E188" s="43">
        <v>0.0</v>
      </c>
      <c r="H188" s="45"/>
    </row>
    <row r="189" hidden="1">
      <c r="A189" s="41">
        <v>44423.0</v>
      </c>
      <c r="B189" s="19">
        <v>961189.0</v>
      </c>
      <c r="E189" s="43">
        <v>0.0</v>
      </c>
      <c r="H189" s="45"/>
    </row>
    <row r="190" hidden="1">
      <c r="A190" s="41">
        <v>44409.0</v>
      </c>
      <c r="B190" s="19">
        <v>949494.0</v>
      </c>
      <c r="E190" s="43">
        <v>0.0</v>
      </c>
      <c r="H190" s="45"/>
    </row>
    <row r="191" hidden="1">
      <c r="A191" s="41">
        <v>44409.0</v>
      </c>
      <c r="B191" s="19">
        <v>949370.0</v>
      </c>
      <c r="E191" s="43">
        <v>0.0</v>
      </c>
      <c r="H191" s="45"/>
    </row>
    <row r="192" hidden="1">
      <c r="A192" s="41">
        <v>44409.0</v>
      </c>
      <c r="B192" s="19">
        <v>949909.0</v>
      </c>
      <c r="E192" s="43">
        <v>0.0</v>
      </c>
      <c r="H192" s="45"/>
    </row>
    <row r="193" hidden="1">
      <c r="A193" s="41">
        <v>44409.0</v>
      </c>
      <c r="B193" s="19">
        <v>949714.0</v>
      </c>
      <c r="E193" s="43">
        <v>0.0</v>
      </c>
      <c r="H193" s="45"/>
    </row>
    <row r="194" hidden="1">
      <c r="A194" s="41">
        <v>44409.0</v>
      </c>
      <c r="B194" s="19">
        <v>949341.0</v>
      </c>
      <c r="E194" s="43">
        <v>0.0</v>
      </c>
      <c r="H194" s="45"/>
    </row>
    <row r="195" hidden="1">
      <c r="A195" s="41">
        <v>44410.0</v>
      </c>
      <c r="B195" s="19">
        <v>950987.0</v>
      </c>
      <c r="E195" s="43">
        <v>0.0</v>
      </c>
      <c r="H195" s="45"/>
    </row>
    <row r="196" hidden="1">
      <c r="A196" s="41">
        <v>44410.0</v>
      </c>
      <c r="B196" s="19">
        <v>950305.0</v>
      </c>
      <c r="E196" s="43">
        <v>0.0</v>
      </c>
      <c r="H196" s="45"/>
    </row>
    <row r="197" hidden="1">
      <c r="A197" s="41">
        <v>44410.0</v>
      </c>
      <c r="B197" s="19">
        <v>950297.0</v>
      </c>
      <c r="E197" s="43">
        <v>0.0</v>
      </c>
      <c r="H197" s="45"/>
    </row>
    <row r="198" hidden="1">
      <c r="A198" s="41">
        <v>44411.0</v>
      </c>
      <c r="B198" s="19">
        <v>951626.0</v>
      </c>
      <c r="E198" s="43">
        <v>0.0</v>
      </c>
      <c r="H198" s="45"/>
    </row>
    <row r="199" hidden="1">
      <c r="A199" s="41">
        <v>44412.0</v>
      </c>
      <c r="B199" s="19">
        <v>952477.0</v>
      </c>
      <c r="E199" s="43">
        <v>0.0</v>
      </c>
      <c r="H199" s="45"/>
    </row>
    <row r="200" hidden="1">
      <c r="A200" s="41">
        <v>44412.0</v>
      </c>
      <c r="B200" s="19">
        <v>952741.0</v>
      </c>
      <c r="E200" s="43">
        <v>0.0</v>
      </c>
      <c r="H200" s="45"/>
    </row>
    <row r="201" hidden="1">
      <c r="A201" s="41">
        <v>44412.0</v>
      </c>
      <c r="B201" s="19">
        <v>952385.0</v>
      </c>
      <c r="E201" s="43">
        <v>0.0</v>
      </c>
      <c r="H201" s="45"/>
    </row>
    <row r="202" hidden="1">
      <c r="A202" s="41">
        <v>44412.0</v>
      </c>
      <c r="B202" s="19">
        <v>952631.0</v>
      </c>
      <c r="E202" s="43">
        <v>0.0</v>
      </c>
      <c r="H202" s="45"/>
    </row>
    <row r="203" hidden="1">
      <c r="A203" s="41">
        <v>44413.0</v>
      </c>
      <c r="B203" s="19">
        <v>953616.0</v>
      </c>
      <c r="E203" s="43">
        <v>0.0</v>
      </c>
      <c r="H203" s="45"/>
    </row>
    <row r="204" hidden="1">
      <c r="A204" s="41">
        <v>44413.0</v>
      </c>
      <c r="B204" s="19">
        <v>953849.0</v>
      </c>
      <c r="E204" s="43">
        <v>0.0</v>
      </c>
      <c r="H204" s="45"/>
    </row>
    <row r="205" hidden="1">
      <c r="A205" s="41">
        <v>44413.0</v>
      </c>
      <c r="B205" s="19">
        <v>952982.0</v>
      </c>
      <c r="E205" s="43">
        <v>0.0</v>
      </c>
      <c r="H205" s="45"/>
    </row>
    <row r="206" hidden="1">
      <c r="A206" s="41">
        <v>44413.0</v>
      </c>
      <c r="B206" s="19">
        <v>952845.0</v>
      </c>
      <c r="E206" s="43">
        <v>0.0</v>
      </c>
      <c r="H206" s="45"/>
    </row>
    <row r="207" hidden="1">
      <c r="A207" s="41">
        <v>44413.0</v>
      </c>
      <c r="B207" s="19">
        <v>953271.0</v>
      </c>
      <c r="E207" s="43">
        <v>0.0</v>
      </c>
      <c r="H207" s="45"/>
    </row>
    <row r="208" hidden="1">
      <c r="A208" s="41">
        <v>44413.0</v>
      </c>
      <c r="B208" s="19">
        <v>953121.0</v>
      </c>
      <c r="E208" s="43">
        <v>0.0</v>
      </c>
      <c r="H208" s="45"/>
    </row>
    <row r="209" hidden="1">
      <c r="A209" s="41">
        <v>44413.0</v>
      </c>
      <c r="B209" s="19">
        <v>953202.0</v>
      </c>
      <c r="E209" s="43">
        <v>0.0</v>
      </c>
      <c r="H209" s="45"/>
    </row>
    <row r="210" hidden="1">
      <c r="A210" s="41">
        <v>44414.0</v>
      </c>
      <c r="B210" s="19">
        <v>954134.0</v>
      </c>
      <c r="E210" s="43">
        <v>0.0</v>
      </c>
      <c r="H210" s="45"/>
    </row>
    <row r="211" hidden="1">
      <c r="A211" s="41">
        <v>44414.0</v>
      </c>
      <c r="B211" s="19">
        <v>954548.0</v>
      </c>
      <c r="E211" s="43">
        <v>0.0</v>
      </c>
      <c r="H211" s="45"/>
    </row>
    <row r="212" hidden="1">
      <c r="A212" s="41">
        <v>44415.0</v>
      </c>
      <c r="B212" s="19">
        <v>954687.0</v>
      </c>
      <c r="E212" s="43">
        <v>0.0</v>
      </c>
      <c r="H212" s="45"/>
    </row>
    <row r="213" hidden="1">
      <c r="A213" s="41">
        <v>44415.0</v>
      </c>
      <c r="B213" s="19">
        <v>954796.0</v>
      </c>
      <c r="E213" s="43">
        <v>0.0</v>
      </c>
      <c r="H213" s="45"/>
    </row>
    <row r="214" hidden="1">
      <c r="A214" s="41">
        <v>44415.0</v>
      </c>
      <c r="B214" s="19">
        <v>954726.0</v>
      </c>
      <c r="E214" s="43">
        <v>0.0</v>
      </c>
      <c r="H214" s="45"/>
    </row>
    <row r="215" hidden="1">
      <c r="A215" s="41">
        <v>44416.0</v>
      </c>
      <c r="B215" s="19">
        <v>955613.0</v>
      </c>
      <c r="E215" s="43">
        <v>0.0</v>
      </c>
      <c r="H215" s="45"/>
    </row>
    <row r="216" hidden="1">
      <c r="A216" s="41">
        <v>44416.0</v>
      </c>
      <c r="B216" s="19">
        <v>956163.0</v>
      </c>
      <c r="E216" s="43">
        <v>0.0</v>
      </c>
      <c r="H216" s="45"/>
    </row>
    <row r="217" hidden="1">
      <c r="A217" s="41">
        <v>44417.0</v>
      </c>
      <c r="B217" s="19">
        <v>956956.0</v>
      </c>
      <c r="E217" s="43">
        <v>0.0</v>
      </c>
      <c r="H217" s="45"/>
    </row>
    <row r="218" hidden="1">
      <c r="A218" s="41">
        <v>44417.0</v>
      </c>
      <c r="B218" s="19">
        <v>956539.0</v>
      </c>
      <c r="E218" s="43">
        <v>0.0</v>
      </c>
      <c r="H218" s="45"/>
    </row>
    <row r="219" hidden="1">
      <c r="A219" s="41">
        <v>44417.0</v>
      </c>
      <c r="B219" s="19">
        <v>956839.0</v>
      </c>
      <c r="E219" s="43">
        <v>0.0</v>
      </c>
      <c r="H219" s="45"/>
    </row>
    <row r="220" hidden="1">
      <c r="A220" s="41">
        <v>44417.0</v>
      </c>
      <c r="B220" s="19">
        <v>956689.0</v>
      </c>
      <c r="E220" s="43">
        <v>0.0</v>
      </c>
      <c r="H220" s="45"/>
    </row>
    <row r="221" hidden="1">
      <c r="A221" s="41">
        <v>44417.0</v>
      </c>
      <c r="B221" s="19">
        <v>956892.0</v>
      </c>
      <c r="E221" s="43">
        <v>0.0</v>
      </c>
      <c r="H221" s="45"/>
    </row>
    <row r="222" hidden="1">
      <c r="A222" s="41">
        <v>44418.0</v>
      </c>
      <c r="B222" s="19">
        <v>957338.0</v>
      </c>
      <c r="E222" s="43">
        <v>0.0</v>
      </c>
      <c r="H222" s="45"/>
    </row>
    <row r="223" hidden="1">
      <c r="A223" s="41">
        <v>44418.0</v>
      </c>
      <c r="B223" s="19">
        <v>957193.0</v>
      </c>
      <c r="E223" s="43">
        <v>0.0</v>
      </c>
      <c r="H223" s="45"/>
    </row>
    <row r="224" hidden="1">
      <c r="A224" s="41">
        <v>44419.0</v>
      </c>
      <c r="B224" s="19">
        <v>958195.0</v>
      </c>
      <c r="E224" s="43">
        <v>0.0</v>
      </c>
      <c r="H224" s="45"/>
    </row>
    <row r="225" hidden="1">
      <c r="A225" s="41">
        <v>44419.0</v>
      </c>
      <c r="B225" s="19">
        <v>958482.0</v>
      </c>
      <c r="E225" s="43">
        <v>0.0</v>
      </c>
      <c r="H225" s="45"/>
    </row>
    <row r="226" hidden="1">
      <c r="A226" s="41">
        <v>44419.0</v>
      </c>
      <c r="B226" s="19">
        <v>958400.0</v>
      </c>
      <c r="E226" s="43">
        <v>0.0</v>
      </c>
      <c r="H226" s="45"/>
    </row>
    <row r="227" hidden="1">
      <c r="A227" s="41">
        <v>44419.0</v>
      </c>
      <c r="B227" s="19">
        <v>958243.0</v>
      </c>
      <c r="E227" s="43">
        <v>0.0</v>
      </c>
      <c r="H227" s="45"/>
    </row>
    <row r="228" hidden="1">
      <c r="A228" s="41">
        <v>44419.0</v>
      </c>
      <c r="B228" s="19">
        <v>958337.0</v>
      </c>
      <c r="E228" s="43">
        <v>0.0</v>
      </c>
      <c r="H228" s="45"/>
    </row>
    <row r="229" hidden="1">
      <c r="A229" s="41">
        <v>44420.0</v>
      </c>
      <c r="B229" s="19">
        <v>958754.0</v>
      </c>
      <c r="E229" s="43">
        <v>0.0</v>
      </c>
      <c r="H229" s="45"/>
    </row>
    <row r="230" hidden="1">
      <c r="A230" s="41">
        <v>44420.0</v>
      </c>
      <c r="B230" s="19">
        <v>958578.0</v>
      </c>
      <c r="E230" s="43">
        <v>0.0</v>
      </c>
      <c r="H230" s="45"/>
    </row>
    <row r="231" hidden="1">
      <c r="A231" s="41">
        <v>44421.0</v>
      </c>
      <c r="B231" s="19">
        <v>959777.0</v>
      </c>
      <c r="E231" s="43">
        <v>0.0</v>
      </c>
      <c r="H231" s="45"/>
    </row>
    <row r="232" hidden="1">
      <c r="A232" s="41">
        <v>44421.0</v>
      </c>
      <c r="B232" s="19">
        <v>959834.0</v>
      </c>
      <c r="E232" s="43">
        <v>0.0</v>
      </c>
      <c r="H232" s="45"/>
    </row>
    <row r="233" hidden="1">
      <c r="A233" s="41">
        <v>44422.0</v>
      </c>
      <c r="B233" s="19">
        <v>960032.0</v>
      </c>
      <c r="E233" s="43">
        <v>0.0</v>
      </c>
      <c r="H233" s="45"/>
    </row>
    <row r="234" hidden="1">
      <c r="A234" s="41">
        <v>44422.0</v>
      </c>
      <c r="B234" s="19">
        <v>960381.0</v>
      </c>
      <c r="E234" s="43">
        <v>0.0</v>
      </c>
      <c r="H234" s="45"/>
    </row>
    <row r="235" hidden="1">
      <c r="A235" s="41">
        <v>44422.0</v>
      </c>
      <c r="B235" s="19">
        <v>960105.0</v>
      </c>
      <c r="E235" s="43">
        <v>0.0</v>
      </c>
      <c r="H235" s="45"/>
    </row>
    <row r="236" hidden="1">
      <c r="A236" s="41">
        <v>44422.0</v>
      </c>
      <c r="B236" s="19">
        <v>960084.0</v>
      </c>
      <c r="E236" s="43">
        <v>0.0</v>
      </c>
      <c r="H236" s="45"/>
    </row>
    <row r="237" hidden="1">
      <c r="A237" s="41">
        <v>44423.0</v>
      </c>
      <c r="B237" s="19">
        <v>961185.0</v>
      </c>
      <c r="E237" s="43">
        <v>0.0</v>
      </c>
      <c r="H237" s="45"/>
    </row>
    <row r="238" hidden="1">
      <c r="A238" s="41">
        <v>44423.0</v>
      </c>
      <c r="B238" s="19">
        <v>960583.0</v>
      </c>
      <c r="E238" s="43">
        <v>0.0</v>
      </c>
      <c r="H238" s="45"/>
    </row>
    <row r="239" hidden="1">
      <c r="A239" s="41">
        <v>44423.0</v>
      </c>
      <c r="B239" s="19">
        <v>960788.0</v>
      </c>
      <c r="E239" s="43">
        <v>0.0</v>
      </c>
      <c r="H239" s="45"/>
    </row>
    <row r="240" hidden="1">
      <c r="A240" s="41">
        <v>44423.0</v>
      </c>
      <c r="B240" s="19">
        <v>960760.0</v>
      </c>
      <c r="E240" s="43">
        <v>0.0</v>
      </c>
      <c r="H240" s="45"/>
    </row>
    <row r="241" hidden="1">
      <c r="A241" s="41">
        <v>44423.0</v>
      </c>
      <c r="B241" s="19">
        <v>961020.0</v>
      </c>
      <c r="E241" s="43">
        <v>0.0</v>
      </c>
      <c r="H241" s="45"/>
    </row>
    <row r="242" hidden="1">
      <c r="A242" s="41">
        <v>44409.0</v>
      </c>
      <c r="B242" s="19">
        <v>949539.0</v>
      </c>
      <c r="E242" s="43">
        <v>0.0</v>
      </c>
      <c r="H242" s="45"/>
    </row>
    <row r="243" hidden="1">
      <c r="A243" s="41">
        <v>44409.0</v>
      </c>
      <c r="B243" s="19">
        <v>949610.0</v>
      </c>
      <c r="E243" s="43">
        <v>0.0</v>
      </c>
      <c r="H243" s="45"/>
    </row>
    <row r="244" hidden="1">
      <c r="A244" s="41">
        <v>44409.0</v>
      </c>
      <c r="B244" s="19">
        <v>949751.0</v>
      </c>
      <c r="E244" s="43">
        <v>0.0</v>
      </c>
      <c r="H244" s="45"/>
    </row>
    <row r="245" hidden="1">
      <c r="A245" s="41">
        <v>44409.0</v>
      </c>
      <c r="B245" s="19">
        <v>949924.0</v>
      </c>
      <c r="E245" s="43">
        <v>0.0</v>
      </c>
      <c r="H245" s="45"/>
    </row>
    <row r="246" hidden="1">
      <c r="A246" s="41">
        <v>44410.0</v>
      </c>
      <c r="B246" s="19">
        <v>950340.0</v>
      </c>
      <c r="E246" s="43">
        <v>0.0</v>
      </c>
      <c r="H246" s="45"/>
    </row>
    <row r="247" hidden="1">
      <c r="A247" s="41">
        <v>44410.0</v>
      </c>
      <c r="B247" s="19">
        <v>950886.0</v>
      </c>
      <c r="E247" s="43">
        <v>0.0</v>
      </c>
      <c r="H247" s="45"/>
    </row>
    <row r="248" hidden="1">
      <c r="A248" s="41">
        <v>44410.0</v>
      </c>
      <c r="B248" s="19">
        <v>950499.0</v>
      </c>
      <c r="E248" s="43">
        <v>0.0</v>
      </c>
      <c r="H248" s="45"/>
    </row>
    <row r="249" hidden="1">
      <c r="A249" s="41">
        <v>44410.0</v>
      </c>
      <c r="B249" s="19">
        <v>951083.0</v>
      </c>
      <c r="E249" s="43">
        <v>0.0</v>
      </c>
      <c r="H249" s="45"/>
    </row>
    <row r="250" hidden="1">
      <c r="A250" s="41">
        <v>44410.0</v>
      </c>
      <c r="B250" s="19">
        <v>950373.0</v>
      </c>
      <c r="E250" s="43">
        <v>0.0</v>
      </c>
      <c r="H250" s="45"/>
    </row>
    <row r="251" hidden="1">
      <c r="A251" s="41">
        <v>44411.0</v>
      </c>
      <c r="B251" s="19">
        <v>951963.0</v>
      </c>
      <c r="E251" s="43">
        <v>0.0</v>
      </c>
      <c r="H251" s="45"/>
    </row>
    <row r="252" hidden="1">
      <c r="A252" s="41">
        <v>44411.0</v>
      </c>
      <c r="B252" s="19">
        <v>951387.0</v>
      </c>
      <c r="E252" s="43">
        <v>0.0</v>
      </c>
      <c r="H252" s="45"/>
    </row>
    <row r="253" hidden="1">
      <c r="A253" s="41">
        <v>44411.0</v>
      </c>
      <c r="B253" s="19">
        <v>951237.0</v>
      </c>
      <c r="E253" s="43">
        <v>0.0</v>
      </c>
      <c r="H253" s="45"/>
    </row>
    <row r="254" hidden="1">
      <c r="A254" s="41">
        <v>44411.0</v>
      </c>
      <c r="B254" s="19">
        <v>951282.0</v>
      </c>
      <c r="E254" s="43">
        <v>0.0</v>
      </c>
      <c r="H254" s="45"/>
    </row>
    <row r="255" hidden="1">
      <c r="A255" s="41">
        <v>44412.0</v>
      </c>
      <c r="B255" s="19">
        <v>952743.0</v>
      </c>
      <c r="E255" s="43">
        <v>0.0</v>
      </c>
      <c r="H255" s="45"/>
    </row>
    <row r="256" hidden="1">
      <c r="A256" s="41">
        <v>44412.0</v>
      </c>
      <c r="B256" s="19">
        <v>952660.0</v>
      </c>
      <c r="E256" s="43">
        <v>0.0</v>
      </c>
      <c r="H256" s="45"/>
    </row>
    <row r="257" hidden="1">
      <c r="A257" s="41">
        <v>44412.0</v>
      </c>
      <c r="B257" s="19">
        <v>952170.0</v>
      </c>
      <c r="E257" s="43">
        <v>0.0</v>
      </c>
      <c r="H257" s="45"/>
    </row>
    <row r="258" hidden="1">
      <c r="A258" s="41">
        <v>44412.0</v>
      </c>
      <c r="B258" s="19">
        <v>952413.0</v>
      </c>
      <c r="E258" s="43">
        <v>0.0</v>
      </c>
      <c r="H258" s="45"/>
    </row>
    <row r="259" hidden="1">
      <c r="A259" s="41">
        <v>44412.0</v>
      </c>
      <c r="B259" s="19">
        <v>952169.0</v>
      </c>
      <c r="E259" s="43">
        <v>0.0</v>
      </c>
      <c r="H259" s="45"/>
    </row>
    <row r="260" hidden="1">
      <c r="A260" s="41">
        <v>44413.0</v>
      </c>
      <c r="B260" s="19">
        <v>953882.0</v>
      </c>
      <c r="E260" s="43">
        <v>0.0</v>
      </c>
      <c r="H260" s="45"/>
    </row>
    <row r="261" hidden="1">
      <c r="A261" s="41">
        <v>44414.0</v>
      </c>
      <c r="B261" s="19">
        <v>954197.0</v>
      </c>
      <c r="E261" s="43">
        <v>0.0</v>
      </c>
      <c r="H261" s="45"/>
    </row>
    <row r="262" hidden="1">
      <c r="A262" s="41">
        <v>44414.0</v>
      </c>
      <c r="B262" s="19">
        <v>954558.0</v>
      </c>
      <c r="E262" s="43">
        <v>0.0</v>
      </c>
      <c r="H262" s="45"/>
    </row>
    <row r="263" hidden="1">
      <c r="A263" s="41">
        <v>44414.0</v>
      </c>
      <c r="B263" s="19">
        <v>954062.0</v>
      </c>
      <c r="E263" s="43">
        <v>0.0</v>
      </c>
      <c r="H263" s="45"/>
    </row>
    <row r="264" hidden="1">
      <c r="A264" s="41">
        <v>44414.0</v>
      </c>
      <c r="B264" s="19">
        <v>954263.0</v>
      </c>
      <c r="E264" s="43">
        <v>0.0</v>
      </c>
      <c r="H264" s="45"/>
    </row>
    <row r="265" hidden="1">
      <c r="A265" s="41">
        <v>44415.0</v>
      </c>
      <c r="B265" s="19">
        <v>955004.0</v>
      </c>
      <c r="E265" s="43">
        <v>0.0</v>
      </c>
      <c r="H265" s="45"/>
    </row>
    <row r="266" hidden="1">
      <c r="A266" s="41">
        <v>44416.0</v>
      </c>
      <c r="B266" s="19">
        <v>955471.0</v>
      </c>
      <c r="E266" s="43">
        <v>0.0</v>
      </c>
      <c r="H266" s="45"/>
    </row>
    <row r="267" hidden="1">
      <c r="A267" s="41">
        <v>44416.0</v>
      </c>
      <c r="B267" s="19">
        <v>956083.0</v>
      </c>
      <c r="E267" s="43">
        <v>0.0</v>
      </c>
      <c r="H267" s="45"/>
    </row>
    <row r="268" hidden="1">
      <c r="A268" s="41">
        <v>44416.0</v>
      </c>
      <c r="B268" s="19">
        <v>955602.0</v>
      </c>
      <c r="E268" s="43">
        <v>0.0</v>
      </c>
      <c r="H268" s="45"/>
    </row>
    <row r="269" hidden="1">
      <c r="A269" s="41">
        <v>44416.0</v>
      </c>
      <c r="B269" s="19">
        <v>956105.0</v>
      </c>
      <c r="E269" s="43">
        <v>0.0</v>
      </c>
      <c r="H269" s="45"/>
    </row>
    <row r="270" hidden="1">
      <c r="A270" s="41">
        <v>44416.0</v>
      </c>
      <c r="B270" s="19">
        <v>955947.0</v>
      </c>
      <c r="E270" s="43">
        <v>0.0</v>
      </c>
      <c r="H270" s="45"/>
    </row>
    <row r="271" hidden="1">
      <c r="A271" s="41">
        <v>44416.0</v>
      </c>
      <c r="B271" s="19">
        <v>955528.0</v>
      </c>
      <c r="E271" s="43">
        <v>0.0</v>
      </c>
      <c r="H271" s="45"/>
    </row>
    <row r="272" hidden="1">
      <c r="A272" s="41">
        <v>44417.0</v>
      </c>
      <c r="B272" s="19">
        <v>956410.0</v>
      </c>
      <c r="E272" s="43">
        <v>0.0</v>
      </c>
      <c r="H272" s="45"/>
    </row>
    <row r="273" hidden="1">
      <c r="A273" s="41">
        <v>44417.0</v>
      </c>
      <c r="B273" s="19">
        <v>956501.0</v>
      </c>
      <c r="E273" s="43">
        <v>0.0</v>
      </c>
      <c r="H273" s="45"/>
    </row>
    <row r="274" hidden="1">
      <c r="A274" s="41">
        <v>44417.0</v>
      </c>
      <c r="B274" s="19">
        <v>956805.0</v>
      </c>
      <c r="E274" s="43">
        <v>0.0</v>
      </c>
      <c r="H274" s="45"/>
    </row>
    <row r="275" hidden="1">
      <c r="A275" s="41">
        <v>44417.0</v>
      </c>
      <c r="B275" s="19">
        <v>956787.0</v>
      </c>
      <c r="E275" s="43">
        <v>0.0</v>
      </c>
      <c r="H275" s="45"/>
    </row>
    <row r="276" hidden="1">
      <c r="A276" s="41">
        <v>44418.0</v>
      </c>
      <c r="B276" s="19">
        <v>957357.0</v>
      </c>
      <c r="E276" s="43">
        <v>0.0</v>
      </c>
      <c r="H276" s="45"/>
    </row>
    <row r="277" hidden="1">
      <c r="A277" s="41">
        <v>44418.0</v>
      </c>
      <c r="B277" s="19">
        <v>957864.0</v>
      </c>
      <c r="E277" s="43">
        <v>0.0</v>
      </c>
      <c r="H277" s="45"/>
    </row>
    <row r="278" hidden="1">
      <c r="A278" s="41">
        <v>44418.0</v>
      </c>
      <c r="B278" s="19">
        <v>957408.0</v>
      </c>
      <c r="E278" s="43">
        <v>0.0</v>
      </c>
      <c r="H278" s="45"/>
    </row>
    <row r="279" hidden="1">
      <c r="A279" s="41">
        <v>44418.0</v>
      </c>
      <c r="B279" s="19">
        <v>957184.0</v>
      </c>
      <c r="E279" s="43">
        <v>0.0</v>
      </c>
      <c r="H279" s="45"/>
    </row>
    <row r="280" hidden="1">
      <c r="A280" s="41">
        <v>44419.0</v>
      </c>
      <c r="B280" s="19">
        <v>958374.0</v>
      </c>
      <c r="E280" s="43">
        <v>0.0</v>
      </c>
      <c r="H280" s="45"/>
    </row>
    <row r="281" hidden="1">
      <c r="A281" s="41">
        <v>44419.0</v>
      </c>
      <c r="B281" s="19">
        <v>958256.0</v>
      </c>
      <c r="E281" s="43">
        <v>0.0</v>
      </c>
      <c r="H281" s="45"/>
    </row>
    <row r="282" hidden="1">
      <c r="A282" s="41">
        <v>44420.0</v>
      </c>
      <c r="B282" s="19">
        <v>958941.0</v>
      </c>
      <c r="E282" s="43">
        <v>0.0</v>
      </c>
      <c r="H282" s="45"/>
    </row>
    <row r="283" hidden="1">
      <c r="A283" s="41">
        <v>44420.0</v>
      </c>
      <c r="B283" s="19">
        <v>959031.0</v>
      </c>
      <c r="E283" s="43">
        <v>0.0</v>
      </c>
      <c r="H283" s="45"/>
    </row>
    <row r="284" hidden="1">
      <c r="A284" s="41">
        <v>44421.0</v>
      </c>
      <c r="B284" s="19">
        <v>959963.0</v>
      </c>
      <c r="E284" s="43">
        <v>0.0</v>
      </c>
      <c r="H284" s="45"/>
    </row>
    <row r="285" hidden="1">
      <c r="A285" s="41">
        <v>44421.0</v>
      </c>
      <c r="B285" s="19">
        <v>959620.0</v>
      </c>
      <c r="E285" s="43">
        <v>0.0</v>
      </c>
      <c r="H285" s="45"/>
    </row>
    <row r="286" hidden="1">
      <c r="A286" s="41">
        <v>44421.0</v>
      </c>
      <c r="B286" s="19">
        <v>959729.0</v>
      </c>
      <c r="E286" s="43">
        <v>0.0</v>
      </c>
      <c r="H286" s="45"/>
    </row>
    <row r="287" hidden="1">
      <c r="A287" s="41">
        <v>44421.0</v>
      </c>
      <c r="B287" s="19">
        <v>959868.0</v>
      </c>
      <c r="E287" s="43">
        <v>0.0</v>
      </c>
      <c r="H287" s="45"/>
    </row>
    <row r="288" hidden="1">
      <c r="A288" s="41">
        <v>44422.0</v>
      </c>
      <c r="B288" s="19">
        <v>960030.0</v>
      </c>
      <c r="E288" s="43">
        <v>0.0</v>
      </c>
      <c r="H288" s="45"/>
    </row>
    <row r="289" hidden="1">
      <c r="A289" s="41">
        <v>44423.0</v>
      </c>
      <c r="B289" s="19">
        <v>961039.0</v>
      </c>
      <c r="E289" s="43">
        <v>0.0</v>
      </c>
      <c r="H289" s="45"/>
    </row>
    <row r="290" hidden="1">
      <c r="A290" s="41">
        <v>44423.0</v>
      </c>
      <c r="B290" s="19">
        <v>960821.0</v>
      </c>
      <c r="E290" s="43">
        <v>0.0</v>
      </c>
      <c r="H290" s="45"/>
    </row>
    <row r="291" hidden="1">
      <c r="A291" s="41">
        <v>44423.0</v>
      </c>
      <c r="B291" s="19">
        <v>960702.0</v>
      </c>
      <c r="E291" s="43">
        <v>0.0</v>
      </c>
      <c r="H291" s="45"/>
    </row>
    <row r="292" hidden="1">
      <c r="A292" s="41">
        <v>44423.0</v>
      </c>
      <c r="B292" s="19">
        <v>960613.0</v>
      </c>
      <c r="E292" s="43">
        <v>0.0</v>
      </c>
      <c r="H292" s="45"/>
    </row>
    <row r="293" hidden="1">
      <c r="A293" s="41">
        <v>44409.0</v>
      </c>
      <c r="B293" s="19">
        <v>949621.0</v>
      </c>
      <c r="E293" s="43">
        <v>0.0</v>
      </c>
      <c r="H293" s="45"/>
    </row>
    <row r="294" hidden="1">
      <c r="A294" s="41">
        <v>44409.0</v>
      </c>
      <c r="B294" s="19">
        <v>949443.0</v>
      </c>
      <c r="E294" s="43">
        <v>0.0</v>
      </c>
      <c r="H294" s="45"/>
    </row>
    <row r="295" hidden="1">
      <c r="A295" s="41">
        <v>44410.0</v>
      </c>
      <c r="B295" s="19">
        <v>950195.0</v>
      </c>
      <c r="E295" s="43">
        <v>0.0</v>
      </c>
      <c r="H295" s="45"/>
    </row>
    <row r="296" hidden="1">
      <c r="A296" s="41">
        <v>44410.0</v>
      </c>
      <c r="B296" s="19">
        <v>950545.0</v>
      </c>
      <c r="E296" s="43">
        <v>0.0</v>
      </c>
      <c r="H296" s="45"/>
    </row>
    <row r="297" hidden="1">
      <c r="A297" s="41">
        <v>44410.0</v>
      </c>
      <c r="B297" s="19">
        <v>950146.0</v>
      </c>
      <c r="E297" s="43">
        <v>0.0</v>
      </c>
      <c r="H297" s="45"/>
    </row>
    <row r="298" hidden="1">
      <c r="A298" s="41">
        <v>44410.0</v>
      </c>
      <c r="B298" s="19">
        <v>950186.0</v>
      </c>
      <c r="E298" s="43">
        <v>0.0</v>
      </c>
      <c r="H298" s="45"/>
    </row>
    <row r="299" hidden="1">
      <c r="A299" s="41">
        <v>44411.0</v>
      </c>
      <c r="B299" s="19">
        <v>951596.0</v>
      </c>
      <c r="E299" s="43">
        <v>0.0</v>
      </c>
      <c r="H299" s="45"/>
    </row>
    <row r="300" hidden="1">
      <c r="A300" s="41">
        <v>44411.0</v>
      </c>
      <c r="B300" s="19">
        <v>951964.0</v>
      </c>
      <c r="E300" s="43">
        <v>0.0</v>
      </c>
      <c r="H300" s="45"/>
    </row>
    <row r="301" hidden="1">
      <c r="A301" s="41">
        <v>44411.0</v>
      </c>
      <c r="B301" s="19">
        <v>951134.0</v>
      </c>
      <c r="E301" s="43">
        <v>0.0</v>
      </c>
      <c r="H301" s="45"/>
    </row>
    <row r="302" hidden="1">
      <c r="A302" s="41">
        <v>44411.0</v>
      </c>
      <c r="B302" s="19">
        <v>951721.0</v>
      </c>
      <c r="E302" s="43">
        <v>0.0</v>
      </c>
      <c r="H302" s="45"/>
    </row>
    <row r="303" hidden="1">
      <c r="A303" s="41">
        <v>44411.0</v>
      </c>
      <c r="B303" s="19">
        <v>951223.0</v>
      </c>
      <c r="E303" s="43">
        <v>0.0</v>
      </c>
      <c r="H303" s="45"/>
    </row>
    <row r="304" hidden="1">
      <c r="A304" s="41">
        <v>44412.0</v>
      </c>
      <c r="B304" s="19">
        <v>952038.0</v>
      </c>
      <c r="E304" s="43">
        <v>0.0</v>
      </c>
      <c r="H304" s="45"/>
    </row>
    <row r="305" hidden="1">
      <c r="A305" s="41">
        <v>44412.0</v>
      </c>
      <c r="B305" s="19">
        <v>952610.0</v>
      </c>
      <c r="E305" s="43">
        <v>0.0</v>
      </c>
      <c r="H305" s="45"/>
    </row>
    <row r="306" hidden="1">
      <c r="A306" s="41">
        <v>44412.0</v>
      </c>
      <c r="B306" s="19">
        <v>952061.0</v>
      </c>
      <c r="E306" s="43">
        <v>0.0</v>
      </c>
      <c r="H306" s="45"/>
    </row>
    <row r="307" hidden="1">
      <c r="A307" s="41">
        <v>44413.0</v>
      </c>
      <c r="B307" s="19">
        <v>953454.0</v>
      </c>
      <c r="E307" s="43">
        <v>0.0</v>
      </c>
      <c r="H307" s="45"/>
    </row>
    <row r="308" hidden="1">
      <c r="A308" s="41">
        <v>44413.0</v>
      </c>
      <c r="B308" s="19">
        <v>953329.0</v>
      </c>
      <c r="E308" s="43">
        <v>0.0</v>
      </c>
      <c r="H308" s="45"/>
    </row>
    <row r="309" hidden="1">
      <c r="A309" s="41">
        <v>44413.0</v>
      </c>
      <c r="B309" s="19">
        <v>953985.0</v>
      </c>
      <c r="E309" s="43">
        <v>0.0</v>
      </c>
      <c r="H309" s="45"/>
    </row>
    <row r="310" hidden="1">
      <c r="A310" s="41">
        <v>44413.0</v>
      </c>
      <c r="B310" s="19">
        <v>953974.0</v>
      </c>
      <c r="E310" s="43">
        <v>0.0</v>
      </c>
      <c r="H310" s="45"/>
    </row>
    <row r="311" hidden="1">
      <c r="A311" s="41">
        <v>44413.0</v>
      </c>
      <c r="B311" s="19">
        <v>953499.0</v>
      </c>
      <c r="E311" s="43">
        <v>0.0</v>
      </c>
      <c r="H311" s="45"/>
    </row>
    <row r="312" hidden="1">
      <c r="A312" s="41">
        <v>44413.0</v>
      </c>
      <c r="B312" s="19">
        <v>953539.0</v>
      </c>
      <c r="E312" s="43">
        <v>0.0</v>
      </c>
      <c r="H312" s="45"/>
    </row>
    <row r="313" hidden="1">
      <c r="A313" s="41">
        <v>44414.0</v>
      </c>
      <c r="B313" s="19">
        <v>954163.0</v>
      </c>
      <c r="E313" s="43">
        <v>0.0</v>
      </c>
      <c r="H313" s="45"/>
    </row>
    <row r="314" hidden="1">
      <c r="A314" s="41">
        <v>44414.0</v>
      </c>
      <c r="B314" s="19">
        <v>954399.0</v>
      </c>
      <c r="E314" s="43">
        <v>0.0</v>
      </c>
      <c r="H314" s="45"/>
    </row>
    <row r="315" hidden="1">
      <c r="A315" s="41">
        <v>44414.0</v>
      </c>
      <c r="B315" s="19">
        <v>954483.0</v>
      </c>
      <c r="E315" s="43">
        <v>0.0</v>
      </c>
      <c r="H315" s="45"/>
    </row>
    <row r="316" hidden="1">
      <c r="A316" s="41">
        <v>44415.0</v>
      </c>
      <c r="B316" s="19">
        <v>954855.0</v>
      </c>
      <c r="E316" s="43">
        <v>0.0</v>
      </c>
      <c r="H316" s="45"/>
    </row>
    <row r="317" hidden="1">
      <c r="A317" s="41">
        <v>44415.0</v>
      </c>
      <c r="B317" s="19">
        <v>954898.0</v>
      </c>
      <c r="E317" s="43">
        <v>0.0</v>
      </c>
      <c r="H317" s="45"/>
    </row>
    <row r="318" hidden="1">
      <c r="A318" s="41">
        <v>44416.0</v>
      </c>
      <c r="B318" s="19">
        <v>956236.0</v>
      </c>
      <c r="E318" s="43">
        <v>0.0</v>
      </c>
      <c r="H318" s="45"/>
    </row>
    <row r="319" hidden="1">
      <c r="A319" s="41">
        <v>44416.0</v>
      </c>
      <c r="B319" s="19">
        <v>956003.0</v>
      </c>
      <c r="E319" s="43">
        <v>0.0</v>
      </c>
      <c r="H319" s="45"/>
    </row>
    <row r="320" hidden="1">
      <c r="A320" s="41">
        <v>44416.0</v>
      </c>
      <c r="B320" s="19">
        <v>956181.0</v>
      </c>
      <c r="E320" s="43">
        <v>0.0</v>
      </c>
      <c r="H320" s="45"/>
    </row>
    <row r="321" hidden="1">
      <c r="A321" s="41">
        <v>44416.0</v>
      </c>
      <c r="B321" s="19">
        <v>955499.0</v>
      </c>
      <c r="E321" s="43">
        <v>0.0</v>
      </c>
      <c r="H321" s="45"/>
    </row>
    <row r="322" hidden="1">
      <c r="A322" s="41">
        <v>44416.0</v>
      </c>
      <c r="B322" s="19">
        <v>956046.0</v>
      </c>
      <c r="E322" s="43">
        <v>0.0</v>
      </c>
      <c r="H322" s="45"/>
    </row>
    <row r="323" hidden="1">
      <c r="A323" s="41">
        <v>44417.0</v>
      </c>
      <c r="B323" s="19">
        <v>957017.0</v>
      </c>
      <c r="E323" s="43">
        <v>0.0</v>
      </c>
      <c r="H323" s="45"/>
    </row>
    <row r="324" hidden="1">
      <c r="A324" s="41">
        <v>44418.0</v>
      </c>
      <c r="B324" s="19">
        <v>957676.0</v>
      </c>
      <c r="E324" s="43">
        <v>0.0</v>
      </c>
      <c r="H324" s="45"/>
    </row>
    <row r="325" hidden="1">
      <c r="A325" s="41">
        <v>44419.0</v>
      </c>
      <c r="B325" s="19">
        <v>958120.0</v>
      </c>
      <c r="E325" s="43">
        <v>0.0</v>
      </c>
      <c r="H325" s="45"/>
    </row>
    <row r="326" hidden="1">
      <c r="A326" s="41">
        <v>44419.0</v>
      </c>
      <c r="B326" s="19">
        <v>958292.0</v>
      </c>
      <c r="E326" s="43">
        <v>0.0</v>
      </c>
      <c r="H326" s="45"/>
    </row>
    <row r="327" hidden="1">
      <c r="A327" s="41">
        <v>44419.0</v>
      </c>
      <c r="B327" s="19">
        <v>958259.0</v>
      </c>
      <c r="E327" s="43">
        <v>0.0</v>
      </c>
      <c r="H327" s="45"/>
    </row>
    <row r="328" hidden="1">
      <c r="A328" s="41">
        <v>44420.0</v>
      </c>
      <c r="B328" s="19">
        <v>958677.0</v>
      </c>
      <c r="E328" s="43">
        <v>0.0</v>
      </c>
      <c r="H328" s="45"/>
    </row>
    <row r="329" hidden="1">
      <c r="A329" s="41">
        <v>44420.0</v>
      </c>
      <c r="B329" s="19">
        <v>959154.0</v>
      </c>
      <c r="E329" s="43">
        <v>0.0</v>
      </c>
      <c r="H329" s="45"/>
    </row>
    <row r="330" hidden="1">
      <c r="A330" s="41">
        <v>44420.0</v>
      </c>
      <c r="B330" s="19">
        <v>959241.0</v>
      </c>
      <c r="E330" s="43">
        <v>0.0</v>
      </c>
      <c r="H330" s="45"/>
    </row>
    <row r="331" hidden="1">
      <c r="A331" s="41">
        <v>44421.0</v>
      </c>
      <c r="B331" s="19">
        <v>959603.0</v>
      </c>
      <c r="E331" s="43">
        <v>0.0</v>
      </c>
      <c r="H331" s="45"/>
    </row>
    <row r="332" hidden="1">
      <c r="A332" s="41">
        <v>44421.0</v>
      </c>
      <c r="B332" s="19">
        <v>959895.0</v>
      </c>
      <c r="E332" s="43">
        <v>0.0</v>
      </c>
      <c r="H332" s="45"/>
    </row>
    <row r="333" hidden="1">
      <c r="A333" s="41">
        <v>44422.0</v>
      </c>
      <c r="B333" s="19">
        <v>959982.0</v>
      </c>
      <c r="E333" s="43">
        <v>0.0</v>
      </c>
      <c r="H333" s="45"/>
    </row>
    <row r="334" hidden="1">
      <c r="A334" s="41">
        <v>44422.0</v>
      </c>
      <c r="B334" s="19">
        <v>960288.0</v>
      </c>
      <c r="E334" s="43">
        <v>0.0</v>
      </c>
      <c r="H334" s="45"/>
    </row>
    <row r="335" hidden="1">
      <c r="A335" s="41">
        <v>44422.0</v>
      </c>
      <c r="B335" s="19">
        <v>960432.0</v>
      </c>
      <c r="E335" s="43">
        <v>0.0</v>
      </c>
      <c r="H335" s="45"/>
    </row>
    <row r="336" hidden="1">
      <c r="A336" s="41">
        <v>44422.0</v>
      </c>
      <c r="B336" s="19">
        <v>960391.0</v>
      </c>
      <c r="E336" s="43">
        <v>0.0</v>
      </c>
      <c r="H336" s="45"/>
    </row>
    <row r="337" hidden="1">
      <c r="A337" s="41">
        <v>44423.0</v>
      </c>
      <c r="B337" s="19">
        <v>960654.0</v>
      </c>
      <c r="E337" s="43">
        <v>0.0</v>
      </c>
      <c r="H337" s="45"/>
    </row>
    <row r="338" hidden="1">
      <c r="A338" s="41">
        <v>44423.0</v>
      </c>
      <c r="B338" s="19">
        <v>960641.0</v>
      </c>
      <c r="E338" s="43">
        <v>0.0</v>
      </c>
      <c r="H338" s="45"/>
    </row>
    <row r="339" hidden="1">
      <c r="A339" s="41">
        <v>44423.0</v>
      </c>
      <c r="B339" s="19">
        <v>960729.0</v>
      </c>
      <c r="E339" s="43">
        <v>0.0</v>
      </c>
      <c r="H339" s="45"/>
    </row>
    <row r="340" hidden="1">
      <c r="A340" s="41">
        <v>44409.0</v>
      </c>
      <c r="B340" s="19">
        <v>949650.0</v>
      </c>
      <c r="E340" s="43">
        <v>0.0</v>
      </c>
      <c r="H340" s="45"/>
    </row>
    <row r="341" hidden="1">
      <c r="A341" s="41">
        <v>44410.0</v>
      </c>
      <c r="B341" s="19">
        <v>950785.0</v>
      </c>
      <c r="E341" s="43">
        <v>0.0</v>
      </c>
      <c r="H341" s="45"/>
    </row>
    <row r="342" hidden="1">
      <c r="A342" s="41">
        <v>44410.0</v>
      </c>
      <c r="B342" s="19">
        <v>950034.0</v>
      </c>
      <c r="E342" s="43">
        <v>0.0</v>
      </c>
      <c r="H342" s="45"/>
    </row>
    <row r="343" hidden="1">
      <c r="A343" s="41">
        <v>44411.0</v>
      </c>
      <c r="B343" s="19">
        <v>951946.0</v>
      </c>
      <c r="E343" s="43">
        <v>0.0</v>
      </c>
      <c r="H343" s="45"/>
    </row>
    <row r="344" hidden="1">
      <c r="A344" s="41">
        <v>44411.0</v>
      </c>
      <c r="B344" s="19">
        <v>951451.0</v>
      </c>
      <c r="E344" s="43">
        <v>0.0</v>
      </c>
      <c r="H344" s="45"/>
    </row>
    <row r="345" hidden="1">
      <c r="A345" s="41">
        <v>44411.0</v>
      </c>
      <c r="B345" s="19">
        <v>951301.0</v>
      </c>
      <c r="E345" s="43">
        <v>0.0</v>
      </c>
      <c r="H345" s="45"/>
    </row>
    <row r="346" hidden="1">
      <c r="A346" s="41">
        <v>44411.0</v>
      </c>
      <c r="B346" s="19">
        <v>951115.0</v>
      </c>
      <c r="E346" s="43">
        <v>0.0</v>
      </c>
      <c r="H346" s="45"/>
    </row>
    <row r="347" hidden="1">
      <c r="A347" s="41">
        <v>44411.0</v>
      </c>
      <c r="B347" s="19">
        <v>951287.0</v>
      </c>
      <c r="E347" s="43">
        <v>0.0</v>
      </c>
      <c r="H347" s="45"/>
    </row>
    <row r="348" hidden="1">
      <c r="A348" s="41">
        <v>44412.0</v>
      </c>
      <c r="B348" s="19">
        <v>951975.0</v>
      </c>
      <c r="E348" s="43">
        <v>0.0</v>
      </c>
      <c r="H348" s="45"/>
    </row>
    <row r="349" hidden="1">
      <c r="A349" s="41">
        <v>44412.0</v>
      </c>
      <c r="B349" s="19">
        <v>952303.0</v>
      </c>
      <c r="E349" s="43">
        <v>0.0</v>
      </c>
      <c r="H349" s="45"/>
    </row>
    <row r="350" hidden="1">
      <c r="A350" s="41">
        <v>44412.0</v>
      </c>
      <c r="B350" s="19">
        <v>952023.0</v>
      </c>
      <c r="E350" s="43">
        <v>0.0</v>
      </c>
      <c r="H350" s="45"/>
    </row>
    <row r="351" hidden="1">
      <c r="A351" s="41">
        <v>44413.0</v>
      </c>
      <c r="B351" s="19">
        <v>952839.0</v>
      </c>
      <c r="E351" s="43">
        <v>0.0</v>
      </c>
      <c r="H351" s="45"/>
    </row>
    <row r="352" hidden="1">
      <c r="A352" s="41">
        <v>44413.0</v>
      </c>
      <c r="B352" s="19">
        <v>953746.0</v>
      </c>
      <c r="E352" s="43">
        <v>0.0</v>
      </c>
      <c r="H352" s="45"/>
    </row>
    <row r="353" hidden="1">
      <c r="A353" s="41">
        <v>44413.0</v>
      </c>
      <c r="B353" s="19">
        <v>953473.0</v>
      </c>
      <c r="E353" s="43">
        <v>0.0</v>
      </c>
      <c r="H353" s="45"/>
    </row>
    <row r="354" hidden="1">
      <c r="A354" s="41">
        <v>44413.0</v>
      </c>
      <c r="B354" s="19">
        <v>953031.0</v>
      </c>
      <c r="E354" s="43">
        <v>0.0</v>
      </c>
      <c r="H354" s="45"/>
    </row>
    <row r="355" hidden="1">
      <c r="A355" s="41">
        <v>44413.0</v>
      </c>
      <c r="B355" s="19">
        <v>953588.0</v>
      </c>
      <c r="E355" s="43">
        <v>0.0</v>
      </c>
      <c r="H355" s="45"/>
    </row>
    <row r="356" hidden="1">
      <c r="A356" s="41">
        <v>44413.0</v>
      </c>
      <c r="B356" s="19">
        <v>952944.0</v>
      </c>
      <c r="E356" s="43">
        <v>0.0</v>
      </c>
      <c r="H356" s="45"/>
    </row>
    <row r="357" hidden="1">
      <c r="A357" s="41">
        <v>44413.0</v>
      </c>
      <c r="B357" s="19">
        <v>953868.0</v>
      </c>
      <c r="E357" s="43">
        <v>0.0</v>
      </c>
      <c r="H357" s="45"/>
    </row>
    <row r="358" hidden="1">
      <c r="A358" s="41">
        <v>44413.0</v>
      </c>
      <c r="B358" s="19">
        <v>953932.0</v>
      </c>
      <c r="E358" s="43">
        <v>0.0</v>
      </c>
      <c r="H358" s="45"/>
    </row>
    <row r="359" hidden="1">
      <c r="A359" s="41">
        <v>44414.0</v>
      </c>
      <c r="B359" s="19">
        <v>954292.0</v>
      </c>
      <c r="E359" s="43">
        <v>0.0</v>
      </c>
      <c r="H359" s="45"/>
    </row>
    <row r="360" hidden="1">
      <c r="A360" s="41">
        <v>44414.0</v>
      </c>
      <c r="B360" s="19">
        <v>954533.0</v>
      </c>
      <c r="E360" s="43">
        <v>0.0</v>
      </c>
      <c r="H360" s="45"/>
    </row>
    <row r="361" hidden="1">
      <c r="A361" s="41">
        <v>44415.0</v>
      </c>
      <c r="B361" s="19">
        <v>954611.0</v>
      </c>
      <c r="E361" s="43">
        <v>0.0</v>
      </c>
      <c r="H361" s="45"/>
    </row>
    <row r="362" hidden="1">
      <c r="A362" s="41">
        <v>44415.0</v>
      </c>
      <c r="B362" s="19">
        <v>954720.0</v>
      </c>
      <c r="E362" s="43">
        <v>0.0</v>
      </c>
      <c r="H362" s="45"/>
    </row>
    <row r="363" hidden="1">
      <c r="A363" s="41">
        <v>44415.0</v>
      </c>
      <c r="B363" s="19">
        <v>955159.0</v>
      </c>
      <c r="E363" s="43">
        <v>0.0</v>
      </c>
      <c r="H363" s="45"/>
    </row>
    <row r="364" hidden="1">
      <c r="A364" s="41">
        <v>44416.0</v>
      </c>
      <c r="B364" s="19">
        <v>955280.0</v>
      </c>
      <c r="E364" s="43">
        <v>0.0</v>
      </c>
      <c r="H364" s="45"/>
    </row>
    <row r="365" hidden="1">
      <c r="A365" s="41">
        <v>44416.0</v>
      </c>
      <c r="B365" s="19">
        <v>955700.0</v>
      </c>
      <c r="E365" s="43">
        <v>0.0</v>
      </c>
      <c r="H365" s="45"/>
    </row>
    <row r="366" hidden="1">
      <c r="A366" s="41">
        <v>44416.0</v>
      </c>
      <c r="B366" s="19">
        <v>955585.0</v>
      </c>
      <c r="E366" s="43">
        <v>0.0</v>
      </c>
      <c r="H366" s="45"/>
    </row>
    <row r="367" hidden="1">
      <c r="A367" s="41">
        <v>44416.0</v>
      </c>
      <c r="B367" s="19">
        <v>956044.0</v>
      </c>
      <c r="E367" s="43">
        <v>0.0</v>
      </c>
      <c r="H367" s="45"/>
    </row>
    <row r="368" hidden="1">
      <c r="A368" s="41">
        <v>44416.0</v>
      </c>
      <c r="B368" s="19">
        <v>955587.0</v>
      </c>
      <c r="E368" s="43">
        <v>0.0</v>
      </c>
      <c r="H368" s="45"/>
    </row>
    <row r="369" hidden="1">
      <c r="A369" s="41">
        <v>44416.0</v>
      </c>
      <c r="B369" s="19">
        <v>956147.0</v>
      </c>
      <c r="E369" s="43">
        <v>0.0</v>
      </c>
      <c r="H369" s="45"/>
    </row>
    <row r="370" hidden="1">
      <c r="A370" s="41">
        <v>44417.0</v>
      </c>
      <c r="B370" s="19">
        <v>956863.0</v>
      </c>
      <c r="E370" s="43">
        <v>0.0</v>
      </c>
      <c r="H370" s="45"/>
    </row>
    <row r="371" hidden="1">
      <c r="A371" s="41">
        <v>44417.0</v>
      </c>
      <c r="B371" s="19">
        <v>956960.0</v>
      </c>
      <c r="E371" s="43">
        <v>0.0</v>
      </c>
      <c r="H371" s="45"/>
    </row>
    <row r="372" hidden="1">
      <c r="A372" s="41">
        <v>44418.0</v>
      </c>
      <c r="B372" s="19">
        <v>957183.0</v>
      </c>
      <c r="E372" s="43">
        <v>0.0</v>
      </c>
      <c r="H372" s="45"/>
    </row>
    <row r="373" hidden="1">
      <c r="A373" s="41">
        <v>44418.0</v>
      </c>
      <c r="B373" s="19">
        <v>957769.0</v>
      </c>
      <c r="E373" s="43">
        <v>0.0</v>
      </c>
      <c r="H373" s="45"/>
    </row>
    <row r="374" hidden="1">
      <c r="A374" s="41">
        <v>44418.0</v>
      </c>
      <c r="B374" s="19">
        <v>957336.0</v>
      </c>
      <c r="E374" s="43">
        <v>0.0</v>
      </c>
      <c r="H374" s="45"/>
    </row>
    <row r="375" hidden="1">
      <c r="A375" s="41">
        <v>44419.0</v>
      </c>
      <c r="B375" s="19">
        <v>958339.0</v>
      </c>
      <c r="E375" s="43">
        <v>0.0</v>
      </c>
      <c r="H375" s="45"/>
    </row>
    <row r="376" hidden="1">
      <c r="A376" s="41">
        <v>44419.0</v>
      </c>
      <c r="B376" s="19">
        <v>958030.0</v>
      </c>
      <c r="E376" s="43">
        <v>0.0</v>
      </c>
      <c r="H376" s="45"/>
    </row>
    <row r="377" hidden="1">
      <c r="A377" s="41">
        <v>44419.0</v>
      </c>
      <c r="B377" s="19">
        <v>957976.0</v>
      </c>
      <c r="E377" s="43">
        <v>0.0</v>
      </c>
      <c r="H377" s="45"/>
    </row>
    <row r="378" hidden="1">
      <c r="A378" s="41">
        <v>44419.0</v>
      </c>
      <c r="B378" s="19">
        <v>958061.0</v>
      </c>
      <c r="E378" s="43">
        <v>0.0</v>
      </c>
      <c r="H378" s="45"/>
    </row>
    <row r="379" hidden="1">
      <c r="A379" s="41">
        <v>44420.0</v>
      </c>
      <c r="B379" s="19">
        <v>958799.0</v>
      </c>
      <c r="E379" s="43">
        <v>0.0</v>
      </c>
      <c r="H379" s="45"/>
    </row>
    <row r="380" hidden="1">
      <c r="A380" s="41">
        <v>44420.0</v>
      </c>
      <c r="B380" s="19">
        <v>958845.0</v>
      </c>
      <c r="E380" s="43">
        <v>0.0</v>
      </c>
      <c r="H380" s="45"/>
    </row>
    <row r="381" hidden="1">
      <c r="A381" s="41">
        <v>44420.0</v>
      </c>
      <c r="B381" s="19">
        <v>959109.0</v>
      </c>
      <c r="E381" s="43">
        <v>0.0</v>
      </c>
      <c r="H381" s="45"/>
    </row>
    <row r="382" hidden="1">
      <c r="A382" s="41">
        <v>44420.0</v>
      </c>
      <c r="B382" s="19">
        <v>958710.0</v>
      </c>
      <c r="E382" s="43">
        <v>0.0</v>
      </c>
      <c r="H382" s="45"/>
    </row>
    <row r="383" hidden="1">
      <c r="A383" s="41">
        <v>44421.0</v>
      </c>
      <c r="B383" s="19">
        <v>959407.0</v>
      </c>
      <c r="E383" s="43">
        <v>0.0</v>
      </c>
      <c r="H383" s="45"/>
    </row>
    <row r="384" hidden="1">
      <c r="A384" s="41">
        <v>44421.0</v>
      </c>
      <c r="B384" s="19">
        <v>959551.0</v>
      </c>
      <c r="E384" s="43">
        <v>0.0</v>
      </c>
      <c r="H384" s="45"/>
    </row>
    <row r="385" hidden="1">
      <c r="A385" s="41">
        <v>44421.0</v>
      </c>
      <c r="B385" s="19">
        <v>959712.0</v>
      </c>
      <c r="E385" s="43">
        <v>0.0</v>
      </c>
      <c r="H385" s="45"/>
    </row>
    <row r="386" hidden="1">
      <c r="A386" s="41">
        <v>44421.0</v>
      </c>
      <c r="B386" s="19">
        <v>959695.0</v>
      </c>
      <c r="E386" s="43">
        <v>0.0</v>
      </c>
      <c r="H386" s="45"/>
    </row>
    <row r="387" hidden="1">
      <c r="A387" s="41">
        <v>44422.0</v>
      </c>
      <c r="B387" s="19">
        <v>959999.0</v>
      </c>
      <c r="E387" s="43">
        <v>0.0</v>
      </c>
      <c r="H387" s="45"/>
    </row>
    <row r="388" hidden="1">
      <c r="A388" s="41">
        <v>44422.0</v>
      </c>
      <c r="B388" s="19">
        <v>960346.0</v>
      </c>
      <c r="E388" s="43">
        <v>0.0</v>
      </c>
      <c r="H388" s="45"/>
    </row>
    <row r="389" hidden="1">
      <c r="A389" s="41">
        <v>44423.0</v>
      </c>
      <c r="B389" s="19">
        <v>960518.0</v>
      </c>
      <c r="E389" s="43">
        <v>0.0</v>
      </c>
      <c r="H389" s="45"/>
    </row>
    <row r="390" hidden="1">
      <c r="A390" s="41">
        <v>44423.0</v>
      </c>
      <c r="B390" s="19">
        <v>960674.0</v>
      </c>
      <c r="E390" s="43">
        <v>0.0</v>
      </c>
      <c r="H390" s="45"/>
    </row>
    <row r="391" hidden="1">
      <c r="A391" s="41">
        <v>44423.0</v>
      </c>
      <c r="B391" s="19">
        <v>961098.0</v>
      </c>
      <c r="E391" s="43">
        <v>0.0</v>
      </c>
      <c r="H391" s="45"/>
    </row>
    <row r="392" hidden="1">
      <c r="A392" s="41">
        <v>44409.0</v>
      </c>
      <c r="B392" s="19">
        <v>949501.0</v>
      </c>
      <c r="E392" s="43">
        <v>0.0</v>
      </c>
      <c r="H392" s="45"/>
    </row>
    <row r="393" hidden="1">
      <c r="A393" s="41">
        <v>44409.0</v>
      </c>
      <c r="B393" s="19">
        <v>949321.0</v>
      </c>
      <c r="E393" s="43">
        <v>0.0</v>
      </c>
      <c r="H393" s="45"/>
    </row>
    <row r="394" hidden="1">
      <c r="A394" s="41">
        <v>44410.0</v>
      </c>
      <c r="B394" s="19">
        <v>950516.0</v>
      </c>
      <c r="E394" s="43">
        <v>0.0</v>
      </c>
      <c r="H394" s="45"/>
    </row>
    <row r="395" hidden="1">
      <c r="A395" s="41">
        <v>44410.0</v>
      </c>
      <c r="B395" s="19">
        <v>950246.0</v>
      </c>
      <c r="E395" s="43">
        <v>0.0</v>
      </c>
      <c r="H395" s="45"/>
    </row>
    <row r="396" hidden="1">
      <c r="A396" s="41">
        <v>44410.0</v>
      </c>
      <c r="B396" s="19">
        <v>950740.0</v>
      </c>
      <c r="E396" s="43">
        <v>0.0</v>
      </c>
      <c r="H396" s="45"/>
    </row>
    <row r="397" hidden="1">
      <c r="A397" s="41">
        <v>44410.0</v>
      </c>
      <c r="B397" s="19">
        <v>950122.0</v>
      </c>
      <c r="E397" s="43">
        <v>0.0</v>
      </c>
      <c r="H397" s="45"/>
    </row>
    <row r="398" hidden="1">
      <c r="A398" s="41">
        <v>44410.0</v>
      </c>
      <c r="B398" s="19">
        <v>950752.0</v>
      </c>
      <c r="E398" s="43">
        <v>0.0</v>
      </c>
      <c r="H398" s="45"/>
    </row>
    <row r="399" hidden="1">
      <c r="A399" s="41">
        <v>44410.0</v>
      </c>
      <c r="B399" s="19">
        <v>951077.0</v>
      </c>
      <c r="E399" s="43">
        <v>0.0</v>
      </c>
      <c r="H399" s="45"/>
    </row>
    <row r="400" hidden="1">
      <c r="A400" s="41">
        <v>44411.0</v>
      </c>
      <c r="B400" s="19">
        <v>951490.0</v>
      </c>
      <c r="E400" s="43">
        <v>0.0</v>
      </c>
      <c r="H400" s="45"/>
    </row>
    <row r="401" hidden="1">
      <c r="A401" s="41">
        <v>44411.0</v>
      </c>
      <c r="B401" s="19">
        <v>951461.0</v>
      </c>
      <c r="E401" s="43">
        <v>0.0</v>
      </c>
      <c r="H401" s="45"/>
    </row>
    <row r="402" hidden="1">
      <c r="A402" s="41">
        <v>44411.0</v>
      </c>
      <c r="B402" s="19">
        <v>951666.0</v>
      </c>
      <c r="E402" s="43">
        <v>0.0</v>
      </c>
      <c r="H402" s="45"/>
    </row>
    <row r="403" hidden="1">
      <c r="A403" s="41">
        <v>44412.0</v>
      </c>
      <c r="B403" s="19">
        <v>952468.0</v>
      </c>
      <c r="E403" s="43">
        <v>0.0</v>
      </c>
      <c r="H403" s="45"/>
    </row>
    <row r="404" hidden="1">
      <c r="A404" s="41">
        <v>44412.0</v>
      </c>
      <c r="B404" s="19">
        <v>952601.0</v>
      </c>
      <c r="E404" s="43">
        <v>0.0</v>
      </c>
      <c r="H404" s="45"/>
    </row>
    <row r="405" hidden="1">
      <c r="A405" s="41">
        <v>44412.0</v>
      </c>
      <c r="B405" s="19">
        <v>952103.0</v>
      </c>
      <c r="E405" s="43">
        <v>0.0</v>
      </c>
      <c r="H405" s="45"/>
    </row>
    <row r="406" hidden="1">
      <c r="A406" s="41">
        <v>44412.0</v>
      </c>
      <c r="B406" s="19">
        <v>952724.0</v>
      </c>
      <c r="E406" s="43">
        <v>0.0</v>
      </c>
      <c r="H406" s="45"/>
    </row>
    <row r="407" hidden="1">
      <c r="A407" s="41">
        <v>44413.0</v>
      </c>
      <c r="B407" s="19">
        <v>953109.0</v>
      </c>
      <c r="E407" s="43">
        <v>0.0</v>
      </c>
      <c r="H407" s="45"/>
    </row>
    <row r="408" hidden="1">
      <c r="A408" s="41">
        <v>44413.0</v>
      </c>
      <c r="B408" s="19">
        <v>953767.0</v>
      </c>
      <c r="E408" s="43">
        <v>0.0</v>
      </c>
      <c r="H408" s="45"/>
    </row>
    <row r="409" hidden="1">
      <c r="A409" s="41">
        <v>44413.0</v>
      </c>
      <c r="B409" s="19">
        <v>953591.0</v>
      </c>
      <c r="E409" s="43">
        <v>0.0</v>
      </c>
      <c r="H409" s="45"/>
    </row>
    <row r="410" hidden="1">
      <c r="A410" s="41">
        <v>44413.0</v>
      </c>
      <c r="B410" s="19">
        <v>953113.0</v>
      </c>
      <c r="E410" s="43">
        <v>0.0</v>
      </c>
      <c r="H410" s="45"/>
    </row>
    <row r="411" hidden="1">
      <c r="A411" s="41">
        <v>44413.0</v>
      </c>
      <c r="B411" s="19">
        <v>953918.0</v>
      </c>
      <c r="E411" s="43">
        <v>0.0</v>
      </c>
      <c r="H411" s="45"/>
    </row>
    <row r="412" hidden="1">
      <c r="A412" s="41">
        <v>44413.0</v>
      </c>
      <c r="B412" s="19">
        <v>953020.0</v>
      </c>
      <c r="E412" s="43">
        <v>0.0</v>
      </c>
      <c r="H412" s="45"/>
    </row>
    <row r="413" hidden="1">
      <c r="A413" s="41">
        <v>44413.0</v>
      </c>
      <c r="B413" s="19">
        <v>952875.0</v>
      </c>
      <c r="E413" s="43">
        <v>0.0</v>
      </c>
      <c r="H413" s="45"/>
    </row>
    <row r="414" hidden="1">
      <c r="A414" s="41">
        <v>44414.0</v>
      </c>
      <c r="B414" s="19">
        <v>954275.0</v>
      </c>
      <c r="E414" s="43">
        <v>0.0</v>
      </c>
      <c r="H414" s="45"/>
    </row>
    <row r="415" hidden="1">
      <c r="A415" s="41">
        <v>44414.0</v>
      </c>
      <c r="B415" s="19">
        <v>954440.0</v>
      </c>
      <c r="E415" s="43">
        <v>0.0</v>
      </c>
      <c r="H415" s="45"/>
    </row>
    <row r="416" hidden="1">
      <c r="A416" s="41">
        <v>44414.0</v>
      </c>
      <c r="B416" s="19">
        <v>954341.0</v>
      </c>
      <c r="E416" s="43">
        <v>0.0</v>
      </c>
      <c r="H416" s="45"/>
    </row>
    <row r="417" hidden="1">
      <c r="A417" s="41">
        <v>44414.0</v>
      </c>
      <c r="B417" s="19">
        <v>954375.0</v>
      </c>
      <c r="E417" s="43">
        <v>0.0</v>
      </c>
      <c r="H417" s="45"/>
    </row>
    <row r="418" hidden="1">
      <c r="A418" s="41">
        <v>44414.0</v>
      </c>
      <c r="B418" s="19">
        <v>954143.0</v>
      </c>
      <c r="E418" s="43">
        <v>0.0</v>
      </c>
      <c r="H418" s="45"/>
    </row>
    <row r="419" hidden="1">
      <c r="A419" s="41">
        <v>44414.0</v>
      </c>
      <c r="B419" s="19">
        <v>954185.0</v>
      </c>
      <c r="E419" s="43">
        <v>0.0</v>
      </c>
      <c r="H419" s="45"/>
    </row>
    <row r="420" hidden="1">
      <c r="A420" s="41">
        <v>44415.0</v>
      </c>
      <c r="B420" s="19">
        <v>954794.0</v>
      </c>
      <c r="E420" s="43">
        <v>0.0</v>
      </c>
      <c r="H420" s="45"/>
    </row>
    <row r="421" hidden="1">
      <c r="A421" s="41">
        <v>44415.0</v>
      </c>
      <c r="B421" s="19">
        <v>955223.0</v>
      </c>
      <c r="E421" s="43">
        <v>0.0</v>
      </c>
      <c r="H421" s="45"/>
    </row>
    <row r="422" hidden="1">
      <c r="A422" s="41">
        <v>44415.0</v>
      </c>
      <c r="B422" s="19">
        <v>954762.0</v>
      </c>
      <c r="E422" s="43">
        <v>0.0</v>
      </c>
      <c r="H422" s="45"/>
    </row>
    <row r="423" hidden="1">
      <c r="A423" s="41">
        <v>44416.0</v>
      </c>
      <c r="B423" s="19">
        <v>955383.0</v>
      </c>
      <c r="E423" s="43">
        <v>0.0</v>
      </c>
      <c r="H423" s="45"/>
    </row>
    <row r="424" hidden="1">
      <c r="A424" s="41">
        <v>44416.0</v>
      </c>
      <c r="B424" s="19">
        <v>955689.0</v>
      </c>
      <c r="E424" s="43">
        <v>0.0</v>
      </c>
      <c r="H424" s="45"/>
    </row>
    <row r="425" hidden="1">
      <c r="A425" s="41">
        <v>44416.0</v>
      </c>
      <c r="B425" s="19">
        <v>955490.0</v>
      </c>
      <c r="E425" s="43">
        <v>0.0</v>
      </c>
      <c r="H425" s="45"/>
    </row>
    <row r="426" hidden="1">
      <c r="A426" s="41">
        <v>44416.0</v>
      </c>
      <c r="B426" s="19">
        <v>955606.0</v>
      </c>
      <c r="E426" s="43">
        <v>0.0</v>
      </c>
      <c r="H426" s="45"/>
    </row>
    <row r="427" hidden="1">
      <c r="A427" s="41">
        <v>44416.0</v>
      </c>
      <c r="B427" s="19">
        <v>955543.0</v>
      </c>
      <c r="E427" s="43">
        <v>0.0</v>
      </c>
      <c r="H427" s="45"/>
    </row>
    <row r="428" hidden="1">
      <c r="A428" s="41">
        <v>44416.0</v>
      </c>
      <c r="B428" s="19">
        <v>955444.0</v>
      </c>
      <c r="E428" s="43">
        <v>0.0</v>
      </c>
      <c r="H428" s="45"/>
    </row>
    <row r="429" hidden="1">
      <c r="A429" s="41">
        <v>44416.0</v>
      </c>
      <c r="B429" s="19">
        <v>956036.0</v>
      </c>
      <c r="E429" s="43">
        <v>0.0</v>
      </c>
      <c r="H429" s="45"/>
    </row>
    <row r="430" hidden="1">
      <c r="A430" s="41">
        <v>44417.0</v>
      </c>
      <c r="B430" s="19">
        <v>956613.0</v>
      </c>
      <c r="E430" s="43">
        <v>0.0</v>
      </c>
      <c r="H430" s="45"/>
    </row>
    <row r="431" hidden="1">
      <c r="A431" s="41">
        <v>44418.0</v>
      </c>
      <c r="B431" s="19">
        <v>957701.0</v>
      </c>
      <c r="E431" s="43">
        <v>0.0</v>
      </c>
      <c r="H431" s="45"/>
    </row>
    <row r="432" hidden="1">
      <c r="A432" s="41">
        <v>44418.0</v>
      </c>
      <c r="B432" s="19">
        <v>957740.0</v>
      </c>
      <c r="E432" s="43">
        <v>0.0</v>
      </c>
      <c r="H432" s="45"/>
    </row>
    <row r="433" hidden="1">
      <c r="A433" s="41">
        <v>44418.0</v>
      </c>
      <c r="B433" s="19">
        <v>957280.0</v>
      </c>
      <c r="E433" s="43">
        <v>0.0</v>
      </c>
      <c r="H433" s="45"/>
    </row>
    <row r="434" hidden="1">
      <c r="A434" s="41">
        <v>44418.0</v>
      </c>
      <c r="B434" s="19">
        <v>957546.0</v>
      </c>
      <c r="E434" s="43">
        <v>0.0</v>
      </c>
      <c r="H434" s="45"/>
    </row>
    <row r="435" hidden="1">
      <c r="A435" s="41">
        <v>44418.0</v>
      </c>
      <c r="B435" s="19">
        <v>957551.0</v>
      </c>
      <c r="E435" s="43">
        <v>0.0</v>
      </c>
      <c r="H435" s="45"/>
    </row>
    <row r="436" hidden="1">
      <c r="A436" s="41">
        <v>44418.0</v>
      </c>
      <c r="B436" s="19">
        <v>957159.0</v>
      </c>
      <c r="E436" s="43">
        <v>0.0</v>
      </c>
      <c r="H436" s="45"/>
    </row>
    <row r="437" hidden="1">
      <c r="A437" s="41">
        <v>44418.0</v>
      </c>
      <c r="B437" s="19">
        <v>957425.0</v>
      </c>
      <c r="E437" s="43">
        <v>0.0</v>
      </c>
      <c r="H437" s="45"/>
    </row>
    <row r="438" hidden="1">
      <c r="A438" s="41">
        <v>44419.0</v>
      </c>
      <c r="B438" s="19">
        <v>958426.0</v>
      </c>
      <c r="E438" s="43">
        <v>0.0</v>
      </c>
      <c r="H438" s="45"/>
    </row>
    <row r="439" hidden="1">
      <c r="A439" s="41">
        <v>44419.0</v>
      </c>
      <c r="B439" s="19">
        <v>958522.0</v>
      </c>
      <c r="E439" s="43">
        <v>0.0</v>
      </c>
      <c r="H439" s="45"/>
    </row>
    <row r="440" hidden="1">
      <c r="A440" s="41">
        <v>44419.0</v>
      </c>
      <c r="B440" s="19">
        <v>958081.0</v>
      </c>
      <c r="E440" s="43">
        <v>0.0</v>
      </c>
      <c r="H440" s="45"/>
    </row>
    <row r="441" hidden="1">
      <c r="A441" s="41">
        <v>44420.0</v>
      </c>
      <c r="B441" s="19">
        <v>959325.0</v>
      </c>
      <c r="E441" s="43">
        <v>0.0</v>
      </c>
      <c r="H441" s="45"/>
    </row>
    <row r="442" hidden="1">
      <c r="A442" s="41">
        <v>44420.0</v>
      </c>
      <c r="B442" s="19">
        <v>959230.0</v>
      </c>
      <c r="E442" s="43">
        <v>0.0</v>
      </c>
      <c r="H442" s="45"/>
    </row>
    <row r="443" hidden="1">
      <c r="A443" s="41">
        <v>44420.0</v>
      </c>
      <c r="B443" s="19">
        <v>959356.0</v>
      </c>
      <c r="E443" s="43">
        <v>0.0</v>
      </c>
      <c r="H443" s="45"/>
    </row>
    <row r="444" hidden="1">
      <c r="A444" s="41">
        <v>44420.0</v>
      </c>
      <c r="B444" s="19">
        <v>959056.0</v>
      </c>
      <c r="E444" s="43">
        <v>0.0</v>
      </c>
      <c r="H444" s="45"/>
    </row>
    <row r="445" hidden="1">
      <c r="A445" s="41">
        <v>44420.0</v>
      </c>
      <c r="B445" s="19">
        <v>958651.0</v>
      </c>
      <c r="E445" s="43">
        <v>0.0</v>
      </c>
      <c r="H445" s="45"/>
    </row>
    <row r="446" hidden="1">
      <c r="A446" s="41">
        <v>44421.0</v>
      </c>
      <c r="B446" s="19">
        <v>959477.0</v>
      </c>
      <c r="E446" s="43">
        <v>0.0</v>
      </c>
      <c r="H446" s="45"/>
    </row>
    <row r="447" hidden="1">
      <c r="A447" s="41">
        <v>44422.0</v>
      </c>
      <c r="B447" s="19">
        <v>960261.0</v>
      </c>
      <c r="E447" s="43">
        <v>0.0</v>
      </c>
      <c r="H447" s="45"/>
    </row>
    <row r="448" hidden="1">
      <c r="A448" s="41">
        <v>44423.0</v>
      </c>
      <c r="B448" s="19">
        <v>960495.0</v>
      </c>
      <c r="E448" s="43">
        <v>0.0</v>
      </c>
      <c r="H448" s="45"/>
    </row>
    <row r="449" hidden="1">
      <c r="A449" s="41">
        <v>44423.0</v>
      </c>
      <c r="B449" s="19">
        <v>960520.0</v>
      </c>
      <c r="E449" s="43">
        <v>0.0</v>
      </c>
      <c r="H449" s="45"/>
    </row>
    <row r="450" hidden="1">
      <c r="A450" s="41">
        <v>44423.0</v>
      </c>
      <c r="B450" s="19">
        <v>961029.0</v>
      </c>
      <c r="E450" s="43">
        <v>0.0</v>
      </c>
      <c r="H450" s="45"/>
    </row>
    <row r="451" hidden="1">
      <c r="A451" s="41">
        <v>44423.0</v>
      </c>
      <c r="B451" s="19">
        <v>960598.0</v>
      </c>
      <c r="E451" s="43">
        <v>0.0</v>
      </c>
      <c r="H451" s="45"/>
    </row>
    <row r="452" hidden="1">
      <c r="A452" s="41">
        <v>44409.0</v>
      </c>
      <c r="B452" s="19">
        <v>949236.0</v>
      </c>
      <c r="E452" s="43">
        <v>0.0</v>
      </c>
      <c r="H452" s="45"/>
    </row>
    <row r="453" hidden="1">
      <c r="A453" s="41">
        <v>44409.0</v>
      </c>
      <c r="B453" s="19">
        <v>949343.0</v>
      </c>
      <c r="E453" s="43">
        <v>0.0</v>
      </c>
      <c r="H453" s="45"/>
    </row>
    <row r="454" hidden="1">
      <c r="A454" s="41">
        <v>44409.0</v>
      </c>
      <c r="B454" s="19">
        <v>949263.0</v>
      </c>
      <c r="E454" s="43">
        <v>0.0</v>
      </c>
      <c r="H454" s="45"/>
    </row>
    <row r="455" hidden="1">
      <c r="A455" s="41">
        <v>44409.0</v>
      </c>
      <c r="B455" s="19">
        <v>949840.0</v>
      </c>
      <c r="E455" s="43">
        <v>0.0</v>
      </c>
      <c r="H455" s="45"/>
    </row>
    <row r="456" hidden="1">
      <c r="A456" s="41">
        <v>44409.0</v>
      </c>
      <c r="B456" s="19">
        <v>949467.0</v>
      </c>
      <c r="E456" s="43">
        <v>0.0</v>
      </c>
      <c r="H456" s="45"/>
    </row>
    <row r="457" hidden="1">
      <c r="A457" s="41">
        <v>44410.0</v>
      </c>
      <c r="B457" s="19">
        <v>950042.0</v>
      </c>
      <c r="E457" s="43">
        <v>0.0</v>
      </c>
      <c r="H457" s="45"/>
    </row>
    <row r="458" hidden="1">
      <c r="A458" s="41">
        <v>44410.0</v>
      </c>
      <c r="B458" s="19">
        <v>950749.0</v>
      </c>
      <c r="E458" s="43">
        <v>0.0</v>
      </c>
      <c r="H458" s="45"/>
    </row>
    <row r="459" hidden="1">
      <c r="A459" s="41">
        <v>44410.0</v>
      </c>
      <c r="B459" s="19">
        <v>950052.0</v>
      </c>
      <c r="E459" s="43">
        <v>0.0</v>
      </c>
      <c r="H459" s="45"/>
    </row>
    <row r="460" hidden="1">
      <c r="A460" s="41">
        <v>44411.0</v>
      </c>
      <c r="B460" s="19">
        <v>951947.0</v>
      </c>
      <c r="E460" s="43">
        <v>0.0</v>
      </c>
      <c r="H460" s="45"/>
    </row>
    <row r="461" hidden="1">
      <c r="A461" s="41">
        <v>44411.0</v>
      </c>
      <c r="B461" s="19">
        <v>951688.0</v>
      </c>
      <c r="E461" s="43">
        <v>0.0</v>
      </c>
      <c r="H461" s="45"/>
    </row>
    <row r="462" hidden="1">
      <c r="A462" s="41">
        <v>44411.0</v>
      </c>
      <c r="B462" s="19">
        <v>951221.0</v>
      </c>
      <c r="E462" s="43">
        <v>0.0</v>
      </c>
      <c r="H462" s="45"/>
    </row>
    <row r="463" hidden="1">
      <c r="A463" s="41">
        <v>44411.0</v>
      </c>
      <c r="B463" s="19">
        <v>951176.0</v>
      </c>
      <c r="E463" s="43">
        <v>0.0</v>
      </c>
      <c r="H463" s="45"/>
    </row>
    <row r="464" hidden="1">
      <c r="A464" s="41">
        <v>44411.0</v>
      </c>
      <c r="B464" s="19">
        <v>951469.0</v>
      </c>
      <c r="E464" s="43">
        <v>0.0</v>
      </c>
      <c r="H464" s="45"/>
    </row>
    <row r="465" hidden="1">
      <c r="A465" s="41">
        <v>44412.0</v>
      </c>
      <c r="B465" s="19">
        <v>952163.0</v>
      </c>
      <c r="E465" s="43">
        <v>0.0</v>
      </c>
      <c r="H465" s="45"/>
    </row>
    <row r="466" hidden="1">
      <c r="A466" s="41">
        <v>44412.0</v>
      </c>
      <c r="B466" s="19">
        <v>952135.0</v>
      </c>
      <c r="E466" s="43">
        <v>0.0</v>
      </c>
      <c r="H466" s="45"/>
    </row>
    <row r="467" hidden="1">
      <c r="A467" s="41">
        <v>44412.0</v>
      </c>
      <c r="B467" s="19">
        <v>952756.0</v>
      </c>
      <c r="E467" s="43">
        <v>0.0</v>
      </c>
      <c r="H467" s="45"/>
    </row>
    <row r="468" hidden="1">
      <c r="A468" s="41">
        <v>44412.0</v>
      </c>
      <c r="B468" s="19">
        <v>952012.0</v>
      </c>
      <c r="E468" s="43">
        <v>0.0</v>
      </c>
      <c r="H468" s="45"/>
    </row>
    <row r="469" hidden="1">
      <c r="A469" s="41">
        <v>44412.0</v>
      </c>
      <c r="B469" s="19">
        <v>952410.0</v>
      </c>
      <c r="E469" s="43">
        <v>0.0</v>
      </c>
      <c r="H469" s="45"/>
    </row>
    <row r="470" hidden="1">
      <c r="A470" s="41">
        <v>44413.0</v>
      </c>
      <c r="B470" s="19">
        <v>953206.0</v>
      </c>
      <c r="E470" s="43">
        <v>0.0</v>
      </c>
      <c r="H470" s="45"/>
    </row>
    <row r="471" hidden="1">
      <c r="A471" s="41">
        <v>44413.0</v>
      </c>
      <c r="B471" s="19">
        <v>953128.0</v>
      </c>
      <c r="E471" s="43">
        <v>0.0</v>
      </c>
      <c r="H471" s="45"/>
    </row>
    <row r="472" hidden="1">
      <c r="A472" s="41">
        <v>44413.0</v>
      </c>
      <c r="B472" s="19">
        <v>952900.0</v>
      </c>
      <c r="E472" s="43">
        <v>0.0</v>
      </c>
      <c r="H472" s="45"/>
    </row>
    <row r="473" hidden="1">
      <c r="A473" s="41">
        <v>44414.0</v>
      </c>
      <c r="B473" s="19">
        <v>954326.0</v>
      </c>
      <c r="E473" s="43">
        <v>0.0</v>
      </c>
      <c r="H473" s="45"/>
    </row>
    <row r="474" hidden="1">
      <c r="A474" s="41">
        <v>44414.0</v>
      </c>
      <c r="B474" s="19">
        <v>954491.0</v>
      </c>
      <c r="E474" s="43">
        <v>0.0</v>
      </c>
      <c r="H474" s="45"/>
    </row>
    <row r="475" hidden="1">
      <c r="A475" s="41">
        <v>44414.0</v>
      </c>
      <c r="B475" s="19">
        <v>954070.0</v>
      </c>
      <c r="E475" s="43">
        <v>0.0</v>
      </c>
      <c r="H475" s="45"/>
    </row>
    <row r="476" hidden="1">
      <c r="A476" s="41">
        <v>44415.0</v>
      </c>
      <c r="B476" s="19">
        <v>954966.0</v>
      </c>
      <c r="E476" s="43">
        <v>0.0</v>
      </c>
      <c r="H476" s="45"/>
    </row>
    <row r="477" hidden="1">
      <c r="A477" s="41">
        <v>44415.0</v>
      </c>
      <c r="B477" s="19">
        <v>955228.0</v>
      </c>
      <c r="E477" s="43">
        <v>0.0</v>
      </c>
      <c r="H477" s="45"/>
    </row>
    <row r="478" hidden="1">
      <c r="A478" s="41">
        <v>44415.0</v>
      </c>
      <c r="B478" s="19">
        <v>954727.0</v>
      </c>
      <c r="E478" s="43">
        <v>0.0</v>
      </c>
      <c r="H478" s="45"/>
    </row>
    <row r="479" hidden="1">
      <c r="A479" s="41">
        <v>44415.0</v>
      </c>
      <c r="B479" s="19">
        <v>955056.0</v>
      </c>
      <c r="E479" s="43">
        <v>0.0</v>
      </c>
      <c r="H479" s="45"/>
    </row>
    <row r="480" hidden="1">
      <c r="A480" s="41">
        <v>44416.0</v>
      </c>
      <c r="B480" s="19">
        <v>956042.0</v>
      </c>
      <c r="E480" s="43">
        <v>0.0</v>
      </c>
      <c r="H480" s="45"/>
    </row>
    <row r="481" hidden="1">
      <c r="A481" s="41">
        <v>44416.0</v>
      </c>
      <c r="B481" s="19">
        <v>955551.0</v>
      </c>
      <c r="E481" s="43">
        <v>0.0</v>
      </c>
      <c r="H481" s="45"/>
    </row>
    <row r="482" hidden="1">
      <c r="A482" s="41">
        <v>44416.0</v>
      </c>
      <c r="B482" s="19">
        <v>956034.0</v>
      </c>
      <c r="E482" s="43">
        <v>0.0</v>
      </c>
      <c r="H482" s="45"/>
    </row>
    <row r="483" hidden="1">
      <c r="A483" s="41">
        <v>44417.0</v>
      </c>
      <c r="B483" s="19">
        <v>956823.0</v>
      </c>
      <c r="E483" s="43">
        <v>0.0</v>
      </c>
      <c r="H483" s="45"/>
    </row>
    <row r="484" hidden="1">
      <c r="A484" s="41">
        <v>44417.0</v>
      </c>
      <c r="B484" s="19">
        <v>957147.0</v>
      </c>
      <c r="E484" s="43">
        <v>0.0</v>
      </c>
      <c r="H484" s="45"/>
    </row>
    <row r="485" hidden="1">
      <c r="A485" s="41">
        <v>44417.0</v>
      </c>
      <c r="B485" s="19">
        <v>957050.0</v>
      </c>
      <c r="E485" s="43">
        <v>0.0</v>
      </c>
      <c r="H485" s="45"/>
    </row>
    <row r="486" hidden="1">
      <c r="A486" s="41">
        <v>44417.0</v>
      </c>
      <c r="B486" s="19">
        <v>956634.0</v>
      </c>
      <c r="E486" s="43">
        <v>0.0</v>
      </c>
      <c r="H486" s="45"/>
    </row>
    <row r="487" hidden="1">
      <c r="A487" s="41">
        <v>44417.0</v>
      </c>
      <c r="B487" s="19">
        <v>956749.0</v>
      </c>
      <c r="E487" s="43">
        <v>0.0</v>
      </c>
      <c r="H487" s="45"/>
    </row>
    <row r="488" hidden="1">
      <c r="A488" s="41">
        <v>44417.0</v>
      </c>
      <c r="B488" s="19">
        <v>956694.0</v>
      </c>
      <c r="E488" s="43">
        <v>0.0</v>
      </c>
      <c r="H488" s="45"/>
    </row>
    <row r="489" hidden="1">
      <c r="A489" s="41">
        <v>44418.0</v>
      </c>
      <c r="B489" s="19">
        <v>957703.0</v>
      </c>
      <c r="E489" s="43">
        <v>0.0</v>
      </c>
      <c r="H489" s="45"/>
    </row>
    <row r="490" hidden="1">
      <c r="A490" s="41">
        <v>44418.0</v>
      </c>
      <c r="B490" s="19">
        <v>957684.0</v>
      </c>
      <c r="E490" s="43">
        <v>0.0</v>
      </c>
      <c r="H490" s="45"/>
    </row>
    <row r="491" hidden="1">
      <c r="A491" s="41">
        <v>44418.0</v>
      </c>
      <c r="B491" s="19">
        <v>957244.0</v>
      </c>
      <c r="E491" s="43">
        <v>0.0</v>
      </c>
      <c r="H491" s="45"/>
    </row>
    <row r="492" hidden="1">
      <c r="A492" s="41">
        <v>44418.0</v>
      </c>
      <c r="B492" s="19">
        <v>957624.0</v>
      </c>
      <c r="E492" s="43">
        <v>0.0</v>
      </c>
      <c r="H492" s="45"/>
    </row>
    <row r="493" hidden="1">
      <c r="A493" s="41">
        <v>44419.0</v>
      </c>
      <c r="B493" s="19">
        <v>958210.0</v>
      </c>
      <c r="E493" s="43">
        <v>0.0</v>
      </c>
      <c r="H493" s="45"/>
    </row>
    <row r="494" hidden="1">
      <c r="A494" s="41">
        <v>44419.0</v>
      </c>
      <c r="B494" s="19">
        <v>958140.0</v>
      </c>
      <c r="E494" s="43">
        <v>0.0</v>
      </c>
      <c r="H494" s="45"/>
    </row>
    <row r="495" hidden="1">
      <c r="A495" s="41">
        <v>44419.0</v>
      </c>
      <c r="B495" s="19">
        <v>958262.0</v>
      </c>
      <c r="E495" s="43">
        <v>0.0</v>
      </c>
      <c r="H495" s="45"/>
    </row>
    <row r="496" hidden="1">
      <c r="A496" s="41">
        <v>44420.0</v>
      </c>
      <c r="B496" s="19">
        <v>958857.0</v>
      </c>
      <c r="E496" s="43">
        <v>0.0</v>
      </c>
      <c r="H496" s="45"/>
    </row>
    <row r="497" hidden="1">
      <c r="A497" s="41">
        <v>44420.0</v>
      </c>
      <c r="B497" s="19">
        <v>959332.0</v>
      </c>
      <c r="E497" s="43">
        <v>0.0</v>
      </c>
      <c r="H497" s="45"/>
    </row>
    <row r="498" hidden="1">
      <c r="A498" s="41">
        <v>44421.0</v>
      </c>
      <c r="B498" s="19">
        <v>959759.0</v>
      </c>
      <c r="E498" s="43">
        <v>0.0</v>
      </c>
      <c r="H498" s="45"/>
    </row>
    <row r="499" hidden="1">
      <c r="A499" s="41">
        <v>44422.0</v>
      </c>
      <c r="B499" s="19">
        <v>960357.0</v>
      </c>
      <c r="E499" s="43">
        <v>0.0</v>
      </c>
      <c r="H499" s="45"/>
    </row>
    <row r="500" hidden="1">
      <c r="A500" s="41">
        <v>44423.0</v>
      </c>
      <c r="B500" s="19">
        <v>961067.0</v>
      </c>
      <c r="E500" s="43">
        <v>0.0</v>
      </c>
      <c r="H500" s="45"/>
    </row>
    <row r="501" hidden="1">
      <c r="A501" s="41">
        <v>44423.0</v>
      </c>
      <c r="B501" s="19">
        <v>960974.0</v>
      </c>
      <c r="E501" s="43">
        <v>0.0</v>
      </c>
      <c r="H501" s="45"/>
    </row>
    <row r="502" hidden="1">
      <c r="A502" s="41">
        <v>44410.0</v>
      </c>
      <c r="B502" s="19">
        <v>950472.0</v>
      </c>
      <c r="E502" s="43">
        <v>0.0</v>
      </c>
      <c r="H502" s="45"/>
    </row>
    <row r="503" hidden="1">
      <c r="A503" s="41">
        <v>44410.0</v>
      </c>
      <c r="B503" s="19">
        <v>950795.0</v>
      </c>
      <c r="E503" s="43">
        <v>0.0</v>
      </c>
      <c r="H503" s="45"/>
    </row>
    <row r="504" hidden="1">
      <c r="A504" s="41">
        <v>44410.0</v>
      </c>
      <c r="B504" s="19">
        <v>950895.0</v>
      </c>
      <c r="E504" s="43">
        <v>0.0</v>
      </c>
      <c r="H504" s="45"/>
    </row>
    <row r="505" hidden="1">
      <c r="A505" s="41">
        <v>44411.0</v>
      </c>
      <c r="B505" s="19">
        <v>951462.0</v>
      </c>
      <c r="E505" s="43">
        <v>0.0</v>
      </c>
      <c r="H505" s="45"/>
    </row>
    <row r="506" hidden="1">
      <c r="A506" s="41">
        <v>44411.0</v>
      </c>
      <c r="B506" s="19">
        <v>951312.0</v>
      </c>
      <c r="E506" s="43">
        <v>0.0</v>
      </c>
      <c r="H506" s="45"/>
    </row>
    <row r="507" hidden="1">
      <c r="A507" s="41">
        <v>44411.0</v>
      </c>
      <c r="B507" s="19">
        <v>951954.0</v>
      </c>
      <c r="E507" s="43">
        <v>0.0</v>
      </c>
      <c r="H507" s="45"/>
    </row>
    <row r="508" hidden="1">
      <c r="A508" s="41">
        <v>44411.0</v>
      </c>
      <c r="B508" s="19">
        <v>951898.0</v>
      </c>
      <c r="E508" s="43">
        <v>0.0</v>
      </c>
      <c r="H508" s="45"/>
    </row>
    <row r="509" hidden="1">
      <c r="A509" s="41">
        <v>44412.0</v>
      </c>
      <c r="B509" s="19">
        <v>952363.0</v>
      </c>
      <c r="E509" s="43">
        <v>0.0</v>
      </c>
      <c r="H509" s="45"/>
    </row>
    <row r="510" hidden="1">
      <c r="A510" s="41">
        <v>44412.0</v>
      </c>
      <c r="B510" s="19">
        <v>952259.0</v>
      </c>
      <c r="E510" s="43">
        <v>0.0</v>
      </c>
      <c r="H510" s="45"/>
    </row>
    <row r="511" hidden="1">
      <c r="A511" s="41">
        <v>44412.0</v>
      </c>
      <c r="B511" s="19">
        <v>952717.0</v>
      </c>
      <c r="E511" s="43">
        <v>0.0</v>
      </c>
      <c r="H511" s="45"/>
    </row>
    <row r="512" hidden="1">
      <c r="A512" s="41">
        <v>44412.0</v>
      </c>
      <c r="B512" s="19">
        <v>952731.0</v>
      </c>
      <c r="E512" s="43">
        <v>0.0</v>
      </c>
      <c r="H512" s="45"/>
    </row>
    <row r="513" hidden="1">
      <c r="A513" s="41">
        <v>44413.0</v>
      </c>
      <c r="B513" s="19">
        <v>953964.0</v>
      </c>
      <c r="E513" s="43">
        <v>0.0</v>
      </c>
      <c r="H513" s="45"/>
    </row>
    <row r="514" hidden="1">
      <c r="A514" s="41">
        <v>44413.0</v>
      </c>
      <c r="B514" s="19">
        <v>953204.0</v>
      </c>
      <c r="E514" s="43">
        <v>0.0</v>
      </c>
      <c r="H514" s="45"/>
    </row>
    <row r="515" hidden="1">
      <c r="A515" s="41">
        <v>44413.0</v>
      </c>
      <c r="B515" s="19">
        <v>953018.0</v>
      </c>
      <c r="E515" s="43">
        <v>0.0</v>
      </c>
      <c r="H515" s="45"/>
    </row>
    <row r="516" hidden="1">
      <c r="A516" s="41">
        <v>44413.0</v>
      </c>
      <c r="B516" s="19">
        <v>952899.0</v>
      </c>
      <c r="E516" s="43">
        <v>0.0</v>
      </c>
      <c r="H516" s="45"/>
    </row>
    <row r="517" hidden="1">
      <c r="A517" s="41">
        <v>44413.0</v>
      </c>
      <c r="B517" s="19">
        <v>953252.0</v>
      </c>
      <c r="E517" s="43">
        <v>0.0</v>
      </c>
      <c r="H517" s="45"/>
    </row>
    <row r="518" hidden="1">
      <c r="A518" s="41">
        <v>44413.0</v>
      </c>
      <c r="B518" s="19">
        <v>953790.0</v>
      </c>
      <c r="E518" s="43">
        <v>0.0</v>
      </c>
      <c r="H518" s="45"/>
    </row>
    <row r="519" hidden="1">
      <c r="A519" s="41">
        <v>44413.0</v>
      </c>
      <c r="B519" s="19">
        <v>953562.0</v>
      </c>
      <c r="E519" s="43">
        <v>0.0</v>
      </c>
      <c r="H519" s="45"/>
    </row>
    <row r="520" hidden="1">
      <c r="A520" s="41">
        <v>44413.0</v>
      </c>
      <c r="B520" s="19">
        <v>953143.0</v>
      </c>
      <c r="E520" s="43">
        <v>0.0</v>
      </c>
      <c r="H520" s="45"/>
    </row>
    <row r="521" hidden="1">
      <c r="A521" s="41">
        <v>44414.0</v>
      </c>
      <c r="B521" s="19">
        <v>954527.0</v>
      </c>
      <c r="E521" s="43">
        <v>0.0</v>
      </c>
      <c r="H521" s="45"/>
    </row>
    <row r="522" hidden="1">
      <c r="A522" s="41">
        <v>44414.0</v>
      </c>
      <c r="B522" s="19">
        <v>954006.0</v>
      </c>
      <c r="E522" s="43">
        <v>0.0</v>
      </c>
      <c r="H522" s="45"/>
    </row>
    <row r="523" hidden="1">
      <c r="A523" s="41">
        <v>44414.0</v>
      </c>
      <c r="B523" s="19">
        <v>954493.0</v>
      </c>
      <c r="E523" s="43">
        <v>0.0</v>
      </c>
      <c r="H523" s="45"/>
    </row>
    <row r="524" hidden="1">
      <c r="A524" s="41">
        <v>44414.0</v>
      </c>
      <c r="B524" s="19">
        <v>954599.0</v>
      </c>
      <c r="E524" s="43">
        <v>0.0</v>
      </c>
      <c r="H524" s="45"/>
    </row>
    <row r="525" hidden="1">
      <c r="A525" s="41">
        <v>44414.0</v>
      </c>
      <c r="B525" s="19">
        <v>954372.0</v>
      </c>
      <c r="E525" s="43">
        <v>0.0</v>
      </c>
      <c r="H525" s="45"/>
    </row>
    <row r="526" hidden="1">
      <c r="A526" s="41">
        <v>44414.0</v>
      </c>
      <c r="B526" s="19">
        <v>954213.0</v>
      </c>
      <c r="E526" s="43">
        <v>0.0</v>
      </c>
      <c r="H526" s="45"/>
    </row>
    <row r="527" hidden="1">
      <c r="A527" s="41">
        <v>44415.0</v>
      </c>
      <c r="B527" s="19">
        <v>954793.0</v>
      </c>
      <c r="E527" s="43">
        <v>0.0</v>
      </c>
      <c r="H527" s="45"/>
    </row>
    <row r="528" hidden="1">
      <c r="A528" s="41">
        <v>44415.0</v>
      </c>
      <c r="B528" s="19">
        <v>954975.0</v>
      </c>
      <c r="E528" s="43">
        <v>0.0</v>
      </c>
      <c r="H528" s="45"/>
    </row>
    <row r="529" hidden="1">
      <c r="A529" s="41">
        <v>44416.0</v>
      </c>
      <c r="B529" s="19">
        <v>956265.0</v>
      </c>
      <c r="E529" s="43">
        <v>0.0</v>
      </c>
      <c r="H529" s="45"/>
    </row>
    <row r="530" hidden="1">
      <c r="A530" s="41">
        <v>44416.0</v>
      </c>
      <c r="B530" s="19">
        <v>955550.0</v>
      </c>
      <c r="E530" s="43">
        <v>0.0</v>
      </c>
      <c r="H530" s="45"/>
    </row>
    <row r="531" hidden="1">
      <c r="A531" s="41">
        <v>44416.0</v>
      </c>
      <c r="B531" s="19">
        <v>955852.0</v>
      </c>
      <c r="E531" s="43">
        <v>0.0</v>
      </c>
      <c r="H531" s="45"/>
    </row>
    <row r="532" hidden="1">
      <c r="A532" s="41">
        <v>44416.0</v>
      </c>
      <c r="B532" s="19">
        <v>956129.0</v>
      </c>
      <c r="E532" s="43">
        <v>0.0</v>
      </c>
      <c r="H532" s="45"/>
    </row>
    <row r="533" hidden="1">
      <c r="A533" s="41">
        <v>44416.0</v>
      </c>
      <c r="B533" s="19">
        <v>955402.0</v>
      </c>
      <c r="E533" s="43">
        <v>0.0</v>
      </c>
      <c r="H533" s="45"/>
    </row>
    <row r="534" hidden="1">
      <c r="A534" s="41">
        <v>44416.0</v>
      </c>
      <c r="B534" s="19">
        <v>955697.0</v>
      </c>
      <c r="E534" s="43">
        <v>0.0</v>
      </c>
      <c r="H534" s="45"/>
    </row>
    <row r="535" hidden="1">
      <c r="A535" s="41">
        <v>44416.0</v>
      </c>
      <c r="B535" s="19">
        <v>956011.0</v>
      </c>
      <c r="E535" s="43">
        <v>0.0</v>
      </c>
      <c r="H535" s="45"/>
    </row>
    <row r="536" hidden="1">
      <c r="A536" s="41">
        <v>44416.0</v>
      </c>
      <c r="B536" s="19">
        <v>956322.0</v>
      </c>
      <c r="E536" s="43">
        <v>0.0</v>
      </c>
      <c r="H536" s="45"/>
    </row>
    <row r="537" hidden="1">
      <c r="A537" s="41">
        <v>44417.0</v>
      </c>
      <c r="B537" s="19">
        <v>957084.0</v>
      </c>
      <c r="E537" s="43">
        <v>0.0</v>
      </c>
      <c r="H537" s="45"/>
    </row>
    <row r="538" hidden="1">
      <c r="A538" s="41">
        <v>44417.0</v>
      </c>
      <c r="B538" s="19">
        <v>956664.0</v>
      </c>
      <c r="E538" s="43">
        <v>0.0</v>
      </c>
      <c r="H538" s="45"/>
    </row>
    <row r="539" hidden="1">
      <c r="A539" s="41">
        <v>44417.0</v>
      </c>
      <c r="B539" s="19">
        <v>956332.0</v>
      </c>
      <c r="E539" s="43">
        <v>0.0</v>
      </c>
      <c r="H539" s="45"/>
    </row>
    <row r="540" hidden="1">
      <c r="A540" s="41">
        <v>44418.0</v>
      </c>
      <c r="B540" s="19">
        <v>957463.0</v>
      </c>
      <c r="E540" s="43">
        <v>0.0</v>
      </c>
      <c r="H540" s="45"/>
    </row>
    <row r="541" hidden="1">
      <c r="A541" s="41">
        <v>44418.0</v>
      </c>
      <c r="B541" s="19">
        <v>957373.0</v>
      </c>
      <c r="E541" s="43">
        <v>0.0</v>
      </c>
      <c r="H541" s="45"/>
    </row>
    <row r="542" hidden="1">
      <c r="A542" s="41">
        <v>44418.0</v>
      </c>
      <c r="B542" s="19">
        <v>957575.0</v>
      </c>
      <c r="E542" s="43">
        <v>0.0</v>
      </c>
      <c r="H542" s="45"/>
    </row>
    <row r="543" hidden="1">
      <c r="A543" s="41">
        <v>44419.0</v>
      </c>
      <c r="B543" s="19">
        <v>958414.0</v>
      </c>
      <c r="E543" s="43">
        <v>0.0</v>
      </c>
      <c r="H543" s="45"/>
    </row>
    <row r="544" hidden="1">
      <c r="A544" s="41">
        <v>44419.0</v>
      </c>
      <c r="B544" s="19">
        <v>958169.0</v>
      </c>
      <c r="E544" s="43">
        <v>0.0</v>
      </c>
      <c r="H544" s="45"/>
    </row>
    <row r="545" hidden="1">
      <c r="A545" s="41">
        <v>44420.0</v>
      </c>
      <c r="B545" s="19">
        <v>959074.0</v>
      </c>
      <c r="E545" s="43">
        <v>0.0</v>
      </c>
      <c r="H545" s="45"/>
    </row>
    <row r="546" hidden="1">
      <c r="A546" s="41">
        <v>44420.0</v>
      </c>
      <c r="B546" s="19">
        <v>958616.0</v>
      </c>
      <c r="E546" s="43">
        <v>0.0</v>
      </c>
      <c r="H546" s="45"/>
    </row>
    <row r="547" hidden="1">
      <c r="A547" s="41">
        <v>44421.0</v>
      </c>
      <c r="B547" s="19">
        <v>959554.0</v>
      </c>
      <c r="E547" s="43">
        <v>0.0</v>
      </c>
      <c r="H547" s="45"/>
    </row>
    <row r="548" hidden="1">
      <c r="A548" s="41">
        <v>44421.0</v>
      </c>
      <c r="B548" s="19">
        <v>959686.0</v>
      </c>
      <c r="E548" s="43">
        <v>0.0</v>
      </c>
      <c r="H548" s="45"/>
    </row>
    <row r="549" hidden="1">
      <c r="A549" s="41">
        <v>44421.0</v>
      </c>
      <c r="B549" s="19">
        <v>959535.0</v>
      </c>
      <c r="E549" s="43">
        <v>0.0</v>
      </c>
      <c r="H549" s="45"/>
    </row>
    <row r="550" hidden="1">
      <c r="A550" s="41">
        <v>44422.0</v>
      </c>
      <c r="B550" s="19">
        <v>960228.0</v>
      </c>
      <c r="E550" s="43">
        <v>0.0</v>
      </c>
      <c r="H550" s="45"/>
    </row>
    <row r="551" hidden="1">
      <c r="A551" s="41">
        <v>44422.0</v>
      </c>
      <c r="B551" s="19">
        <v>960110.0</v>
      </c>
      <c r="E551" s="43">
        <v>0.0</v>
      </c>
      <c r="H551" s="45"/>
    </row>
    <row r="552" hidden="1">
      <c r="A552" s="41">
        <v>44423.0</v>
      </c>
      <c r="B552" s="19">
        <v>960734.0</v>
      </c>
      <c r="E552" s="43">
        <v>0.0</v>
      </c>
      <c r="H552" s="45"/>
    </row>
    <row r="553" hidden="1">
      <c r="A553" s="41">
        <v>44423.0</v>
      </c>
      <c r="B553" s="19">
        <v>961142.0</v>
      </c>
      <c r="E553" s="43">
        <v>0.0</v>
      </c>
      <c r="H553" s="45"/>
    </row>
    <row r="554" hidden="1">
      <c r="A554" s="41">
        <v>44423.0</v>
      </c>
      <c r="B554" s="19">
        <v>960801.0</v>
      </c>
      <c r="E554" s="43">
        <v>0.0</v>
      </c>
      <c r="H554" s="45"/>
    </row>
    <row r="555" hidden="1">
      <c r="A555" s="41">
        <v>44423.0</v>
      </c>
      <c r="B555" s="19">
        <v>960663.0</v>
      </c>
      <c r="E555" s="43">
        <v>0.0</v>
      </c>
      <c r="H555" s="45"/>
    </row>
    <row r="556" hidden="1">
      <c r="A556" s="41">
        <v>44423.0</v>
      </c>
      <c r="B556" s="19">
        <v>960695.0</v>
      </c>
      <c r="E556" s="43">
        <v>0.0</v>
      </c>
      <c r="H556" s="45"/>
    </row>
    <row r="557" hidden="1">
      <c r="A557" s="41">
        <v>44423.0</v>
      </c>
      <c r="B557" s="19">
        <v>960793.0</v>
      </c>
      <c r="E557" s="43">
        <v>0.0</v>
      </c>
      <c r="H557" s="45"/>
    </row>
    <row r="558" hidden="1">
      <c r="A558" s="41">
        <v>44409.0</v>
      </c>
      <c r="B558" s="19">
        <v>949806.0</v>
      </c>
      <c r="E558" s="43">
        <v>0.0</v>
      </c>
      <c r="H558" s="45"/>
    </row>
    <row r="559" hidden="1">
      <c r="A559" s="41">
        <v>44409.0</v>
      </c>
      <c r="B559" s="19">
        <v>949730.0</v>
      </c>
      <c r="E559" s="43">
        <v>0.0</v>
      </c>
      <c r="H559" s="45"/>
    </row>
    <row r="560" hidden="1">
      <c r="A560" s="41">
        <v>44409.0</v>
      </c>
      <c r="B560" s="19">
        <v>949899.0</v>
      </c>
      <c r="E560" s="43">
        <v>0.0</v>
      </c>
      <c r="H560" s="45"/>
    </row>
    <row r="561" hidden="1">
      <c r="A561" s="41">
        <v>44410.0</v>
      </c>
      <c r="B561" s="19">
        <v>950825.0</v>
      </c>
      <c r="E561" s="43">
        <v>0.0</v>
      </c>
      <c r="H561" s="45"/>
    </row>
    <row r="562" hidden="1">
      <c r="A562" s="41">
        <v>44410.0</v>
      </c>
      <c r="B562" s="19">
        <v>950288.0</v>
      </c>
      <c r="E562" s="43">
        <v>0.0</v>
      </c>
      <c r="H562" s="45"/>
    </row>
    <row r="563" hidden="1">
      <c r="A563" s="41">
        <v>44410.0</v>
      </c>
      <c r="B563" s="19">
        <v>951000.0</v>
      </c>
      <c r="E563" s="43">
        <v>0.0</v>
      </c>
      <c r="H563" s="45"/>
    </row>
    <row r="564" hidden="1">
      <c r="A564" s="41">
        <v>44410.0</v>
      </c>
      <c r="B564" s="19">
        <v>950250.0</v>
      </c>
      <c r="E564" s="43">
        <v>0.0</v>
      </c>
      <c r="H564" s="45"/>
    </row>
    <row r="565" hidden="1">
      <c r="A565" s="41">
        <v>44410.0</v>
      </c>
      <c r="B565" s="19">
        <v>950303.0</v>
      </c>
      <c r="E565" s="43">
        <v>0.0</v>
      </c>
      <c r="H565" s="45"/>
    </row>
    <row r="566" hidden="1">
      <c r="A566" s="41">
        <v>44410.0</v>
      </c>
      <c r="B566" s="19">
        <v>950579.0</v>
      </c>
      <c r="E566" s="43">
        <v>0.0</v>
      </c>
      <c r="H566" s="45"/>
    </row>
    <row r="567" hidden="1">
      <c r="A567" s="41">
        <v>44411.0</v>
      </c>
      <c r="B567" s="19">
        <v>951645.0</v>
      </c>
      <c r="E567" s="43">
        <v>0.0</v>
      </c>
      <c r="H567" s="45"/>
    </row>
    <row r="568" hidden="1">
      <c r="A568" s="41">
        <v>44411.0</v>
      </c>
      <c r="B568" s="19">
        <v>951097.0</v>
      </c>
      <c r="E568" s="43">
        <v>0.0</v>
      </c>
      <c r="H568" s="45"/>
    </row>
    <row r="569" hidden="1">
      <c r="A569" s="41">
        <v>44411.0</v>
      </c>
      <c r="B569" s="19">
        <v>951299.0</v>
      </c>
      <c r="E569" s="43">
        <v>0.0</v>
      </c>
      <c r="H569" s="45"/>
    </row>
    <row r="570" hidden="1">
      <c r="A570" s="41">
        <v>44411.0</v>
      </c>
      <c r="B570" s="19">
        <v>951659.0</v>
      </c>
      <c r="E570" s="43">
        <v>0.0</v>
      </c>
      <c r="H570" s="45"/>
    </row>
    <row r="571" hidden="1">
      <c r="A571" s="41">
        <v>44411.0</v>
      </c>
      <c r="B571" s="19">
        <v>951932.0</v>
      </c>
      <c r="E571" s="43">
        <v>0.0</v>
      </c>
      <c r="H571" s="45"/>
    </row>
    <row r="572" hidden="1">
      <c r="A572" s="41">
        <v>44411.0</v>
      </c>
      <c r="B572" s="19">
        <v>951734.0</v>
      </c>
      <c r="E572" s="43">
        <v>0.0</v>
      </c>
      <c r="H572" s="45"/>
    </row>
    <row r="573" hidden="1">
      <c r="A573" s="41">
        <v>44411.0</v>
      </c>
      <c r="B573" s="19">
        <v>951751.0</v>
      </c>
      <c r="E573" s="43">
        <v>0.0</v>
      </c>
      <c r="H573" s="45"/>
    </row>
    <row r="574" hidden="1">
      <c r="A574" s="41">
        <v>44412.0</v>
      </c>
      <c r="B574" s="19">
        <v>952662.0</v>
      </c>
      <c r="E574" s="43">
        <v>0.0</v>
      </c>
      <c r="H574" s="45"/>
    </row>
    <row r="575" hidden="1">
      <c r="A575" s="41">
        <v>44412.0</v>
      </c>
      <c r="B575" s="19">
        <v>952047.0</v>
      </c>
      <c r="E575" s="43">
        <v>0.0</v>
      </c>
      <c r="H575" s="45"/>
    </row>
    <row r="576" hidden="1">
      <c r="A576" s="41">
        <v>44412.0</v>
      </c>
      <c r="B576" s="19">
        <v>952613.0</v>
      </c>
      <c r="E576" s="43">
        <v>0.0</v>
      </c>
      <c r="H576" s="45"/>
    </row>
    <row r="577" hidden="1">
      <c r="A577" s="41">
        <v>44413.0</v>
      </c>
      <c r="B577" s="19">
        <v>953279.0</v>
      </c>
      <c r="E577" s="43">
        <v>0.0</v>
      </c>
      <c r="H577" s="45"/>
    </row>
    <row r="578" hidden="1">
      <c r="A578" s="41">
        <v>44413.0</v>
      </c>
      <c r="B578" s="19">
        <v>953937.0</v>
      </c>
      <c r="E578" s="43">
        <v>0.0</v>
      </c>
      <c r="H578" s="45"/>
    </row>
    <row r="579" hidden="1">
      <c r="A579" s="41">
        <v>44413.0</v>
      </c>
      <c r="B579" s="19">
        <v>953696.0</v>
      </c>
      <c r="E579" s="43">
        <v>0.0</v>
      </c>
      <c r="H579" s="45"/>
    </row>
    <row r="580" hidden="1">
      <c r="A580" s="41">
        <v>44414.0</v>
      </c>
      <c r="B580" s="19">
        <v>954234.0</v>
      </c>
      <c r="E580" s="43">
        <v>0.0</v>
      </c>
      <c r="H580" s="45"/>
    </row>
    <row r="581" hidden="1">
      <c r="A581" s="41">
        <v>44415.0</v>
      </c>
      <c r="B581" s="19">
        <v>955231.0</v>
      </c>
      <c r="E581" s="43">
        <v>0.0</v>
      </c>
      <c r="H581" s="45"/>
    </row>
    <row r="582" hidden="1">
      <c r="A582" s="41">
        <v>44415.0</v>
      </c>
      <c r="B582" s="19">
        <v>955081.0</v>
      </c>
      <c r="E582" s="43">
        <v>0.0</v>
      </c>
      <c r="H582" s="45"/>
    </row>
    <row r="583" hidden="1">
      <c r="A583" s="41">
        <v>44415.0</v>
      </c>
      <c r="B583" s="19">
        <v>954786.0</v>
      </c>
      <c r="E583" s="43">
        <v>0.0</v>
      </c>
      <c r="H583" s="45"/>
    </row>
    <row r="584" hidden="1">
      <c r="A584" s="41">
        <v>44415.0</v>
      </c>
      <c r="B584" s="19">
        <v>954965.0</v>
      </c>
      <c r="E584" s="43">
        <v>0.0</v>
      </c>
      <c r="H584" s="45"/>
    </row>
    <row r="585" hidden="1">
      <c r="A585" s="41">
        <v>44416.0</v>
      </c>
      <c r="B585" s="19">
        <v>955621.0</v>
      </c>
      <c r="E585" s="43">
        <v>0.0</v>
      </c>
      <c r="H585" s="45"/>
    </row>
    <row r="586" hidden="1">
      <c r="A586" s="41">
        <v>44416.0</v>
      </c>
      <c r="B586" s="19">
        <v>955809.0</v>
      </c>
      <c r="E586" s="43">
        <v>0.0</v>
      </c>
      <c r="H586" s="45"/>
    </row>
    <row r="587" hidden="1">
      <c r="A587" s="41">
        <v>44416.0</v>
      </c>
      <c r="B587" s="19">
        <v>955324.0</v>
      </c>
      <c r="E587" s="43">
        <v>0.0</v>
      </c>
      <c r="H587" s="45"/>
    </row>
    <row r="588" hidden="1">
      <c r="A588" s="41">
        <v>44416.0</v>
      </c>
      <c r="B588" s="19">
        <v>955575.0</v>
      </c>
      <c r="E588" s="43">
        <v>0.0</v>
      </c>
      <c r="H588" s="45"/>
    </row>
    <row r="589" hidden="1">
      <c r="A589" s="41">
        <v>44416.0</v>
      </c>
      <c r="B589" s="19">
        <v>955882.0</v>
      </c>
      <c r="E589" s="43">
        <v>0.0</v>
      </c>
      <c r="H589" s="45"/>
    </row>
    <row r="590" hidden="1">
      <c r="A590" s="41">
        <v>44416.0</v>
      </c>
      <c r="B590" s="19">
        <v>955749.0</v>
      </c>
      <c r="E590" s="43">
        <v>0.0</v>
      </c>
      <c r="H590" s="45"/>
    </row>
    <row r="591" hidden="1">
      <c r="A591" s="41">
        <v>44416.0</v>
      </c>
      <c r="B591" s="19">
        <v>955825.0</v>
      </c>
      <c r="E591" s="43">
        <v>0.0</v>
      </c>
      <c r="H591" s="45"/>
    </row>
    <row r="592" hidden="1">
      <c r="A592" s="41">
        <v>44417.0</v>
      </c>
      <c r="B592" s="19">
        <v>956390.0</v>
      </c>
      <c r="E592" s="43">
        <v>0.0</v>
      </c>
      <c r="H592" s="45"/>
    </row>
    <row r="593" hidden="1">
      <c r="A593" s="41">
        <v>44417.0</v>
      </c>
      <c r="B593" s="19">
        <v>956976.0</v>
      </c>
      <c r="E593" s="43">
        <v>0.0</v>
      </c>
      <c r="H593" s="45"/>
    </row>
    <row r="594" hidden="1">
      <c r="A594" s="41">
        <v>44418.0</v>
      </c>
      <c r="B594" s="19">
        <v>957325.0</v>
      </c>
      <c r="E594" s="43">
        <v>0.0</v>
      </c>
      <c r="H594" s="45"/>
    </row>
    <row r="595" hidden="1">
      <c r="A595" s="41">
        <v>44419.0</v>
      </c>
      <c r="B595" s="19">
        <v>958073.0</v>
      </c>
      <c r="E595" s="43">
        <v>0.0</v>
      </c>
      <c r="H595" s="45"/>
    </row>
    <row r="596" hidden="1">
      <c r="A596" s="41">
        <v>44420.0</v>
      </c>
      <c r="B596" s="19">
        <v>959203.0</v>
      </c>
      <c r="E596" s="43">
        <v>0.0</v>
      </c>
      <c r="H596" s="45"/>
    </row>
    <row r="597" hidden="1">
      <c r="A597" s="41">
        <v>44420.0</v>
      </c>
      <c r="B597" s="19">
        <v>959273.0</v>
      </c>
      <c r="E597" s="43">
        <v>0.0</v>
      </c>
      <c r="H597" s="45"/>
    </row>
    <row r="598" hidden="1">
      <c r="A598" s="41">
        <v>44420.0</v>
      </c>
      <c r="B598" s="19">
        <v>959224.0</v>
      </c>
      <c r="E598" s="43">
        <v>0.0</v>
      </c>
      <c r="H598" s="45"/>
    </row>
    <row r="599" hidden="1">
      <c r="A599" s="41">
        <v>44420.0</v>
      </c>
      <c r="B599" s="19">
        <v>958719.0</v>
      </c>
      <c r="E599" s="43">
        <v>0.0</v>
      </c>
      <c r="H599" s="45"/>
    </row>
    <row r="600" hidden="1">
      <c r="A600" s="41">
        <v>44420.0</v>
      </c>
      <c r="B600" s="19">
        <v>958829.0</v>
      </c>
      <c r="E600" s="43">
        <v>0.0</v>
      </c>
      <c r="H600" s="45"/>
    </row>
    <row r="601" hidden="1">
      <c r="A601" s="41">
        <v>44421.0</v>
      </c>
      <c r="B601" s="19">
        <v>959945.0</v>
      </c>
      <c r="E601" s="43">
        <v>0.0</v>
      </c>
      <c r="H601" s="45"/>
    </row>
    <row r="602" hidden="1">
      <c r="A602" s="41">
        <v>44421.0</v>
      </c>
      <c r="B602" s="19">
        <v>959706.0</v>
      </c>
      <c r="E602" s="43">
        <v>0.0</v>
      </c>
      <c r="H602" s="45"/>
    </row>
    <row r="603" hidden="1">
      <c r="A603" s="41">
        <v>44421.0</v>
      </c>
      <c r="B603" s="19">
        <v>959567.0</v>
      </c>
      <c r="E603" s="43">
        <v>0.0</v>
      </c>
      <c r="H603" s="45"/>
    </row>
    <row r="604" hidden="1">
      <c r="A604" s="41">
        <v>44421.0</v>
      </c>
      <c r="B604" s="19">
        <v>959631.0</v>
      </c>
      <c r="E604" s="43">
        <v>0.0</v>
      </c>
      <c r="H604" s="45"/>
    </row>
    <row r="605" hidden="1">
      <c r="A605" s="41">
        <v>44422.0</v>
      </c>
      <c r="B605" s="19">
        <v>960096.0</v>
      </c>
      <c r="E605" s="43">
        <v>0.0</v>
      </c>
      <c r="H605" s="45"/>
    </row>
    <row r="606" hidden="1">
      <c r="A606" s="41">
        <v>44422.0</v>
      </c>
      <c r="B606" s="19">
        <v>960028.0</v>
      </c>
      <c r="E606" s="43">
        <v>0.0</v>
      </c>
      <c r="H606" s="45"/>
    </row>
    <row r="607" hidden="1">
      <c r="A607" s="41">
        <v>44422.0</v>
      </c>
      <c r="B607" s="19">
        <v>960445.0</v>
      </c>
      <c r="E607" s="43">
        <v>0.0</v>
      </c>
      <c r="H607" s="45"/>
    </row>
    <row r="608" hidden="1">
      <c r="A608" s="41">
        <v>44409.0</v>
      </c>
      <c r="B608" s="19">
        <v>949865.0</v>
      </c>
      <c r="E608" s="43">
        <v>0.0</v>
      </c>
      <c r="H608" s="45"/>
    </row>
    <row r="609" hidden="1">
      <c r="A609" s="41">
        <v>44409.0</v>
      </c>
      <c r="B609" s="19">
        <v>949164.0</v>
      </c>
      <c r="E609" s="43">
        <v>0.0</v>
      </c>
      <c r="H609" s="45"/>
    </row>
    <row r="610" hidden="1">
      <c r="A610" s="41">
        <v>44409.0</v>
      </c>
      <c r="B610" s="19">
        <v>949538.0</v>
      </c>
      <c r="E610" s="43">
        <v>0.0</v>
      </c>
      <c r="H610" s="45"/>
    </row>
    <row r="611" hidden="1">
      <c r="A611" s="41">
        <v>44409.0</v>
      </c>
      <c r="B611" s="19">
        <v>949420.0</v>
      </c>
      <c r="E611" s="43">
        <v>0.0</v>
      </c>
      <c r="H611" s="45"/>
    </row>
    <row r="612" hidden="1">
      <c r="A612" s="41">
        <v>44410.0</v>
      </c>
      <c r="B612" s="19">
        <v>950111.0</v>
      </c>
      <c r="E612" s="43">
        <v>0.0</v>
      </c>
      <c r="H612" s="45"/>
    </row>
    <row r="613" hidden="1">
      <c r="A613" s="41">
        <v>44410.0</v>
      </c>
      <c r="B613" s="19">
        <v>950389.0</v>
      </c>
      <c r="E613" s="43">
        <v>0.0</v>
      </c>
      <c r="H613" s="45"/>
    </row>
    <row r="614" hidden="1">
      <c r="A614" s="41">
        <v>44410.0</v>
      </c>
      <c r="B614" s="19">
        <v>950546.0</v>
      </c>
      <c r="E614" s="43">
        <v>0.0</v>
      </c>
      <c r="H614" s="45"/>
    </row>
    <row r="615" hidden="1">
      <c r="A615" s="41">
        <v>44410.0</v>
      </c>
      <c r="B615" s="19">
        <v>950325.0</v>
      </c>
      <c r="E615" s="43">
        <v>0.0</v>
      </c>
      <c r="H615" s="45"/>
    </row>
    <row r="616" hidden="1">
      <c r="A616" s="41">
        <v>44411.0</v>
      </c>
      <c r="B616" s="19">
        <v>951547.0</v>
      </c>
      <c r="E616" s="43">
        <v>0.0</v>
      </c>
      <c r="H616" s="45"/>
    </row>
    <row r="617" hidden="1">
      <c r="A617" s="41">
        <v>44411.0</v>
      </c>
      <c r="B617" s="19">
        <v>951578.0</v>
      </c>
      <c r="E617" s="43">
        <v>0.0</v>
      </c>
      <c r="H617" s="45"/>
    </row>
    <row r="618" hidden="1">
      <c r="A618" s="41">
        <v>44412.0</v>
      </c>
      <c r="B618" s="19">
        <v>952666.0</v>
      </c>
      <c r="E618" s="43">
        <v>0.0</v>
      </c>
      <c r="H618" s="45"/>
    </row>
    <row r="619" hidden="1">
      <c r="A619" s="41">
        <v>44412.0</v>
      </c>
      <c r="B619" s="19">
        <v>952408.0</v>
      </c>
      <c r="E619" s="43">
        <v>0.0</v>
      </c>
      <c r="H619" s="45"/>
    </row>
    <row r="620" hidden="1">
      <c r="A620" s="41">
        <v>44412.0</v>
      </c>
      <c r="B620" s="19">
        <v>952166.0</v>
      </c>
      <c r="E620" s="43">
        <v>0.0</v>
      </c>
      <c r="H620" s="45"/>
    </row>
    <row r="621" hidden="1">
      <c r="A621" s="41">
        <v>44412.0</v>
      </c>
      <c r="B621" s="19">
        <v>952200.0</v>
      </c>
      <c r="E621" s="43">
        <v>0.0</v>
      </c>
      <c r="H621" s="45"/>
    </row>
    <row r="622" hidden="1">
      <c r="A622" s="41">
        <v>44413.0</v>
      </c>
      <c r="B622" s="19">
        <v>952905.0</v>
      </c>
      <c r="E622" s="43">
        <v>0.0</v>
      </c>
      <c r="H622" s="45"/>
    </row>
    <row r="623" hidden="1">
      <c r="A623" s="41">
        <v>44413.0</v>
      </c>
      <c r="B623" s="19">
        <v>953347.0</v>
      </c>
      <c r="E623" s="43">
        <v>0.0</v>
      </c>
      <c r="H623" s="45"/>
    </row>
    <row r="624" hidden="1">
      <c r="A624" s="41">
        <v>44413.0</v>
      </c>
      <c r="B624" s="19">
        <v>953628.0</v>
      </c>
      <c r="E624" s="43">
        <v>0.0</v>
      </c>
      <c r="H624" s="45"/>
    </row>
    <row r="625" hidden="1">
      <c r="A625" s="41">
        <v>44413.0</v>
      </c>
      <c r="B625" s="19">
        <v>953731.0</v>
      </c>
      <c r="E625" s="43">
        <v>0.0</v>
      </c>
      <c r="H625" s="45"/>
    </row>
    <row r="626" hidden="1">
      <c r="A626" s="41">
        <v>44414.0</v>
      </c>
      <c r="B626" s="19">
        <v>954053.0</v>
      </c>
      <c r="E626" s="43">
        <v>0.0</v>
      </c>
      <c r="H626" s="45"/>
    </row>
    <row r="627" hidden="1">
      <c r="A627" s="41">
        <v>44414.0</v>
      </c>
      <c r="B627" s="19">
        <v>954450.0</v>
      </c>
      <c r="E627" s="43">
        <v>0.0</v>
      </c>
      <c r="H627" s="45"/>
    </row>
    <row r="628" hidden="1">
      <c r="A628" s="41">
        <v>44415.0</v>
      </c>
      <c r="B628" s="19">
        <v>954668.0</v>
      </c>
      <c r="E628" s="43">
        <v>0.0</v>
      </c>
      <c r="H628" s="45"/>
    </row>
    <row r="629" hidden="1">
      <c r="A629" s="41">
        <v>44415.0</v>
      </c>
      <c r="B629" s="19">
        <v>955049.0</v>
      </c>
      <c r="E629" s="43">
        <v>0.0</v>
      </c>
      <c r="H629" s="45"/>
    </row>
    <row r="630" hidden="1">
      <c r="A630" s="41">
        <v>44416.0</v>
      </c>
      <c r="B630" s="19">
        <v>955261.0</v>
      </c>
      <c r="E630" s="43">
        <v>0.0</v>
      </c>
      <c r="H630" s="45"/>
    </row>
    <row r="631" hidden="1">
      <c r="A631" s="41">
        <v>44416.0</v>
      </c>
      <c r="B631" s="19">
        <v>955263.0</v>
      </c>
      <c r="E631" s="43">
        <v>0.0</v>
      </c>
      <c r="H631" s="45"/>
    </row>
    <row r="632" hidden="1">
      <c r="A632" s="41">
        <v>44416.0</v>
      </c>
      <c r="B632" s="19">
        <v>955715.0</v>
      </c>
      <c r="E632" s="43">
        <v>0.0</v>
      </c>
      <c r="H632" s="45"/>
    </row>
    <row r="633" hidden="1">
      <c r="A633" s="41">
        <v>44416.0</v>
      </c>
      <c r="B633" s="19">
        <v>955518.0</v>
      </c>
      <c r="E633" s="43">
        <v>0.0</v>
      </c>
      <c r="H633" s="45"/>
    </row>
    <row r="634" hidden="1">
      <c r="A634" s="41">
        <v>44416.0</v>
      </c>
      <c r="B634" s="19">
        <v>956158.0</v>
      </c>
      <c r="E634" s="43">
        <v>0.0</v>
      </c>
      <c r="H634" s="45"/>
    </row>
    <row r="635" hidden="1">
      <c r="A635" s="41">
        <v>44416.0</v>
      </c>
      <c r="B635" s="19">
        <v>955572.0</v>
      </c>
      <c r="E635" s="43">
        <v>0.0</v>
      </c>
      <c r="H635" s="45"/>
    </row>
    <row r="636" hidden="1">
      <c r="A636" s="41">
        <v>44416.0</v>
      </c>
      <c r="B636" s="19">
        <v>956013.0</v>
      </c>
      <c r="E636" s="43">
        <v>0.0</v>
      </c>
      <c r="H636" s="45"/>
    </row>
    <row r="637" hidden="1">
      <c r="A637" s="41">
        <v>44417.0</v>
      </c>
      <c r="B637" s="19">
        <v>956455.0</v>
      </c>
      <c r="E637" s="43">
        <v>0.0</v>
      </c>
      <c r="H637" s="45"/>
    </row>
    <row r="638" hidden="1">
      <c r="A638" s="41">
        <v>44417.0</v>
      </c>
      <c r="B638" s="19">
        <v>956836.0</v>
      </c>
      <c r="E638" s="43">
        <v>0.0</v>
      </c>
      <c r="H638" s="45"/>
    </row>
    <row r="639" hidden="1">
      <c r="A639" s="41">
        <v>44417.0</v>
      </c>
      <c r="B639" s="19">
        <v>956953.0</v>
      </c>
      <c r="E639" s="43">
        <v>0.0</v>
      </c>
      <c r="H639" s="45"/>
    </row>
    <row r="640" hidden="1">
      <c r="A640" s="41">
        <v>44417.0</v>
      </c>
      <c r="B640" s="19">
        <v>956874.0</v>
      </c>
      <c r="E640" s="43">
        <v>0.0</v>
      </c>
      <c r="H640" s="45"/>
    </row>
    <row r="641" hidden="1">
      <c r="A641" s="41">
        <v>44419.0</v>
      </c>
      <c r="B641" s="19">
        <v>958165.0</v>
      </c>
      <c r="E641" s="43">
        <v>0.0</v>
      </c>
      <c r="H641" s="45"/>
    </row>
    <row r="642" hidden="1">
      <c r="A642" s="41">
        <v>44419.0</v>
      </c>
      <c r="B642" s="19">
        <v>957878.0</v>
      </c>
      <c r="E642" s="43">
        <v>0.0</v>
      </c>
      <c r="H642" s="45"/>
    </row>
    <row r="643" hidden="1">
      <c r="A643" s="41">
        <v>44419.0</v>
      </c>
      <c r="B643" s="19">
        <v>958044.0</v>
      </c>
      <c r="E643" s="43">
        <v>0.0</v>
      </c>
      <c r="H643" s="45"/>
    </row>
    <row r="644" hidden="1">
      <c r="A644" s="41">
        <v>44420.0</v>
      </c>
      <c r="B644" s="19">
        <v>958599.0</v>
      </c>
      <c r="E644" s="43">
        <v>0.0</v>
      </c>
      <c r="H644" s="45"/>
    </row>
    <row r="645" hidden="1">
      <c r="A645" s="41">
        <v>44420.0</v>
      </c>
      <c r="B645" s="19">
        <v>958726.0</v>
      </c>
      <c r="E645" s="43">
        <v>0.0</v>
      </c>
      <c r="H645" s="45"/>
    </row>
    <row r="646" hidden="1">
      <c r="A646" s="41">
        <v>44420.0</v>
      </c>
      <c r="B646" s="19">
        <v>959267.0</v>
      </c>
      <c r="E646" s="43">
        <v>0.0</v>
      </c>
      <c r="H646" s="45"/>
    </row>
    <row r="647" hidden="1">
      <c r="A647" s="41">
        <v>44421.0</v>
      </c>
      <c r="B647" s="19">
        <v>959813.0</v>
      </c>
      <c r="E647" s="43">
        <v>0.0</v>
      </c>
      <c r="H647" s="45"/>
    </row>
    <row r="648" hidden="1">
      <c r="A648" s="41">
        <v>44421.0</v>
      </c>
      <c r="B648" s="19">
        <v>959454.0</v>
      </c>
      <c r="E648" s="43">
        <v>0.0</v>
      </c>
      <c r="H648" s="45"/>
    </row>
    <row r="649" hidden="1">
      <c r="A649" s="41">
        <v>44421.0</v>
      </c>
      <c r="B649" s="19">
        <v>959400.0</v>
      </c>
      <c r="E649" s="43">
        <v>0.0</v>
      </c>
      <c r="H649" s="45"/>
    </row>
    <row r="650" hidden="1">
      <c r="A650" s="41">
        <v>44421.0</v>
      </c>
      <c r="B650" s="19">
        <v>959808.0</v>
      </c>
      <c r="E650" s="43">
        <v>0.0</v>
      </c>
      <c r="H650" s="45"/>
    </row>
    <row r="651" hidden="1">
      <c r="A651" s="41">
        <v>44421.0</v>
      </c>
      <c r="B651" s="19">
        <v>959929.0</v>
      </c>
      <c r="E651" s="43">
        <v>0.0</v>
      </c>
      <c r="H651" s="45"/>
    </row>
    <row r="652" hidden="1">
      <c r="A652" s="41">
        <v>44421.0</v>
      </c>
      <c r="B652" s="19">
        <v>959717.0</v>
      </c>
      <c r="E652" s="43">
        <v>0.0</v>
      </c>
      <c r="H652" s="45"/>
    </row>
    <row r="653" hidden="1">
      <c r="A653" s="41">
        <v>44421.0</v>
      </c>
      <c r="B653" s="19">
        <v>959539.0</v>
      </c>
      <c r="E653" s="43">
        <v>0.0</v>
      </c>
      <c r="H653" s="45"/>
    </row>
    <row r="654" hidden="1">
      <c r="A654" s="41">
        <v>44422.0</v>
      </c>
      <c r="B654" s="19">
        <v>960330.0</v>
      </c>
      <c r="E654" s="43">
        <v>0.0</v>
      </c>
      <c r="H654" s="45"/>
    </row>
    <row r="655" hidden="1">
      <c r="A655" s="41">
        <v>44422.0</v>
      </c>
      <c r="B655" s="19">
        <v>960085.0</v>
      </c>
      <c r="E655" s="43">
        <v>0.0</v>
      </c>
      <c r="H655" s="45"/>
    </row>
    <row r="656" hidden="1">
      <c r="A656" s="41">
        <v>44423.0</v>
      </c>
      <c r="B656" s="19">
        <v>961187.0</v>
      </c>
      <c r="E656" s="43">
        <v>0.0</v>
      </c>
      <c r="H656" s="45"/>
    </row>
    <row r="657">
      <c r="A657" s="41">
        <v>44423.0</v>
      </c>
      <c r="B657" s="19">
        <v>960679.0</v>
      </c>
      <c r="C657" s="19">
        <v>1.0</v>
      </c>
      <c r="D657" s="42">
        <v>87.3</v>
      </c>
      <c r="E657" s="43">
        <v>1.0</v>
      </c>
      <c r="F657" s="19" t="s">
        <v>40</v>
      </c>
      <c r="G657" s="19" t="s">
        <v>40</v>
      </c>
      <c r="H657" s="44" t="s">
        <v>39</v>
      </c>
      <c r="I657" s="19" t="s">
        <v>39</v>
      </c>
    </row>
    <row r="658" hidden="1">
      <c r="A658" s="41">
        <v>44409.0</v>
      </c>
      <c r="B658" s="19">
        <v>950009.0</v>
      </c>
      <c r="E658" s="43">
        <v>0.0</v>
      </c>
      <c r="H658" s="45"/>
    </row>
    <row r="659" hidden="1">
      <c r="A659" s="41">
        <v>44409.0</v>
      </c>
      <c r="B659" s="19">
        <v>949718.0</v>
      </c>
      <c r="E659" s="43">
        <v>0.0</v>
      </c>
      <c r="H659" s="45"/>
    </row>
    <row r="660" hidden="1">
      <c r="A660" s="41">
        <v>44410.0</v>
      </c>
      <c r="B660" s="19">
        <v>950490.0</v>
      </c>
      <c r="E660" s="43">
        <v>0.0</v>
      </c>
      <c r="H660" s="45"/>
    </row>
    <row r="661" hidden="1">
      <c r="A661" s="41">
        <v>44410.0</v>
      </c>
      <c r="B661" s="19">
        <v>950686.0</v>
      </c>
      <c r="E661" s="43">
        <v>0.0</v>
      </c>
      <c r="H661" s="45"/>
    </row>
    <row r="662" hidden="1">
      <c r="A662" s="41">
        <v>44410.0</v>
      </c>
      <c r="B662" s="19">
        <v>950645.0</v>
      </c>
      <c r="E662" s="43">
        <v>0.0</v>
      </c>
      <c r="H662" s="45"/>
    </row>
    <row r="663" hidden="1">
      <c r="A663" s="41">
        <v>44410.0</v>
      </c>
      <c r="B663" s="19">
        <v>950045.0</v>
      </c>
      <c r="E663" s="43">
        <v>0.0</v>
      </c>
      <c r="H663" s="45"/>
    </row>
    <row r="664" hidden="1">
      <c r="A664" s="41">
        <v>44410.0</v>
      </c>
      <c r="B664" s="19">
        <v>950911.0</v>
      </c>
      <c r="E664" s="43">
        <v>0.0</v>
      </c>
      <c r="H664" s="45"/>
    </row>
    <row r="665" hidden="1">
      <c r="A665" s="41">
        <v>44410.0</v>
      </c>
      <c r="B665" s="19">
        <v>950963.0</v>
      </c>
      <c r="E665" s="43">
        <v>0.0</v>
      </c>
      <c r="H665" s="45"/>
    </row>
    <row r="666" hidden="1">
      <c r="A666" s="41">
        <v>44411.0</v>
      </c>
      <c r="B666" s="19">
        <v>951330.0</v>
      </c>
      <c r="E666" s="43">
        <v>0.0</v>
      </c>
      <c r="H666" s="45"/>
    </row>
    <row r="667" hidden="1">
      <c r="A667" s="41">
        <v>44411.0</v>
      </c>
      <c r="B667" s="19">
        <v>951570.0</v>
      </c>
      <c r="E667" s="43">
        <v>0.0</v>
      </c>
      <c r="H667" s="45"/>
    </row>
    <row r="668" hidden="1">
      <c r="A668" s="41">
        <v>44412.0</v>
      </c>
      <c r="B668" s="19">
        <v>952497.0</v>
      </c>
      <c r="E668" s="43">
        <v>0.0</v>
      </c>
      <c r="H668" s="45"/>
    </row>
    <row r="669" hidden="1">
      <c r="A669" s="41">
        <v>44413.0</v>
      </c>
      <c r="B669" s="19">
        <v>953104.0</v>
      </c>
      <c r="E669" s="43">
        <v>0.0</v>
      </c>
      <c r="H669" s="45"/>
    </row>
    <row r="670" hidden="1">
      <c r="A670" s="41">
        <v>44413.0</v>
      </c>
      <c r="B670" s="19">
        <v>952898.0</v>
      </c>
      <c r="E670" s="43">
        <v>0.0</v>
      </c>
      <c r="H670" s="45"/>
    </row>
    <row r="671" hidden="1">
      <c r="A671" s="41">
        <v>44413.0</v>
      </c>
      <c r="B671" s="19">
        <v>953596.0</v>
      </c>
      <c r="E671" s="43">
        <v>0.0</v>
      </c>
      <c r="H671" s="45"/>
    </row>
    <row r="672" hidden="1">
      <c r="A672" s="41">
        <v>44413.0</v>
      </c>
      <c r="B672" s="19">
        <v>953086.0</v>
      </c>
      <c r="E672" s="43">
        <v>0.0</v>
      </c>
      <c r="H672" s="45"/>
    </row>
    <row r="673" hidden="1">
      <c r="A673" s="41">
        <v>44413.0</v>
      </c>
      <c r="B673" s="19">
        <v>952995.0</v>
      </c>
      <c r="E673" s="43">
        <v>0.0</v>
      </c>
      <c r="H673" s="45"/>
    </row>
    <row r="674" hidden="1">
      <c r="A674" s="41">
        <v>44414.0</v>
      </c>
      <c r="B674" s="19">
        <v>954469.0</v>
      </c>
      <c r="E674" s="43">
        <v>0.0</v>
      </c>
      <c r="H674" s="45"/>
    </row>
    <row r="675" hidden="1">
      <c r="A675" s="41">
        <v>44415.0</v>
      </c>
      <c r="B675" s="19">
        <v>955040.0</v>
      </c>
      <c r="E675" s="43">
        <v>0.0</v>
      </c>
      <c r="H675" s="45"/>
    </row>
    <row r="676" hidden="1">
      <c r="A676" s="41">
        <v>44415.0</v>
      </c>
      <c r="B676" s="19">
        <v>955189.0</v>
      </c>
      <c r="E676" s="43">
        <v>0.0</v>
      </c>
      <c r="H676" s="45"/>
    </row>
    <row r="677" hidden="1">
      <c r="A677" s="41">
        <v>44415.0</v>
      </c>
      <c r="B677" s="19">
        <v>954846.0</v>
      </c>
      <c r="E677" s="43">
        <v>0.0</v>
      </c>
      <c r="H677" s="45"/>
    </row>
    <row r="678" hidden="1">
      <c r="A678" s="41">
        <v>44416.0</v>
      </c>
      <c r="B678" s="19">
        <v>955854.0</v>
      </c>
      <c r="E678" s="43">
        <v>0.0</v>
      </c>
      <c r="H678" s="45"/>
    </row>
    <row r="679" hidden="1">
      <c r="A679" s="41">
        <v>44416.0</v>
      </c>
      <c r="B679" s="19">
        <v>956194.0</v>
      </c>
      <c r="E679" s="43">
        <v>0.0</v>
      </c>
      <c r="H679" s="45"/>
    </row>
    <row r="680" hidden="1">
      <c r="A680" s="41">
        <v>44416.0</v>
      </c>
      <c r="B680" s="19">
        <v>955509.0</v>
      </c>
      <c r="E680" s="43">
        <v>0.0</v>
      </c>
      <c r="H680" s="45"/>
    </row>
    <row r="681" hidden="1">
      <c r="A681" s="41">
        <v>44416.0</v>
      </c>
      <c r="B681" s="19">
        <v>956131.0</v>
      </c>
      <c r="E681" s="43">
        <v>0.0</v>
      </c>
      <c r="H681" s="45"/>
    </row>
    <row r="682" hidden="1">
      <c r="A682" s="41">
        <v>44416.0</v>
      </c>
      <c r="B682" s="19">
        <v>955836.0</v>
      </c>
      <c r="E682" s="43">
        <v>0.0</v>
      </c>
      <c r="H682" s="45"/>
    </row>
    <row r="683" hidden="1">
      <c r="A683" s="41">
        <v>44416.0</v>
      </c>
      <c r="B683" s="19">
        <v>955287.0</v>
      </c>
      <c r="E683" s="43">
        <v>0.0</v>
      </c>
      <c r="H683" s="45"/>
    </row>
    <row r="684" hidden="1">
      <c r="A684" s="41">
        <v>44417.0</v>
      </c>
      <c r="B684" s="19">
        <v>957124.0</v>
      </c>
      <c r="E684" s="43">
        <v>0.0</v>
      </c>
      <c r="H684" s="45"/>
    </row>
    <row r="685" hidden="1">
      <c r="A685" s="41">
        <v>44417.0</v>
      </c>
      <c r="B685" s="19">
        <v>956371.0</v>
      </c>
      <c r="E685" s="43">
        <v>0.0</v>
      </c>
      <c r="H685" s="45"/>
    </row>
    <row r="686" hidden="1">
      <c r="A686" s="41">
        <v>44418.0</v>
      </c>
      <c r="B686" s="19">
        <v>957261.0</v>
      </c>
      <c r="E686" s="43">
        <v>0.0</v>
      </c>
      <c r="H686" s="45"/>
    </row>
    <row r="687" hidden="1">
      <c r="A687" s="41">
        <v>44418.0</v>
      </c>
      <c r="B687" s="19">
        <v>957221.0</v>
      </c>
      <c r="E687" s="43">
        <v>0.0</v>
      </c>
      <c r="H687" s="45"/>
    </row>
    <row r="688" hidden="1">
      <c r="A688" s="41">
        <v>44418.0</v>
      </c>
      <c r="B688" s="19">
        <v>957494.0</v>
      </c>
      <c r="E688" s="43">
        <v>0.0</v>
      </c>
      <c r="H688" s="45"/>
    </row>
    <row r="689" hidden="1">
      <c r="A689" s="41">
        <v>44418.0</v>
      </c>
      <c r="B689" s="19">
        <v>957294.0</v>
      </c>
      <c r="E689" s="43">
        <v>0.0</v>
      </c>
      <c r="H689" s="45"/>
    </row>
    <row r="690" hidden="1">
      <c r="A690" s="41">
        <v>44418.0</v>
      </c>
      <c r="B690" s="19">
        <v>957844.0</v>
      </c>
      <c r="E690" s="43">
        <v>0.0</v>
      </c>
      <c r="H690" s="45"/>
    </row>
    <row r="691" hidden="1">
      <c r="A691" s="41">
        <v>44419.0</v>
      </c>
      <c r="B691" s="19">
        <v>957962.0</v>
      </c>
      <c r="E691" s="43">
        <v>0.0</v>
      </c>
      <c r="H691" s="45"/>
    </row>
    <row r="692" hidden="1">
      <c r="A692" s="41">
        <v>44419.0</v>
      </c>
      <c r="B692" s="19">
        <v>958236.0</v>
      </c>
      <c r="E692" s="43">
        <v>0.0</v>
      </c>
      <c r="H692" s="45"/>
    </row>
    <row r="693" hidden="1">
      <c r="A693" s="41">
        <v>44419.0</v>
      </c>
      <c r="B693" s="19">
        <v>958055.0</v>
      </c>
      <c r="E693" s="43">
        <v>0.0</v>
      </c>
      <c r="H693" s="45"/>
    </row>
    <row r="694" hidden="1">
      <c r="A694" s="41">
        <v>44420.0</v>
      </c>
      <c r="B694" s="19">
        <v>958705.0</v>
      </c>
      <c r="E694" s="43">
        <v>0.0</v>
      </c>
      <c r="H694" s="45"/>
    </row>
    <row r="695" hidden="1">
      <c r="A695" s="41">
        <v>44420.0</v>
      </c>
      <c r="B695" s="19">
        <v>958819.0</v>
      </c>
      <c r="E695" s="43">
        <v>0.0</v>
      </c>
      <c r="H695" s="45"/>
    </row>
    <row r="696" hidden="1">
      <c r="A696" s="41">
        <v>44420.0</v>
      </c>
      <c r="B696" s="19">
        <v>958660.0</v>
      </c>
      <c r="E696" s="43">
        <v>0.0</v>
      </c>
      <c r="H696" s="45"/>
    </row>
    <row r="697" hidden="1">
      <c r="A697" s="41">
        <v>44420.0</v>
      </c>
      <c r="B697" s="19">
        <v>959260.0</v>
      </c>
      <c r="E697" s="43">
        <v>0.0</v>
      </c>
      <c r="H697" s="45"/>
    </row>
    <row r="698" hidden="1">
      <c r="A698" s="41">
        <v>44421.0</v>
      </c>
      <c r="B698" s="19">
        <v>959464.0</v>
      </c>
      <c r="E698" s="43">
        <v>0.0</v>
      </c>
      <c r="H698" s="45"/>
    </row>
    <row r="699" hidden="1">
      <c r="A699" s="41">
        <v>44421.0</v>
      </c>
      <c r="B699" s="19">
        <v>959698.0</v>
      </c>
      <c r="E699" s="43">
        <v>0.0</v>
      </c>
      <c r="H699" s="45"/>
    </row>
    <row r="700" hidden="1">
      <c r="A700" s="41">
        <v>44421.0</v>
      </c>
      <c r="B700" s="19">
        <v>959660.0</v>
      </c>
      <c r="E700" s="43">
        <v>0.0</v>
      </c>
      <c r="H700" s="45"/>
    </row>
    <row r="701" hidden="1">
      <c r="A701" s="41">
        <v>44421.0</v>
      </c>
      <c r="B701" s="19">
        <v>959976.0</v>
      </c>
      <c r="E701" s="43">
        <v>0.0</v>
      </c>
      <c r="H701" s="45"/>
    </row>
    <row r="702" hidden="1">
      <c r="A702" s="41">
        <v>44421.0</v>
      </c>
      <c r="B702" s="19">
        <v>959563.0</v>
      </c>
      <c r="E702" s="43">
        <v>0.0</v>
      </c>
      <c r="H702" s="45"/>
    </row>
    <row r="703" hidden="1">
      <c r="A703" s="41">
        <v>44421.0</v>
      </c>
      <c r="B703" s="19">
        <v>959437.0</v>
      </c>
      <c r="E703" s="43">
        <v>0.0</v>
      </c>
      <c r="H703" s="45"/>
    </row>
    <row r="704" hidden="1">
      <c r="A704" s="41">
        <v>44422.0</v>
      </c>
      <c r="B704" s="19">
        <v>960054.0</v>
      </c>
      <c r="E704" s="43">
        <v>0.0</v>
      </c>
      <c r="H704" s="45"/>
    </row>
    <row r="705" hidden="1">
      <c r="A705" s="41">
        <v>44422.0</v>
      </c>
      <c r="B705" s="19">
        <v>960369.0</v>
      </c>
      <c r="E705" s="43">
        <v>0.0</v>
      </c>
      <c r="H705" s="45"/>
    </row>
    <row r="706" hidden="1">
      <c r="A706" s="41">
        <v>44423.0</v>
      </c>
      <c r="B706" s="19">
        <v>960666.0</v>
      </c>
      <c r="E706" s="43">
        <v>0.0</v>
      </c>
      <c r="H706" s="45"/>
    </row>
    <row r="707" hidden="1">
      <c r="A707" s="41">
        <v>44423.0</v>
      </c>
      <c r="B707" s="19">
        <v>961173.0</v>
      </c>
      <c r="E707" s="43">
        <v>0.0</v>
      </c>
      <c r="H707" s="45"/>
    </row>
    <row r="708" hidden="1">
      <c r="A708" s="41">
        <v>44409.0</v>
      </c>
      <c r="B708" s="19">
        <v>949984.0</v>
      </c>
      <c r="E708" s="43">
        <v>0.0</v>
      </c>
      <c r="H708" s="45"/>
    </row>
    <row r="709" hidden="1">
      <c r="A709" s="41">
        <v>44409.0</v>
      </c>
      <c r="B709" s="19">
        <v>949915.0</v>
      </c>
      <c r="E709" s="43">
        <v>0.0</v>
      </c>
      <c r="H709" s="45"/>
    </row>
    <row r="710" hidden="1">
      <c r="A710" s="41">
        <v>44409.0</v>
      </c>
      <c r="B710" s="19">
        <v>949232.0</v>
      </c>
      <c r="E710" s="43">
        <v>0.0</v>
      </c>
      <c r="H710" s="45"/>
    </row>
    <row r="711" hidden="1">
      <c r="A711" s="41">
        <v>44409.0</v>
      </c>
      <c r="B711" s="19">
        <v>949230.0</v>
      </c>
      <c r="E711" s="43">
        <v>0.0</v>
      </c>
      <c r="H711" s="45"/>
    </row>
    <row r="712" hidden="1">
      <c r="A712" s="41">
        <v>44409.0</v>
      </c>
      <c r="B712" s="19">
        <v>949242.0</v>
      </c>
      <c r="E712" s="43">
        <v>0.0</v>
      </c>
      <c r="H712" s="45"/>
    </row>
    <row r="713" hidden="1">
      <c r="A713" s="41">
        <v>44409.0</v>
      </c>
      <c r="B713" s="19">
        <v>949315.0</v>
      </c>
      <c r="E713" s="43">
        <v>0.0</v>
      </c>
      <c r="H713" s="45"/>
    </row>
    <row r="714" hidden="1">
      <c r="A714" s="41">
        <v>44409.0</v>
      </c>
      <c r="B714" s="19">
        <v>949754.0</v>
      </c>
      <c r="E714" s="43">
        <v>0.0</v>
      </c>
      <c r="H714" s="45"/>
    </row>
    <row r="715" hidden="1">
      <c r="A715" s="41">
        <v>44410.0</v>
      </c>
      <c r="B715" s="19">
        <v>950142.0</v>
      </c>
      <c r="E715" s="43">
        <v>0.0</v>
      </c>
      <c r="H715" s="45"/>
    </row>
    <row r="716" hidden="1">
      <c r="A716" s="41">
        <v>44410.0</v>
      </c>
      <c r="B716" s="19">
        <v>950805.0</v>
      </c>
      <c r="E716" s="43">
        <v>0.0</v>
      </c>
      <c r="H716" s="45"/>
    </row>
    <row r="717" hidden="1">
      <c r="A717" s="41">
        <v>44410.0</v>
      </c>
      <c r="B717" s="19">
        <v>950395.0</v>
      </c>
      <c r="E717" s="43">
        <v>0.0</v>
      </c>
      <c r="H717" s="45"/>
    </row>
    <row r="718" hidden="1">
      <c r="A718" s="41">
        <v>44410.0</v>
      </c>
      <c r="B718" s="19">
        <v>950084.0</v>
      </c>
      <c r="E718" s="43">
        <v>0.0</v>
      </c>
      <c r="H718" s="45"/>
    </row>
    <row r="719" hidden="1">
      <c r="A719" s="41">
        <v>44411.0</v>
      </c>
      <c r="B719" s="19">
        <v>951888.0</v>
      </c>
      <c r="E719" s="43">
        <v>0.0</v>
      </c>
      <c r="H719" s="45"/>
    </row>
    <row r="720" hidden="1">
      <c r="A720" s="41">
        <v>44411.0</v>
      </c>
      <c r="B720" s="19">
        <v>951309.0</v>
      </c>
      <c r="E720" s="43">
        <v>0.0</v>
      </c>
      <c r="H720" s="45"/>
    </row>
    <row r="721" hidden="1">
      <c r="A721" s="41">
        <v>44411.0</v>
      </c>
      <c r="B721" s="19">
        <v>951889.0</v>
      </c>
      <c r="E721" s="43">
        <v>0.0</v>
      </c>
      <c r="H721" s="45"/>
    </row>
    <row r="722" hidden="1">
      <c r="A722" s="41">
        <v>44412.0</v>
      </c>
      <c r="B722" s="19">
        <v>952499.0</v>
      </c>
      <c r="E722" s="43">
        <v>0.0</v>
      </c>
      <c r="H722" s="45"/>
    </row>
    <row r="723" hidden="1">
      <c r="A723" s="41">
        <v>44413.0</v>
      </c>
      <c r="B723" s="19">
        <v>953005.0</v>
      </c>
      <c r="E723" s="43">
        <v>0.0</v>
      </c>
      <c r="H723" s="45"/>
    </row>
    <row r="724" hidden="1">
      <c r="A724" s="41">
        <v>44413.0</v>
      </c>
      <c r="B724" s="19">
        <v>953044.0</v>
      </c>
      <c r="E724" s="43">
        <v>0.0</v>
      </c>
      <c r="H724" s="45"/>
    </row>
    <row r="725" hidden="1">
      <c r="A725" s="41">
        <v>44413.0</v>
      </c>
      <c r="B725" s="19">
        <v>953319.0</v>
      </c>
      <c r="E725" s="43">
        <v>0.0</v>
      </c>
      <c r="H725" s="45"/>
    </row>
    <row r="726" hidden="1">
      <c r="A726" s="41">
        <v>44413.0</v>
      </c>
      <c r="B726" s="19">
        <v>953710.0</v>
      </c>
      <c r="E726" s="43">
        <v>0.0</v>
      </c>
      <c r="H726" s="45"/>
    </row>
    <row r="727" hidden="1">
      <c r="A727" s="41">
        <v>44413.0</v>
      </c>
      <c r="B727" s="19">
        <v>953500.0</v>
      </c>
      <c r="E727" s="43">
        <v>0.0</v>
      </c>
      <c r="H727" s="45"/>
    </row>
    <row r="728" hidden="1">
      <c r="A728" s="41">
        <v>44413.0</v>
      </c>
      <c r="B728" s="19">
        <v>953241.0</v>
      </c>
      <c r="E728" s="43">
        <v>0.0</v>
      </c>
      <c r="H728" s="45"/>
    </row>
    <row r="729" hidden="1">
      <c r="A729" s="41">
        <v>44413.0</v>
      </c>
      <c r="B729" s="19">
        <v>953118.0</v>
      </c>
      <c r="E729" s="43">
        <v>0.0</v>
      </c>
      <c r="H729" s="45"/>
    </row>
    <row r="730" hidden="1">
      <c r="A730" s="41">
        <v>44413.0</v>
      </c>
      <c r="B730" s="19">
        <v>953750.0</v>
      </c>
      <c r="E730" s="43">
        <v>0.0</v>
      </c>
      <c r="H730" s="45"/>
    </row>
    <row r="731" hidden="1">
      <c r="A731" s="41">
        <v>44413.0</v>
      </c>
      <c r="B731" s="19">
        <v>953807.0</v>
      </c>
      <c r="E731" s="43">
        <v>0.0</v>
      </c>
      <c r="H731" s="45"/>
    </row>
    <row r="732" hidden="1">
      <c r="A732" s="41">
        <v>44413.0</v>
      </c>
      <c r="B732" s="19">
        <v>953282.0</v>
      </c>
      <c r="E732" s="43">
        <v>0.0</v>
      </c>
      <c r="H732" s="45"/>
    </row>
    <row r="733" hidden="1">
      <c r="A733" s="41">
        <v>44414.0</v>
      </c>
      <c r="B733" s="19">
        <v>954166.0</v>
      </c>
      <c r="E733" s="43">
        <v>0.0</v>
      </c>
      <c r="H733" s="45"/>
    </row>
    <row r="734" hidden="1">
      <c r="A734" s="41">
        <v>44414.0</v>
      </c>
      <c r="B734" s="19">
        <v>954259.0</v>
      </c>
      <c r="E734" s="43">
        <v>0.0</v>
      </c>
      <c r="H734" s="45"/>
    </row>
    <row r="735" hidden="1">
      <c r="A735" s="41">
        <v>44415.0</v>
      </c>
      <c r="B735" s="19">
        <v>955164.0</v>
      </c>
      <c r="E735" s="43">
        <v>0.0</v>
      </c>
      <c r="H735" s="45"/>
    </row>
    <row r="736" hidden="1">
      <c r="A736" s="41">
        <v>44415.0</v>
      </c>
      <c r="B736" s="19">
        <v>955205.0</v>
      </c>
      <c r="E736" s="43">
        <v>0.0</v>
      </c>
      <c r="H736" s="45"/>
    </row>
    <row r="737" hidden="1">
      <c r="A737" s="41">
        <v>44415.0</v>
      </c>
      <c r="B737" s="19">
        <v>954613.0</v>
      </c>
      <c r="E737" s="43">
        <v>0.0</v>
      </c>
      <c r="H737" s="45"/>
    </row>
    <row r="738" hidden="1">
      <c r="A738" s="41">
        <v>44416.0</v>
      </c>
      <c r="B738" s="19">
        <v>956267.0</v>
      </c>
      <c r="E738" s="43">
        <v>0.0</v>
      </c>
      <c r="H738" s="45"/>
    </row>
    <row r="739" hidden="1">
      <c r="A739" s="41">
        <v>44416.0</v>
      </c>
      <c r="B739" s="19">
        <v>955663.0</v>
      </c>
      <c r="E739" s="43">
        <v>0.0</v>
      </c>
      <c r="H739" s="45"/>
    </row>
    <row r="740" hidden="1">
      <c r="A740" s="41">
        <v>44416.0</v>
      </c>
      <c r="B740" s="19">
        <v>955659.0</v>
      </c>
      <c r="E740" s="43">
        <v>0.0</v>
      </c>
      <c r="H740" s="45"/>
    </row>
    <row r="741" hidden="1">
      <c r="A741" s="41">
        <v>44416.0</v>
      </c>
      <c r="B741" s="19">
        <v>955336.0</v>
      </c>
      <c r="E741" s="43">
        <v>0.0</v>
      </c>
      <c r="H741" s="45"/>
    </row>
    <row r="742" hidden="1">
      <c r="A742" s="41">
        <v>44416.0</v>
      </c>
      <c r="B742" s="19">
        <v>956272.0</v>
      </c>
      <c r="E742" s="43">
        <v>0.0</v>
      </c>
      <c r="H742" s="45"/>
    </row>
    <row r="743" hidden="1">
      <c r="A743" s="41">
        <v>44416.0</v>
      </c>
      <c r="B743" s="19">
        <v>955883.0</v>
      </c>
      <c r="E743" s="43">
        <v>0.0</v>
      </c>
      <c r="H743" s="45"/>
    </row>
    <row r="744" hidden="1">
      <c r="A744" s="41">
        <v>44417.0</v>
      </c>
      <c r="B744" s="19">
        <v>956617.0</v>
      </c>
      <c r="E744" s="43">
        <v>0.0</v>
      </c>
      <c r="H744" s="45"/>
    </row>
    <row r="745" hidden="1">
      <c r="A745" s="41">
        <v>44417.0</v>
      </c>
      <c r="B745" s="19">
        <v>956696.0</v>
      </c>
      <c r="E745" s="43">
        <v>0.0</v>
      </c>
      <c r="H745" s="45"/>
    </row>
    <row r="746" hidden="1">
      <c r="A746" s="41">
        <v>44417.0</v>
      </c>
      <c r="B746" s="19">
        <v>956856.0</v>
      </c>
      <c r="E746" s="43">
        <v>0.0</v>
      </c>
      <c r="H746" s="45"/>
    </row>
    <row r="747" hidden="1">
      <c r="A747" s="41">
        <v>44417.0</v>
      </c>
      <c r="B747" s="19">
        <v>957035.0</v>
      </c>
      <c r="E747" s="43">
        <v>0.0</v>
      </c>
      <c r="H747" s="45"/>
    </row>
    <row r="748" hidden="1">
      <c r="A748" s="41">
        <v>44417.0</v>
      </c>
      <c r="B748" s="19">
        <v>956700.0</v>
      </c>
      <c r="E748" s="43">
        <v>0.0</v>
      </c>
      <c r="H748" s="45"/>
    </row>
    <row r="749" hidden="1">
      <c r="A749" s="41">
        <v>44417.0</v>
      </c>
      <c r="B749" s="19">
        <v>956766.0</v>
      </c>
      <c r="E749" s="43">
        <v>0.0</v>
      </c>
      <c r="H749" s="45"/>
    </row>
    <row r="750" hidden="1">
      <c r="A750" s="41">
        <v>44417.0</v>
      </c>
      <c r="B750" s="19">
        <v>956517.0</v>
      </c>
      <c r="E750" s="43">
        <v>0.0</v>
      </c>
      <c r="H750" s="45"/>
    </row>
    <row r="751" hidden="1">
      <c r="A751" s="41">
        <v>44417.0</v>
      </c>
      <c r="B751" s="19">
        <v>956681.0</v>
      </c>
      <c r="E751" s="43">
        <v>0.0</v>
      </c>
      <c r="H751" s="45"/>
    </row>
    <row r="752" hidden="1">
      <c r="A752" s="41">
        <v>44417.0</v>
      </c>
      <c r="B752" s="19">
        <v>956853.0</v>
      </c>
      <c r="E752" s="43">
        <v>0.0</v>
      </c>
      <c r="H752" s="45"/>
    </row>
    <row r="753" hidden="1">
      <c r="A753" s="41">
        <v>44418.0</v>
      </c>
      <c r="B753" s="19">
        <v>957599.0</v>
      </c>
      <c r="E753" s="43">
        <v>0.0</v>
      </c>
      <c r="H753" s="45"/>
    </row>
    <row r="754" hidden="1">
      <c r="A754" s="41">
        <v>44418.0</v>
      </c>
      <c r="B754" s="19">
        <v>957190.0</v>
      </c>
      <c r="E754" s="43">
        <v>0.0</v>
      </c>
      <c r="H754" s="45"/>
    </row>
    <row r="755" hidden="1">
      <c r="A755" s="41">
        <v>44418.0</v>
      </c>
      <c r="B755" s="19">
        <v>957730.0</v>
      </c>
      <c r="E755" s="43">
        <v>0.0</v>
      </c>
      <c r="H755" s="45"/>
    </row>
    <row r="756" hidden="1">
      <c r="A756" s="41">
        <v>44419.0</v>
      </c>
      <c r="B756" s="19">
        <v>958099.0</v>
      </c>
      <c r="E756" s="43">
        <v>0.0</v>
      </c>
      <c r="H756" s="45"/>
    </row>
    <row r="757" hidden="1">
      <c r="A757" s="41">
        <v>44420.0</v>
      </c>
      <c r="B757" s="19">
        <v>958871.0</v>
      </c>
      <c r="E757" s="43">
        <v>0.0</v>
      </c>
      <c r="H757" s="45"/>
    </row>
    <row r="758" hidden="1">
      <c r="A758" s="41">
        <v>44420.0</v>
      </c>
      <c r="B758" s="19">
        <v>958817.0</v>
      </c>
      <c r="E758" s="43">
        <v>0.0</v>
      </c>
      <c r="H758" s="45"/>
    </row>
    <row r="759" hidden="1">
      <c r="A759" s="41">
        <v>44420.0</v>
      </c>
      <c r="B759" s="19">
        <v>958850.0</v>
      </c>
      <c r="E759" s="43">
        <v>0.0</v>
      </c>
      <c r="H759" s="45"/>
    </row>
    <row r="760" hidden="1">
      <c r="A760" s="41">
        <v>44420.0</v>
      </c>
      <c r="B760" s="19">
        <v>958760.0</v>
      </c>
      <c r="E760" s="43">
        <v>0.0</v>
      </c>
      <c r="H760" s="45"/>
    </row>
    <row r="761" hidden="1">
      <c r="A761" s="41">
        <v>44420.0</v>
      </c>
      <c r="B761" s="19">
        <v>959142.0</v>
      </c>
      <c r="E761" s="43">
        <v>0.0</v>
      </c>
      <c r="H761" s="45"/>
    </row>
    <row r="762" hidden="1">
      <c r="A762" s="41">
        <v>44420.0</v>
      </c>
      <c r="B762" s="19">
        <v>959007.0</v>
      </c>
      <c r="E762" s="43">
        <v>0.0</v>
      </c>
      <c r="H762" s="45"/>
    </row>
    <row r="763" hidden="1">
      <c r="A763" s="41">
        <v>44420.0</v>
      </c>
      <c r="B763" s="19">
        <v>958787.0</v>
      </c>
      <c r="E763" s="43">
        <v>0.0</v>
      </c>
      <c r="H763" s="45"/>
    </row>
    <row r="764" hidden="1">
      <c r="A764" s="41">
        <v>44421.0</v>
      </c>
      <c r="B764" s="19">
        <v>959787.0</v>
      </c>
      <c r="E764" s="43">
        <v>0.0</v>
      </c>
      <c r="H764" s="45"/>
    </row>
    <row r="765" hidden="1">
      <c r="A765" s="41">
        <v>44421.0</v>
      </c>
      <c r="B765" s="19">
        <v>959552.0</v>
      </c>
      <c r="E765" s="43">
        <v>0.0</v>
      </c>
      <c r="H765" s="45"/>
    </row>
    <row r="766" hidden="1">
      <c r="A766" s="41">
        <v>44422.0</v>
      </c>
      <c r="B766" s="19">
        <v>960023.0</v>
      </c>
      <c r="E766" s="43">
        <v>0.0</v>
      </c>
      <c r="H766" s="45"/>
    </row>
    <row r="767" hidden="1">
      <c r="A767" s="41">
        <v>44423.0</v>
      </c>
      <c r="B767" s="19">
        <v>960820.0</v>
      </c>
      <c r="E767" s="43">
        <v>0.0</v>
      </c>
      <c r="H767" s="45"/>
    </row>
    <row r="768" hidden="1">
      <c r="A768" s="41">
        <v>44423.0</v>
      </c>
      <c r="B768" s="19">
        <v>960503.0</v>
      </c>
      <c r="E768" s="43">
        <v>0.0</v>
      </c>
      <c r="H768" s="45"/>
    </row>
    <row r="769" hidden="1">
      <c r="A769" s="41">
        <v>44410.0</v>
      </c>
      <c r="B769" s="19">
        <v>950855.0</v>
      </c>
      <c r="E769" s="43">
        <v>0.0</v>
      </c>
      <c r="H769" s="45"/>
    </row>
    <row r="770" hidden="1">
      <c r="A770" s="41">
        <v>44410.0</v>
      </c>
      <c r="B770" s="19">
        <v>950863.0</v>
      </c>
      <c r="E770" s="43">
        <v>0.0</v>
      </c>
      <c r="H770" s="45"/>
    </row>
    <row r="771" hidden="1">
      <c r="A771" s="41">
        <v>44410.0</v>
      </c>
      <c r="B771" s="19">
        <v>950367.0</v>
      </c>
      <c r="E771" s="43">
        <v>0.0</v>
      </c>
      <c r="H771" s="45"/>
    </row>
    <row r="772" hidden="1">
      <c r="A772" s="41">
        <v>44410.0</v>
      </c>
      <c r="B772" s="19">
        <v>951005.0</v>
      </c>
      <c r="E772" s="43">
        <v>0.0</v>
      </c>
      <c r="H772" s="45"/>
    </row>
    <row r="773" hidden="1">
      <c r="A773" s="41">
        <v>44410.0</v>
      </c>
      <c r="B773" s="19">
        <v>950753.0</v>
      </c>
      <c r="E773" s="43">
        <v>0.0</v>
      </c>
      <c r="H773" s="45"/>
    </row>
    <row r="774" hidden="1">
      <c r="A774" s="41">
        <v>44410.0</v>
      </c>
      <c r="B774" s="19">
        <v>950310.0</v>
      </c>
      <c r="E774" s="43">
        <v>0.0</v>
      </c>
      <c r="H774" s="45"/>
    </row>
    <row r="775" hidden="1">
      <c r="A775" s="41">
        <v>44410.0</v>
      </c>
      <c r="B775" s="19">
        <v>950507.0</v>
      </c>
      <c r="E775" s="43">
        <v>0.0</v>
      </c>
      <c r="H775" s="45"/>
    </row>
    <row r="776" hidden="1">
      <c r="A776" s="41">
        <v>44410.0</v>
      </c>
      <c r="B776" s="19">
        <v>950534.0</v>
      </c>
      <c r="E776" s="43">
        <v>0.0</v>
      </c>
      <c r="H776" s="45"/>
    </row>
    <row r="777" hidden="1">
      <c r="A777" s="41">
        <v>44410.0</v>
      </c>
      <c r="B777" s="19">
        <v>950706.0</v>
      </c>
      <c r="E777" s="43">
        <v>0.0</v>
      </c>
      <c r="H777" s="45"/>
    </row>
    <row r="778" hidden="1">
      <c r="A778" s="41">
        <v>44411.0</v>
      </c>
      <c r="B778" s="19">
        <v>951763.0</v>
      </c>
      <c r="E778" s="43">
        <v>0.0</v>
      </c>
      <c r="H778" s="45"/>
    </row>
    <row r="779" hidden="1">
      <c r="A779" s="41">
        <v>44411.0</v>
      </c>
      <c r="B779" s="19">
        <v>951674.0</v>
      </c>
      <c r="E779" s="43">
        <v>0.0</v>
      </c>
      <c r="H779" s="45"/>
    </row>
    <row r="780" hidden="1">
      <c r="A780" s="41">
        <v>44411.0</v>
      </c>
      <c r="B780" s="19">
        <v>951879.0</v>
      </c>
      <c r="E780" s="43">
        <v>0.0</v>
      </c>
      <c r="H780" s="45"/>
    </row>
    <row r="781" hidden="1">
      <c r="A781" s="41">
        <v>44411.0</v>
      </c>
      <c r="B781" s="19">
        <v>951151.0</v>
      </c>
      <c r="E781" s="43">
        <v>0.0</v>
      </c>
      <c r="H781" s="45"/>
    </row>
    <row r="782" hidden="1">
      <c r="A782" s="41">
        <v>44412.0</v>
      </c>
      <c r="B782" s="19">
        <v>952609.0</v>
      </c>
      <c r="E782" s="43">
        <v>0.0</v>
      </c>
      <c r="H782" s="45"/>
    </row>
    <row r="783" hidden="1">
      <c r="A783" s="41">
        <v>44412.0</v>
      </c>
      <c r="B783" s="19">
        <v>952353.0</v>
      </c>
      <c r="E783" s="43">
        <v>0.0</v>
      </c>
      <c r="H783" s="45"/>
    </row>
    <row r="784" hidden="1">
      <c r="A784" s="41">
        <v>44412.0</v>
      </c>
      <c r="B784" s="19">
        <v>952543.0</v>
      </c>
      <c r="E784" s="43">
        <v>0.0</v>
      </c>
      <c r="H784" s="45"/>
    </row>
    <row r="785" hidden="1">
      <c r="A785" s="41">
        <v>44413.0</v>
      </c>
      <c r="B785" s="19">
        <v>953559.0</v>
      </c>
      <c r="E785" s="43">
        <v>0.0</v>
      </c>
      <c r="H785" s="45"/>
    </row>
    <row r="786" hidden="1">
      <c r="A786" s="41">
        <v>44413.0</v>
      </c>
      <c r="B786" s="19">
        <v>953887.0</v>
      </c>
      <c r="E786" s="43">
        <v>0.0</v>
      </c>
      <c r="H786" s="45"/>
    </row>
    <row r="787" hidden="1">
      <c r="A787" s="41">
        <v>44414.0</v>
      </c>
      <c r="B787" s="19">
        <v>954579.0</v>
      </c>
      <c r="E787" s="43">
        <v>0.0</v>
      </c>
      <c r="H787" s="45"/>
    </row>
    <row r="788" hidden="1">
      <c r="A788" s="41">
        <v>44414.0</v>
      </c>
      <c r="B788" s="19">
        <v>954211.0</v>
      </c>
      <c r="E788" s="43">
        <v>0.0</v>
      </c>
      <c r="H788" s="45"/>
    </row>
    <row r="789" hidden="1">
      <c r="A789" s="41">
        <v>44415.0</v>
      </c>
      <c r="B789" s="19">
        <v>954923.0</v>
      </c>
      <c r="E789" s="43">
        <v>0.0</v>
      </c>
      <c r="H789" s="45"/>
    </row>
    <row r="790" hidden="1">
      <c r="A790" s="41">
        <v>44415.0</v>
      </c>
      <c r="B790" s="19">
        <v>955154.0</v>
      </c>
      <c r="E790" s="43">
        <v>0.0</v>
      </c>
      <c r="H790" s="45"/>
    </row>
    <row r="791" hidden="1">
      <c r="A791" s="41">
        <v>44415.0</v>
      </c>
      <c r="B791" s="19">
        <v>955116.0</v>
      </c>
      <c r="E791" s="43">
        <v>0.0</v>
      </c>
      <c r="H791" s="45"/>
    </row>
    <row r="792" hidden="1">
      <c r="A792" s="41">
        <v>44416.0</v>
      </c>
      <c r="B792" s="19">
        <v>955835.0</v>
      </c>
      <c r="E792" s="43">
        <v>0.0</v>
      </c>
      <c r="H792" s="45"/>
    </row>
    <row r="793" hidden="1">
      <c r="A793" s="41">
        <v>44416.0</v>
      </c>
      <c r="B793" s="19">
        <v>955329.0</v>
      </c>
      <c r="E793" s="43">
        <v>0.0</v>
      </c>
      <c r="H793" s="45"/>
    </row>
    <row r="794" hidden="1">
      <c r="A794" s="41">
        <v>44416.0</v>
      </c>
      <c r="B794" s="19">
        <v>956200.0</v>
      </c>
      <c r="E794" s="43">
        <v>0.0</v>
      </c>
      <c r="H794" s="45"/>
    </row>
    <row r="795" hidden="1">
      <c r="A795" s="41">
        <v>44417.0</v>
      </c>
      <c r="B795" s="19">
        <v>956604.0</v>
      </c>
      <c r="E795" s="43">
        <v>0.0</v>
      </c>
      <c r="H795" s="45"/>
    </row>
    <row r="796" hidden="1">
      <c r="A796" s="41">
        <v>44417.0</v>
      </c>
      <c r="B796" s="19">
        <v>956416.0</v>
      </c>
      <c r="E796" s="43">
        <v>0.0</v>
      </c>
      <c r="H796" s="45"/>
    </row>
    <row r="797" hidden="1">
      <c r="A797" s="41">
        <v>44417.0</v>
      </c>
      <c r="B797" s="19">
        <v>957041.0</v>
      </c>
      <c r="E797" s="43">
        <v>0.0</v>
      </c>
      <c r="H797" s="45"/>
    </row>
    <row r="798" hidden="1">
      <c r="A798" s="41">
        <v>44417.0</v>
      </c>
      <c r="B798" s="19">
        <v>956625.0</v>
      </c>
      <c r="E798" s="43">
        <v>0.0</v>
      </c>
      <c r="H798" s="45"/>
    </row>
    <row r="799" hidden="1">
      <c r="A799" s="41">
        <v>44418.0</v>
      </c>
      <c r="B799" s="19">
        <v>957548.0</v>
      </c>
      <c r="E799" s="43">
        <v>0.0</v>
      </c>
      <c r="H799" s="45"/>
    </row>
    <row r="800" hidden="1">
      <c r="A800" s="41">
        <v>44418.0</v>
      </c>
      <c r="B800" s="19">
        <v>957519.0</v>
      </c>
      <c r="E800" s="43">
        <v>0.0</v>
      </c>
      <c r="H800" s="45"/>
    </row>
    <row r="801" hidden="1">
      <c r="A801" s="41">
        <v>44419.0</v>
      </c>
      <c r="B801" s="19">
        <v>958342.0</v>
      </c>
      <c r="E801" s="43">
        <v>0.0</v>
      </c>
      <c r="H801" s="45"/>
    </row>
    <row r="802" hidden="1">
      <c r="A802" s="41">
        <v>44419.0</v>
      </c>
      <c r="B802" s="19">
        <v>957992.0</v>
      </c>
      <c r="E802" s="43">
        <v>0.0</v>
      </c>
      <c r="H802" s="45"/>
    </row>
    <row r="803" hidden="1">
      <c r="A803" s="41">
        <v>44420.0</v>
      </c>
      <c r="B803" s="19">
        <v>958598.0</v>
      </c>
      <c r="E803" s="43">
        <v>0.0</v>
      </c>
      <c r="H803" s="45"/>
    </row>
    <row r="804" hidden="1">
      <c r="A804" s="41">
        <v>44420.0</v>
      </c>
      <c r="B804" s="19">
        <v>958718.0</v>
      </c>
      <c r="E804" s="43">
        <v>0.0</v>
      </c>
      <c r="H804" s="45"/>
    </row>
    <row r="805" hidden="1">
      <c r="A805" s="41">
        <v>44420.0</v>
      </c>
      <c r="B805" s="19">
        <v>958708.0</v>
      </c>
      <c r="E805" s="43">
        <v>0.0</v>
      </c>
      <c r="H805" s="45"/>
    </row>
    <row r="806" hidden="1">
      <c r="A806" s="41">
        <v>44420.0</v>
      </c>
      <c r="B806" s="19">
        <v>959146.0</v>
      </c>
      <c r="E806" s="43">
        <v>0.0</v>
      </c>
      <c r="H806" s="45"/>
    </row>
    <row r="807" hidden="1">
      <c r="A807" s="41">
        <v>44421.0</v>
      </c>
      <c r="B807" s="19">
        <v>959485.0</v>
      </c>
      <c r="E807" s="43">
        <v>0.0</v>
      </c>
      <c r="H807" s="45"/>
    </row>
    <row r="808" hidden="1">
      <c r="A808" s="41">
        <v>44421.0</v>
      </c>
      <c r="B808" s="19">
        <v>959795.0</v>
      </c>
      <c r="E808" s="43">
        <v>0.0</v>
      </c>
      <c r="H808" s="45"/>
    </row>
    <row r="809" hidden="1">
      <c r="A809" s="41">
        <v>44423.0</v>
      </c>
      <c r="B809" s="19">
        <v>960496.0</v>
      </c>
      <c r="E809" s="43">
        <v>0.0</v>
      </c>
      <c r="H809" s="45"/>
    </row>
    <row r="810" hidden="1">
      <c r="A810" s="41">
        <v>44423.0</v>
      </c>
      <c r="B810" s="19">
        <v>960531.0</v>
      </c>
      <c r="E810" s="43">
        <v>0.0</v>
      </c>
      <c r="H810" s="45"/>
    </row>
    <row r="811" hidden="1">
      <c r="A811" s="41">
        <v>44423.0</v>
      </c>
      <c r="B811" s="19">
        <v>961041.0</v>
      </c>
      <c r="E811" s="43">
        <v>0.0</v>
      </c>
      <c r="H811" s="45"/>
    </row>
    <row r="812" hidden="1">
      <c r="A812" s="41">
        <v>44423.0</v>
      </c>
      <c r="B812" s="19">
        <v>960603.0</v>
      </c>
      <c r="E812" s="43">
        <v>0.0</v>
      </c>
      <c r="H812" s="45"/>
    </row>
    <row r="813" hidden="1">
      <c r="A813" s="41">
        <v>44409.0</v>
      </c>
      <c r="B813" s="19">
        <v>949353.0</v>
      </c>
      <c r="E813" s="43">
        <v>0.0</v>
      </c>
      <c r="H813" s="45"/>
    </row>
    <row r="814" hidden="1">
      <c r="A814" s="41">
        <v>44409.0</v>
      </c>
      <c r="B814" s="19">
        <v>949444.0</v>
      </c>
      <c r="E814" s="43">
        <v>0.0</v>
      </c>
      <c r="H814" s="45"/>
    </row>
    <row r="815" hidden="1">
      <c r="A815" s="41">
        <v>44409.0</v>
      </c>
      <c r="B815" s="19">
        <v>949583.0</v>
      </c>
      <c r="E815" s="43">
        <v>0.0</v>
      </c>
      <c r="H815" s="45"/>
    </row>
    <row r="816" hidden="1">
      <c r="A816" s="41">
        <v>44409.0</v>
      </c>
      <c r="B816" s="19">
        <v>949181.0</v>
      </c>
      <c r="E816" s="43">
        <v>0.0</v>
      </c>
      <c r="H816" s="45"/>
    </row>
    <row r="817" hidden="1">
      <c r="A817" s="41">
        <v>44410.0</v>
      </c>
      <c r="B817" s="19">
        <v>950346.0</v>
      </c>
      <c r="E817" s="43">
        <v>0.0</v>
      </c>
      <c r="H817" s="45"/>
    </row>
    <row r="818" hidden="1">
      <c r="A818" s="41">
        <v>44410.0</v>
      </c>
      <c r="B818" s="19">
        <v>950072.0</v>
      </c>
      <c r="E818" s="43">
        <v>0.0</v>
      </c>
      <c r="H818" s="45"/>
    </row>
    <row r="819" hidden="1">
      <c r="A819" s="41">
        <v>44411.0</v>
      </c>
      <c r="B819" s="19">
        <v>951884.0</v>
      </c>
      <c r="E819" s="43">
        <v>0.0</v>
      </c>
      <c r="H819" s="45"/>
    </row>
    <row r="820" hidden="1">
      <c r="A820" s="41">
        <v>44411.0</v>
      </c>
      <c r="B820" s="19">
        <v>951160.0</v>
      </c>
      <c r="E820" s="43">
        <v>0.0</v>
      </c>
      <c r="H820" s="45"/>
    </row>
    <row r="821" hidden="1">
      <c r="A821" s="41">
        <v>44411.0</v>
      </c>
      <c r="B821" s="19">
        <v>951724.0</v>
      </c>
      <c r="E821" s="43">
        <v>0.0</v>
      </c>
      <c r="H821" s="45"/>
    </row>
    <row r="822" hidden="1">
      <c r="A822" s="41">
        <v>44411.0</v>
      </c>
      <c r="B822" s="19">
        <v>951405.0</v>
      </c>
      <c r="E822" s="43">
        <v>0.0</v>
      </c>
      <c r="H822" s="45"/>
    </row>
    <row r="823" hidden="1">
      <c r="A823" s="41">
        <v>44411.0</v>
      </c>
      <c r="B823" s="19">
        <v>951661.0</v>
      </c>
      <c r="E823" s="43">
        <v>0.0</v>
      </c>
      <c r="H823" s="45"/>
    </row>
    <row r="824" hidden="1">
      <c r="A824" s="41">
        <v>44411.0</v>
      </c>
      <c r="B824" s="19">
        <v>951749.0</v>
      </c>
      <c r="E824" s="43">
        <v>0.0</v>
      </c>
      <c r="H824" s="45"/>
    </row>
    <row r="825" hidden="1">
      <c r="A825" s="41">
        <v>44412.0</v>
      </c>
      <c r="B825" s="19">
        <v>952401.0</v>
      </c>
      <c r="E825" s="43">
        <v>0.0</v>
      </c>
      <c r="H825" s="45"/>
    </row>
    <row r="826" hidden="1">
      <c r="A826" s="41">
        <v>44412.0</v>
      </c>
      <c r="B826" s="19">
        <v>952355.0</v>
      </c>
      <c r="E826" s="43">
        <v>0.0</v>
      </c>
      <c r="H826" s="45"/>
    </row>
    <row r="827" hidden="1">
      <c r="A827" s="41">
        <v>44412.0</v>
      </c>
      <c r="B827" s="19">
        <v>952804.0</v>
      </c>
      <c r="E827" s="43">
        <v>0.0</v>
      </c>
      <c r="H827" s="45"/>
    </row>
    <row r="828" hidden="1">
      <c r="A828" s="41">
        <v>44412.0</v>
      </c>
      <c r="B828" s="19">
        <v>952735.0</v>
      </c>
      <c r="E828" s="43">
        <v>0.0</v>
      </c>
      <c r="H828" s="45"/>
    </row>
    <row r="829" hidden="1">
      <c r="A829" s="41">
        <v>44413.0</v>
      </c>
      <c r="B829" s="19">
        <v>953398.0</v>
      </c>
      <c r="E829" s="43">
        <v>0.0</v>
      </c>
      <c r="H829" s="45"/>
    </row>
    <row r="830" hidden="1">
      <c r="A830" s="41">
        <v>44413.0</v>
      </c>
      <c r="B830" s="19">
        <v>953725.0</v>
      </c>
      <c r="E830" s="43">
        <v>0.0</v>
      </c>
      <c r="H830" s="45"/>
    </row>
    <row r="831" hidden="1">
      <c r="A831" s="41">
        <v>44413.0</v>
      </c>
      <c r="B831" s="19">
        <v>953214.0</v>
      </c>
      <c r="E831" s="43">
        <v>0.0</v>
      </c>
      <c r="H831" s="45"/>
    </row>
    <row r="832" hidden="1">
      <c r="A832" s="41">
        <v>44413.0</v>
      </c>
      <c r="B832" s="19">
        <v>952885.0</v>
      </c>
      <c r="E832" s="43">
        <v>0.0</v>
      </c>
      <c r="H832" s="45"/>
    </row>
    <row r="833" hidden="1">
      <c r="A833" s="41">
        <v>44413.0</v>
      </c>
      <c r="B833" s="19">
        <v>952974.0</v>
      </c>
      <c r="E833" s="43">
        <v>0.0</v>
      </c>
      <c r="H833" s="45"/>
    </row>
    <row r="834" hidden="1">
      <c r="A834" s="41">
        <v>44413.0</v>
      </c>
      <c r="B834" s="19">
        <v>953837.0</v>
      </c>
      <c r="E834" s="43">
        <v>0.0</v>
      </c>
      <c r="H834" s="45"/>
    </row>
    <row r="835" hidden="1">
      <c r="A835" s="41">
        <v>44413.0</v>
      </c>
      <c r="B835" s="19">
        <v>953055.0</v>
      </c>
      <c r="E835" s="43">
        <v>0.0</v>
      </c>
      <c r="H835" s="45"/>
    </row>
    <row r="836" hidden="1">
      <c r="A836" s="41">
        <v>44414.0</v>
      </c>
      <c r="B836" s="19">
        <v>954174.0</v>
      </c>
      <c r="E836" s="43">
        <v>0.0</v>
      </c>
      <c r="H836" s="45"/>
    </row>
    <row r="837" hidden="1">
      <c r="A837" s="41">
        <v>44414.0</v>
      </c>
      <c r="B837" s="19">
        <v>954119.0</v>
      </c>
      <c r="E837" s="43">
        <v>0.0</v>
      </c>
      <c r="H837" s="45"/>
    </row>
    <row r="838" hidden="1">
      <c r="A838" s="41">
        <v>44415.0</v>
      </c>
      <c r="B838" s="19">
        <v>954937.0</v>
      </c>
      <c r="E838" s="43">
        <v>0.0</v>
      </c>
      <c r="H838" s="45"/>
    </row>
    <row r="839" hidden="1">
      <c r="A839" s="41">
        <v>44415.0</v>
      </c>
      <c r="B839" s="19">
        <v>954737.0</v>
      </c>
      <c r="E839" s="43">
        <v>0.0</v>
      </c>
      <c r="H839" s="45"/>
    </row>
    <row r="840" hidden="1">
      <c r="A840" s="41">
        <v>44416.0</v>
      </c>
      <c r="B840" s="19">
        <v>955638.0</v>
      </c>
      <c r="E840" s="43">
        <v>0.0</v>
      </c>
      <c r="H840" s="45"/>
    </row>
    <row r="841" hidden="1">
      <c r="A841" s="41">
        <v>44416.0</v>
      </c>
      <c r="B841" s="19">
        <v>955859.0</v>
      </c>
      <c r="E841" s="43">
        <v>0.0</v>
      </c>
      <c r="H841" s="45"/>
    </row>
    <row r="842" hidden="1">
      <c r="A842" s="41">
        <v>44416.0</v>
      </c>
      <c r="B842" s="19">
        <v>955322.0</v>
      </c>
      <c r="E842" s="43">
        <v>0.0</v>
      </c>
      <c r="H842" s="45"/>
    </row>
    <row r="843" hidden="1">
      <c r="A843" s="41">
        <v>44417.0</v>
      </c>
      <c r="B843" s="19">
        <v>956756.0</v>
      </c>
      <c r="E843" s="43">
        <v>0.0</v>
      </c>
      <c r="H843" s="45"/>
    </row>
    <row r="844" hidden="1">
      <c r="A844" s="41">
        <v>44417.0</v>
      </c>
      <c r="B844" s="19">
        <v>957063.0</v>
      </c>
      <c r="E844" s="43">
        <v>0.0</v>
      </c>
      <c r="H844" s="45"/>
    </row>
    <row r="845" hidden="1">
      <c r="A845" s="41">
        <v>44417.0</v>
      </c>
      <c r="B845" s="19">
        <v>956350.0</v>
      </c>
      <c r="E845" s="43">
        <v>0.0</v>
      </c>
      <c r="H845" s="45"/>
    </row>
    <row r="846" hidden="1">
      <c r="A846" s="41">
        <v>44417.0</v>
      </c>
      <c r="B846" s="19">
        <v>956797.0</v>
      </c>
      <c r="E846" s="43">
        <v>0.0</v>
      </c>
      <c r="H846" s="45"/>
    </row>
    <row r="847" hidden="1">
      <c r="A847" s="41">
        <v>44418.0</v>
      </c>
      <c r="B847" s="19">
        <v>957323.0</v>
      </c>
      <c r="E847" s="43">
        <v>0.0</v>
      </c>
      <c r="H847" s="45"/>
    </row>
    <row r="848" hidden="1">
      <c r="A848" s="41">
        <v>44418.0</v>
      </c>
      <c r="B848" s="19">
        <v>957298.0</v>
      </c>
      <c r="E848" s="43">
        <v>0.0</v>
      </c>
      <c r="H848" s="45"/>
    </row>
    <row r="849" hidden="1">
      <c r="A849" s="41">
        <v>44418.0</v>
      </c>
      <c r="B849" s="19">
        <v>957302.0</v>
      </c>
      <c r="E849" s="43">
        <v>0.0</v>
      </c>
      <c r="H849" s="45"/>
    </row>
    <row r="850" hidden="1">
      <c r="A850" s="41">
        <v>44418.0</v>
      </c>
      <c r="B850" s="19">
        <v>957189.0</v>
      </c>
      <c r="E850" s="43">
        <v>0.0</v>
      </c>
      <c r="H850" s="45"/>
    </row>
    <row r="851" hidden="1">
      <c r="A851" s="41">
        <v>44419.0</v>
      </c>
      <c r="B851" s="19">
        <v>958446.0</v>
      </c>
      <c r="E851" s="43">
        <v>0.0</v>
      </c>
      <c r="H851" s="45"/>
    </row>
    <row r="852" hidden="1">
      <c r="A852" s="41">
        <v>44419.0</v>
      </c>
      <c r="B852" s="19">
        <v>957984.0</v>
      </c>
      <c r="E852" s="43">
        <v>0.0</v>
      </c>
      <c r="H852" s="45"/>
    </row>
    <row r="853" hidden="1">
      <c r="A853" s="41">
        <v>44419.0</v>
      </c>
      <c r="B853" s="19">
        <v>958042.0</v>
      </c>
      <c r="E853" s="43">
        <v>0.0</v>
      </c>
      <c r="H853" s="45"/>
    </row>
    <row r="854" hidden="1">
      <c r="A854" s="41">
        <v>44420.0</v>
      </c>
      <c r="B854" s="19">
        <v>958980.0</v>
      </c>
      <c r="E854" s="43">
        <v>0.0</v>
      </c>
      <c r="H854" s="45"/>
    </row>
    <row r="855" hidden="1">
      <c r="A855" s="41">
        <v>44420.0</v>
      </c>
      <c r="B855" s="19">
        <v>958793.0</v>
      </c>
      <c r="E855" s="43">
        <v>0.0</v>
      </c>
      <c r="H855" s="45"/>
    </row>
    <row r="856" hidden="1">
      <c r="A856" s="41">
        <v>44420.0</v>
      </c>
      <c r="B856" s="19">
        <v>958591.0</v>
      </c>
      <c r="E856" s="43">
        <v>0.0</v>
      </c>
      <c r="H856" s="45"/>
    </row>
    <row r="857" hidden="1">
      <c r="A857" s="41">
        <v>44420.0</v>
      </c>
      <c r="B857" s="19">
        <v>959077.0</v>
      </c>
      <c r="E857" s="43">
        <v>0.0</v>
      </c>
      <c r="H857" s="45"/>
    </row>
    <row r="858" hidden="1">
      <c r="A858" s="41">
        <v>44421.0</v>
      </c>
      <c r="B858" s="19">
        <v>959573.0</v>
      </c>
      <c r="E858" s="43">
        <v>0.0</v>
      </c>
      <c r="H858" s="45"/>
    </row>
    <row r="859" hidden="1">
      <c r="A859" s="41">
        <v>44421.0</v>
      </c>
      <c r="B859" s="19">
        <v>959947.0</v>
      </c>
      <c r="E859" s="43">
        <v>0.0</v>
      </c>
      <c r="H859" s="45"/>
    </row>
    <row r="860" hidden="1">
      <c r="A860" s="41">
        <v>44422.0</v>
      </c>
      <c r="B860" s="19">
        <v>960052.0</v>
      </c>
      <c r="E860" s="43">
        <v>0.0</v>
      </c>
      <c r="H860" s="45"/>
    </row>
    <row r="861" hidden="1">
      <c r="A861" s="41">
        <v>44423.0</v>
      </c>
      <c r="B861" s="19">
        <v>960951.0</v>
      </c>
      <c r="E861" s="43">
        <v>0.0</v>
      </c>
      <c r="H861" s="45"/>
    </row>
    <row r="862" hidden="1">
      <c r="A862" s="41">
        <v>44423.0</v>
      </c>
      <c r="B862" s="19">
        <v>961026.0</v>
      </c>
      <c r="E862" s="43">
        <v>0.0</v>
      </c>
      <c r="H862" s="45"/>
    </row>
    <row r="863" hidden="1">
      <c r="A863" s="41">
        <v>44423.0</v>
      </c>
      <c r="B863" s="19">
        <v>960473.0</v>
      </c>
      <c r="E863" s="43">
        <v>0.0</v>
      </c>
      <c r="H863" s="45"/>
    </row>
    <row r="864" hidden="1">
      <c r="A864" s="41">
        <v>44409.0</v>
      </c>
      <c r="B864" s="19">
        <v>949592.0</v>
      </c>
      <c r="E864" s="43">
        <v>0.0</v>
      </c>
      <c r="H864" s="45"/>
    </row>
    <row r="865" hidden="1">
      <c r="A865" s="41">
        <v>44409.0</v>
      </c>
      <c r="B865" s="19">
        <v>949937.0</v>
      </c>
      <c r="E865" s="43">
        <v>0.0</v>
      </c>
      <c r="H865" s="45"/>
    </row>
    <row r="866" hidden="1">
      <c r="A866" s="41">
        <v>44410.0</v>
      </c>
      <c r="B866" s="19">
        <v>950468.0</v>
      </c>
      <c r="E866" s="43">
        <v>0.0</v>
      </c>
      <c r="H866" s="45"/>
    </row>
    <row r="867" hidden="1">
      <c r="A867" s="41">
        <v>44411.0</v>
      </c>
      <c r="B867" s="19">
        <v>951887.0</v>
      </c>
      <c r="E867" s="43">
        <v>0.0</v>
      </c>
      <c r="H867" s="45"/>
    </row>
    <row r="868" hidden="1">
      <c r="A868" s="41">
        <v>44411.0</v>
      </c>
      <c r="B868" s="19">
        <v>951465.0</v>
      </c>
      <c r="E868" s="43">
        <v>0.0</v>
      </c>
      <c r="H868" s="45"/>
    </row>
    <row r="869" hidden="1">
      <c r="A869" s="41">
        <v>44411.0</v>
      </c>
      <c r="B869" s="19">
        <v>951610.0</v>
      </c>
      <c r="E869" s="43">
        <v>0.0</v>
      </c>
      <c r="H869" s="45"/>
    </row>
    <row r="870" hidden="1">
      <c r="A870" s="41">
        <v>44411.0</v>
      </c>
      <c r="B870" s="19">
        <v>951510.0</v>
      </c>
      <c r="E870" s="43">
        <v>0.0</v>
      </c>
      <c r="H870" s="45"/>
    </row>
    <row r="871" hidden="1">
      <c r="A871" s="41">
        <v>44411.0</v>
      </c>
      <c r="B871" s="19">
        <v>951732.0</v>
      </c>
      <c r="E871" s="43">
        <v>0.0</v>
      </c>
      <c r="H871" s="45"/>
    </row>
    <row r="872" hidden="1">
      <c r="A872" s="41">
        <v>44412.0</v>
      </c>
      <c r="B872" s="19">
        <v>952618.0</v>
      </c>
      <c r="E872" s="43">
        <v>0.0</v>
      </c>
      <c r="H872" s="45"/>
    </row>
    <row r="873" hidden="1">
      <c r="A873" s="41">
        <v>44412.0</v>
      </c>
      <c r="B873" s="19">
        <v>952078.0</v>
      </c>
      <c r="E873" s="43">
        <v>0.0</v>
      </c>
      <c r="H873" s="45"/>
    </row>
    <row r="874" hidden="1">
      <c r="A874" s="41">
        <v>44412.0</v>
      </c>
      <c r="B874" s="19">
        <v>952165.0</v>
      </c>
      <c r="E874" s="43">
        <v>0.0</v>
      </c>
      <c r="H874" s="45"/>
    </row>
    <row r="875" hidden="1">
      <c r="A875" s="41">
        <v>44412.0</v>
      </c>
      <c r="B875" s="19">
        <v>952292.0</v>
      </c>
      <c r="E875" s="43">
        <v>0.0</v>
      </c>
      <c r="H875" s="45"/>
    </row>
    <row r="876" hidden="1">
      <c r="A876" s="41">
        <v>44413.0</v>
      </c>
      <c r="B876" s="19">
        <v>953700.0</v>
      </c>
      <c r="E876" s="43">
        <v>0.0</v>
      </c>
      <c r="H876" s="45"/>
    </row>
    <row r="877" hidden="1">
      <c r="A877" s="41">
        <v>44413.0</v>
      </c>
      <c r="B877" s="19">
        <v>953953.0</v>
      </c>
      <c r="E877" s="43">
        <v>0.0</v>
      </c>
      <c r="H877" s="45"/>
    </row>
    <row r="878" hidden="1">
      <c r="A878" s="41">
        <v>44413.0</v>
      </c>
      <c r="B878" s="19">
        <v>953954.0</v>
      </c>
      <c r="E878" s="43">
        <v>0.0</v>
      </c>
      <c r="H878" s="45"/>
    </row>
    <row r="879" hidden="1">
      <c r="A879" s="41">
        <v>44413.0</v>
      </c>
      <c r="B879" s="19">
        <v>953269.0</v>
      </c>
      <c r="E879" s="43">
        <v>0.0</v>
      </c>
      <c r="H879" s="45"/>
    </row>
    <row r="880" hidden="1">
      <c r="A880" s="41">
        <v>44413.0</v>
      </c>
      <c r="B880" s="19">
        <v>953211.0</v>
      </c>
      <c r="E880" s="43">
        <v>0.0</v>
      </c>
      <c r="H880" s="45"/>
    </row>
    <row r="881" hidden="1">
      <c r="A881" s="41">
        <v>44414.0</v>
      </c>
      <c r="B881" s="19">
        <v>954494.0</v>
      </c>
      <c r="E881" s="43">
        <v>0.0</v>
      </c>
      <c r="H881" s="45"/>
    </row>
    <row r="882" hidden="1">
      <c r="A882" s="41">
        <v>44415.0</v>
      </c>
      <c r="B882" s="19">
        <v>954660.0</v>
      </c>
      <c r="E882" s="43">
        <v>0.0</v>
      </c>
      <c r="H882" s="45"/>
    </row>
    <row r="883" hidden="1">
      <c r="A883" s="41">
        <v>44415.0</v>
      </c>
      <c r="B883" s="19">
        <v>954689.0</v>
      </c>
      <c r="E883" s="43">
        <v>0.0</v>
      </c>
      <c r="H883" s="45"/>
    </row>
    <row r="884" hidden="1">
      <c r="A884" s="41">
        <v>44415.0</v>
      </c>
      <c r="B884" s="19">
        <v>954647.0</v>
      </c>
      <c r="E884" s="43">
        <v>0.0</v>
      </c>
      <c r="H884" s="45"/>
    </row>
    <row r="885" hidden="1">
      <c r="A885" s="41">
        <v>44416.0</v>
      </c>
      <c r="B885" s="19">
        <v>956214.0</v>
      </c>
      <c r="E885" s="43">
        <v>0.0</v>
      </c>
      <c r="H885" s="45"/>
    </row>
    <row r="886" hidden="1">
      <c r="A886" s="41">
        <v>44416.0</v>
      </c>
      <c r="B886" s="19">
        <v>955871.0</v>
      </c>
      <c r="E886" s="43">
        <v>0.0</v>
      </c>
      <c r="H886" s="45"/>
    </row>
    <row r="887" hidden="1">
      <c r="A887" s="41">
        <v>44416.0</v>
      </c>
      <c r="B887" s="19">
        <v>955996.0</v>
      </c>
      <c r="E887" s="43">
        <v>0.0</v>
      </c>
      <c r="H887" s="45"/>
    </row>
    <row r="888" hidden="1">
      <c r="A888" s="41">
        <v>44416.0</v>
      </c>
      <c r="B888" s="19">
        <v>955314.0</v>
      </c>
      <c r="E888" s="43">
        <v>0.0</v>
      </c>
      <c r="H888" s="45"/>
    </row>
    <row r="889" hidden="1">
      <c r="A889" s="41">
        <v>44416.0</v>
      </c>
      <c r="B889" s="19">
        <v>955673.0</v>
      </c>
      <c r="E889" s="43">
        <v>0.0</v>
      </c>
      <c r="H889" s="45"/>
    </row>
    <row r="890" hidden="1">
      <c r="A890" s="41">
        <v>44416.0</v>
      </c>
      <c r="B890" s="19">
        <v>956051.0</v>
      </c>
      <c r="E890" s="43">
        <v>0.0</v>
      </c>
      <c r="H890" s="45"/>
    </row>
    <row r="891" hidden="1">
      <c r="A891" s="41">
        <v>44417.0</v>
      </c>
      <c r="B891" s="19">
        <v>956741.0</v>
      </c>
      <c r="E891" s="43">
        <v>0.0</v>
      </c>
      <c r="H891" s="45"/>
    </row>
    <row r="892" hidden="1">
      <c r="A892" s="41">
        <v>44417.0</v>
      </c>
      <c r="B892" s="19">
        <v>956514.0</v>
      </c>
      <c r="E892" s="43">
        <v>0.0</v>
      </c>
      <c r="H892" s="45"/>
    </row>
    <row r="893" hidden="1">
      <c r="A893" s="41">
        <v>44417.0</v>
      </c>
      <c r="B893" s="19">
        <v>957087.0</v>
      </c>
      <c r="E893" s="43">
        <v>0.0</v>
      </c>
      <c r="H893" s="45"/>
    </row>
    <row r="894" hidden="1">
      <c r="A894" s="41">
        <v>44417.0</v>
      </c>
      <c r="B894" s="19">
        <v>956551.0</v>
      </c>
      <c r="E894" s="43">
        <v>0.0</v>
      </c>
      <c r="H894" s="45"/>
    </row>
    <row r="895" hidden="1">
      <c r="A895" s="41">
        <v>44418.0</v>
      </c>
      <c r="B895" s="19">
        <v>957337.0</v>
      </c>
      <c r="E895" s="43">
        <v>0.0</v>
      </c>
      <c r="H895" s="45"/>
    </row>
    <row r="896" hidden="1">
      <c r="A896" s="41">
        <v>44418.0</v>
      </c>
      <c r="B896" s="19">
        <v>957509.0</v>
      </c>
      <c r="E896" s="43">
        <v>0.0</v>
      </c>
      <c r="H896" s="45"/>
    </row>
    <row r="897" hidden="1">
      <c r="A897" s="41">
        <v>44418.0</v>
      </c>
      <c r="B897" s="19">
        <v>957393.0</v>
      </c>
      <c r="E897" s="43">
        <v>0.0</v>
      </c>
      <c r="H897" s="45"/>
    </row>
    <row r="898" hidden="1">
      <c r="A898" s="41">
        <v>44418.0</v>
      </c>
      <c r="B898" s="19">
        <v>957283.0</v>
      </c>
      <c r="E898" s="43">
        <v>0.0</v>
      </c>
      <c r="H898" s="45"/>
    </row>
    <row r="899" hidden="1">
      <c r="A899" s="41">
        <v>44419.0</v>
      </c>
      <c r="B899" s="19">
        <v>958444.0</v>
      </c>
      <c r="E899" s="43">
        <v>0.0</v>
      </c>
      <c r="H899" s="45"/>
    </row>
    <row r="900" hidden="1">
      <c r="A900" s="41">
        <v>44420.0</v>
      </c>
      <c r="B900" s="19">
        <v>958912.0</v>
      </c>
      <c r="E900" s="43">
        <v>0.0</v>
      </c>
      <c r="H900" s="45"/>
    </row>
    <row r="901" hidden="1">
      <c r="A901" s="41">
        <v>44420.0</v>
      </c>
      <c r="B901" s="19">
        <v>958812.0</v>
      </c>
      <c r="E901" s="43">
        <v>0.0</v>
      </c>
      <c r="H901" s="45"/>
    </row>
    <row r="902" hidden="1">
      <c r="A902" s="41">
        <v>44420.0</v>
      </c>
      <c r="B902" s="19">
        <v>958807.0</v>
      </c>
      <c r="E902" s="43">
        <v>0.0</v>
      </c>
      <c r="H902" s="45"/>
    </row>
    <row r="903" hidden="1">
      <c r="A903" s="41">
        <v>44420.0</v>
      </c>
      <c r="B903" s="19">
        <v>958629.0</v>
      </c>
      <c r="E903" s="43">
        <v>0.0</v>
      </c>
      <c r="H903" s="45"/>
    </row>
    <row r="904" hidden="1">
      <c r="A904" s="41">
        <v>44420.0</v>
      </c>
      <c r="B904" s="19">
        <v>959195.0</v>
      </c>
      <c r="E904" s="43">
        <v>0.0</v>
      </c>
      <c r="H904" s="45"/>
    </row>
    <row r="905" hidden="1">
      <c r="A905" s="41">
        <v>44420.0</v>
      </c>
      <c r="B905" s="19">
        <v>958735.0</v>
      </c>
      <c r="E905" s="43">
        <v>0.0</v>
      </c>
      <c r="H905" s="45"/>
    </row>
    <row r="906" hidden="1">
      <c r="A906" s="41">
        <v>44420.0</v>
      </c>
      <c r="B906" s="19">
        <v>958686.0</v>
      </c>
      <c r="E906" s="43">
        <v>0.0</v>
      </c>
      <c r="H906" s="45"/>
    </row>
    <row r="907" hidden="1">
      <c r="A907" s="41">
        <v>44420.0</v>
      </c>
      <c r="B907" s="19">
        <v>958779.0</v>
      </c>
      <c r="E907" s="43">
        <v>0.0</v>
      </c>
      <c r="H907" s="45"/>
    </row>
    <row r="908" hidden="1">
      <c r="A908" s="41">
        <v>44421.0</v>
      </c>
      <c r="B908" s="19">
        <v>959624.0</v>
      </c>
      <c r="E908" s="43">
        <v>0.0</v>
      </c>
      <c r="H908" s="45"/>
    </row>
    <row r="909" hidden="1">
      <c r="A909" s="41">
        <v>44421.0</v>
      </c>
      <c r="B909" s="19">
        <v>959732.0</v>
      </c>
      <c r="E909" s="43">
        <v>0.0</v>
      </c>
      <c r="H909" s="45"/>
    </row>
    <row r="910" hidden="1">
      <c r="A910" s="41">
        <v>44422.0</v>
      </c>
      <c r="B910" s="19">
        <v>960031.0</v>
      </c>
      <c r="E910" s="43">
        <v>0.0</v>
      </c>
      <c r="H910" s="45"/>
    </row>
    <row r="911" hidden="1">
      <c r="A911" s="41">
        <v>44423.0</v>
      </c>
      <c r="B911" s="19">
        <v>960817.0</v>
      </c>
      <c r="E911" s="43">
        <v>0.0</v>
      </c>
      <c r="H911" s="45"/>
    </row>
    <row r="912" hidden="1">
      <c r="A912" s="41">
        <v>44423.0</v>
      </c>
      <c r="B912" s="19">
        <v>960916.0</v>
      </c>
      <c r="E912" s="43">
        <v>0.0</v>
      </c>
      <c r="H912" s="45"/>
    </row>
    <row r="913" hidden="1">
      <c r="A913" s="41">
        <v>44423.0</v>
      </c>
      <c r="B913" s="19">
        <v>960976.0</v>
      </c>
      <c r="E913" s="43">
        <v>0.0</v>
      </c>
      <c r="H913" s="45"/>
    </row>
    <row r="914" hidden="1">
      <c r="A914" s="41">
        <v>44423.0</v>
      </c>
      <c r="B914" s="19">
        <v>960896.0</v>
      </c>
      <c r="E914" s="43">
        <v>0.0</v>
      </c>
      <c r="H914" s="45"/>
    </row>
    <row r="915" hidden="1">
      <c r="A915" s="41">
        <v>44423.0</v>
      </c>
      <c r="B915" s="19">
        <v>960538.0</v>
      </c>
      <c r="E915" s="43">
        <v>0.0</v>
      </c>
      <c r="H915" s="45"/>
    </row>
    <row r="916" hidden="1">
      <c r="A916" s="41">
        <v>44409.0</v>
      </c>
      <c r="B916" s="19">
        <v>949540.0</v>
      </c>
      <c r="E916" s="43">
        <v>0.0</v>
      </c>
      <c r="H916" s="45"/>
    </row>
    <row r="917" hidden="1">
      <c r="A917" s="41">
        <v>44409.0</v>
      </c>
      <c r="B917" s="19">
        <v>949629.0</v>
      </c>
      <c r="E917" s="43">
        <v>0.0</v>
      </c>
      <c r="H917" s="45"/>
    </row>
    <row r="918" hidden="1">
      <c r="A918" s="41">
        <v>44409.0</v>
      </c>
      <c r="B918" s="19">
        <v>949742.0</v>
      </c>
      <c r="E918" s="43">
        <v>0.0</v>
      </c>
      <c r="H918" s="45"/>
    </row>
    <row r="919" hidden="1">
      <c r="A919" s="41">
        <v>44410.0</v>
      </c>
      <c r="B919" s="19">
        <v>951047.0</v>
      </c>
      <c r="E919" s="43">
        <v>0.0</v>
      </c>
      <c r="H919" s="45"/>
    </row>
    <row r="920" hidden="1">
      <c r="A920" s="41">
        <v>44410.0</v>
      </c>
      <c r="B920" s="19">
        <v>950018.0</v>
      </c>
      <c r="E920" s="43">
        <v>0.0</v>
      </c>
      <c r="H920" s="45"/>
    </row>
    <row r="921" hidden="1">
      <c r="A921" s="41">
        <v>44410.0</v>
      </c>
      <c r="B921" s="19">
        <v>950964.0</v>
      </c>
      <c r="E921" s="43">
        <v>0.0</v>
      </c>
      <c r="H921" s="45"/>
    </row>
    <row r="922" hidden="1">
      <c r="A922" s="41">
        <v>44410.0</v>
      </c>
      <c r="B922" s="19">
        <v>950844.0</v>
      </c>
      <c r="E922" s="43">
        <v>0.0</v>
      </c>
      <c r="H922" s="45"/>
    </row>
    <row r="923" hidden="1">
      <c r="A923" s="41">
        <v>44410.0</v>
      </c>
      <c r="B923" s="19">
        <v>950185.0</v>
      </c>
      <c r="E923" s="43">
        <v>0.0</v>
      </c>
      <c r="H923" s="45"/>
    </row>
    <row r="924" hidden="1">
      <c r="A924" s="41">
        <v>44410.0</v>
      </c>
      <c r="B924" s="19">
        <v>950321.0</v>
      </c>
      <c r="E924" s="43">
        <v>0.0</v>
      </c>
      <c r="H924" s="45"/>
    </row>
    <row r="925" hidden="1">
      <c r="A925" s="41">
        <v>44410.0</v>
      </c>
      <c r="B925" s="19">
        <v>950235.0</v>
      </c>
      <c r="E925" s="43">
        <v>0.0</v>
      </c>
      <c r="H925" s="45"/>
    </row>
    <row r="926" hidden="1">
      <c r="A926" s="41">
        <v>44410.0</v>
      </c>
      <c r="B926" s="19">
        <v>950640.0</v>
      </c>
      <c r="E926" s="43">
        <v>0.0</v>
      </c>
      <c r="H926" s="45"/>
    </row>
    <row r="927" hidden="1">
      <c r="A927" s="41">
        <v>44411.0</v>
      </c>
      <c r="B927" s="19">
        <v>951348.0</v>
      </c>
      <c r="E927" s="43">
        <v>0.0</v>
      </c>
      <c r="H927" s="45"/>
    </row>
    <row r="928" hidden="1">
      <c r="A928" s="41">
        <v>44411.0</v>
      </c>
      <c r="B928" s="19">
        <v>951360.0</v>
      </c>
      <c r="E928" s="43">
        <v>0.0</v>
      </c>
      <c r="H928" s="45"/>
    </row>
    <row r="929" hidden="1">
      <c r="A929" s="41">
        <v>44412.0</v>
      </c>
      <c r="B929" s="19">
        <v>952302.0</v>
      </c>
      <c r="E929" s="43">
        <v>0.0</v>
      </c>
      <c r="H929" s="45"/>
    </row>
    <row r="930" hidden="1">
      <c r="A930" s="41">
        <v>44412.0</v>
      </c>
      <c r="B930" s="19">
        <v>952267.0</v>
      </c>
      <c r="E930" s="43">
        <v>0.0</v>
      </c>
      <c r="H930" s="45"/>
    </row>
    <row r="931" hidden="1">
      <c r="A931" s="41">
        <v>44413.0</v>
      </c>
      <c r="B931" s="19">
        <v>953448.0</v>
      </c>
      <c r="E931" s="43">
        <v>0.0</v>
      </c>
      <c r="H931" s="45"/>
    </row>
    <row r="932" hidden="1">
      <c r="A932" s="41">
        <v>44413.0</v>
      </c>
      <c r="B932" s="19">
        <v>953784.0</v>
      </c>
      <c r="E932" s="43">
        <v>0.0</v>
      </c>
      <c r="H932" s="45"/>
    </row>
    <row r="933" hidden="1">
      <c r="A933" s="41">
        <v>44413.0</v>
      </c>
      <c r="B933" s="19">
        <v>953295.0</v>
      </c>
      <c r="E933" s="43">
        <v>0.0</v>
      </c>
      <c r="H933" s="45"/>
    </row>
    <row r="934" hidden="1">
      <c r="A934" s="41">
        <v>44416.0</v>
      </c>
      <c r="B934" s="19">
        <v>956261.0</v>
      </c>
      <c r="E934" s="43">
        <v>0.0</v>
      </c>
      <c r="H934" s="45"/>
    </row>
    <row r="935" hidden="1">
      <c r="A935" s="41">
        <v>44416.0</v>
      </c>
      <c r="B935" s="19">
        <v>955429.0</v>
      </c>
      <c r="E935" s="43">
        <v>0.0</v>
      </c>
      <c r="H935" s="45"/>
    </row>
    <row r="936" hidden="1">
      <c r="A936" s="41">
        <v>44416.0</v>
      </c>
      <c r="B936" s="19">
        <v>955439.0</v>
      </c>
      <c r="E936" s="43">
        <v>0.0</v>
      </c>
      <c r="H936" s="45"/>
    </row>
    <row r="937" hidden="1">
      <c r="A937" s="41">
        <v>44416.0</v>
      </c>
      <c r="B937" s="19">
        <v>955285.0</v>
      </c>
      <c r="E937" s="43">
        <v>0.0</v>
      </c>
      <c r="H937" s="45"/>
    </row>
    <row r="938" hidden="1">
      <c r="A938" s="41">
        <v>44416.0</v>
      </c>
      <c r="B938" s="19">
        <v>955967.0</v>
      </c>
      <c r="E938" s="43">
        <v>0.0</v>
      </c>
      <c r="H938" s="45"/>
    </row>
    <row r="939" hidden="1">
      <c r="A939" s="41">
        <v>44416.0</v>
      </c>
      <c r="B939" s="19">
        <v>955609.0</v>
      </c>
      <c r="E939" s="43">
        <v>0.0</v>
      </c>
      <c r="H939" s="45"/>
    </row>
    <row r="940" hidden="1">
      <c r="A940" s="41">
        <v>44417.0</v>
      </c>
      <c r="B940" s="19">
        <v>956847.0</v>
      </c>
      <c r="E940" s="43">
        <v>0.0</v>
      </c>
      <c r="H940" s="45"/>
    </row>
    <row r="941" hidden="1">
      <c r="A941" s="41">
        <v>44417.0</v>
      </c>
      <c r="B941" s="19">
        <v>956603.0</v>
      </c>
      <c r="E941" s="43">
        <v>0.0</v>
      </c>
      <c r="H941" s="45"/>
    </row>
    <row r="942" hidden="1">
      <c r="A942" s="41">
        <v>44417.0</v>
      </c>
      <c r="B942" s="19">
        <v>956636.0</v>
      </c>
      <c r="E942" s="43">
        <v>0.0</v>
      </c>
      <c r="H942" s="45"/>
    </row>
    <row r="943" hidden="1">
      <c r="A943" s="41">
        <v>44417.0</v>
      </c>
      <c r="B943" s="19">
        <v>956713.0</v>
      </c>
      <c r="E943" s="43">
        <v>0.0</v>
      </c>
      <c r="H943" s="45"/>
    </row>
    <row r="944" hidden="1">
      <c r="A944" s="41">
        <v>44417.0</v>
      </c>
      <c r="B944" s="19">
        <v>956564.0</v>
      </c>
      <c r="E944" s="43">
        <v>0.0</v>
      </c>
      <c r="H944" s="45"/>
    </row>
    <row r="945" hidden="1">
      <c r="A945" s="41">
        <v>44417.0</v>
      </c>
      <c r="B945" s="19">
        <v>956341.0</v>
      </c>
      <c r="E945" s="43">
        <v>0.0</v>
      </c>
      <c r="H945" s="45"/>
    </row>
    <row r="946" hidden="1">
      <c r="A946" s="41">
        <v>44418.0</v>
      </c>
      <c r="B946" s="19">
        <v>957717.0</v>
      </c>
      <c r="E946" s="43">
        <v>0.0</v>
      </c>
      <c r="H946" s="45"/>
    </row>
    <row r="947" hidden="1">
      <c r="A947" s="41">
        <v>44418.0</v>
      </c>
      <c r="B947" s="19">
        <v>957811.0</v>
      </c>
      <c r="E947" s="43">
        <v>0.0</v>
      </c>
      <c r="H947" s="45"/>
    </row>
    <row r="948" hidden="1">
      <c r="A948" s="41">
        <v>44419.0</v>
      </c>
      <c r="B948" s="19">
        <v>958486.0</v>
      </c>
      <c r="E948" s="43">
        <v>0.0</v>
      </c>
      <c r="H948" s="45"/>
    </row>
    <row r="949" hidden="1">
      <c r="A949" s="41">
        <v>44419.0</v>
      </c>
      <c r="B949" s="19">
        <v>957971.0</v>
      </c>
      <c r="E949" s="43">
        <v>0.0</v>
      </c>
      <c r="H949" s="45"/>
    </row>
    <row r="950" hidden="1">
      <c r="A950" s="41">
        <v>44420.0</v>
      </c>
      <c r="B950" s="19">
        <v>959024.0</v>
      </c>
      <c r="E950" s="43">
        <v>0.0</v>
      </c>
      <c r="H950" s="45"/>
    </row>
    <row r="951" hidden="1">
      <c r="A951" s="41">
        <v>44421.0</v>
      </c>
      <c r="B951" s="19">
        <v>959716.0</v>
      </c>
      <c r="E951" s="43">
        <v>0.0</v>
      </c>
      <c r="H951" s="45"/>
    </row>
    <row r="952" hidden="1">
      <c r="A952" s="41">
        <v>44422.0</v>
      </c>
      <c r="B952" s="19">
        <v>960387.0</v>
      </c>
      <c r="E952" s="43">
        <v>0.0</v>
      </c>
      <c r="H952" s="45"/>
    </row>
    <row r="953" hidden="1">
      <c r="A953" s="41">
        <v>44422.0</v>
      </c>
      <c r="B953" s="19">
        <v>960080.0</v>
      </c>
      <c r="E953" s="43">
        <v>0.0</v>
      </c>
      <c r="H953" s="45"/>
    </row>
    <row r="954" hidden="1">
      <c r="A954" s="41">
        <v>44423.0</v>
      </c>
      <c r="B954" s="19">
        <v>960616.0</v>
      </c>
      <c r="E954" s="43">
        <v>0.0</v>
      </c>
      <c r="H954" s="45"/>
    </row>
    <row r="955" hidden="1">
      <c r="A955" s="41">
        <v>44423.0</v>
      </c>
      <c r="B955" s="19">
        <v>960577.0</v>
      </c>
      <c r="E955" s="43">
        <v>0.0</v>
      </c>
      <c r="H955" s="45"/>
    </row>
    <row r="956" hidden="1">
      <c r="A956" s="41">
        <v>44423.0</v>
      </c>
      <c r="B956" s="19">
        <v>961178.0</v>
      </c>
      <c r="E956" s="43">
        <v>0.0</v>
      </c>
      <c r="H956" s="45"/>
    </row>
    <row r="957" hidden="1">
      <c r="A957" s="41">
        <v>44423.0</v>
      </c>
      <c r="B957" s="19">
        <v>960557.0</v>
      </c>
      <c r="E957" s="43">
        <v>0.0</v>
      </c>
      <c r="H957" s="45"/>
    </row>
    <row r="958" hidden="1">
      <c r="A958" s="41">
        <v>44423.0</v>
      </c>
      <c r="B958" s="19">
        <v>960645.0</v>
      </c>
      <c r="E958" s="43">
        <v>0.0</v>
      </c>
      <c r="H958" s="45"/>
    </row>
    <row r="959" hidden="1">
      <c r="A959" s="41">
        <v>44409.0</v>
      </c>
      <c r="B959" s="19">
        <v>949628.0</v>
      </c>
      <c r="E959" s="43">
        <v>0.0</v>
      </c>
      <c r="H959" s="45"/>
    </row>
    <row r="960" hidden="1">
      <c r="A960" s="41">
        <v>44409.0</v>
      </c>
      <c r="B960" s="19">
        <v>949478.0</v>
      </c>
      <c r="E960" s="43">
        <v>0.0</v>
      </c>
      <c r="H960" s="45"/>
    </row>
    <row r="961" hidden="1">
      <c r="A961" s="41">
        <v>44409.0</v>
      </c>
      <c r="B961" s="19">
        <v>949250.0</v>
      </c>
      <c r="E961" s="43">
        <v>0.0</v>
      </c>
      <c r="H961" s="45"/>
    </row>
    <row r="962" hidden="1">
      <c r="A962" s="41">
        <v>44410.0</v>
      </c>
      <c r="B962" s="19">
        <v>950710.0</v>
      </c>
      <c r="E962" s="43">
        <v>0.0</v>
      </c>
      <c r="H962" s="45"/>
    </row>
    <row r="963" hidden="1">
      <c r="A963" s="41">
        <v>44410.0</v>
      </c>
      <c r="B963" s="19">
        <v>950967.0</v>
      </c>
      <c r="E963" s="43">
        <v>0.0</v>
      </c>
      <c r="H963" s="45"/>
    </row>
    <row r="964" hidden="1">
      <c r="A964" s="41">
        <v>44410.0</v>
      </c>
      <c r="B964" s="19">
        <v>951041.0</v>
      </c>
      <c r="E964" s="43">
        <v>0.0</v>
      </c>
      <c r="H964" s="45"/>
    </row>
    <row r="965" hidden="1">
      <c r="A965" s="41">
        <v>44410.0</v>
      </c>
      <c r="B965" s="19">
        <v>950818.0</v>
      </c>
      <c r="E965" s="43">
        <v>0.0</v>
      </c>
      <c r="H965" s="45"/>
    </row>
    <row r="966" hidden="1">
      <c r="A966" s="41">
        <v>44410.0</v>
      </c>
      <c r="B966" s="19">
        <v>950282.0</v>
      </c>
      <c r="E966" s="43">
        <v>0.0</v>
      </c>
      <c r="H966" s="45"/>
    </row>
    <row r="967" hidden="1">
      <c r="A967" s="41">
        <v>44410.0</v>
      </c>
      <c r="B967" s="19">
        <v>950958.0</v>
      </c>
      <c r="E967" s="43">
        <v>0.0</v>
      </c>
      <c r="H967" s="45"/>
    </row>
    <row r="968" hidden="1">
      <c r="A968" s="41">
        <v>44411.0</v>
      </c>
      <c r="B968" s="19">
        <v>951851.0</v>
      </c>
      <c r="E968" s="43">
        <v>0.0</v>
      </c>
      <c r="H968" s="45"/>
    </row>
    <row r="969" hidden="1">
      <c r="A969" s="41">
        <v>44411.0</v>
      </c>
      <c r="B969" s="19">
        <v>951941.0</v>
      </c>
      <c r="E969" s="43">
        <v>0.0</v>
      </c>
      <c r="H969" s="45"/>
    </row>
    <row r="970" hidden="1">
      <c r="A970" s="41">
        <v>44412.0</v>
      </c>
      <c r="B970" s="19">
        <v>952689.0</v>
      </c>
      <c r="E970" s="43">
        <v>0.0</v>
      </c>
      <c r="H970" s="45"/>
    </row>
    <row r="971" hidden="1">
      <c r="A971" s="41">
        <v>44412.0</v>
      </c>
      <c r="B971" s="19">
        <v>952261.0</v>
      </c>
      <c r="E971" s="43">
        <v>0.0</v>
      </c>
      <c r="H971" s="45"/>
    </row>
    <row r="972" hidden="1">
      <c r="A972" s="41">
        <v>44412.0</v>
      </c>
      <c r="B972" s="19">
        <v>952657.0</v>
      </c>
      <c r="E972" s="43">
        <v>0.0</v>
      </c>
      <c r="H972" s="45"/>
    </row>
    <row r="973" hidden="1">
      <c r="A973" s="41">
        <v>44412.0</v>
      </c>
      <c r="B973" s="19">
        <v>952145.0</v>
      </c>
      <c r="E973" s="43">
        <v>0.0</v>
      </c>
      <c r="H973" s="45"/>
    </row>
    <row r="974" hidden="1">
      <c r="A974" s="41">
        <v>44412.0</v>
      </c>
      <c r="B974" s="19">
        <v>952754.0</v>
      </c>
      <c r="E974" s="43">
        <v>0.0</v>
      </c>
      <c r="H974" s="45"/>
    </row>
    <row r="975" hidden="1">
      <c r="A975" s="41">
        <v>44413.0</v>
      </c>
      <c r="B975" s="19">
        <v>953615.0</v>
      </c>
      <c r="E975" s="43">
        <v>0.0</v>
      </c>
      <c r="H975" s="45"/>
    </row>
    <row r="976" hidden="1">
      <c r="A976" s="41">
        <v>44413.0</v>
      </c>
      <c r="B976" s="19">
        <v>953854.0</v>
      </c>
      <c r="E976" s="43">
        <v>0.0</v>
      </c>
      <c r="H976" s="45"/>
    </row>
    <row r="977" hidden="1">
      <c r="A977" s="41">
        <v>44413.0</v>
      </c>
      <c r="B977" s="19">
        <v>953643.0</v>
      </c>
      <c r="E977" s="43">
        <v>0.0</v>
      </c>
      <c r="H977" s="45"/>
    </row>
    <row r="978" hidden="1">
      <c r="A978" s="41">
        <v>44414.0</v>
      </c>
      <c r="B978" s="19">
        <v>954126.0</v>
      </c>
      <c r="E978" s="43">
        <v>0.0</v>
      </c>
      <c r="H978" s="45"/>
    </row>
    <row r="979" hidden="1">
      <c r="A979" s="41">
        <v>44414.0</v>
      </c>
      <c r="B979" s="19">
        <v>954212.0</v>
      </c>
      <c r="E979" s="43">
        <v>0.0</v>
      </c>
      <c r="H979" s="45"/>
    </row>
    <row r="980" hidden="1">
      <c r="A980" s="41">
        <v>44414.0</v>
      </c>
      <c r="B980" s="19">
        <v>954403.0</v>
      </c>
      <c r="E980" s="43">
        <v>0.0</v>
      </c>
      <c r="H980" s="45"/>
    </row>
    <row r="981" hidden="1">
      <c r="A981" s="41">
        <v>44414.0</v>
      </c>
      <c r="B981" s="19">
        <v>954571.0</v>
      </c>
      <c r="E981" s="43">
        <v>0.0</v>
      </c>
      <c r="H981" s="45"/>
    </row>
    <row r="982" hidden="1">
      <c r="A982" s="41">
        <v>44414.0</v>
      </c>
      <c r="B982" s="19">
        <v>954472.0</v>
      </c>
      <c r="E982" s="43">
        <v>0.0</v>
      </c>
      <c r="H982" s="45"/>
    </row>
    <row r="983" hidden="1">
      <c r="A983" s="41">
        <v>44415.0</v>
      </c>
      <c r="B983" s="19">
        <v>955061.0</v>
      </c>
      <c r="E983" s="43">
        <v>0.0</v>
      </c>
      <c r="H983" s="45"/>
    </row>
    <row r="984" hidden="1">
      <c r="A984" s="41">
        <v>44415.0</v>
      </c>
      <c r="B984" s="19">
        <v>954870.0</v>
      </c>
      <c r="E984" s="43">
        <v>0.0</v>
      </c>
      <c r="H984" s="45"/>
    </row>
    <row r="985" hidden="1">
      <c r="A985" s="41">
        <v>44415.0</v>
      </c>
      <c r="B985" s="19">
        <v>955139.0</v>
      </c>
      <c r="E985" s="43">
        <v>0.0</v>
      </c>
      <c r="H985" s="45"/>
    </row>
    <row r="986" hidden="1">
      <c r="A986" s="41">
        <v>44416.0</v>
      </c>
      <c r="B986" s="19">
        <v>955519.0</v>
      </c>
      <c r="E986" s="43">
        <v>0.0</v>
      </c>
      <c r="H986" s="45"/>
    </row>
    <row r="987" hidden="1">
      <c r="A987" s="41">
        <v>44416.0</v>
      </c>
      <c r="B987" s="19">
        <v>956150.0</v>
      </c>
      <c r="E987" s="43">
        <v>0.0</v>
      </c>
      <c r="H987" s="45"/>
    </row>
    <row r="988" hidden="1">
      <c r="A988" s="41">
        <v>44416.0</v>
      </c>
      <c r="B988" s="19">
        <v>955890.0</v>
      </c>
      <c r="E988" s="43">
        <v>0.0</v>
      </c>
      <c r="H988" s="45"/>
    </row>
    <row r="989" hidden="1">
      <c r="A989" s="41">
        <v>44417.0</v>
      </c>
      <c r="B989" s="19">
        <v>956910.0</v>
      </c>
      <c r="E989" s="43">
        <v>0.0</v>
      </c>
      <c r="H989" s="45"/>
    </row>
    <row r="990" hidden="1">
      <c r="A990" s="41">
        <v>44417.0</v>
      </c>
      <c r="B990" s="19">
        <v>956474.0</v>
      </c>
      <c r="E990" s="43">
        <v>0.0</v>
      </c>
      <c r="H990" s="45"/>
    </row>
    <row r="991" hidden="1">
      <c r="A991" s="41">
        <v>44417.0</v>
      </c>
      <c r="B991" s="19">
        <v>956996.0</v>
      </c>
      <c r="E991" s="43">
        <v>0.0</v>
      </c>
      <c r="H991" s="45"/>
    </row>
    <row r="992" hidden="1">
      <c r="A992" s="41">
        <v>44417.0</v>
      </c>
      <c r="B992" s="19">
        <v>956598.0</v>
      </c>
      <c r="E992" s="43">
        <v>0.0</v>
      </c>
      <c r="H992" s="45"/>
    </row>
    <row r="993" hidden="1">
      <c r="A993" s="41">
        <v>44417.0</v>
      </c>
      <c r="B993" s="19">
        <v>957125.0</v>
      </c>
      <c r="E993" s="43">
        <v>0.0</v>
      </c>
      <c r="H993" s="45"/>
    </row>
    <row r="994" hidden="1">
      <c r="A994" s="41">
        <v>44418.0</v>
      </c>
      <c r="B994" s="19">
        <v>957319.0</v>
      </c>
      <c r="E994" s="43">
        <v>0.0</v>
      </c>
      <c r="H994" s="45"/>
    </row>
    <row r="995" hidden="1">
      <c r="A995" s="41">
        <v>44418.0</v>
      </c>
      <c r="B995" s="19">
        <v>957760.0</v>
      </c>
      <c r="E995" s="43">
        <v>0.0</v>
      </c>
      <c r="H995" s="45"/>
    </row>
    <row r="996" hidden="1">
      <c r="A996" s="41">
        <v>44418.0</v>
      </c>
      <c r="B996" s="19">
        <v>957557.0</v>
      </c>
      <c r="E996" s="43">
        <v>0.0</v>
      </c>
      <c r="H996" s="45"/>
    </row>
    <row r="997" hidden="1">
      <c r="A997" s="41">
        <v>44418.0</v>
      </c>
      <c r="B997" s="19">
        <v>957801.0</v>
      </c>
      <c r="E997" s="43">
        <v>0.0</v>
      </c>
      <c r="H997" s="45"/>
    </row>
    <row r="998" hidden="1">
      <c r="A998" s="41">
        <v>44418.0</v>
      </c>
      <c r="B998" s="19">
        <v>957669.0</v>
      </c>
      <c r="E998" s="43">
        <v>0.0</v>
      </c>
      <c r="H998" s="45"/>
    </row>
    <row r="999" hidden="1">
      <c r="A999" s="41">
        <v>44419.0</v>
      </c>
      <c r="B999" s="19">
        <v>958041.0</v>
      </c>
      <c r="E999" s="43">
        <v>0.0</v>
      </c>
      <c r="H999" s="45"/>
    </row>
    <row r="1000" hidden="1">
      <c r="A1000" s="41">
        <v>44419.0</v>
      </c>
      <c r="B1000" s="19">
        <v>958227.0</v>
      </c>
      <c r="E1000" s="43">
        <v>0.0</v>
      </c>
      <c r="H1000" s="45"/>
    </row>
    <row r="1001" hidden="1">
      <c r="A1001" s="41">
        <v>44419.0</v>
      </c>
      <c r="B1001" s="19">
        <v>957943.0</v>
      </c>
      <c r="E1001" s="43">
        <v>0.0</v>
      </c>
      <c r="H1001" s="45"/>
    </row>
    <row r="1002" hidden="1">
      <c r="A1002" s="41">
        <v>44419.0</v>
      </c>
      <c r="B1002" s="19">
        <v>958535.0</v>
      </c>
      <c r="E1002" s="43">
        <v>0.0</v>
      </c>
      <c r="H1002" s="45"/>
    </row>
    <row r="1003" hidden="1">
      <c r="A1003" s="41">
        <v>44419.0</v>
      </c>
      <c r="B1003" s="19">
        <v>958246.0</v>
      </c>
      <c r="E1003" s="43">
        <v>0.0</v>
      </c>
      <c r="H1003" s="45"/>
    </row>
    <row r="1004" hidden="1">
      <c r="A1004" s="41">
        <v>44420.0</v>
      </c>
      <c r="B1004" s="19">
        <v>959080.0</v>
      </c>
      <c r="E1004" s="43">
        <v>0.0</v>
      </c>
      <c r="H1004" s="45"/>
    </row>
    <row r="1005" hidden="1">
      <c r="A1005" s="41">
        <v>44420.0</v>
      </c>
      <c r="B1005" s="19">
        <v>958739.0</v>
      </c>
      <c r="E1005" s="43">
        <v>0.0</v>
      </c>
      <c r="H1005" s="45"/>
    </row>
    <row r="1006" hidden="1">
      <c r="A1006" s="41">
        <v>44421.0</v>
      </c>
      <c r="B1006" s="19">
        <v>959498.0</v>
      </c>
      <c r="E1006" s="43">
        <v>0.0</v>
      </c>
      <c r="H1006" s="45"/>
    </row>
    <row r="1007" hidden="1">
      <c r="A1007" s="41">
        <v>44421.0</v>
      </c>
      <c r="B1007" s="19">
        <v>959463.0</v>
      </c>
      <c r="E1007" s="43">
        <v>0.0</v>
      </c>
      <c r="H1007" s="45"/>
    </row>
    <row r="1008" hidden="1">
      <c r="A1008" s="41">
        <v>44421.0</v>
      </c>
      <c r="B1008" s="19">
        <v>959782.0</v>
      </c>
      <c r="E1008" s="43">
        <v>0.0</v>
      </c>
      <c r="H1008" s="45"/>
    </row>
    <row r="1009" hidden="1">
      <c r="A1009" s="41">
        <v>44421.0</v>
      </c>
      <c r="B1009" s="19">
        <v>959530.0</v>
      </c>
      <c r="E1009" s="43">
        <v>0.0</v>
      </c>
      <c r="H1009" s="45"/>
    </row>
    <row r="1010" hidden="1">
      <c r="A1010" s="41">
        <v>44422.0</v>
      </c>
      <c r="B1010" s="19">
        <v>960101.0</v>
      </c>
      <c r="E1010" s="43">
        <v>0.0</v>
      </c>
      <c r="H1010" s="45"/>
    </row>
    <row r="1011" hidden="1">
      <c r="A1011" s="41">
        <v>44422.0</v>
      </c>
      <c r="B1011" s="19">
        <v>960457.0</v>
      </c>
      <c r="E1011" s="43">
        <v>0.0</v>
      </c>
      <c r="H1011" s="45"/>
    </row>
    <row r="1012" hidden="1">
      <c r="A1012" s="41">
        <v>44423.0</v>
      </c>
      <c r="B1012" s="19">
        <v>960975.0</v>
      </c>
      <c r="E1012" s="43">
        <v>0.0</v>
      </c>
      <c r="H1012" s="45"/>
    </row>
    <row r="1013" hidden="1">
      <c r="A1013" s="41">
        <v>44423.0</v>
      </c>
      <c r="B1013" s="19">
        <v>961082.0</v>
      </c>
      <c r="E1013" s="43">
        <v>0.0</v>
      </c>
      <c r="H1013" s="45"/>
    </row>
    <row r="1014" hidden="1">
      <c r="A1014" s="41">
        <v>44423.0</v>
      </c>
      <c r="B1014" s="19">
        <v>961088.0</v>
      </c>
      <c r="E1014" s="43">
        <v>0.0</v>
      </c>
      <c r="H1014" s="45"/>
    </row>
    <row r="1015" hidden="1">
      <c r="A1015" s="41">
        <v>44409.0</v>
      </c>
      <c r="B1015" s="19">
        <v>949488.0</v>
      </c>
      <c r="E1015" s="43">
        <v>0.0</v>
      </c>
      <c r="H1015" s="45"/>
    </row>
    <row r="1016" hidden="1">
      <c r="A1016" s="41">
        <v>44409.0</v>
      </c>
      <c r="B1016" s="19">
        <v>949195.0</v>
      </c>
      <c r="E1016" s="43">
        <v>0.0</v>
      </c>
      <c r="H1016" s="45"/>
    </row>
    <row r="1017" hidden="1">
      <c r="A1017" s="41">
        <v>44409.0</v>
      </c>
      <c r="B1017" s="19">
        <v>949845.0</v>
      </c>
      <c r="E1017" s="43">
        <v>0.0</v>
      </c>
      <c r="H1017" s="45"/>
    </row>
    <row r="1018" hidden="1">
      <c r="A1018" s="41">
        <v>44409.0</v>
      </c>
      <c r="B1018" s="19">
        <v>949534.0</v>
      </c>
      <c r="E1018" s="43">
        <v>0.0</v>
      </c>
      <c r="H1018" s="45"/>
    </row>
    <row r="1019" hidden="1">
      <c r="A1019" s="41">
        <v>44410.0</v>
      </c>
      <c r="B1019" s="19">
        <v>950972.0</v>
      </c>
      <c r="E1019" s="43">
        <v>0.0</v>
      </c>
      <c r="H1019" s="45"/>
    </row>
    <row r="1020" hidden="1">
      <c r="A1020" s="41">
        <v>44410.0</v>
      </c>
      <c r="B1020" s="19">
        <v>950944.0</v>
      </c>
      <c r="E1020" s="43">
        <v>0.0</v>
      </c>
      <c r="H1020" s="45"/>
    </row>
    <row r="1021" hidden="1">
      <c r="A1021" s="41">
        <v>44410.0</v>
      </c>
      <c r="B1021" s="19">
        <v>951033.0</v>
      </c>
      <c r="E1021" s="43">
        <v>0.0</v>
      </c>
      <c r="H1021" s="45"/>
    </row>
    <row r="1022" hidden="1">
      <c r="A1022" s="41">
        <v>44411.0</v>
      </c>
      <c r="B1022" s="19">
        <v>951678.0</v>
      </c>
      <c r="E1022" s="43">
        <v>0.0</v>
      </c>
      <c r="H1022" s="45"/>
    </row>
    <row r="1023" hidden="1">
      <c r="A1023" s="41">
        <v>44411.0</v>
      </c>
      <c r="B1023" s="19">
        <v>951811.0</v>
      </c>
      <c r="E1023" s="43">
        <v>0.0</v>
      </c>
      <c r="H1023" s="45"/>
    </row>
    <row r="1024" hidden="1">
      <c r="A1024" s="41">
        <v>44411.0</v>
      </c>
      <c r="B1024" s="19">
        <v>951378.0</v>
      </c>
      <c r="E1024" s="43">
        <v>0.0</v>
      </c>
      <c r="H1024" s="45"/>
    </row>
    <row r="1025" hidden="1">
      <c r="A1025" s="41">
        <v>44412.0</v>
      </c>
      <c r="B1025" s="19">
        <v>952523.0</v>
      </c>
      <c r="E1025" s="43">
        <v>0.0</v>
      </c>
      <c r="H1025" s="45"/>
    </row>
    <row r="1026" hidden="1">
      <c r="A1026" s="41">
        <v>44412.0</v>
      </c>
      <c r="B1026" s="19">
        <v>952452.0</v>
      </c>
      <c r="E1026" s="43">
        <v>0.0</v>
      </c>
      <c r="H1026" s="45"/>
    </row>
    <row r="1027" hidden="1">
      <c r="A1027" s="41">
        <v>44413.0</v>
      </c>
      <c r="B1027" s="19">
        <v>953695.0</v>
      </c>
      <c r="E1027" s="43">
        <v>0.0</v>
      </c>
      <c r="H1027" s="45"/>
    </row>
    <row r="1028" hidden="1">
      <c r="A1028" s="41">
        <v>44413.0</v>
      </c>
      <c r="B1028" s="19">
        <v>953497.0</v>
      </c>
      <c r="E1028" s="43">
        <v>0.0</v>
      </c>
      <c r="H1028" s="45"/>
    </row>
    <row r="1029" hidden="1">
      <c r="A1029" s="41">
        <v>44414.0</v>
      </c>
      <c r="B1029" s="19">
        <v>954534.0</v>
      </c>
      <c r="E1029" s="43">
        <v>0.0</v>
      </c>
      <c r="H1029" s="45"/>
    </row>
    <row r="1030" hidden="1">
      <c r="A1030" s="41">
        <v>44414.0</v>
      </c>
      <c r="B1030" s="19">
        <v>954394.0</v>
      </c>
      <c r="E1030" s="43">
        <v>0.0</v>
      </c>
      <c r="H1030" s="45"/>
    </row>
    <row r="1031" hidden="1">
      <c r="A1031" s="41">
        <v>44415.0</v>
      </c>
      <c r="B1031" s="19">
        <v>954900.0</v>
      </c>
      <c r="E1031" s="43">
        <v>0.0</v>
      </c>
      <c r="H1031" s="45"/>
    </row>
    <row r="1032" hidden="1">
      <c r="A1032" s="41">
        <v>44415.0</v>
      </c>
      <c r="B1032" s="19">
        <v>954929.0</v>
      </c>
      <c r="E1032" s="43">
        <v>0.0</v>
      </c>
      <c r="H1032" s="45"/>
    </row>
    <row r="1033" hidden="1">
      <c r="A1033" s="41">
        <v>44415.0</v>
      </c>
      <c r="B1033" s="19">
        <v>955201.0</v>
      </c>
      <c r="E1033" s="43">
        <v>0.0</v>
      </c>
      <c r="H1033" s="45"/>
    </row>
    <row r="1034" hidden="1">
      <c r="A1034" s="41">
        <v>44415.0</v>
      </c>
      <c r="B1034" s="19">
        <v>954862.0</v>
      </c>
      <c r="E1034" s="43">
        <v>0.0</v>
      </c>
      <c r="H1034" s="45"/>
    </row>
    <row r="1035" hidden="1">
      <c r="A1035" s="41">
        <v>44416.0</v>
      </c>
      <c r="B1035" s="19">
        <v>956172.0</v>
      </c>
      <c r="E1035" s="43">
        <v>0.0</v>
      </c>
      <c r="H1035" s="45"/>
    </row>
    <row r="1036" hidden="1">
      <c r="A1036" s="41">
        <v>44416.0</v>
      </c>
      <c r="B1036" s="19">
        <v>955407.0</v>
      </c>
      <c r="E1036" s="43">
        <v>0.0</v>
      </c>
      <c r="H1036" s="45"/>
    </row>
    <row r="1037" hidden="1">
      <c r="A1037" s="41">
        <v>44416.0</v>
      </c>
      <c r="B1037" s="19">
        <v>955340.0</v>
      </c>
      <c r="E1037" s="43">
        <v>0.0</v>
      </c>
      <c r="H1037" s="45"/>
    </row>
    <row r="1038" hidden="1">
      <c r="A1038" s="41">
        <v>44416.0</v>
      </c>
      <c r="B1038" s="19">
        <v>955357.0</v>
      </c>
      <c r="E1038" s="43">
        <v>0.0</v>
      </c>
      <c r="H1038" s="45"/>
    </row>
    <row r="1039" hidden="1">
      <c r="A1039" s="41">
        <v>44416.0</v>
      </c>
      <c r="B1039" s="19">
        <v>955393.0</v>
      </c>
      <c r="E1039" s="43">
        <v>0.0</v>
      </c>
      <c r="H1039" s="45"/>
    </row>
    <row r="1040" hidden="1">
      <c r="A1040" s="41">
        <v>44417.0</v>
      </c>
      <c r="B1040" s="19">
        <v>957044.0</v>
      </c>
      <c r="E1040" s="43">
        <v>0.0</v>
      </c>
      <c r="H1040" s="45"/>
    </row>
    <row r="1041" hidden="1">
      <c r="A1041" s="41">
        <v>44417.0</v>
      </c>
      <c r="B1041" s="19">
        <v>956486.0</v>
      </c>
      <c r="E1041" s="43">
        <v>0.0</v>
      </c>
      <c r="H1041" s="45"/>
    </row>
    <row r="1042" hidden="1">
      <c r="A1042" s="41">
        <v>44417.0</v>
      </c>
      <c r="B1042" s="19">
        <v>956489.0</v>
      </c>
      <c r="E1042" s="43">
        <v>0.0</v>
      </c>
      <c r="H1042" s="45"/>
    </row>
    <row r="1043" hidden="1">
      <c r="A1043" s="41">
        <v>44417.0</v>
      </c>
      <c r="B1043" s="19">
        <v>957039.0</v>
      </c>
      <c r="E1043" s="43">
        <v>0.0</v>
      </c>
      <c r="H1043" s="45"/>
    </row>
    <row r="1044" hidden="1">
      <c r="A1044" s="41">
        <v>44418.0</v>
      </c>
      <c r="B1044" s="19">
        <v>957315.0</v>
      </c>
      <c r="E1044" s="43">
        <v>0.0</v>
      </c>
      <c r="H1044" s="45"/>
    </row>
    <row r="1045" hidden="1">
      <c r="A1045" s="41">
        <v>44419.0</v>
      </c>
      <c r="B1045" s="19">
        <v>958391.0</v>
      </c>
      <c r="E1045" s="43">
        <v>0.0</v>
      </c>
      <c r="H1045" s="45"/>
    </row>
    <row r="1046" hidden="1">
      <c r="A1046" s="41">
        <v>44419.0</v>
      </c>
      <c r="B1046" s="19">
        <v>958286.0</v>
      </c>
      <c r="E1046" s="43">
        <v>0.0</v>
      </c>
      <c r="H1046" s="45"/>
    </row>
    <row r="1047" hidden="1">
      <c r="A1047" s="41">
        <v>44419.0</v>
      </c>
      <c r="B1047" s="19">
        <v>958122.0</v>
      </c>
      <c r="E1047" s="43">
        <v>0.0</v>
      </c>
      <c r="H1047" s="45"/>
    </row>
    <row r="1048" hidden="1">
      <c r="A1048" s="41">
        <v>44419.0</v>
      </c>
      <c r="B1048" s="19">
        <v>958264.0</v>
      </c>
      <c r="E1048" s="43">
        <v>0.0</v>
      </c>
      <c r="H1048" s="45"/>
    </row>
    <row r="1049" hidden="1">
      <c r="A1049" s="41">
        <v>44419.0</v>
      </c>
      <c r="B1049" s="19">
        <v>957899.0</v>
      </c>
      <c r="E1049" s="43">
        <v>0.0</v>
      </c>
      <c r="H1049" s="45"/>
    </row>
    <row r="1050" hidden="1">
      <c r="A1050" s="41">
        <v>44420.0</v>
      </c>
      <c r="B1050" s="19">
        <v>959357.0</v>
      </c>
      <c r="E1050" s="43">
        <v>0.0</v>
      </c>
      <c r="H1050" s="45"/>
    </row>
    <row r="1051" hidden="1">
      <c r="A1051" s="41">
        <v>44420.0</v>
      </c>
      <c r="B1051" s="19">
        <v>959050.0</v>
      </c>
      <c r="E1051" s="43">
        <v>0.0</v>
      </c>
      <c r="H1051" s="45"/>
    </row>
    <row r="1052" hidden="1">
      <c r="A1052" s="41">
        <v>44420.0</v>
      </c>
      <c r="B1052" s="19">
        <v>959070.0</v>
      </c>
      <c r="E1052" s="43">
        <v>0.0</v>
      </c>
      <c r="H1052" s="45"/>
    </row>
    <row r="1053" hidden="1">
      <c r="A1053" s="41">
        <v>44421.0</v>
      </c>
      <c r="B1053" s="19">
        <v>959685.0</v>
      </c>
      <c r="E1053" s="43">
        <v>0.0</v>
      </c>
      <c r="H1053" s="45"/>
    </row>
    <row r="1054" hidden="1">
      <c r="A1054" s="41">
        <v>44421.0</v>
      </c>
      <c r="B1054" s="19">
        <v>959494.0</v>
      </c>
      <c r="E1054" s="43">
        <v>0.0</v>
      </c>
      <c r="H1054" s="45"/>
    </row>
    <row r="1055" hidden="1">
      <c r="A1055" s="41">
        <v>44422.0</v>
      </c>
      <c r="B1055" s="19">
        <v>960139.0</v>
      </c>
      <c r="E1055" s="43">
        <v>0.0</v>
      </c>
      <c r="H1055" s="45"/>
    </row>
    <row r="1056" hidden="1">
      <c r="A1056" s="41">
        <v>44423.0</v>
      </c>
      <c r="B1056" s="19">
        <v>961056.0</v>
      </c>
      <c r="E1056" s="43">
        <v>0.0</v>
      </c>
      <c r="H1056" s="45"/>
    </row>
    <row r="1057" hidden="1">
      <c r="A1057" s="41">
        <v>44423.0</v>
      </c>
      <c r="B1057" s="19">
        <v>960783.0</v>
      </c>
      <c r="E1057" s="43">
        <v>0.0</v>
      </c>
      <c r="H1057" s="45"/>
    </row>
    <row r="1058" hidden="1">
      <c r="A1058" s="41">
        <v>44423.0</v>
      </c>
      <c r="B1058" s="19">
        <v>960617.0</v>
      </c>
      <c r="E1058" s="43">
        <v>0.0</v>
      </c>
      <c r="H1058" s="45"/>
    </row>
    <row r="1059" hidden="1">
      <c r="A1059" s="41">
        <v>44423.0</v>
      </c>
      <c r="B1059" s="19">
        <v>960593.0</v>
      </c>
      <c r="E1059" s="43">
        <v>0.0</v>
      </c>
      <c r="H1059" s="45"/>
    </row>
    <row r="1060" hidden="1">
      <c r="A1060" s="41">
        <v>44409.0</v>
      </c>
      <c r="B1060" s="19">
        <v>949766.0</v>
      </c>
      <c r="E1060" s="43">
        <v>0.0</v>
      </c>
      <c r="H1060" s="45"/>
    </row>
    <row r="1061" hidden="1">
      <c r="A1061" s="41">
        <v>44409.0</v>
      </c>
      <c r="B1061" s="19">
        <v>949492.0</v>
      </c>
      <c r="E1061" s="43">
        <v>0.0</v>
      </c>
      <c r="H1061" s="45"/>
    </row>
    <row r="1062" hidden="1">
      <c r="A1062" s="41">
        <v>44409.0</v>
      </c>
      <c r="B1062" s="19">
        <v>949340.0</v>
      </c>
      <c r="E1062" s="43">
        <v>0.0</v>
      </c>
      <c r="H1062" s="45"/>
    </row>
    <row r="1063" hidden="1">
      <c r="A1063" s="41">
        <v>44409.0</v>
      </c>
      <c r="B1063" s="19">
        <v>950001.0</v>
      </c>
      <c r="E1063" s="43">
        <v>0.0</v>
      </c>
      <c r="H1063" s="45"/>
    </row>
    <row r="1064" hidden="1">
      <c r="A1064" s="41">
        <v>44409.0</v>
      </c>
      <c r="B1064" s="19">
        <v>949767.0</v>
      </c>
      <c r="E1064" s="43">
        <v>0.0</v>
      </c>
      <c r="H1064" s="45"/>
    </row>
    <row r="1065" hidden="1">
      <c r="A1065" s="41">
        <v>44410.0</v>
      </c>
      <c r="B1065" s="19">
        <v>951071.0</v>
      </c>
      <c r="E1065" s="43">
        <v>0.0</v>
      </c>
      <c r="H1065" s="45"/>
    </row>
    <row r="1066" hidden="1">
      <c r="A1066" s="41">
        <v>44410.0</v>
      </c>
      <c r="B1066" s="19">
        <v>951021.0</v>
      </c>
      <c r="E1066" s="43">
        <v>0.0</v>
      </c>
      <c r="H1066" s="45"/>
    </row>
    <row r="1067" hidden="1">
      <c r="A1067" s="41">
        <v>44410.0</v>
      </c>
      <c r="B1067" s="19">
        <v>950456.0</v>
      </c>
      <c r="E1067" s="43">
        <v>0.0</v>
      </c>
      <c r="H1067" s="45"/>
    </row>
    <row r="1068" hidden="1">
      <c r="A1068" s="41">
        <v>44410.0</v>
      </c>
      <c r="B1068" s="19">
        <v>950365.0</v>
      </c>
      <c r="E1068" s="43">
        <v>0.0</v>
      </c>
      <c r="H1068" s="45"/>
    </row>
    <row r="1069" hidden="1">
      <c r="A1069" s="41">
        <v>44411.0</v>
      </c>
      <c r="B1069" s="19">
        <v>951515.0</v>
      </c>
      <c r="E1069" s="43">
        <v>0.0</v>
      </c>
      <c r="H1069" s="45"/>
    </row>
    <row r="1070" hidden="1">
      <c r="A1070" s="41">
        <v>44412.0</v>
      </c>
      <c r="B1070" s="19">
        <v>952252.0</v>
      </c>
      <c r="E1070" s="43">
        <v>0.0</v>
      </c>
      <c r="H1070" s="45"/>
    </row>
    <row r="1071" hidden="1">
      <c r="A1071" s="41">
        <v>44412.0</v>
      </c>
      <c r="B1071" s="19">
        <v>952260.0</v>
      </c>
      <c r="E1071" s="43">
        <v>0.0</v>
      </c>
      <c r="H1071" s="45"/>
    </row>
    <row r="1072" hidden="1">
      <c r="A1072" s="41">
        <v>44412.0</v>
      </c>
      <c r="B1072" s="19">
        <v>952116.0</v>
      </c>
      <c r="E1072" s="43">
        <v>0.0</v>
      </c>
      <c r="H1072" s="45"/>
    </row>
    <row r="1073" hidden="1">
      <c r="A1073" s="41">
        <v>44412.0</v>
      </c>
      <c r="B1073" s="19">
        <v>952630.0</v>
      </c>
      <c r="E1073" s="43">
        <v>0.0</v>
      </c>
      <c r="H1073" s="45"/>
    </row>
    <row r="1074" hidden="1">
      <c r="A1074" s="41">
        <v>44412.0</v>
      </c>
      <c r="B1074" s="19">
        <v>952161.0</v>
      </c>
      <c r="E1074" s="43">
        <v>0.0</v>
      </c>
      <c r="H1074" s="45"/>
    </row>
    <row r="1075" hidden="1">
      <c r="A1075" s="41">
        <v>44413.0</v>
      </c>
      <c r="B1075" s="19">
        <v>952993.0</v>
      </c>
      <c r="E1075" s="43">
        <v>0.0</v>
      </c>
      <c r="H1075" s="45"/>
    </row>
    <row r="1076" hidden="1">
      <c r="A1076" s="41">
        <v>44413.0</v>
      </c>
      <c r="B1076" s="19">
        <v>953422.0</v>
      </c>
      <c r="E1076" s="43">
        <v>0.0</v>
      </c>
      <c r="H1076" s="45"/>
    </row>
    <row r="1077" hidden="1">
      <c r="A1077" s="41">
        <v>44413.0</v>
      </c>
      <c r="B1077" s="19">
        <v>952814.0</v>
      </c>
      <c r="E1077" s="43">
        <v>0.0</v>
      </c>
      <c r="H1077" s="45"/>
    </row>
    <row r="1078" hidden="1">
      <c r="A1078" s="41">
        <v>44413.0</v>
      </c>
      <c r="B1078" s="19">
        <v>952923.0</v>
      </c>
      <c r="E1078" s="43">
        <v>0.0</v>
      </c>
      <c r="H1078" s="45"/>
    </row>
    <row r="1079" hidden="1">
      <c r="A1079" s="41">
        <v>44414.0</v>
      </c>
      <c r="B1079" s="19">
        <v>954557.0</v>
      </c>
      <c r="E1079" s="43">
        <v>0.0</v>
      </c>
      <c r="H1079" s="45"/>
    </row>
    <row r="1080" hidden="1">
      <c r="A1080" s="41">
        <v>44414.0</v>
      </c>
      <c r="B1080" s="19">
        <v>954026.0</v>
      </c>
      <c r="E1080" s="43">
        <v>0.0</v>
      </c>
      <c r="H1080" s="45"/>
    </row>
    <row r="1081" hidden="1">
      <c r="A1081" s="41">
        <v>44415.0</v>
      </c>
      <c r="B1081" s="19">
        <v>955011.0</v>
      </c>
      <c r="E1081" s="43">
        <v>0.0</v>
      </c>
      <c r="H1081" s="45"/>
    </row>
    <row r="1082" hidden="1">
      <c r="A1082" s="41">
        <v>44415.0</v>
      </c>
      <c r="B1082" s="19">
        <v>954918.0</v>
      </c>
      <c r="E1082" s="43">
        <v>0.0</v>
      </c>
      <c r="H1082" s="45"/>
    </row>
    <row r="1083" hidden="1">
      <c r="A1083" s="41">
        <v>44415.0</v>
      </c>
      <c r="B1083" s="19">
        <v>955065.0</v>
      </c>
      <c r="E1083" s="43">
        <v>0.0</v>
      </c>
      <c r="H1083" s="45"/>
    </row>
    <row r="1084" hidden="1">
      <c r="A1084" s="41">
        <v>44416.0</v>
      </c>
      <c r="B1084" s="19">
        <v>955920.0</v>
      </c>
      <c r="E1084" s="43">
        <v>0.0</v>
      </c>
      <c r="H1084" s="45"/>
    </row>
    <row r="1085" hidden="1">
      <c r="A1085" s="41">
        <v>44416.0</v>
      </c>
      <c r="B1085" s="19">
        <v>955494.0</v>
      </c>
      <c r="E1085" s="43">
        <v>0.0</v>
      </c>
      <c r="H1085" s="45"/>
    </row>
    <row r="1086" hidden="1">
      <c r="A1086" s="41">
        <v>44416.0</v>
      </c>
      <c r="B1086" s="19">
        <v>956001.0</v>
      </c>
      <c r="E1086" s="43">
        <v>0.0</v>
      </c>
      <c r="H1086" s="45"/>
    </row>
    <row r="1087" hidden="1">
      <c r="A1087" s="41">
        <v>44416.0</v>
      </c>
      <c r="B1087" s="19">
        <v>956307.0</v>
      </c>
      <c r="E1087" s="43">
        <v>0.0</v>
      </c>
      <c r="H1087" s="45"/>
    </row>
    <row r="1088" hidden="1">
      <c r="A1088" s="41">
        <v>44416.0</v>
      </c>
      <c r="B1088" s="19">
        <v>956087.0</v>
      </c>
      <c r="E1088" s="43">
        <v>0.0</v>
      </c>
      <c r="H1088" s="45"/>
    </row>
    <row r="1089" hidden="1">
      <c r="A1089" s="41">
        <v>44416.0</v>
      </c>
      <c r="B1089" s="19">
        <v>955793.0</v>
      </c>
      <c r="E1089" s="43">
        <v>0.0</v>
      </c>
      <c r="H1089" s="45"/>
    </row>
    <row r="1090" hidden="1">
      <c r="A1090" s="41">
        <v>44417.0</v>
      </c>
      <c r="B1090" s="19">
        <v>956331.0</v>
      </c>
      <c r="E1090" s="43">
        <v>0.0</v>
      </c>
      <c r="H1090" s="45"/>
    </row>
    <row r="1091" hidden="1">
      <c r="A1091" s="41">
        <v>44417.0</v>
      </c>
      <c r="B1091" s="19">
        <v>956450.0</v>
      </c>
      <c r="E1091" s="43">
        <v>0.0</v>
      </c>
      <c r="H1091" s="45"/>
    </row>
    <row r="1092" hidden="1">
      <c r="A1092" s="41">
        <v>44417.0</v>
      </c>
      <c r="B1092" s="19">
        <v>956504.0</v>
      </c>
      <c r="E1092" s="43">
        <v>0.0</v>
      </c>
      <c r="H1092" s="45"/>
    </row>
    <row r="1093" hidden="1">
      <c r="A1093" s="41">
        <v>44417.0</v>
      </c>
      <c r="B1093" s="19">
        <v>956582.0</v>
      </c>
      <c r="E1093" s="43">
        <v>0.0</v>
      </c>
      <c r="H1093" s="45"/>
    </row>
    <row r="1094" hidden="1">
      <c r="A1094" s="41">
        <v>44417.0</v>
      </c>
      <c r="B1094" s="19">
        <v>956645.0</v>
      </c>
      <c r="E1094" s="43">
        <v>0.0</v>
      </c>
      <c r="H1094" s="45"/>
    </row>
    <row r="1095" hidden="1">
      <c r="A1095" s="41">
        <v>44417.0</v>
      </c>
      <c r="B1095" s="19">
        <v>956952.0</v>
      </c>
      <c r="E1095" s="43">
        <v>0.0</v>
      </c>
      <c r="H1095" s="45"/>
    </row>
    <row r="1096" hidden="1">
      <c r="A1096" s="41">
        <v>44417.0</v>
      </c>
      <c r="B1096" s="19">
        <v>956698.0</v>
      </c>
      <c r="E1096" s="43">
        <v>0.0</v>
      </c>
      <c r="H1096" s="45"/>
    </row>
    <row r="1097" hidden="1">
      <c r="A1097" s="41">
        <v>44417.0</v>
      </c>
      <c r="B1097" s="19">
        <v>957047.0</v>
      </c>
      <c r="E1097" s="43">
        <v>0.0</v>
      </c>
      <c r="H1097" s="45"/>
    </row>
    <row r="1098" hidden="1">
      <c r="A1098" s="41">
        <v>44419.0</v>
      </c>
      <c r="B1098" s="19">
        <v>958008.0</v>
      </c>
      <c r="E1098" s="43">
        <v>0.0</v>
      </c>
      <c r="H1098" s="45"/>
    </row>
    <row r="1099" hidden="1">
      <c r="A1099" s="41">
        <v>44419.0</v>
      </c>
      <c r="B1099" s="19">
        <v>958398.0</v>
      </c>
      <c r="E1099" s="43">
        <v>0.0</v>
      </c>
      <c r="H1099" s="45"/>
    </row>
    <row r="1100" hidden="1">
      <c r="A1100" s="41">
        <v>44419.0</v>
      </c>
      <c r="B1100" s="19">
        <v>958395.0</v>
      </c>
      <c r="E1100" s="43">
        <v>0.0</v>
      </c>
      <c r="H1100" s="45"/>
    </row>
    <row r="1101" hidden="1">
      <c r="A1101" s="41">
        <v>44419.0</v>
      </c>
      <c r="B1101" s="19">
        <v>958539.0</v>
      </c>
      <c r="E1101" s="43">
        <v>0.0</v>
      </c>
      <c r="H1101" s="45"/>
    </row>
    <row r="1102" hidden="1">
      <c r="A1102" s="41">
        <v>44420.0</v>
      </c>
      <c r="B1102" s="19">
        <v>959347.0</v>
      </c>
      <c r="E1102" s="43">
        <v>0.0</v>
      </c>
      <c r="H1102" s="45"/>
    </row>
    <row r="1103" hidden="1">
      <c r="A1103" s="41">
        <v>44420.0</v>
      </c>
      <c r="B1103" s="19">
        <v>958767.0</v>
      </c>
      <c r="E1103" s="43">
        <v>0.0</v>
      </c>
      <c r="H1103" s="45"/>
    </row>
    <row r="1104" hidden="1">
      <c r="A1104" s="41">
        <v>44420.0</v>
      </c>
      <c r="B1104" s="19">
        <v>959279.0</v>
      </c>
      <c r="E1104" s="43">
        <v>0.0</v>
      </c>
      <c r="H1104" s="45"/>
    </row>
    <row r="1105" hidden="1">
      <c r="A1105" s="41">
        <v>44420.0</v>
      </c>
      <c r="B1105" s="19">
        <v>958757.0</v>
      </c>
      <c r="E1105" s="43">
        <v>0.0</v>
      </c>
      <c r="H1105" s="45"/>
    </row>
    <row r="1106" hidden="1">
      <c r="A1106" s="41">
        <v>44420.0</v>
      </c>
      <c r="B1106" s="19">
        <v>958694.0</v>
      </c>
      <c r="E1106" s="43">
        <v>0.0</v>
      </c>
      <c r="H1106" s="45"/>
    </row>
    <row r="1107" hidden="1">
      <c r="A1107" s="41">
        <v>44421.0</v>
      </c>
      <c r="B1107" s="19">
        <v>959610.0</v>
      </c>
      <c r="E1107" s="43">
        <v>0.0</v>
      </c>
      <c r="H1107" s="45"/>
    </row>
    <row r="1108" hidden="1">
      <c r="A1108" s="41">
        <v>44421.0</v>
      </c>
      <c r="B1108" s="19">
        <v>959959.0</v>
      </c>
      <c r="E1108" s="43">
        <v>0.0</v>
      </c>
      <c r="H1108" s="45"/>
    </row>
    <row r="1109" hidden="1">
      <c r="A1109" s="41">
        <v>44421.0</v>
      </c>
      <c r="B1109" s="19">
        <v>959757.0</v>
      </c>
      <c r="E1109" s="43">
        <v>0.0</v>
      </c>
      <c r="H1109" s="45"/>
    </row>
    <row r="1110" hidden="1">
      <c r="A1110" s="41">
        <v>44421.0</v>
      </c>
      <c r="B1110" s="19">
        <v>959500.0</v>
      </c>
      <c r="E1110" s="43">
        <v>0.0</v>
      </c>
      <c r="H1110" s="45"/>
    </row>
    <row r="1111" hidden="1">
      <c r="A1111" s="41">
        <v>44422.0</v>
      </c>
      <c r="B1111" s="19">
        <v>960038.0</v>
      </c>
      <c r="E1111" s="43">
        <v>0.0</v>
      </c>
      <c r="H1111" s="45"/>
    </row>
    <row r="1112" hidden="1">
      <c r="A1112" s="41">
        <v>44423.0</v>
      </c>
      <c r="B1112" s="19">
        <v>961140.0</v>
      </c>
      <c r="E1112" s="43">
        <v>0.0</v>
      </c>
      <c r="H1112" s="45"/>
    </row>
    <row r="1113" hidden="1">
      <c r="A1113" s="41">
        <v>44423.0</v>
      </c>
      <c r="B1113" s="19">
        <v>960748.0</v>
      </c>
      <c r="E1113" s="43">
        <v>0.0</v>
      </c>
      <c r="H1113" s="45"/>
    </row>
    <row r="1114" hidden="1">
      <c r="A1114" s="41">
        <v>44423.0</v>
      </c>
      <c r="B1114" s="19">
        <v>960633.0</v>
      </c>
      <c r="E1114" s="43">
        <v>0.0</v>
      </c>
      <c r="H1114" s="45"/>
    </row>
    <row r="1115" hidden="1">
      <c r="A1115" s="41">
        <v>44423.0</v>
      </c>
      <c r="B1115" s="19">
        <v>960919.0</v>
      </c>
      <c r="E1115" s="43">
        <v>0.0</v>
      </c>
      <c r="H1115" s="45"/>
    </row>
    <row r="1116" hidden="1">
      <c r="A1116" s="41">
        <v>44409.0</v>
      </c>
      <c r="B1116" s="19">
        <v>950007.0</v>
      </c>
      <c r="E1116" s="43">
        <v>0.0</v>
      </c>
      <c r="H1116" s="45"/>
    </row>
    <row r="1117" hidden="1">
      <c r="A1117" s="41">
        <v>44409.0</v>
      </c>
      <c r="B1117" s="19">
        <v>949313.0</v>
      </c>
      <c r="E1117" s="43">
        <v>0.0</v>
      </c>
      <c r="H1117" s="45"/>
    </row>
    <row r="1118" hidden="1">
      <c r="A1118" s="41">
        <v>44409.0</v>
      </c>
      <c r="B1118" s="19">
        <v>949667.0</v>
      </c>
      <c r="E1118" s="43">
        <v>0.0</v>
      </c>
      <c r="H1118" s="45"/>
    </row>
    <row r="1119" hidden="1">
      <c r="A1119" s="41">
        <v>44409.0</v>
      </c>
      <c r="B1119" s="19">
        <v>949989.0</v>
      </c>
      <c r="E1119" s="43">
        <v>0.0</v>
      </c>
      <c r="H1119" s="45"/>
    </row>
    <row r="1120" hidden="1">
      <c r="A1120" s="41">
        <v>44410.0</v>
      </c>
      <c r="B1120" s="19">
        <v>950948.0</v>
      </c>
      <c r="E1120" s="43">
        <v>0.0</v>
      </c>
      <c r="H1120" s="45"/>
    </row>
    <row r="1121" hidden="1">
      <c r="A1121" s="41">
        <v>44410.0</v>
      </c>
      <c r="B1121" s="19">
        <v>950376.0</v>
      </c>
      <c r="E1121" s="43">
        <v>0.0</v>
      </c>
      <c r="H1121" s="45"/>
    </row>
    <row r="1122" hidden="1">
      <c r="A1122" s="41">
        <v>44410.0</v>
      </c>
      <c r="B1122" s="19">
        <v>950239.0</v>
      </c>
      <c r="E1122" s="43">
        <v>0.0</v>
      </c>
      <c r="H1122" s="45"/>
    </row>
    <row r="1123" hidden="1">
      <c r="A1123" s="41">
        <v>44410.0</v>
      </c>
      <c r="B1123" s="19">
        <v>950772.0</v>
      </c>
      <c r="E1123" s="43">
        <v>0.0</v>
      </c>
      <c r="H1123" s="45"/>
    </row>
    <row r="1124" hidden="1">
      <c r="A1124" s="41">
        <v>44410.0</v>
      </c>
      <c r="B1124" s="19">
        <v>950383.0</v>
      </c>
      <c r="E1124" s="43">
        <v>0.0</v>
      </c>
      <c r="H1124" s="45"/>
    </row>
    <row r="1125" hidden="1">
      <c r="A1125" s="41">
        <v>44410.0</v>
      </c>
      <c r="B1125" s="19">
        <v>950868.0</v>
      </c>
      <c r="E1125" s="43">
        <v>0.0</v>
      </c>
      <c r="H1125" s="45"/>
    </row>
    <row r="1126" hidden="1">
      <c r="A1126" s="41">
        <v>44411.0</v>
      </c>
      <c r="B1126" s="19">
        <v>951808.0</v>
      </c>
      <c r="E1126" s="43">
        <v>0.0</v>
      </c>
      <c r="H1126" s="45"/>
    </row>
    <row r="1127" hidden="1">
      <c r="A1127" s="41">
        <v>44411.0</v>
      </c>
      <c r="B1127" s="19">
        <v>951302.0</v>
      </c>
      <c r="E1127" s="43">
        <v>0.0</v>
      </c>
      <c r="H1127" s="45"/>
    </row>
    <row r="1128" hidden="1">
      <c r="A1128" s="41">
        <v>44411.0</v>
      </c>
      <c r="B1128" s="19">
        <v>951500.0</v>
      </c>
      <c r="E1128" s="43">
        <v>0.0</v>
      </c>
      <c r="H1128" s="45"/>
    </row>
    <row r="1129" hidden="1">
      <c r="A1129" s="41">
        <v>44411.0</v>
      </c>
      <c r="B1129" s="19">
        <v>951728.0</v>
      </c>
      <c r="E1129" s="43">
        <v>0.0</v>
      </c>
      <c r="H1129" s="45"/>
    </row>
    <row r="1130" hidden="1">
      <c r="A1130" s="41">
        <v>44412.0</v>
      </c>
      <c r="B1130" s="19">
        <v>952533.0</v>
      </c>
      <c r="E1130" s="43">
        <v>0.0</v>
      </c>
      <c r="H1130" s="45"/>
    </row>
    <row r="1131" hidden="1">
      <c r="A1131" s="41">
        <v>44412.0</v>
      </c>
      <c r="B1131" s="19">
        <v>952412.0</v>
      </c>
      <c r="E1131" s="43">
        <v>0.0</v>
      </c>
      <c r="H1131" s="45"/>
    </row>
    <row r="1132" hidden="1">
      <c r="A1132" s="41">
        <v>44412.0</v>
      </c>
      <c r="B1132" s="19">
        <v>952556.0</v>
      </c>
      <c r="E1132" s="43">
        <v>0.0</v>
      </c>
      <c r="H1132" s="45"/>
    </row>
    <row r="1133" hidden="1">
      <c r="A1133" s="41">
        <v>44412.0</v>
      </c>
      <c r="B1133" s="19">
        <v>952136.0</v>
      </c>
      <c r="E1133" s="43">
        <v>0.0</v>
      </c>
      <c r="H1133" s="45"/>
    </row>
    <row r="1134" hidden="1">
      <c r="A1134" s="41">
        <v>44412.0</v>
      </c>
      <c r="B1134" s="19">
        <v>952071.0</v>
      </c>
      <c r="E1134" s="43">
        <v>0.0</v>
      </c>
      <c r="H1134" s="45"/>
    </row>
    <row r="1135" hidden="1">
      <c r="A1135" s="41">
        <v>44412.0</v>
      </c>
      <c r="B1135" s="19">
        <v>952128.0</v>
      </c>
      <c r="E1135" s="43">
        <v>0.0</v>
      </c>
      <c r="H1135" s="45"/>
    </row>
    <row r="1136" hidden="1">
      <c r="A1136" s="41">
        <v>44412.0</v>
      </c>
      <c r="B1136" s="19">
        <v>952360.0</v>
      </c>
      <c r="E1136" s="43">
        <v>0.0</v>
      </c>
      <c r="H1136" s="45"/>
    </row>
    <row r="1137" hidden="1">
      <c r="A1137" s="41">
        <v>44413.0</v>
      </c>
      <c r="B1137" s="19">
        <v>953166.0</v>
      </c>
      <c r="E1137" s="43">
        <v>0.0</v>
      </c>
      <c r="H1137" s="45"/>
    </row>
    <row r="1138" hidden="1">
      <c r="A1138" s="41">
        <v>44413.0</v>
      </c>
      <c r="B1138" s="19">
        <v>953345.0</v>
      </c>
      <c r="E1138" s="43">
        <v>0.0</v>
      </c>
      <c r="H1138" s="45"/>
    </row>
    <row r="1139" hidden="1">
      <c r="A1139" s="41">
        <v>44413.0</v>
      </c>
      <c r="B1139" s="19">
        <v>953941.0</v>
      </c>
      <c r="E1139" s="43">
        <v>0.0</v>
      </c>
      <c r="H1139" s="45"/>
    </row>
    <row r="1140" hidden="1">
      <c r="A1140" s="41">
        <v>44414.0</v>
      </c>
      <c r="B1140" s="19">
        <v>954459.0</v>
      </c>
      <c r="E1140" s="43">
        <v>0.0</v>
      </c>
      <c r="H1140" s="45"/>
    </row>
    <row r="1141" hidden="1">
      <c r="A1141" s="41">
        <v>44414.0</v>
      </c>
      <c r="B1141" s="19">
        <v>954051.0</v>
      </c>
      <c r="E1141" s="43">
        <v>0.0</v>
      </c>
      <c r="H1141" s="45"/>
    </row>
    <row r="1142" hidden="1">
      <c r="A1142" s="41">
        <v>44414.0</v>
      </c>
      <c r="B1142" s="19">
        <v>954088.0</v>
      </c>
      <c r="E1142" s="43">
        <v>0.0</v>
      </c>
      <c r="H1142" s="45"/>
    </row>
    <row r="1143" hidden="1">
      <c r="A1143" s="41">
        <v>44415.0</v>
      </c>
      <c r="B1143" s="19">
        <v>954723.0</v>
      </c>
      <c r="E1143" s="43">
        <v>0.0</v>
      </c>
      <c r="H1143" s="45"/>
    </row>
    <row r="1144" hidden="1">
      <c r="A1144" s="41">
        <v>44415.0</v>
      </c>
      <c r="B1144" s="19">
        <v>954679.0</v>
      </c>
      <c r="E1144" s="43">
        <v>0.0</v>
      </c>
      <c r="H1144" s="45"/>
    </row>
    <row r="1145" hidden="1">
      <c r="A1145" s="41">
        <v>44415.0</v>
      </c>
      <c r="B1145" s="19">
        <v>954797.0</v>
      </c>
      <c r="E1145" s="43">
        <v>0.0</v>
      </c>
      <c r="H1145" s="45"/>
    </row>
    <row r="1146" hidden="1">
      <c r="A1146" s="41">
        <v>44415.0</v>
      </c>
      <c r="B1146" s="19">
        <v>955113.0</v>
      </c>
      <c r="E1146" s="43">
        <v>0.0</v>
      </c>
      <c r="H1146" s="45"/>
    </row>
    <row r="1147" hidden="1">
      <c r="A1147" s="41">
        <v>44415.0</v>
      </c>
      <c r="B1147" s="19">
        <v>955193.0</v>
      </c>
      <c r="E1147" s="43">
        <v>0.0</v>
      </c>
      <c r="H1147" s="45"/>
    </row>
    <row r="1148" hidden="1">
      <c r="A1148" s="41">
        <v>44415.0</v>
      </c>
      <c r="B1148" s="19">
        <v>954690.0</v>
      </c>
      <c r="E1148" s="43">
        <v>0.0</v>
      </c>
      <c r="H1148" s="45"/>
    </row>
    <row r="1149" hidden="1">
      <c r="A1149" s="41">
        <v>44416.0</v>
      </c>
      <c r="B1149" s="19">
        <v>956096.0</v>
      </c>
      <c r="E1149" s="43">
        <v>0.0</v>
      </c>
      <c r="H1149" s="45"/>
    </row>
    <row r="1150" hidden="1">
      <c r="A1150" s="41">
        <v>44416.0</v>
      </c>
      <c r="B1150" s="19">
        <v>955441.0</v>
      </c>
      <c r="E1150" s="43">
        <v>0.0</v>
      </c>
      <c r="H1150" s="45"/>
    </row>
    <row r="1151" hidden="1">
      <c r="A1151" s="41">
        <v>44416.0</v>
      </c>
      <c r="B1151" s="19">
        <v>955832.0</v>
      </c>
      <c r="E1151" s="43">
        <v>0.0</v>
      </c>
      <c r="H1151" s="45"/>
    </row>
    <row r="1152" hidden="1">
      <c r="A1152" s="41">
        <v>44416.0</v>
      </c>
      <c r="B1152" s="19">
        <v>955740.0</v>
      </c>
      <c r="E1152" s="43">
        <v>0.0</v>
      </c>
      <c r="H1152" s="45"/>
    </row>
    <row r="1153" hidden="1">
      <c r="A1153" s="41">
        <v>44416.0</v>
      </c>
      <c r="B1153" s="19">
        <v>956229.0</v>
      </c>
      <c r="E1153" s="43">
        <v>0.0</v>
      </c>
      <c r="H1153" s="45"/>
    </row>
    <row r="1154" hidden="1">
      <c r="A1154" s="41">
        <v>44416.0</v>
      </c>
      <c r="B1154" s="19">
        <v>955695.0</v>
      </c>
      <c r="E1154" s="43">
        <v>0.0</v>
      </c>
      <c r="H1154" s="45"/>
    </row>
    <row r="1155" hidden="1">
      <c r="A1155" s="41">
        <v>44417.0</v>
      </c>
      <c r="B1155" s="19">
        <v>956826.0</v>
      </c>
      <c r="E1155" s="43">
        <v>0.0</v>
      </c>
      <c r="H1155" s="45"/>
    </row>
    <row r="1156" hidden="1">
      <c r="A1156" s="41">
        <v>44417.0</v>
      </c>
      <c r="B1156" s="19">
        <v>957022.0</v>
      </c>
      <c r="E1156" s="43">
        <v>0.0</v>
      </c>
      <c r="H1156" s="45"/>
    </row>
    <row r="1157" hidden="1">
      <c r="A1157" s="41">
        <v>44417.0</v>
      </c>
      <c r="B1157" s="19">
        <v>956627.0</v>
      </c>
      <c r="E1157" s="43">
        <v>0.0</v>
      </c>
      <c r="H1157" s="45"/>
    </row>
    <row r="1158" hidden="1">
      <c r="A1158" s="41">
        <v>44418.0</v>
      </c>
      <c r="B1158" s="19">
        <v>957691.0</v>
      </c>
      <c r="E1158" s="43">
        <v>0.0</v>
      </c>
      <c r="H1158" s="45"/>
    </row>
    <row r="1159" hidden="1">
      <c r="A1159" s="41">
        <v>44418.0</v>
      </c>
      <c r="B1159" s="19">
        <v>957664.0</v>
      </c>
      <c r="E1159" s="43">
        <v>0.0</v>
      </c>
      <c r="H1159" s="45"/>
    </row>
    <row r="1160" hidden="1">
      <c r="A1160" s="41">
        <v>44418.0</v>
      </c>
      <c r="B1160" s="19">
        <v>957289.0</v>
      </c>
      <c r="E1160" s="43">
        <v>0.0</v>
      </c>
      <c r="H1160" s="45"/>
    </row>
    <row r="1161" hidden="1">
      <c r="A1161" s="41">
        <v>44418.0</v>
      </c>
      <c r="B1161" s="19">
        <v>957419.0</v>
      </c>
      <c r="E1161" s="43">
        <v>0.0</v>
      </c>
      <c r="H1161" s="45"/>
    </row>
    <row r="1162" hidden="1">
      <c r="A1162" s="41">
        <v>44419.0</v>
      </c>
      <c r="B1162" s="19">
        <v>958118.0</v>
      </c>
      <c r="E1162" s="43">
        <v>0.0</v>
      </c>
      <c r="H1162" s="45"/>
    </row>
    <row r="1163" hidden="1">
      <c r="A1163" s="41">
        <v>44419.0</v>
      </c>
      <c r="B1163" s="19">
        <v>958453.0</v>
      </c>
      <c r="E1163" s="43">
        <v>0.0</v>
      </c>
      <c r="H1163" s="45"/>
    </row>
    <row r="1164" hidden="1">
      <c r="A1164" s="41">
        <v>44419.0</v>
      </c>
      <c r="B1164" s="19">
        <v>958463.0</v>
      </c>
      <c r="E1164" s="43">
        <v>0.0</v>
      </c>
      <c r="H1164" s="45"/>
    </row>
    <row r="1165" hidden="1">
      <c r="A1165" s="41">
        <v>44419.0</v>
      </c>
      <c r="B1165" s="19">
        <v>958434.0</v>
      </c>
      <c r="E1165" s="43">
        <v>0.0</v>
      </c>
      <c r="H1165" s="45"/>
    </row>
    <row r="1166" hidden="1">
      <c r="A1166" s="41">
        <v>44420.0</v>
      </c>
      <c r="B1166" s="19">
        <v>959020.0</v>
      </c>
      <c r="E1166" s="43">
        <v>0.0</v>
      </c>
      <c r="H1166" s="45"/>
    </row>
    <row r="1167" hidden="1">
      <c r="A1167" s="41">
        <v>44420.0</v>
      </c>
      <c r="B1167" s="19">
        <v>959366.0</v>
      </c>
      <c r="E1167" s="43">
        <v>0.0</v>
      </c>
      <c r="H1167" s="45"/>
    </row>
    <row r="1168" hidden="1">
      <c r="A1168" s="41">
        <v>44420.0</v>
      </c>
      <c r="B1168" s="19">
        <v>958774.0</v>
      </c>
      <c r="E1168" s="43">
        <v>0.0</v>
      </c>
      <c r="H1168" s="45"/>
    </row>
    <row r="1169" hidden="1">
      <c r="A1169" s="41">
        <v>44420.0</v>
      </c>
      <c r="B1169" s="19">
        <v>959025.0</v>
      </c>
      <c r="E1169" s="43">
        <v>0.0</v>
      </c>
      <c r="H1169" s="45"/>
    </row>
    <row r="1170" hidden="1">
      <c r="A1170" s="41">
        <v>44420.0</v>
      </c>
      <c r="B1170" s="19">
        <v>959054.0</v>
      </c>
      <c r="E1170" s="43">
        <v>0.0</v>
      </c>
      <c r="H1170" s="45"/>
    </row>
    <row r="1171" hidden="1">
      <c r="A1171" s="41">
        <v>44420.0</v>
      </c>
      <c r="B1171" s="19">
        <v>958934.0</v>
      </c>
      <c r="E1171" s="43">
        <v>0.0</v>
      </c>
      <c r="H1171" s="45"/>
    </row>
    <row r="1172" hidden="1">
      <c r="A1172" s="41">
        <v>44420.0</v>
      </c>
      <c r="B1172" s="19">
        <v>959387.0</v>
      </c>
      <c r="E1172" s="43">
        <v>0.0</v>
      </c>
      <c r="H1172" s="45"/>
    </row>
    <row r="1173" hidden="1">
      <c r="A1173" s="41">
        <v>44420.0</v>
      </c>
      <c r="B1173" s="19">
        <v>959299.0</v>
      </c>
      <c r="E1173" s="43">
        <v>0.0</v>
      </c>
      <c r="H1173" s="45"/>
    </row>
    <row r="1174" hidden="1">
      <c r="A1174" s="41">
        <v>44421.0</v>
      </c>
      <c r="B1174" s="19">
        <v>959745.0</v>
      </c>
      <c r="E1174" s="43">
        <v>0.0</v>
      </c>
      <c r="H1174" s="45"/>
    </row>
    <row r="1175" hidden="1">
      <c r="A1175" s="41">
        <v>44421.0</v>
      </c>
      <c r="B1175" s="19">
        <v>959832.0</v>
      </c>
      <c r="E1175" s="43">
        <v>0.0</v>
      </c>
      <c r="H1175" s="45"/>
    </row>
    <row r="1176" hidden="1">
      <c r="A1176" s="41">
        <v>44422.0</v>
      </c>
      <c r="B1176" s="19">
        <v>960146.0</v>
      </c>
      <c r="E1176" s="43">
        <v>0.0</v>
      </c>
      <c r="H1176" s="45"/>
    </row>
    <row r="1177" hidden="1">
      <c r="A1177" s="41">
        <v>44423.0</v>
      </c>
      <c r="B1177" s="19">
        <v>960964.0</v>
      </c>
      <c r="E1177" s="43">
        <v>0.0</v>
      </c>
      <c r="H1177" s="45"/>
    </row>
    <row r="1178" hidden="1">
      <c r="A1178" s="41">
        <v>44423.0</v>
      </c>
      <c r="B1178" s="19">
        <v>960770.0</v>
      </c>
      <c r="E1178" s="43">
        <v>0.0</v>
      </c>
      <c r="H1178" s="45"/>
    </row>
    <row r="1179" hidden="1">
      <c r="A1179" s="41">
        <v>44409.0</v>
      </c>
      <c r="B1179" s="19">
        <v>949605.0</v>
      </c>
      <c r="E1179" s="43">
        <v>0.0</v>
      </c>
      <c r="H1179" s="45"/>
    </row>
    <row r="1180" hidden="1">
      <c r="A1180" s="41">
        <v>44409.0</v>
      </c>
      <c r="B1180" s="19">
        <v>949597.0</v>
      </c>
      <c r="E1180" s="43">
        <v>0.0</v>
      </c>
      <c r="H1180" s="45"/>
    </row>
    <row r="1181" hidden="1">
      <c r="A1181" s="41">
        <v>44409.0</v>
      </c>
      <c r="B1181" s="19">
        <v>949708.0</v>
      </c>
      <c r="E1181" s="43">
        <v>0.0</v>
      </c>
      <c r="H1181" s="45"/>
    </row>
    <row r="1182" hidden="1">
      <c r="A1182" s="41">
        <v>44409.0</v>
      </c>
      <c r="B1182" s="19">
        <v>949741.0</v>
      </c>
      <c r="E1182" s="43">
        <v>0.0</v>
      </c>
      <c r="H1182" s="45"/>
    </row>
    <row r="1183" hidden="1">
      <c r="A1183" s="41">
        <v>44411.0</v>
      </c>
      <c r="B1183" s="19">
        <v>951192.0</v>
      </c>
      <c r="E1183" s="43">
        <v>0.0</v>
      </c>
      <c r="H1183" s="45"/>
    </row>
    <row r="1184" hidden="1">
      <c r="A1184" s="41">
        <v>44411.0</v>
      </c>
      <c r="B1184" s="19">
        <v>951362.0</v>
      </c>
      <c r="E1184" s="43">
        <v>0.0</v>
      </c>
      <c r="H1184" s="45"/>
    </row>
    <row r="1185" hidden="1">
      <c r="A1185" s="41">
        <v>44411.0</v>
      </c>
      <c r="B1185" s="19">
        <v>951571.0</v>
      </c>
      <c r="E1185" s="43">
        <v>0.0</v>
      </c>
      <c r="H1185" s="45"/>
    </row>
    <row r="1186" hidden="1">
      <c r="A1186" s="41">
        <v>44412.0</v>
      </c>
      <c r="B1186" s="19">
        <v>952346.0</v>
      </c>
      <c r="E1186" s="43">
        <v>0.0</v>
      </c>
      <c r="H1186" s="45"/>
    </row>
    <row r="1187" hidden="1">
      <c r="A1187" s="41">
        <v>44412.0</v>
      </c>
      <c r="B1187" s="19">
        <v>952215.0</v>
      </c>
      <c r="E1187" s="43">
        <v>0.0</v>
      </c>
      <c r="H1187" s="45"/>
    </row>
    <row r="1188" hidden="1">
      <c r="A1188" s="41">
        <v>44412.0</v>
      </c>
      <c r="B1188" s="19">
        <v>952097.0</v>
      </c>
      <c r="E1188" s="43">
        <v>0.0</v>
      </c>
      <c r="H1188" s="45"/>
    </row>
    <row r="1189" hidden="1">
      <c r="A1189" s="41">
        <v>44413.0</v>
      </c>
      <c r="B1189" s="19">
        <v>953817.0</v>
      </c>
      <c r="E1189" s="43">
        <v>0.0</v>
      </c>
      <c r="H1189" s="45"/>
    </row>
    <row r="1190" hidden="1">
      <c r="A1190" s="41">
        <v>44413.0</v>
      </c>
      <c r="B1190" s="19">
        <v>953879.0</v>
      </c>
      <c r="E1190" s="43">
        <v>0.0</v>
      </c>
      <c r="H1190" s="45"/>
    </row>
    <row r="1191" hidden="1">
      <c r="A1191" s="41">
        <v>44413.0</v>
      </c>
      <c r="B1191" s="19">
        <v>953265.0</v>
      </c>
      <c r="E1191" s="43">
        <v>0.0</v>
      </c>
      <c r="H1191" s="45"/>
    </row>
    <row r="1192" hidden="1">
      <c r="A1192" s="41">
        <v>44413.0</v>
      </c>
      <c r="B1192" s="19">
        <v>952980.0</v>
      </c>
      <c r="E1192" s="43">
        <v>0.0</v>
      </c>
      <c r="H1192" s="45"/>
    </row>
    <row r="1193" hidden="1">
      <c r="A1193" s="41">
        <v>44413.0</v>
      </c>
      <c r="B1193" s="19">
        <v>953719.0</v>
      </c>
      <c r="E1193" s="43">
        <v>0.0</v>
      </c>
      <c r="H1193" s="45"/>
    </row>
    <row r="1194" hidden="1">
      <c r="A1194" s="41">
        <v>44413.0</v>
      </c>
      <c r="B1194" s="19">
        <v>953054.0</v>
      </c>
      <c r="E1194" s="43">
        <v>0.0</v>
      </c>
      <c r="H1194" s="45"/>
    </row>
    <row r="1195" hidden="1">
      <c r="A1195" s="41">
        <v>44413.0</v>
      </c>
      <c r="B1195" s="19">
        <v>952855.0</v>
      </c>
      <c r="E1195" s="43">
        <v>0.0</v>
      </c>
      <c r="H1195" s="45"/>
    </row>
    <row r="1196" hidden="1">
      <c r="A1196" s="41">
        <v>44413.0</v>
      </c>
      <c r="B1196" s="19">
        <v>953323.0</v>
      </c>
      <c r="E1196" s="43">
        <v>0.0</v>
      </c>
      <c r="H1196" s="45"/>
    </row>
    <row r="1197" hidden="1">
      <c r="A1197" s="41">
        <v>44413.0</v>
      </c>
      <c r="B1197" s="19">
        <v>952985.0</v>
      </c>
      <c r="E1197" s="43">
        <v>0.0</v>
      </c>
      <c r="H1197" s="45"/>
    </row>
    <row r="1198" hidden="1">
      <c r="A1198" s="41">
        <v>44413.0</v>
      </c>
      <c r="B1198" s="19">
        <v>953155.0</v>
      </c>
      <c r="E1198" s="43">
        <v>0.0</v>
      </c>
      <c r="H1198" s="45"/>
    </row>
    <row r="1199" hidden="1">
      <c r="A1199" s="41">
        <v>44413.0</v>
      </c>
      <c r="B1199" s="19">
        <v>953459.0</v>
      </c>
      <c r="E1199" s="43">
        <v>0.0</v>
      </c>
      <c r="H1199" s="45"/>
    </row>
    <row r="1200" hidden="1">
      <c r="A1200" s="41">
        <v>44413.0</v>
      </c>
      <c r="B1200" s="19">
        <v>953636.0</v>
      </c>
      <c r="E1200" s="43">
        <v>0.0</v>
      </c>
      <c r="H1200" s="45"/>
    </row>
    <row r="1201" hidden="1">
      <c r="A1201" s="41">
        <v>44413.0</v>
      </c>
      <c r="B1201" s="19">
        <v>953134.0</v>
      </c>
      <c r="E1201" s="43">
        <v>0.0</v>
      </c>
      <c r="H1201" s="45"/>
    </row>
    <row r="1202" hidden="1">
      <c r="A1202" s="41">
        <v>44414.0</v>
      </c>
      <c r="B1202" s="19">
        <v>954410.0</v>
      </c>
      <c r="E1202" s="43">
        <v>0.0</v>
      </c>
      <c r="H1202" s="45"/>
    </row>
    <row r="1203" hidden="1">
      <c r="A1203" s="41">
        <v>44414.0</v>
      </c>
      <c r="B1203" s="19">
        <v>954439.0</v>
      </c>
      <c r="E1203" s="43">
        <v>0.0</v>
      </c>
      <c r="H1203" s="45"/>
    </row>
    <row r="1204" hidden="1">
      <c r="A1204" s="41">
        <v>44414.0</v>
      </c>
      <c r="B1204" s="19">
        <v>954261.0</v>
      </c>
      <c r="E1204" s="43">
        <v>0.0</v>
      </c>
      <c r="H1204" s="45"/>
    </row>
    <row r="1205" hidden="1">
      <c r="A1205" s="41">
        <v>44414.0</v>
      </c>
      <c r="B1205" s="19">
        <v>954457.0</v>
      </c>
      <c r="E1205" s="43">
        <v>0.0</v>
      </c>
      <c r="H1205" s="45"/>
    </row>
    <row r="1206" hidden="1">
      <c r="A1206" s="41">
        <v>44415.0</v>
      </c>
      <c r="B1206" s="19">
        <v>954811.0</v>
      </c>
      <c r="E1206" s="43">
        <v>0.0</v>
      </c>
      <c r="H1206" s="45"/>
    </row>
    <row r="1207" hidden="1">
      <c r="A1207" s="41">
        <v>44415.0</v>
      </c>
      <c r="B1207" s="19">
        <v>954742.0</v>
      </c>
      <c r="E1207" s="43">
        <v>0.0</v>
      </c>
      <c r="H1207" s="45"/>
    </row>
    <row r="1208" hidden="1">
      <c r="A1208" s="41">
        <v>44416.0</v>
      </c>
      <c r="B1208" s="19">
        <v>955768.0</v>
      </c>
      <c r="E1208" s="43">
        <v>0.0</v>
      </c>
      <c r="H1208" s="45"/>
    </row>
    <row r="1209" hidden="1">
      <c r="A1209" s="41">
        <v>44416.0</v>
      </c>
      <c r="B1209" s="19">
        <v>956166.0</v>
      </c>
      <c r="E1209" s="43">
        <v>0.0</v>
      </c>
      <c r="H1209" s="45"/>
    </row>
    <row r="1210" hidden="1">
      <c r="A1210" s="41">
        <v>44416.0</v>
      </c>
      <c r="B1210" s="19">
        <v>956195.0</v>
      </c>
      <c r="E1210" s="43">
        <v>0.0</v>
      </c>
      <c r="H1210" s="45"/>
    </row>
    <row r="1211" hidden="1">
      <c r="A1211" s="41">
        <v>44416.0</v>
      </c>
      <c r="B1211" s="19">
        <v>955971.0</v>
      </c>
      <c r="E1211" s="43">
        <v>0.0</v>
      </c>
      <c r="H1211" s="45"/>
    </row>
    <row r="1212" hidden="1">
      <c r="A1212" s="41">
        <v>44416.0</v>
      </c>
      <c r="B1212" s="19">
        <v>955338.0</v>
      </c>
      <c r="E1212" s="43">
        <v>0.0</v>
      </c>
      <c r="H1212" s="45"/>
    </row>
    <row r="1213" hidden="1">
      <c r="A1213" s="41">
        <v>44416.0</v>
      </c>
      <c r="B1213" s="19">
        <v>955908.0</v>
      </c>
      <c r="E1213" s="43">
        <v>0.0</v>
      </c>
      <c r="H1213" s="45"/>
    </row>
    <row r="1214" hidden="1">
      <c r="A1214" s="41">
        <v>44416.0</v>
      </c>
      <c r="B1214" s="19">
        <v>956155.0</v>
      </c>
      <c r="E1214" s="43">
        <v>0.0</v>
      </c>
      <c r="H1214" s="45"/>
    </row>
    <row r="1215" hidden="1">
      <c r="A1215" s="41">
        <v>44417.0</v>
      </c>
      <c r="B1215" s="19">
        <v>956834.0</v>
      </c>
      <c r="E1215" s="43">
        <v>0.0</v>
      </c>
      <c r="H1215" s="45"/>
    </row>
    <row r="1216" hidden="1">
      <c r="A1216" s="41">
        <v>44417.0</v>
      </c>
      <c r="B1216" s="19">
        <v>957121.0</v>
      </c>
      <c r="E1216" s="43">
        <v>0.0</v>
      </c>
      <c r="H1216" s="45"/>
    </row>
    <row r="1217" hidden="1">
      <c r="A1217" s="41">
        <v>44417.0</v>
      </c>
      <c r="B1217" s="19">
        <v>956885.0</v>
      </c>
      <c r="E1217" s="43">
        <v>0.0</v>
      </c>
      <c r="H1217" s="45"/>
    </row>
    <row r="1218" hidden="1">
      <c r="A1218" s="41">
        <v>44417.0</v>
      </c>
      <c r="B1218" s="19">
        <v>956513.0</v>
      </c>
      <c r="E1218" s="43">
        <v>0.0</v>
      </c>
      <c r="H1218" s="45"/>
    </row>
    <row r="1219" hidden="1">
      <c r="A1219" s="41">
        <v>44418.0</v>
      </c>
      <c r="B1219" s="19">
        <v>957698.0</v>
      </c>
      <c r="E1219" s="43">
        <v>0.0</v>
      </c>
      <c r="H1219" s="45"/>
    </row>
    <row r="1220" hidden="1">
      <c r="A1220" s="41">
        <v>44418.0</v>
      </c>
      <c r="B1220" s="19">
        <v>957777.0</v>
      </c>
      <c r="E1220" s="43">
        <v>0.0</v>
      </c>
      <c r="H1220" s="45"/>
    </row>
    <row r="1221" hidden="1">
      <c r="A1221" s="41">
        <v>44418.0</v>
      </c>
      <c r="B1221" s="19">
        <v>957666.0</v>
      </c>
      <c r="E1221" s="43">
        <v>0.0</v>
      </c>
      <c r="H1221" s="45"/>
    </row>
    <row r="1222" hidden="1">
      <c r="A1222" s="41">
        <v>44418.0</v>
      </c>
      <c r="B1222" s="19">
        <v>957850.0</v>
      </c>
      <c r="E1222" s="43">
        <v>0.0</v>
      </c>
      <c r="H1222" s="45"/>
    </row>
    <row r="1223" hidden="1">
      <c r="A1223" s="41">
        <v>44419.0</v>
      </c>
      <c r="B1223" s="19">
        <v>958119.0</v>
      </c>
      <c r="E1223" s="43">
        <v>0.0</v>
      </c>
      <c r="H1223" s="45"/>
    </row>
    <row r="1224" hidden="1">
      <c r="A1224" s="41">
        <v>44419.0</v>
      </c>
      <c r="B1224" s="19">
        <v>958019.0</v>
      </c>
      <c r="E1224" s="43">
        <v>0.0</v>
      </c>
      <c r="H1224" s="45"/>
    </row>
    <row r="1225" hidden="1">
      <c r="A1225" s="41">
        <v>44419.0</v>
      </c>
      <c r="B1225" s="19">
        <v>958341.0</v>
      </c>
      <c r="E1225" s="43">
        <v>0.0</v>
      </c>
      <c r="H1225" s="45"/>
    </row>
    <row r="1226" hidden="1">
      <c r="A1226" s="41">
        <v>44420.0</v>
      </c>
      <c r="B1226" s="19">
        <v>959075.0</v>
      </c>
      <c r="E1226" s="43">
        <v>0.0</v>
      </c>
      <c r="H1226" s="45"/>
    </row>
    <row r="1227" hidden="1">
      <c r="A1227" s="41">
        <v>44420.0</v>
      </c>
      <c r="B1227" s="19">
        <v>959021.0</v>
      </c>
      <c r="E1227" s="43">
        <v>0.0</v>
      </c>
      <c r="H1227" s="45"/>
    </row>
    <row r="1228" hidden="1">
      <c r="A1228" s="41">
        <v>44420.0</v>
      </c>
      <c r="B1228" s="19">
        <v>958944.0</v>
      </c>
      <c r="E1228" s="43">
        <v>0.0</v>
      </c>
      <c r="H1228" s="45"/>
    </row>
    <row r="1229" hidden="1">
      <c r="A1229" s="41">
        <v>44421.0</v>
      </c>
      <c r="B1229" s="19">
        <v>959458.0</v>
      </c>
      <c r="E1229" s="43">
        <v>0.0</v>
      </c>
      <c r="H1229" s="45"/>
    </row>
    <row r="1230" hidden="1">
      <c r="A1230" s="41">
        <v>44421.0</v>
      </c>
      <c r="B1230" s="19">
        <v>959483.0</v>
      </c>
      <c r="E1230" s="43">
        <v>0.0</v>
      </c>
      <c r="H1230" s="45"/>
    </row>
    <row r="1231" hidden="1">
      <c r="A1231" s="41">
        <v>44421.0</v>
      </c>
      <c r="B1231" s="19">
        <v>959553.0</v>
      </c>
      <c r="E1231" s="43">
        <v>0.0</v>
      </c>
      <c r="H1231" s="45"/>
    </row>
    <row r="1232" hidden="1">
      <c r="A1232" s="41">
        <v>44423.0</v>
      </c>
      <c r="B1232" s="19">
        <v>960978.0</v>
      </c>
      <c r="E1232" s="43">
        <v>0.0</v>
      </c>
      <c r="H1232" s="45"/>
    </row>
    <row r="1233" hidden="1">
      <c r="A1233" s="41">
        <v>44423.0</v>
      </c>
      <c r="B1233" s="19">
        <v>960547.0</v>
      </c>
      <c r="E1233" s="43">
        <v>0.0</v>
      </c>
      <c r="H1233" s="45"/>
    </row>
    <row r="1234" hidden="1">
      <c r="A1234" s="41">
        <v>44423.0</v>
      </c>
      <c r="B1234" s="19">
        <v>960459.0</v>
      </c>
      <c r="E1234" s="43">
        <v>0.0</v>
      </c>
      <c r="H1234" s="45"/>
    </row>
    <row r="1235" hidden="1">
      <c r="A1235" s="41">
        <v>44423.0</v>
      </c>
      <c r="B1235" s="19">
        <v>960485.0</v>
      </c>
      <c r="E1235" s="43">
        <v>0.0</v>
      </c>
      <c r="H1235" s="45"/>
    </row>
    <row r="1236" hidden="1">
      <c r="A1236" s="41">
        <v>44409.0</v>
      </c>
      <c r="B1236" s="19">
        <v>949267.0</v>
      </c>
      <c r="E1236" s="43">
        <v>0.0</v>
      </c>
      <c r="H1236" s="45"/>
    </row>
    <row r="1237" hidden="1">
      <c r="A1237" s="41">
        <v>44410.0</v>
      </c>
      <c r="B1237" s="19">
        <v>950035.0</v>
      </c>
      <c r="E1237" s="43">
        <v>0.0</v>
      </c>
      <c r="H1237" s="45"/>
    </row>
    <row r="1238" hidden="1">
      <c r="A1238" s="41">
        <v>44411.0</v>
      </c>
      <c r="B1238" s="19">
        <v>951706.0</v>
      </c>
      <c r="E1238" s="43">
        <v>0.0</v>
      </c>
      <c r="H1238" s="45"/>
    </row>
    <row r="1239" hidden="1">
      <c r="A1239" s="41">
        <v>44411.0</v>
      </c>
      <c r="B1239" s="19">
        <v>951738.0</v>
      </c>
      <c r="E1239" s="43">
        <v>0.0</v>
      </c>
      <c r="H1239" s="45"/>
    </row>
    <row r="1240" hidden="1">
      <c r="A1240" s="41">
        <v>44411.0</v>
      </c>
      <c r="B1240" s="19">
        <v>951587.0</v>
      </c>
      <c r="E1240" s="43">
        <v>0.0</v>
      </c>
      <c r="H1240" s="45"/>
    </row>
    <row r="1241" hidden="1">
      <c r="A1241" s="41">
        <v>44411.0</v>
      </c>
      <c r="B1241" s="19">
        <v>951391.0</v>
      </c>
      <c r="E1241" s="43">
        <v>0.0</v>
      </c>
      <c r="H1241" s="45"/>
    </row>
    <row r="1242" hidden="1">
      <c r="A1242" s="41">
        <v>44411.0</v>
      </c>
      <c r="B1242" s="19">
        <v>951784.0</v>
      </c>
      <c r="E1242" s="43">
        <v>0.0</v>
      </c>
      <c r="H1242" s="45"/>
    </row>
    <row r="1243" hidden="1">
      <c r="A1243" s="41">
        <v>44411.0</v>
      </c>
      <c r="B1243" s="19">
        <v>951098.0</v>
      </c>
      <c r="E1243" s="43">
        <v>0.0</v>
      </c>
      <c r="H1243" s="45"/>
    </row>
    <row r="1244" hidden="1">
      <c r="A1244" s="41">
        <v>44411.0</v>
      </c>
      <c r="B1244" s="19">
        <v>951484.0</v>
      </c>
      <c r="E1244" s="43">
        <v>0.0</v>
      </c>
      <c r="H1244" s="45"/>
    </row>
    <row r="1245" hidden="1">
      <c r="A1245" s="41">
        <v>44412.0</v>
      </c>
      <c r="B1245" s="19">
        <v>952615.0</v>
      </c>
      <c r="E1245" s="43">
        <v>0.0</v>
      </c>
      <c r="H1245" s="45"/>
    </row>
    <row r="1246" hidden="1">
      <c r="A1246" s="41">
        <v>44413.0</v>
      </c>
      <c r="B1246" s="19">
        <v>952812.0</v>
      </c>
      <c r="E1246" s="43">
        <v>0.0</v>
      </c>
      <c r="H1246" s="45"/>
    </row>
    <row r="1247" hidden="1">
      <c r="A1247" s="41">
        <v>44413.0</v>
      </c>
      <c r="B1247" s="19">
        <v>953529.0</v>
      </c>
      <c r="E1247" s="43">
        <v>0.0</v>
      </c>
      <c r="H1247" s="45"/>
    </row>
    <row r="1248" hidden="1">
      <c r="A1248" s="41">
        <v>44413.0</v>
      </c>
      <c r="B1248" s="19">
        <v>953741.0</v>
      </c>
      <c r="E1248" s="43">
        <v>0.0</v>
      </c>
      <c r="H1248" s="45"/>
    </row>
    <row r="1249" hidden="1">
      <c r="A1249" s="41">
        <v>44413.0</v>
      </c>
      <c r="B1249" s="19">
        <v>953440.0</v>
      </c>
      <c r="E1249" s="43">
        <v>0.0</v>
      </c>
      <c r="H1249" s="45"/>
    </row>
    <row r="1250" hidden="1">
      <c r="A1250" s="41">
        <v>44413.0</v>
      </c>
      <c r="B1250" s="19">
        <v>953354.0</v>
      </c>
      <c r="E1250" s="43">
        <v>0.0</v>
      </c>
      <c r="H1250" s="45"/>
    </row>
    <row r="1251" hidden="1">
      <c r="A1251" s="41">
        <v>44414.0</v>
      </c>
      <c r="B1251" s="19">
        <v>954160.0</v>
      </c>
      <c r="E1251" s="43">
        <v>0.0</v>
      </c>
      <c r="H1251" s="45"/>
    </row>
    <row r="1252" hidden="1">
      <c r="A1252" s="41">
        <v>44415.0</v>
      </c>
      <c r="B1252" s="19">
        <v>954864.0</v>
      </c>
      <c r="E1252" s="43">
        <v>0.0</v>
      </c>
      <c r="H1252" s="45"/>
    </row>
    <row r="1253" hidden="1">
      <c r="A1253" s="41">
        <v>44415.0</v>
      </c>
      <c r="B1253" s="19">
        <v>954736.0</v>
      </c>
      <c r="E1253" s="43">
        <v>0.0</v>
      </c>
      <c r="H1253" s="45"/>
    </row>
    <row r="1254" hidden="1">
      <c r="A1254" s="41">
        <v>44415.0</v>
      </c>
      <c r="B1254" s="19">
        <v>954624.0</v>
      </c>
      <c r="E1254" s="43">
        <v>0.0</v>
      </c>
      <c r="H1254" s="45"/>
    </row>
    <row r="1255" hidden="1">
      <c r="A1255" s="41">
        <v>44416.0</v>
      </c>
      <c r="B1255" s="19">
        <v>955544.0</v>
      </c>
      <c r="E1255" s="43">
        <v>0.0</v>
      </c>
      <c r="H1255" s="45"/>
    </row>
    <row r="1256" hidden="1">
      <c r="A1256" s="41">
        <v>44416.0</v>
      </c>
      <c r="B1256" s="19">
        <v>955624.0</v>
      </c>
      <c r="E1256" s="43">
        <v>0.0</v>
      </c>
      <c r="H1256" s="45"/>
    </row>
    <row r="1257" hidden="1">
      <c r="A1257" s="41">
        <v>44417.0</v>
      </c>
      <c r="B1257" s="19">
        <v>956920.0</v>
      </c>
      <c r="E1257" s="43">
        <v>0.0</v>
      </c>
      <c r="H1257" s="45"/>
    </row>
    <row r="1258" hidden="1">
      <c r="A1258" s="41">
        <v>44418.0</v>
      </c>
      <c r="B1258" s="19">
        <v>957822.0</v>
      </c>
      <c r="E1258" s="43">
        <v>0.0</v>
      </c>
      <c r="H1258" s="45"/>
    </row>
    <row r="1259" hidden="1">
      <c r="A1259" s="41">
        <v>44418.0</v>
      </c>
      <c r="B1259" s="19">
        <v>957796.0</v>
      </c>
      <c r="E1259" s="43">
        <v>0.0</v>
      </c>
      <c r="H1259" s="45"/>
    </row>
    <row r="1260" hidden="1">
      <c r="A1260" s="41">
        <v>44418.0</v>
      </c>
      <c r="B1260" s="19">
        <v>957304.0</v>
      </c>
      <c r="E1260" s="43">
        <v>0.0</v>
      </c>
      <c r="H1260" s="45"/>
    </row>
    <row r="1261" hidden="1">
      <c r="A1261" s="41">
        <v>44418.0</v>
      </c>
      <c r="B1261" s="19">
        <v>957238.0</v>
      </c>
      <c r="E1261" s="43">
        <v>0.0</v>
      </c>
      <c r="H1261" s="45"/>
    </row>
    <row r="1262" hidden="1">
      <c r="A1262" s="41">
        <v>44419.0</v>
      </c>
      <c r="B1262" s="19">
        <v>958466.0</v>
      </c>
      <c r="E1262" s="43">
        <v>0.0</v>
      </c>
      <c r="H1262" s="45"/>
    </row>
    <row r="1263" hidden="1">
      <c r="A1263" s="41">
        <v>44419.0</v>
      </c>
      <c r="B1263" s="19">
        <v>958509.0</v>
      </c>
      <c r="E1263" s="43">
        <v>0.0</v>
      </c>
      <c r="H1263" s="45"/>
    </row>
    <row r="1264" hidden="1">
      <c r="A1264" s="41">
        <v>44420.0</v>
      </c>
      <c r="B1264" s="19">
        <v>958592.0</v>
      </c>
      <c r="E1264" s="43">
        <v>0.0</v>
      </c>
      <c r="H1264" s="45"/>
    </row>
    <row r="1265" hidden="1">
      <c r="A1265" s="41">
        <v>44420.0</v>
      </c>
      <c r="B1265" s="19">
        <v>959047.0</v>
      </c>
      <c r="E1265" s="43">
        <v>0.0</v>
      </c>
      <c r="H1265" s="45"/>
    </row>
    <row r="1266" hidden="1">
      <c r="A1266" s="41">
        <v>44420.0</v>
      </c>
      <c r="B1266" s="19">
        <v>959255.0</v>
      </c>
      <c r="E1266" s="43">
        <v>0.0</v>
      </c>
      <c r="H1266" s="45"/>
    </row>
    <row r="1267" hidden="1">
      <c r="A1267" s="41">
        <v>44421.0</v>
      </c>
      <c r="B1267" s="19">
        <v>959783.0</v>
      </c>
      <c r="E1267" s="43">
        <v>0.0</v>
      </c>
      <c r="H1267" s="45"/>
    </row>
    <row r="1268" hidden="1">
      <c r="A1268" s="41">
        <v>44421.0</v>
      </c>
      <c r="B1268" s="19">
        <v>959533.0</v>
      </c>
      <c r="E1268" s="43">
        <v>0.0</v>
      </c>
      <c r="H1268" s="45"/>
    </row>
    <row r="1269" hidden="1">
      <c r="A1269" s="41">
        <v>44421.0</v>
      </c>
      <c r="B1269" s="19">
        <v>959560.0</v>
      </c>
      <c r="E1269" s="43">
        <v>0.0</v>
      </c>
      <c r="H1269" s="45"/>
    </row>
    <row r="1270" hidden="1">
      <c r="A1270" s="41">
        <v>44421.0</v>
      </c>
      <c r="B1270" s="19">
        <v>959585.0</v>
      </c>
      <c r="E1270" s="43">
        <v>0.0</v>
      </c>
      <c r="H1270" s="45"/>
    </row>
    <row r="1271" hidden="1">
      <c r="A1271" s="41">
        <v>44422.0</v>
      </c>
      <c r="B1271" s="19">
        <v>960388.0</v>
      </c>
      <c r="E1271" s="43">
        <v>0.0</v>
      </c>
      <c r="H1271" s="45"/>
    </row>
    <row r="1272" hidden="1">
      <c r="A1272" s="41">
        <v>44422.0</v>
      </c>
      <c r="B1272" s="19">
        <v>960067.0</v>
      </c>
      <c r="E1272" s="43">
        <v>0.0</v>
      </c>
      <c r="H1272" s="45"/>
    </row>
    <row r="1273" hidden="1">
      <c r="A1273" s="41">
        <v>44423.0</v>
      </c>
      <c r="B1273" s="19">
        <v>961145.0</v>
      </c>
      <c r="E1273" s="43">
        <v>0.0</v>
      </c>
      <c r="H1273" s="45"/>
    </row>
    <row r="1274" hidden="1">
      <c r="A1274" s="41">
        <v>44423.0</v>
      </c>
      <c r="B1274" s="19">
        <v>960530.0</v>
      </c>
      <c r="E1274" s="43">
        <v>0.0</v>
      </c>
      <c r="H1274" s="45"/>
    </row>
    <row r="1275" hidden="1">
      <c r="A1275" s="41">
        <v>44423.0</v>
      </c>
      <c r="B1275" s="19">
        <v>961004.0</v>
      </c>
      <c r="E1275" s="43">
        <v>0.0</v>
      </c>
      <c r="H1275" s="45"/>
    </row>
    <row r="1276" hidden="1">
      <c r="A1276" s="41">
        <v>44409.0</v>
      </c>
      <c r="B1276" s="19">
        <v>949659.0</v>
      </c>
      <c r="E1276" s="43">
        <v>0.0</v>
      </c>
      <c r="H1276" s="45"/>
    </row>
    <row r="1277" hidden="1">
      <c r="A1277" s="41">
        <v>44409.0</v>
      </c>
      <c r="B1277" s="19">
        <v>949652.0</v>
      </c>
      <c r="E1277" s="43">
        <v>0.0</v>
      </c>
      <c r="H1277" s="45"/>
    </row>
    <row r="1278" hidden="1">
      <c r="A1278" s="41">
        <v>44409.0</v>
      </c>
      <c r="B1278" s="19">
        <v>949873.0</v>
      </c>
      <c r="E1278" s="43">
        <v>0.0</v>
      </c>
      <c r="H1278" s="45"/>
    </row>
    <row r="1279" hidden="1">
      <c r="A1279" s="41">
        <v>44409.0</v>
      </c>
      <c r="B1279" s="19">
        <v>949519.0</v>
      </c>
      <c r="E1279" s="43">
        <v>0.0</v>
      </c>
      <c r="H1279" s="45"/>
    </row>
    <row r="1280" hidden="1">
      <c r="A1280" s="41">
        <v>44409.0</v>
      </c>
      <c r="B1280" s="19">
        <v>949896.0</v>
      </c>
      <c r="E1280" s="43">
        <v>0.0</v>
      </c>
      <c r="H1280" s="45"/>
    </row>
    <row r="1281" hidden="1">
      <c r="A1281" s="41">
        <v>44410.0</v>
      </c>
      <c r="B1281" s="19">
        <v>950404.0</v>
      </c>
      <c r="E1281" s="43">
        <v>0.0</v>
      </c>
      <c r="H1281" s="45"/>
    </row>
    <row r="1282" hidden="1">
      <c r="A1282" s="41">
        <v>44410.0</v>
      </c>
      <c r="B1282" s="19">
        <v>951089.0</v>
      </c>
      <c r="E1282" s="43">
        <v>0.0</v>
      </c>
      <c r="H1282" s="45"/>
    </row>
    <row r="1283" hidden="1">
      <c r="A1283" s="41">
        <v>44410.0</v>
      </c>
      <c r="B1283" s="19">
        <v>950594.0</v>
      </c>
      <c r="E1283" s="43">
        <v>0.0</v>
      </c>
      <c r="H1283" s="45"/>
    </row>
    <row r="1284" hidden="1">
      <c r="A1284" s="41">
        <v>44410.0</v>
      </c>
      <c r="B1284" s="19">
        <v>950866.0</v>
      </c>
      <c r="E1284" s="43">
        <v>0.0</v>
      </c>
      <c r="H1284" s="45"/>
    </row>
    <row r="1285" hidden="1">
      <c r="A1285" s="41">
        <v>44410.0</v>
      </c>
      <c r="B1285" s="19">
        <v>950592.0</v>
      </c>
      <c r="E1285" s="43">
        <v>0.0</v>
      </c>
      <c r="H1285" s="45"/>
    </row>
    <row r="1286" hidden="1">
      <c r="A1286" s="41">
        <v>44410.0</v>
      </c>
      <c r="B1286" s="19">
        <v>950697.0</v>
      </c>
      <c r="E1286" s="43">
        <v>0.0</v>
      </c>
      <c r="H1286" s="45"/>
    </row>
    <row r="1287" hidden="1">
      <c r="A1287" s="41">
        <v>44410.0</v>
      </c>
      <c r="B1287" s="19">
        <v>950839.0</v>
      </c>
      <c r="E1287" s="43">
        <v>0.0</v>
      </c>
      <c r="H1287" s="45"/>
    </row>
    <row r="1288" hidden="1">
      <c r="A1288" s="41">
        <v>44410.0</v>
      </c>
      <c r="B1288" s="19">
        <v>950691.0</v>
      </c>
      <c r="E1288" s="43">
        <v>0.0</v>
      </c>
      <c r="H1288" s="45"/>
    </row>
    <row r="1289" hidden="1">
      <c r="A1289" s="41">
        <v>44411.0</v>
      </c>
      <c r="B1289" s="19">
        <v>951220.0</v>
      </c>
      <c r="E1289" s="43">
        <v>0.0</v>
      </c>
      <c r="H1289" s="45"/>
    </row>
    <row r="1290" hidden="1">
      <c r="A1290" s="41">
        <v>44411.0</v>
      </c>
      <c r="B1290" s="19">
        <v>951382.0</v>
      </c>
      <c r="E1290" s="43">
        <v>0.0</v>
      </c>
      <c r="H1290" s="45"/>
    </row>
    <row r="1291" hidden="1">
      <c r="A1291" s="41">
        <v>44412.0</v>
      </c>
      <c r="B1291" s="19">
        <v>952311.0</v>
      </c>
      <c r="E1291" s="43">
        <v>0.0</v>
      </c>
      <c r="H1291" s="45"/>
    </row>
    <row r="1292" hidden="1">
      <c r="A1292" s="41">
        <v>44412.0</v>
      </c>
      <c r="B1292" s="19">
        <v>952199.0</v>
      </c>
      <c r="E1292" s="43">
        <v>0.0</v>
      </c>
      <c r="H1292" s="45"/>
    </row>
    <row r="1293" hidden="1">
      <c r="A1293" s="41">
        <v>44412.0</v>
      </c>
      <c r="B1293" s="19">
        <v>952772.0</v>
      </c>
      <c r="E1293" s="43">
        <v>0.0</v>
      </c>
      <c r="H1293" s="45"/>
    </row>
    <row r="1294" hidden="1">
      <c r="A1294" s="41">
        <v>44412.0</v>
      </c>
      <c r="B1294" s="19">
        <v>952293.0</v>
      </c>
      <c r="E1294" s="43">
        <v>0.0</v>
      </c>
      <c r="H1294" s="45"/>
    </row>
    <row r="1295" hidden="1">
      <c r="A1295" s="41">
        <v>44412.0</v>
      </c>
      <c r="B1295" s="19">
        <v>952671.0</v>
      </c>
      <c r="E1295" s="43">
        <v>0.0</v>
      </c>
      <c r="H1295" s="45"/>
    </row>
    <row r="1296" hidden="1">
      <c r="A1296" s="41">
        <v>44412.0</v>
      </c>
      <c r="B1296" s="19">
        <v>952309.0</v>
      </c>
      <c r="E1296" s="43">
        <v>0.0</v>
      </c>
      <c r="H1296" s="45"/>
    </row>
    <row r="1297" hidden="1">
      <c r="A1297" s="41">
        <v>44413.0</v>
      </c>
      <c r="B1297" s="19">
        <v>953943.0</v>
      </c>
      <c r="E1297" s="43">
        <v>0.0</v>
      </c>
      <c r="H1297" s="45"/>
    </row>
    <row r="1298" hidden="1">
      <c r="A1298" s="41">
        <v>44413.0</v>
      </c>
      <c r="B1298" s="19">
        <v>953922.0</v>
      </c>
      <c r="E1298" s="43">
        <v>0.0</v>
      </c>
      <c r="H1298" s="45"/>
    </row>
    <row r="1299" hidden="1">
      <c r="A1299" s="41">
        <v>44413.0</v>
      </c>
      <c r="B1299" s="19">
        <v>953053.0</v>
      </c>
      <c r="E1299" s="43">
        <v>0.0</v>
      </c>
      <c r="H1299" s="45"/>
    </row>
    <row r="1300" hidden="1">
      <c r="A1300" s="41">
        <v>44413.0</v>
      </c>
      <c r="B1300" s="19">
        <v>953328.0</v>
      </c>
      <c r="E1300" s="43">
        <v>0.0</v>
      </c>
      <c r="H1300" s="45"/>
    </row>
    <row r="1301" hidden="1">
      <c r="A1301" s="41">
        <v>44414.0</v>
      </c>
      <c r="B1301" s="19">
        <v>954430.0</v>
      </c>
      <c r="E1301" s="43">
        <v>0.0</v>
      </c>
      <c r="H1301" s="45"/>
    </row>
    <row r="1302" hidden="1">
      <c r="A1302" s="41">
        <v>44414.0</v>
      </c>
      <c r="B1302" s="19">
        <v>954254.0</v>
      </c>
      <c r="E1302" s="43">
        <v>0.0</v>
      </c>
      <c r="H1302" s="45"/>
    </row>
    <row r="1303" hidden="1">
      <c r="A1303" s="41">
        <v>44415.0</v>
      </c>
      <c r="B1303" s="19">
        <v>954722.0</v>
      </c>
      <c r="E1303" s="43">
        <v>0.0</v>
      </c>
      <c r="H1303" s="45"/>
    </row>
    <row r="1304" hidden="1">
      <c r="A1304" s="41">
        <v>44415.0</v>
      </c>
      <c r="B1304" s="19">
        <v>954972.0</v>
      </c>
      <c r="E1304" s="43">
        <v>0.0</v>
      </c>
      <c r="H1304" s="45"/>
    </row>
    <row r="1305" hidden="1">
      <c r="A1305" s="41">
        <v>44415.0</v>
      </c>
      <c r="B1305" s="19">
        <v>955085.0</v>
      </c>
      <c r="E1305" s="43">
        <v>0.0</v>
      </c>
      <c r="H1305" s="45"/>
    </row>
    <row r="1306" hidden="1">
      <c r="A1306" s="41">
        <v>44416.0</v>
      </c>
      <c r="B1306" s="19">
        <v>956059.0</v>
      </c>
      <c r="E1306" s="43">
        <v>0.0</v>
      </c>
      <c r="H1306" s="45"/>
    </row>
    <row r="1307" hidden="1">
      <c r="A1307" s="41">
        <v>44416.0</v>
      </c>
      <c r="B1307" s="19">
        <v>956062.0</v>
      </c>
      <c r="E1307" s="43">
        <v>0.0</v>
      </c>
      <c r="H1307" s="45"/>
    </row>
    <row r="1308" hidden="1">
      <c r="A1308" s="41">
        <v>44416.0</v>
      </c>
      <c r="B1308" s="19">
        <v>955620.0</v>
      </c>
      <c r="E1308" s="43">
        <v>0.0</v>
      </c>
      <c r="H1308" s="45"/>
    </row>
    <row r="1309" hidden="1">
      <c r="A1309" s="41">
        <v>44416.0</v>
      </c>
      <c r="B1309" s="19">
        <v>956153.0</v>
      </c>
      <c r="E1309" s="43">
        <v>0.0</v>
      </c>
      <c r="H1309" s="45"/>
    </row>
    <row r="1310" hidden="1">
      <c r="A1310" s="41">
        <v>44417.0</v>
      </c>
      <c r="B1310" s="19">
        <v>956954.0</v>
      </c>
      <c r="E1310" s="43">
        <v>0.0</v>
      </c>
      <c r="H1310" s="45"/>
    </row>
    <row r="1311" hidden="1">
      <c r="A1311" s="41">
        <v>44417.0</v>
      </c>
      <c r="B1311" s="19">
        <v>956830.0</v>
      </c>
      <c r="E1311" s="43">
        <v>0.0</v>
      </c>
      <c r="H1311" s="45"/>
    </row>
    <row r="1312" hidden="1">
      <c r="A1312" s="41">
        <v>44417.0</v>
      </c>
      <c r="B1312" s="19">
        <v>956891.0</v>
      </c>
      <c r="E1312" s="43">
        <v>0.0</v>
      </c>
      <c r="H1312" s="45"/>
    </row>
    <row r="1313" hidden="1">
      <c r="A1313" s="41">
        <v>44418.0</v>
      </c>
      <c r="B1313" s="19">
        <v>957780.0</v>
      </c>
      <c r="E1313" s="43">
        <v>0.0</v>
      </c>
      <c r="H1313" s="45"/>
    </row>
    <row r="1314" hidden="1">
      <c r="A1314" s="41">
        <v>44418.0</v>
      </c>
      <c r="B1314" s="19">
        <v>957233.0</v>
      </c>
      <c r="E1314" s="43">
        <v>0.0</v>
      </c>
      <c r="H1314" s="45"/>
    </row>
    <row r="1315" hidden="1">
      <c r="A1315" s="41">
        <v>44418.0</v>
      </c>
      <c r="B1315" s="19">
        <v>957790.0</v>
      </c>
      <c r="E1315" s="43">
        <v>0.0</v>
      </c>
      <c r="H1315" s="45"/>
    </row>
    <row r="1316" hidden="1">
      <c r="A1316" s="41">
        <v>44419.0</v>
      </c>
      <c r="B1316" s="19">
        <v>957894.0</v>
      </c>
      <c r="E1316" s="43">
        <v>0.0</v>
      </c>
      <c r="H1316" s="45"/>
    </row>
    <row r="1317" hidden="1">
      <c r="A1317" s="41">
        <v>44419.0</v>
      </c>
      <c r="B1317" s="19">
        <v>958518.0</v>
      </c>
      <c r="E1317" s="43">
        <v>0.0</v>
      </c>
      <c r="H1317" s="45"/>
    </row>
    <row r="1318" hidden="1">
      <c r="A1318" s="41">
        <v>44419.0</v>
      </c>
      <c r="B1318" s="19">
        <v>958033.0</v>
      </c>
      <c r="E1318" s="43">
        <v>0.0</v>
      </c>
      <c r="H1318" s="45"/>
    </row>
    <row r="1319" hidden="1">
      <c r="A1319" s="41">
        <v>44419.0</v>
      </c>
      <c r="B1319" s="19">
        <v>958299.0</v>
      </c>
      <c r="E1319" s="43">
        <v>0.0</v>
      </c>
      <c r="H1319" s="45"/>
    </row>
    <row r="1320" hidden="1">
      <c r="A1320" s="41">
        <v>44419.0</v>
      </c>
      <c r="B1320" s="19">
        <v>958436.0</v>
      </c>
      <c r="E1320" s="43">
        <v>0.0</v>
      </c>
      <c r="H1320" s="45"/>
    </row>
    <row r="1321" hidden="1">
      <c r="A1321" s="41">
        <v>44419.0</v>
      </c>
      <c r="B1321" s="19">
        <v>958084.0</v>
      </c>
      <c r="E1321" s="43">
        <v>0.0</v>
      </c>
      <c r="H1321" s="45"/>
    </row>
    <row r="1322" hidden="1">
      <c r="A1322" s="41">
        <v>44420.0</v>
      </c>
      <c r="B1322" s="19">
        <v>958972.0</v>
      </c>
      <c r="E1322" s="43">
        <v>0.0</v>
      </c>
      <c r="H1322" s="45"/>
    </row>
    <row r="1323" hidden="1">
      <c r="A1323" s="41">
        <v>44421.0</v>
      </c>
      <c r="B1323" s="19">
        <v>959865.0</v>
      </c>
      <c r="E1323" s="43">
        <v>0.0</v>
      </c>
      <c r="H1323" s="45"/>
    </row>
    <row r="1324" hidden="1">
      <c r="A1324" s="41">
        <v>44422.0</v>
      </c>
      <c r="B1324" s="19">
        <v>960265.0</v>
      </c>
      <c r="E1324" s="43">
        <v>0.0</v>
      </c>
      <c r="H1324" s="45"/>
    </row>
    <row r="1325" hidden="1">
      <c r="A1325" s="41">
        <v>44422.0</v>
      </c>
      <c r="B1325" s="19">
        <v>959993.0</v>
      </c>
      <c r="E1325" s="43">
        <v>0.0</v>
      </c>
      <c r="H1325" s="45"/>
    </row>
    <row r="1326" hidden="1">
      <c r="A1326" s="41">
        <v>44422.0</v>
      </c>
      <c r="B1326" s="19">
        <v>960400.0</v>
      </c>
      <c r="E1326" s="43">
        <v>0.0</v>
      </c>
      <c r="H1326" s="45"/>
    </row>
    <row r="1327" hidden="1">
      <c r="A1327" s="41">
        <v>44422.0</v>
      </c>
      <c r="B1327" s="19">
        <v>960199.0</v>
      </c>
      <c r="E1327" s="43">
        <v>0.0</v>
      </c>
      <c r="H1327" s="45"/>
    </row>
    <row r="1328" hidden="1">
      <c r="A1328" s="41">
        <v>44423.0</v>
      </c>
      <c r="B1328" s="19">
        <v>960707.0</v>
      </c>
      <c r="E1328" s="43">
        <v>0.0</v>
      </c>
      <c r="H1328" s="45"/>
    </row>
    <row r="1329" hidden="1">
      <c r="A1329" s="41">
        <v>44423.0</v>
      </c>
      <c r="B1329" s="19">
        <v>960924.0</v>
      </c>
      <c r="E1329" s="43">
        <v>0.0</v>
      </c>
      <c r="H1329" s="45"/>
    </row>
    <row r="1330" hidden="1">
      <c r="A1330" s="41">
        <v>44423.0</v>
      </c>
      <c r="B1330" s="19">
        <v>961132.0</v>
      </c>
      <c r="E1330" s="43">
        <v>0.0</v>
      </c>
      <c r="H1330" s="45"/>
    </row>
    <row r="1331" hidden="1">
      <c r="A1331" s="41">
        <v>44423.0</v>
      </c>
      <c r="B1331" s="19">
        <v>961048.0</v>
      </c>
      <c r="E1331" s="43">
        <v>0.0</v>
      </c>
      <c r="H1331" s="45"/>
    </row>
    <row r="1332" hidden="1">
      <c r="A1332" s="41">
        <v>44409.0</v>
      </c>
      <c r="B1332" s="19">
        <v>949645.0</v>
      </c>
      <c r="E1332" s="43">
        <v>0.0</v>
      </c>
      <c r="H1332" s="45"/>
    </row>
    <row r="1333" hidden="1">
      <c r="A1333" s="41">
        <v>44409.0</v>
      </c>
      <c r="B1333" s="19">
        <v>949643.0</v>
      </c>
      <c r="E1333" s="43">
        <v>0.0</v>
      </c>
      <c r="H1333" s="45"/>
    </row>
    <row r="1334" hidden="1">
      <c r="A1334" s="41">
        <v>44410.0</v>
      </c>
      <c r="B1334" s="19">
        <v>950702.0</v>
      </c>
      <c r="E1334" s="43">
        <v>0.0</v>
      </c>
      <c r="H1334" s="45"/>
    </row>
    <row r="1335" hidden="1">
      <c r="A1335" s="41">
        <v>44410.0</v>
      </c>
      <c r="B1335" s="19">
        <v>950115.0</v>
      </c>
      <c r="E1335" s="43">
        <v>0.0</v>
      </c>
      <c r="H1335" s="45"/>
    </row>
    <row r="1336" hidden="1">
      <c r="A1336" s="41">
        <v>44410.0</v>
      </c>
      <c r="B1336" s="19">
        <v>950783.0</v>
      </c>
      <c r="E1336" s="43">
        <v>0.0</v>
      </c>
      <c r="H1336" s="45"/>
    </row>
    <row r="1337" hidden="1">
      <c r="A1337" s="41">
        <v>44410.0</v>
      </c>
      <c r="B1337" s="19">
        <v>950601.0</v>
      </c>
      <c r="E1337" s="43">
        <v>0.0</v>
      </c>
      <c r="H1337" s="45"/>
    </row>
    <row r="1338" hidden="1">
      <c r="A1338" s="41">
        <v>44410.0</v>
      </c>
      <c r="B1338" s="19">
        <v>950287.0</v>
      </c>
      <c r="E1338" s="43">
        <v>0.0</v>
      </c>
      <c r="H1338" s="45"/>
    </row>
    <row r="1339" hidden="1">
      <c r="A1339" s="41">
        <v>44411.0</v>
      </c>
      <c r="B1339" s="19">
        <v>951829.0</v>
      </c>
      <c r="E1339" s="43">
        <v>0.0</v>
      </c>
      <c r="H1339" s="45"/>
    </row>
    <row r="1340" hidden="1">
      <c r="A1340" s="41">
        <v>44411.0</v>
      </c>
      <c r="B1340" s="19">
        <v>951717.0</v>
      </c>
      <c r="E1340" s="43">
        <v>0.0</v>
      </c>
      <c r="H1340" s="45"/>
    </row>
    <row r="1341" hidden="1">
      <c r="A1341" s="41">
        <v>44411.0</v>
      </c>
      <c r="B1341" s="19">
        <v>951424.0</v>
      </c>
      <c r="E1341" s="43">
        <v>0.0</v>
      </c>
      <c r="H1341" s="45"/>
    </row>
    <row r="1342" hidden="1">
      <c r="A1342" s="41">
        <v>44411.0</v>
      </c>
      <c r="B1342" s="19">
        <v>951949.0</v>
      </c>
      <c r="E1342" s="43">
        <v>0.0</v>
      </c>
      <c r="H1342" s="45"/>
    </row>
    <row r="1343" hidden="1">
      <c r="A1343" s="41">
        <v>44411.0</v>
      </c>
      <c r="B1343" s="19">
        <v>951719.0</v>
      </c>
      <c r="E1343" s="43">
        <v>0.0</v>
      </c>
      <c r="H1343" s="45"/>
    </row>
    <row r="1344" hidden="1">
      <c r="A1344" s="41">
        <v>44411.0</v>
      </c>
      <c r="B1344" s="19">
        <v>951138.0</v>
      </c>
      <c r="E1344" s="43">
        <v>0.0</v>
      </c>
      <c r="H1344" s="45"/>
    </row>
    <row r="1345" hidden="1">
      <c r="A1345" s="41">
        <v>44412.0</v>
      </c>
      <c r="B1345" s="19">
        <v>952710.0</v>
      </c>
      <c r="E1345" s="43">
        <v>0.0</v>
      </c>
      <c r="H1345" s="45"/>
    </row>
    <row r="1346" hidden="1">
      <c r="A1346" s="41">
        <v>44412.0</v>
      </c>
      <c r="B1346" s="19">
        <v>952039.0</v>
      </c>
      <c r="E1346" s="43">
        <v>0.0</v>
      </c>
      <c r="H1346" s="45"/>
    </row>
    <row r="1347" hidden="1">
      <c r="A1347" s="41">
        <v>44412.0</v>
      </c>
      <c r="B1347" s="19">
        <v>952762.0</v>
      </c>
      <c r="E1347" s="43">
        <v>0.0</v>
      </c>
      <c r="H1347" s="45"/>
    </row>
    <row r="1348" hidden="1">
      <c r="A1348" s="41">
        <v>44412.0</v>
      </c>
      <c r="B1348" s="19">
        <v>952728.0</v>
      </c>
      <c r="E1348" s="43">
        <v>0.0</v>
      </c>
      <c r="H1348" s="45"/>
    </row>
    <row r="1349" hidden="1">
      <c r="A1349" s="41">
        <v>44413.0</v>
      </c>
      <c r="B1349" s="19">
        <v>953399.0</v>
      </c>
      <c r="E1349" s="43">
        <v>0.0</v>
      </c>
      <c r="H1349" s="45"/>
    </row>
    <row r="1350" hidden="1">
      <c r="A1350" s="41">
        <v>44413.0</v>
      </c>
      <c r="B1350" s="19">
        <v>953728.0</v>
      </c>
      <c r="E1350" s="43">
        <v>0.0</v>
      </c>
      <c r="H1350" s="45"/>
    </row>
    <row r="1351" hidden="1">
      <c r="A1351" s="41">
        <v>44413.0</v>
      </c>
      <c r="B1351" s="19">
        <v>953875.0</v>
      </c>
      <c r="E1351" s="43">
        <v>0.0</v>
      </c>
      <c r="H1351" s="45"/>
    </row>
    <row r="1352" hidden="1">
      <c r="A1352" s="41">
        <v>44413.0</v>
      </c>
      <c r="B1352" s="19">
        <v>953858.0</v>
      </c>
      <c r="E1352" s="43">
        <v>0.0</v>
      </c>
      <c r="H1352" s="45"/>
    </row>
    <row r="1353" hidden="1">
      <c r="A1353" s="41">
        <v>44413.0</v>
      </c>
      <c r="B1353" s="19">
        <v>953859.0</v>
      </c>
      <c r="E1353" s="43">
        <v>0.0</v>
      </c>
      <c r="H1353" s="45"/>
    </row>
    <row r="1354" hidden="1">
      <c r="A1354" s="41">
        <v>44414.0</v>
      </c>
      <c r="B1354" s="19">
        <v>954438.0</v>
      </c>
      <c r="E1354" s="43">
        <v>0.0</v>
      </c>
      <c r="H1354" s="45"/>
    </row>
    <row r="1355" hidden="1">
      <c r="A1355" s="41">
        <v>44414.0</v>
      </c>
      <c r="B1355" s="19">
        <v>954445.0</v>
      </c>
      <c r="E1355" s="43">
        <v>0.0</v>
      </c>
      <c r="H1355" s="45"/>
    </row>
    <row r="1356" hidden="1">
      <c r="A1356" s="41">
        <v>44414.0</v>
      </c>
      <c r="B1356" s="19">
        <v>954264.0</v>
      </c>
      <c r="E1356" s="43">
        <v>0.0</v>
      </c>
      <c r="H1356" s="45"/>
    </row>
    <row r="1357" hidden="1">
      <c r="A1357" s="41">
        <v>44414.0</v>
      </c>
      <c r="B1357" s="19">
        <v>954014.0</v>
      </c>
      <c r="E1357" s="43">
        <v>0.0</v>
      </c>
      <c r="H1357" s="45"/>
    </row>
    <row r="1358" hidden="1">
      <c r="A1358" s="41">
        <v>44414.0</v>
      </c>
      <c r="B1358" s="19">
        <v>954452.0</v>
      </c>
      <c r="E1358" s="43">
        <v>0.0</v>
      </c>
      <c r="H1358" s="45"/>
    </row>
    <row r="1359" hidden="1">
      <c r="A1359" s="41">
        <v>44416.0</v>
      </c>
      <c r="B1359" s="19">
        <v>955755.0</v>
      </c>
      <c r="E1359" s="43">
        <v>0.0</v>
      </c>
      <c r="H1359" s="45"/>
    </row>
    <row r="1360" hidden="1">
      <c r="A1360" s="41">
        <v>44416.0</v>
      </c>
      <c r="B1360" s="19">
        <v>955295.0</v>
      </c>
      <c r="E1360" s="43">
        <v>0.0</v>
      </c>
      <c r="H1360" s="45"/>
    </row>
    <row r="1361" hidden="1">
      <c r="A1361" s="41">
        <v>44416.0</v>
      </c>
      <c r="B1361" s="19">
        <v>955909.0</v>
      </c>
      <c r="E1361" s="43">
        <v>0.0</v>
      </c>
      <c r="H1361" s="45"/>
    </row>
    <row r="1362" hidden="1">
      <c r="A1362" s="41">
        <v>44416.0</v>
      </c>
      <c r="B1362" s="19">
        <v>955344.0</v>
      </c>
      <c r="E1362" s="43">
        <v>0.0</v>
      </c>
      <c r="H1362" s="45"/>
    </row>
    <row r="1363" hidden="1">
      <c r="A1363" s="41">
        <v>44416.0</v>
      </c>
      <c r="B1363" s="19">
        <v>955448.0</v>
      </c>
      <c r="E1363" s="43">
        <v>0.0</v>
      </c>
      <c r="H1363" s="45"/>
    </row>
    <row r="1364" hidden="1">
      <c r="A1364" s="41">
        <v>44416.0</v>
      </c>
      <c r="B1364" s="19">
        <v>955763.0</v>
      </c>
      <c r="E1364" s="43">
        <v>0.0</v>
      </c>
      <c r="H1364" s="45"/>
    </row>
    <row r="1365" hidden="1">
      <c r="A1365" s="41">
        <v>44417.0</v>
      </c>
      <c r="B1365" s="19">
        <v>956997.0</v>
      </c>
      <c r="E1365" s="43">
        <v>0.0</v>
      </c>
      <c r="H1365" s="45"/>
    </row>
    <row r="1366" hidden="1">
      <c r="A1366" s="41">
        <v>44417.0</v>
      </c>
      <c r="B1366" s="19">
        <v>956485.0</v>
      </c>
      <c r="E1366" s="43">
        <v>0.0</v>
      </c>
      <c r="H1366" s="45"/>
    </row>
    <row r="1367" hidden="1">
      <c r="A1367" s="41">
        <v>44418.0</v>
      </c>
      <c r="B1367" s="19">
        <v>957514.0</v>
      </c>
      <c r="E1367" s="43">
        <v>0.0</v>
      </c>
      <c r="H1367" s="45"/>
    </row>
    <row r="1368" hidden="1">
      <c r="A1368" s="41">
        <v>44418.0</v>
      </c>
      <c r="B1368" s="19">
        <v>957581.0</v>
      </c>
      <c r="E1368" s="43">
        <v>0.0</v>
      </c>
      <c r="H1368" s="45"/>
    </row>
    <row r="1369" hidden="1">
      <c r="A1369" s="41">
        <v>44418.0</v>
      </c>
      <c r="B1369" s="19">
        <v>957423.0</v>
      </c>
      <c r="E1369" s="43">
        <v>0.0</v>
      </c>
      <c r="H1369" s="45"/>
    </row>
    <row r="1370" hidden="1">
      <c r="A1370" s="41">
        <v>44418.0</v>
      </c>
      <c r="B1370" s="19">
        <v>957752.0</v>
      </c>
      <c r="E1370" s="43">
        <v>0.0</v>
      </c>
      <c r="H1370" s="45"/>
    </row>
    <row r="1371" hidden="1">
      <c r="A1371" s="41">
        <v>44419.0</v>
      </c>
      <c r="B1371" s="19">
        <v>958459.0</v>
      </c>
      <c r="E1371" s="43">
        <v>0.0</v>
      </c>
      <c r="H1371" s="45"/>
    </row>
    <row r="1372" hidden="1">
      <c r="A1372" s="41">
        <v>44419.0</v>
      </c>
      <c r="B1372" s="19">
        <v>957890.0</v>
      </c>
      <c r="E1372" s="43">
        <v>0.0</v>
      </c>
      <c r="H1372" s="45"/>
    </row>
    <row r="1373" hidden="1">
      <c r="A1373" s="41">
        <v>44419.0</v>
      </c>
      <c r="B1373" s="19">
        <v>958499.0</v>
      </c>
      <c r="E1373" s="43">
        <v>0.0</v>
      </c>
      <c r="H1373" s="45"/>
    </row>
    <row r="1374" hidden="1">
      <c r="A1374" s="41">
        <v>44419.0</v>
      </c>
      <c r="B1374" s="19">
        <v>958504.0</v>
      </c>
      <c r="E1374" s="43">
        <v>0.0</v>
      </c>
      <c r="H1374" s="45"/>
    </row>
    <row r="1375" hidden="1">
      <c r="A1375" s="41">
        <v>44420.0</v>
      </c>
      <c r="B1375" s="19">
        <v>958603.0</v>
      </c>
      <c r="E1375" s="43">
        <v>0.0</v>
      </c>
      <c r="H1375" s="45"/>
    </row>
    <row r="1376" hidden="1">
      <c r="A1376" s="41">
        <v>44420.0</v>
      </c>
      <c r="B1376" s="19">
        <v>958919.0</v>
      </c>
      <c r="E1376" s="43">
        <v>0.0</v>
      </c>
      <c r="H1376" s="45"/>
    </row>
    <row r="1377" hidden="1">
      <c r="A1377" s="41">
        <v>44420.0</v>
      </c>
      <c r="B1377" s="19">
        <v>959153.0</v>
      </c>
      <c r="E1377" s="43">
        <v>0.0</v>
      </c>
      <c r="H1377" s="45"/>
    </row>
    <row r="1378" hidden="1">
      <c r="A1378" s="41">
        <v>44421.0</v>
      </c>
      <c r="B1378" s="19">
        <v>959692.0</v>
      </c>
      <c r="E1378" s="43">
        <v>0.0</v>
      </c>
      <c r="H1378" s="45"/>
    </row>
    <row r="1379" hidden="1">
      <c r="A1379" s="41">
        <v>44421.0</v>
      </c>
      <c r="B1379" s="19">
        <v>959846.0</v>
      </c>
      <c r="E1379" s="43">
        <v>0.0</v>
      </c>
      <c r="H1379" s="45"/>
    </row>
    <row r="1380" hidden="1">
      <c r="A1380" s="41">
        <v>44421.0</v>
      </c>
      <c r="B1380" s="19">
        <v>959775.0</v>
      </c>
      <c r="E1380" s="43">
        <v>0.0</v>
      </c>
      <c r="H1380" s="45"/>
    </row>
    <row r="1381" hidden="1">
      <c r="A1381" s="41">
        <v>44422.0</v>
      </c>
      <c r="B1381" s="19">
        <v>960438.0</v>
      </c>
      <c r="E1381" s="43">
        <v>0.0</v>
      </c>
      <c r="H1381" s="45"/>
    </row>
    <row r="1382" hidden="1">
      <c r="A1382" s="41">
        <v>44423.0</v>
      </c>
      <c r="B1382" s="19">
        <v>960879.0</v>
      </c>
      <c r="E1382" s="43">
        <v>0.0</v>
      </c>
      <c r="H1382" s="45"/>
    </row>
    <row r="1383" hidden="1">
      <c r="A1383" s="41">
        <v>44409.0</v>
      </c>
      <c r="B1383" s="19">
        <v>949151.0</v>
      </c>
      <c r="E1383" s="43">
        <v>0.0</v>
      </c>
      <c r="H1383" s="45"/>
    </row>
    <row r="1384" hidden="1">
      <c r="A1384" s="41">
        <v>44409.0</v>
      </c>
      <c r="B1384" s="19">
        <v>949489.0</v>
      </c>
      <c r="E1384" s="43">
        <v>0.0</v>
      </c>
      <c r="H1384" s="45"/>
    </row>
    <row r="1385" hidden="1">
      <c r="A1385" s="41">
        <v>44409.0</v>
      </c>
      <c r="B1385" s="19">
        <v>949310.0</v>
      </c>
      <c r="E1385" s="43">
        <v>0.0</v>
      </c>
      <c r="H1385" s="45"/>
    </row>
    <row r="1386" hidden="1">
      <c r="A1386" s="41">
        <v>44409.0</v>
      </c>
      <c r="B1386" s="19">
        <v>949818.0</v>
      </c>
      <c r="E1386" s="43">
        <v>0.0</v>
      </c>
      <c r="H1386" s="45"/>
    </row>
    <row r="1387" hidden="1">
      <c r="A1387" s="41">
        <v>44409.0</v>
      </c>
      <c r="B1387" s="19">
        <v>949442.0</v>
      </c>
      <c r="E1387" s="43">
        <v>0.0</v>
      </c>
      <c r="H1387" s="45"/>
    </row>
    <row r="1388" hidden="1">
      <c r="A1388" s="41">
        <v>44409.0</v>
      </c>
      <c r="B1388" s="19">
        <v>949335.0</v>
      </c>
      <c r="E1388" s="43">
        <v>0.0</v>
      </c>
      <c r="H1388" s="45"/>
    </row>
    <row r="1389" hidden="1">
      <c r="A1389" s="41">
        <v>44409.0</v>
      </c>
      <c r="B1389" s="19">
        <v>949765.0</v>
      </c>
      <c r="E1389" s="43">
        <v>0.0</v>
      </c>
      <c r="H1389" s="45"/>
    </row>
    <row r="1390" hidden="1">
      <c r="A1390" s="41">
        <v>44410.0</v>
      </c>
      <c r="B1390" s="19">
        <v>951051.0</v>
      </c>
      <c r="E1390" s="43">
        <v>0.0</v>
      </c>
      <c r="H1390" s="45"/>
    </row>
    <row r="1391" hidden="1">
      <c r="A1391" s="41">
        <v>44410.0</v>
      </c>
      <c r="B1391" s="19">
        <v>950787.0</v>
      </c>
      <c r="E1391" s="43">
        <v>0.0</v>
      </c>
      <c r="H1391" s="45"/>
    </row>
    <row r="1392" hidden="1">
      <c r="A1392" s="41">
        <v>44410.0</v>
      </c>
      <c r="B1392" s="19">
        <v>950574.0</v>
      </c>
      <c r="E1392" s="43">
        <v>0.0</v>
      </c>
      <c r="H1392" s="45"/>
    </row>
    <row r="1393" hidden="1">
      <c r="A1393" s="41">
        <v>44410.0</v>
      </c>
      <c r="B1393" s="19">
        <v>950913.0</v>
      </c>
      <c r="E1393" s="43">
        <v>0.0</v>
      </c>
      <c r="H1393" s="45"/>
    </row>
    <row r="1394" hidden="1">
      <c r="A1394" s="41">
        <v>44410.0</v>
      </c>
      <c r="B1394" s="19">
        <v>950676.0</v>
      </c>
      <c r="E1394" s="43">
        <v>0.0</v>
      </c>
      <c r="H1394" s="45"/>
    </row>
    <row r="1395" hidden="1">
      <c r="A1395" s="41">
        <v>44411.0</v>
      </c>
      <c r="B1395" s="19">
        <v>951836.0</v>
      </c>
      <c r="E1395" s="43">
        <v>0.0</v>
      </c>
      <c r="H1395" s="45"/>
    </row>
    <row r="1396" hidden="1">
      <c r="A1396" s="41">
        <v>44411.0</v>
      </c>
      <c r="B1396" s="19">
        <v>951173.0</v>
      </c>
      <c r="E1396" s="43">
        <v>0.0</v>
      </c>
      <c r="H1396" s="45"/>
    </row>
    <row r="1397" hidden="1">
      <c r="A1397" s="41">
        <v>44411.0</v>
      </c>
      <c r="B1397" s="19">
        <v>951284.0</v>
      </c>
      <c r="E1397" s="43">
        <v>0.0</v>
      </c>
      <c r="H1397" s="45"/>
    </row>
    <row r="1398" hidden="1">
      <c r="A1398" s="41">
        <v>44411.0</v>
      </c>
      <c r="B1398" s="19">
        <v>951165.0</v>
      </c>
      <c r="E1398" s="43">
        <v>0.0</v>
      </c>
      <c r="H1398" s="45"/>
    </row>
    <row r="1399" hidden="1">
      <c r="A1399" s="41">
        <v>44411.0</v>
      </c>
      <c r="B1399" s="19">
        <v>951436.0</v>
      </c>
      <c r="E1399" s="43">
        <v>0.0</v>
      </c>
      <c r="H1399" s="45"/>
    </row>
    <row r="1400" hidden="1">
      <c r="A1400" s="41">
        <v>44411.0</v>
      </c>
      <c r="B1400" s="19">
        <v>951393.0</v>
      </c>
      <c r="E1400" s="43">
        <v>0.0</v>
      </c>
      <c r="H1400" s="45"/>
    </row>
    <row r="1401" hidden="1">
      <c r="A1401" s="41">
        <v>44412.0</v>
      </c>
      <c r="B1401" s="19">
        <v>952281.0</v>
      </c>
      <c r="E1401" s="43">
        <v>0.0</v>
      </c>
      <c r="H1401" s="45"/>
    </row>
    <row r="1402" hidden="1">
      <c r="A1402" s="41">
        <v>44412.0</v>
      </c>
      <c r="B1402" s="19">
        <v>952451.0</v>
      </c>
      <c r="E1402" s="43">
        <v>0.0</v>
      </c>
      <c r="H1402" s="45"/>
    </row>
    <row r="1403" hidden="1">
      <c r="A1403" s="41">
        <v>44412.0</v>
      </c>
      <c r="B1403" s="19">
        <v>952137.0</v>
      </c>
      <c r="E1403" s="43">
        <v>0.0</v>
      </c>
      <c r="H1403" s="45"/>
    </row>
    <row r="1404" hidden="1">
      <c r="A1404" s="41">
        <v>44412.0</v>
      </c>
      <c r="B1404" s="19">
        <v>952248.0</v>
      </c>
      <c r="E1404" s="43">
        <v>0.0</v>
      </c>
      <c r="H1404" s="45"/>
    </row>
    <row r="1405" hidden="1">
      <c r="A1405" s="41">
        <v>44412.0</v>
      </c>
      <c r="B1405" s="19">
        <v>952703.0</v>
      </c>
      <c r="E1405" s="43">
        <v>0.0</v>
      </c>
      <c r="H1405" s="45"/>
    </row>
    <row r="1406" hidden="1">
      <c r="A1406" s="41">
        <v>44412.0</v>
      </c>
      <c r="B1406" s="19">
        <v>952522.0</v>
      </c>
      <c r="E1406" s="43">
        <v>0.0</v>
      </c>
      <c r="H1406" s="45"/>
    </row>
    <row r="1407" hidden="1">
      <c r="A1407" s="41">
        <v>44414.0</v>
      </c>
      <c r="B1407" s="19">
        <v>954468.0</v>
      </c>
      <c r="E1407" s="43">
        <v>0.0</v>
      </c>
      <c r="H1407" s="45"/>
    </row>
    <row r="1408" hidden="1">
      <c r="A1408" s="41">
        <v>44414.0</v>
      </c>
      <c r="B1408" s="19">
        <v>954131.0</v>
      </c>
      <c r="E1408" s="43">
        <v>0.0</v>
      </c>
      <c r="H1408" s="45"/>
    </row>
    <row r="1409" hidden="1">
      <c r="A1409" s="41">
        <v>44415.0</v>
      </c>
      <c r="B1409" s="19">
        <v>955224.0</v>
      </c>
      <c r="E1409" s="43">
        <v>0.0</v>
      </c>
      <c r="H1409" s="45"/>
    </row>
    <row r="1410" hidden="1">
      <c r="A1410" s="41">
        <v>44415.0</v>
      </c>
      <c r="B1410" s="19">
        <v>954615.0</v>
      </c>
      <c r="E1410" s="43">
        <v>0.0</v>
      </c>
      <c r="H1410" s="45"/>
    </row>
    <row r="1411" hidden="1">
      <c r="A1411" s="41">
        <v>44416.0</v>
      </c>
      <c r="B1411" s="19">
        <v>955420.0</v>
      </c>
      <c r="E1411" s="43">
        <v>0.0</v>
      </c>
      <c r="H1411" s="45"/>
    </row>
    <row r="1412" hidden="1">
      <c r="A1412" s="41">
        <v>44416.0</v>
      </c>
      <c r="B1412" s="19">
        <v>955774.0</v>
      </c>
      <c r="E1412" s="43">
        <v>0.0</v>
      </c>
      <c r="H1412" s="45"/>
    </row>
    <row r="1413" hidden="1">
      <c r="A1413" s="41">
        <v>44416.0</v>
      </c>
      <c r="B1413" s="19">
        <v>955540.0</v>
      </c>
      <c r="E1413" s="43">
        <v>0.0</v>
      </c>
      <c r="H1413" s="45"/>
    </row>
    <row r="1414" hidden="1">
      <c r="A1414" s="41">
        <v>44416.0</v>
      </c>
      <c r="B1414" s="19">
        <v>955597.0</v>
      </c>
      <c r="E1414" s="43">
        <v>0.0</v>
      </c>
      <c r="H1414" s="45"/>
    </row>
    <row r="1415" hidden="1">
      <c r="A1415" s="41">
        <v>44416.0</v>
      </c>
      <c r="B1415" s="19">
        <v>955615.0</v>
      </c>
      <c r="E1415" s="43">
        <v>0.0</v>
      </c>
      <c r="H1415" s="45"/>
    </row>
    <row r="1416" hidden="1">
      <c r="A1416" s="41">
        <v>44416.0</v>
      </c>
      <c r="B1416" s="19">
        <v>955645.0</v>
      </c>
      <c r="E1416" s="43">
        <v>0.0</v>
      </c>
      <c r="H1416" s="45"/>
    </row>
    <row r="1417" hidden="1">
      <c r="A1417" s="41">
        <v>44417.0</v>
      </c>
      <c r="B1417" s="19">
        <v>956437.0</v>
      </c>
      <c r="E1417" s="43">
        <v>0.0</v>
      </c>
      <c r="H1417" s="45"/>
    </row>
    <row r="1418" hidden="1">
      <c r="A1418" s="41">
        <v>44417.0</v>
      </c>
      <c r="B1418" s="19">
        <v>956525.0</v>
      </c>
      <c r="E1418" s="43">
        <v>0.0</v>
      </c>
      <c r="H1418" s="45"/>
    </row>
    <row r="1419" hidden="1">
      <c r="A1419" s="41">
        <v>44418.0</v>
      </c>
      <c r="B1419" s="19">
        <v>957363.0</v>
      </c>
      <c r="E1419" s="43">
        <v>0.0</v>
      </c>
      <c r="H1419" s="45"/>
    </row>
    <row r="1420" hidden="1">
      <c r="A1420" s="41">
        <v>44418.0</v>
      </c>
      <c r="B1420" s="19">
        <v>957720.0</v>
      </c>
      <c r="E1420" s="43">
        <v>0.0</v>
      </c>
      <c r="H1420" s="45"/>
    </row>
    <row r="1421" hidden="1">
      <c r="A1421" s="41">
        <v>44418.0</v>
      </c>
      <c r="B1421" s="19">
        <v>957695.0</v>
      </c>
      <c r="E1421" s="43">
        <v>0.0</v>
      </c>
      <c r="H1421" s="45"/>
    </row>
    <row r="1422" hidden="1">
      <c r="A1422" s="41">
        <v>44419.0</v>
      </c>
      <c r="B1422" s="19">
        <v>958105.0</v>
      </c>
      <c r="E1422" s="43">
        <v>0.0</v>
      </c>
      <c r="H1422" s="45"/>
    </row>
    <row r="1423" hidden="1">
      <c r="A1423" s="41">
        <v>44420.0</v>
      </c>
      <c r="B1423" s="19">
        <v>958949.0</v>
      </c>
      <c r="E1423" s="43">
        <v>0.0</v>
      </c>
      <c r="H1423" s="45"/>
    </row>
    <row r="1424" hidden="1">
      <c r="A1424" s="41">
        <v>44420.0</v>
      </c>
      <c r="B1424" s="19">
        <v>958869.0</v>
      </c>
      <c r="E1424" s="43">
        <v>0.0</v>
      </c>
      <c r="H1424" s="45"/>
    </row>
    <row r="1425" hidden="1">
      <c r="A1425" s="41">
        <v>44421.0</v>
      </c>
      <c r="B1425" s="19">
        <v>959691.0</v>
      </c>
      <c r="E1425" s="43">
        <v>0.0</v>
      </c>
      <c r="H1425" s="45"/>
    </row>
    <row r="1426" hidden="1">
      <c r="A1426" s="41">
        <v>44421.0</v>
      </c>
      <c r="B1426" s="19">
        <v>959636.0</v>
      </c>
      <c r="E1426" s="43">
        <v>0.0</v>
      </c>
      <c r="H1426" s="45"/>
    </row>
    <row r="1427" hidden="1">
      <c r="A1427" s="41">
        <v>44421.0</v>
      </c>
      <c r="B1427" s="19">
        <v>959459.0</v>
      </c>
      <c r="E1427" s="43">
        <v>0.0</v>
      </c>
      <c r="H1427" s="45"/>
    </row>
    <row r="1428" hidden="1">
      <c r="A1428" s="41">
        <v>44421.0</v>
      </c>
      <c r="B1428" s="19">
        <v>959428.0</v>
      </c>
      <c r="E1428" s="43">
        <v>0.0</v>
      </c>
      <c r="H1428" s="45"/>
    </row>
    <row r="1429" hidden="1">
      <c r="A1429" s="41">
        <v>44422.0</v>
      </c>
      <c r="B1429" s="19">
        <v>960068.0</v>
      </c>
      <c r="E1429" s="43">
        <v>0.0</v>
      </c>
      <c r="H1429" s="45"/>
    </row>
    <row r="1430" hidden="1">
      <c r="A1430" s="41">
        <v>44422.0</v>
      </c>
      <c r="B1430" s="19">
        <v>960374.0</v>
      </c>
      <c r="E1430" s="43">
        <v>0.0</v>
      </c>
      <c r="H1430" s="45"/>
    </row>
    <row r="1431" hidden="1">
      <c r="A1431" s="41">
        <v>44423.0</v>
      </c>
      <c r="B1431" s="19">
        <v>961024.0</v>
      </c>
      <c r="E1431" s="43">
        <v>0.0</v>
      </c>
      <c r="H1431" s="45"/>
    </row>
    <row r="1432" hidden="1">
      <c r="A1432" s="41">
        <v>44423.0</v>
      </c>
      <c r="B1432" s="19">
        <v>960832.0</v>
      </c>
      <c r="E1432" s="43">
        <v>0.0</v>
      </c>
      <c r="H1432" s="45"/>
    </row>
    <row r="1433" hidden="1">
      <c r="A1433" s="41">
        <v>44409.0</v>
      </c>
      <c r="B1433" s="19">
        <v>949558.0</v>
      </c>
      <c r="E1433" s="43">
        <v>0.0</v>
      </c>
      <c r="H1433" s="45"/>
    </row>
    <row r="1434" hidden="1">
      <c r="A1434" s="41">
        <v>44409.0</v>
      </c>
      <c r="B1434" s="19">
        <v>949678.0</v>
      </c>
      <c r="E1434" s="43">
        <v>0.0</v>
      </c>
      <c r="H1434" s="45"/>
    </row>
    <row r="1435" hidden="1">
      <c r="A1435" s="41">
        <v>44409.0</v>
      </c>
      <c r="B1435" s="19">
        <v>949761.0</v>
      </c>
      <c r="E1435" s="43">
        <v>0.0</v>
      </c>
      <c r="H1435" s="45"/>
    </row>
    <row r="1436" hidden="1">
      <c r="A1436" s="41">
        <v>44409.0</v>
      </c>
      <c r="B1436" s="19">
        <v>949355.0</v>
      </c>
      <c r="E1436" s="43">
        <v>0.0</v>
      </c>
      <c r="H1436" s="45"/>
    </row>
    <row r="1437" hidden="1">
      <c r="A1437" s="41">
        <v>44409.0</v>
      </c>
      <c r="B1437" s="19">
        <v>949948.0</v>
      </c>
      <c r="E1437" s="43">
        <v>0.0</v>
      </c>
      <c r="H1437" s="45"/>
    </row>
    <row r="1438" hidden="1">
      <c r="A1438" s="41">
        <v>44409.0</v>
      </c>
      <c r="B1438" s="19">
        <v>949231.0</v>
      </c>
      <c r="E1438" s="43">
        <v>0.0</v>
      </c>
      <c r="H1438" s="45"/>
    </row>
    <row r="1439" hidden="1">
      <c r="A1439" s="41">
        <v>44410.0</v>
      </c>
      <c r="B1439" s="19">
        <v>950302.0</v>
      </c>
      <c r="E1439" s="43">
        <v>0.0</v>
      </c>
      <c r="H1439" s="45"/>
    </row>
    <row r="1440" hidden="1">
      <c r="A1440" s="41">
        <v>44410.0</v>
      </c>
      <c r="B1440" s="19">
        <v>950292.0</v>
      </c>
      <c r="E1440" s="43">
        <v>0.0</v>
      </c>
      <c r="H1440" s="45"/>
    </row>
    <row r="1441" hidden="1">
      <c r="A1441" s="41">
        <v>44410.0</v>
      </c>
      <c r="B1441" s="19">
        <v>950285.0</v>
      </c>
      <c r="E1441" s="43">
        <v>0.0</v>
      </c>
      <c r="H1441" s="45"/>
    </row>
    <row r="1442" hidden="1">
      <c r="A1442" s="41">
        <v>44410.0</v>
      </c>
      <c r="B1442" s="19">
        <v>950604.0</v>
      </c>
      <c r="E1442" s="43">
        <v>0.0</v>
      </c>
      <c r="H1442" s="45"/>
    </row>
    <row r="1443" hidden="1">
      <c r="A1443" s="41">
        <v>44410.0</v>
      </c>
      <c r="B1443" s="19">
        <v>950281.0</v>
      </c>
      <c r="E1443" s="43">
        <v>0.0</v>
      </c>
      <c r="H1443" s="45"/>
    </row>
    <row r="1444" hidden="1">
      <c r="A1444" s="41">
        <v>44411.0</v>
      </c>
      <c r="B1444" s="19">
        <v>951285.0</v>
      </c>
      <c r="E1444" s="43">
        <v>0.0</v>
      </c>
      <c r="H1444" s="45"/>
    </row>
    <row r="1445" hidden="1">
      <c r="A1445" s="41">
        <v>44411.0</v>
      </c>
      <c r="B1445" s="19">
        <v>951911.0</v>
      </c>
      <c r="E1445" s="43">
        <v>0.0</v>
      </c>
      <c r="H1445" s="45"/>
    </row>
    <row r="1446" hidden="1">
      <c r="A1446" s="41">
        <v>44411.0</v>
      </c>
      <c r="B1446" s="19">
        <v>951111.0</v>
      </c>
      <c r="E1446" s="43">
        <v>0.0</v>
      </c>
      <c r="H1446" s="45"/>
    </row>
    <row r="1447" hidden="1">
      <c r="A1447" s="41">
        <v>44411.0</v>
      </c>
      <c r="B1447" s="19">
        <v>951460.0</v>
      </c>
      <c r="E1447" s="43">
        <v>0.0</v>
      </c>
      <c r="H1447" s="45"/>
    </row>
    <row r="1448" hidden="1">
      <c r="A1448" s="41">
        <v>44412.0</v>
      </c>
      <c r="B1448" s="19">
        <v>952634.0</v>
      </c>
      <c r="E1448" s="43">
        <v>0.0</v>
      </c>
      <c r="H1448" s="45"/>
    </row>
    <row r="1449" hidden="1">
      <c r="A1449" s="41">
        <v>44412.0</v>
      </c>
      <c r="B1449" s="19">
        <v>952716.0</v>
      </c>
      <c r="E1449" s="43">
        <v>0.0</v>
      </c>
      <c r="H1449" s="45"/>
    </row>
    <row r="1450" hidden="1">
      <c r="A1450" s="41">
        <v>44412.0</v>
      </c>
      <c r="B1450" s="19">
        <v>952550.0</v>
      </c>
      <c r="E1450" s="43">
        <v>0.0</v>
      </c>
      <c r="H1450" s="45"/>
    </row>
    <row r="1451" hidden="1">
      <c r="A1451" s="41">
        <v>44412.0</v>
      </c>
      <c r="B1451" s="19">
        <v>952142.0</v>
      </c>
      <c r="E1451" s="43">
        <v>0.0</v>
      </c>
      <c r="H1451" s="45"/>
    </row>
    <row r="1452" hidden="1">
      <c r="A1452" s="41">
        <v>44413.0</v>
      </c>
      <c r="B1452" s="19">
        <v>953040.0</v>
      </c>
      <c r="E1452" s="43">
        <v>0.0</v>
      </c>
      <c r="H1452" s="45"/>
    </row>
    <row r="1453" hidden="1">
      <c r="A1453" s="41">
        <v>44413.0</v>
      </c>
      <c r="B1453" s="19">
        <v>953177.0</v>
      </c>
      <c r="E1453" s="43">
        <v>0.0</v>
      </c>
      <c r="H1453" s="45"/>
    </row>
    <row r="1454" hidden="1">
      <c r="A1454" s="41">
        <v>44413.0</v>
      </c>
      <c r="B1454" s="19">
        <v>953505.0</v>
      </c>
      <c r="E1454" s="43">
        <v>0.0</v>
      </c>
      <c r="H1454" s="45"/>
    </row>
    <row r="1455" hidden="1">
      <c r="A1455" s="41">
        <v>44413.0</v>
      </c>
      <c r="B1455" s="19">
        <v>952840.0</v>
      </c>
      <c r="E1455" s="43">
        <v>0.0</v>
      </c>
      <c r="H1455" s="45"/>
    </row>
    <row r="1456" hidden="1">
      <c r="A1456" s="41">
        <v>44414.0</v>
      </c>
      <c r="B1456" s="19">
        <v>954425.0</v>
      </c>
      <c r="E1456" s="43">
        <v>0.0</v>
      </c>
      <c r="H1456" s="45"/>
    </row>
    <row r="1457" hidden="1">
      <c r="A1457" s="41">
        <v>44414.0</v>
      </c>
      <c r="B1457" s="19">
        <v>954538.0</v>
      </c>
      <c r="E1457" s="43">
        <v>0.0</v>
      </c>
      <c r="H1457" s="45"/>
    </row>
    <row r="1458" hidden="1">
      <c r="A1458" s="41">
        <v>44414.0</v>
      </c>
      <c r="B1458" s="19">
        <v>954442.0</v>
      </c>
      <c r="E1458" s="43">
        <v>0.0</v>
      </c>
      <c r="H1458" s="45"/>
    </row>
    <row r="1459" hidden="1">
      <c r="A1459" s="41">
        <v>44415.0</v>
      </c>
      <c r="B1459" s="19">
        <v>954849.0</v>
      </c>
      <c r="E1459" s="43">
        <v>0.0</v>
      </c>
      <c r="H1459" s="45"/>
    </row>
    <row r="1460" hidden="1">
      <c r="A1460" s="41">
        <v>44415.0</v>
      </c>
      <c r="B1460" s="19">
        <v>955000.0</v>
      </c>
      <c r="E1460" s="43">
        <v>0.0</v>
      </c>
      <c r="H1460" s="45"/>
    </row>
    <row r="1461" hidden="1">
      <c r="A1461" s="41">
        <v>44416.0</v>
      </c>
      <c r="B1461" s="19">
        <v>955928.0</v>
      </c>
      <c r="E1461" s="43">
        <v>0.0</v>
      </c>
      <c r="H1461" s="45"/>
    </row>
    <row r="1462" hidden="1">
      <c r="A1462" s="41">
        <v>44416.0</v>
      </c>
      <c r="B1462" s="19">
        <v>956128.0</v>
      </c>
      <c r="E1462" s="43">
        <v>0.0</v>
      </c>
      <c r="H1462" s="45"/>
    </row>
    <row r="1463" hidden="1">
      <c r="A1463" s="41">
        <v>44416.0</v>
      </c>
      <c r="B1463" s="19">
        <v>955962.0</v>
      </c>
      <c r="E1463" s="43">
        <v>0.0</v>
      </c>
      <c r="H1463" s="45"/>
    </row>
    <row r="1464" hidden="1">
      <c r="A1464" s="41">
        <v>44416.0</v>
      </c>
      <c r="B1464" s="19">
        <v>955791.0</v>
      </c>
      <c r="E1464" s="43">
        <v>0.0</v>
      </c>
      <c r="H1464" s="45"/>
    </row>
    <row r="1465" hidden="1">
      <c r="A1465" s="41">
        <v>44416.0</v>
      </c>
      <c r="B1465" s="19">
        <v>956292.0</v>
      </c>
      <c r="E1465" s="43">
        <v>0.0</v>
      </c>
      <c r="H1465" s="45"/>
    </row>
    <row r="1466" hidden="1">
      <c r="A1466" s="41">
        <v>44416.0</v>
      </c>
      <c r="B1466" s="19">
        <v>955720.0</v>
      </c>
      <c r="E1466" s="43">
        <v>0.0</v>
      </c>
      <c r="H1466" s="45"/>
    </row>
    <row r="1467" hidden="1">
      <c r="A1467" s="41">
        <v>44417.0</v>
      </c>
      <c r="B1467" s="19">
        <v>956456.0</v>
      </c>
      <c r="E1467" s="43">
        <v>0.0</v>
      </c>
      <c r="H1467" s="45"/>
    </row>
    <row r="1468" hidden="1">
      <c r="A1468" s="41">
        <v>44417.0</v>
      </c>
      <c r="B1468" s="19">
        <v>956451.0</v>
      </c>
      <c r="E1468" s="43">
        <v>0.0</v>
      </c>
      <c r="H1468" s="45"/>
    </row>
    <row r="1469" hidden="1">
      <c r="A1469" s="41">
        <v>44417.0</v>
      </c>
      <c r="B1469" s="19">
        <v>956499.0</v>
      </c>
      <c r="E1469" s="43">
        <v>0.0</v>
      </c>
      <c r="H1469" s="45"/>
    </row>
    <row r="1470" hidden="1">
      <c r="A1470" s="41">
        <v>44418.0</v>
      </c>
      <c r="B1470" s="19">
        <v>957659.0</v>
      </c>
      <c r="E1470" s="43">
        <v>0.0</v>
      </c>
      <c r="H1470" s="45"/>
    </row>
    <row r="1471" hidden="1">
      <c r="A1471" s="41">
        <v>44418.0</v>
      </c>
      <c r="B1471" s="19">
        <v>957708.0</v>
      </c>
      <c r="E1471" s="43">
        <v>0.0</v>
      </c>
      <c r="H1471" s="45"/>
    </row>
    <row r="1472" hidden="1">
      <c r="A1472" s="41">
        <v>44418.0</v>
      </c>
      <c r="B1472" s="19">
        <v>957245.0</v>
      </c>
      <c r="E1472" s="43">
        <v>0.0</v>
      </c>
      <c r="H1472" s="45"/>
    </row>
    <row r="1473" hidden="1">
      <c r="A1473" s="41">
        <v>44418.0</v>
      </c>
      <c r="B1473" s="19">
        <v>957818.0</v>
      </c>
      <c r="E1473" s="43">
        <v>0.0</v>
      </c>
      <c r="H1473" s="45"/>
    </row>
    <row r="1474" hidden="1">
      <c r="A1474" s="41">
        <v>44418.0</v>
      </c>
      <c r="B1474" s="19">
        <v>957696.0</v>
      </c>
      <c r="E1474" s="43">
        <v>0.0</v>
      </c>
      <c r="H1474" s="45"/>
    </row>
    <row r="1475" hidden="1">
      <c r="A1475" s="41">
        <v>44419.0</v>
      </c>
      <c r="B1475" s="19">
        <v>958429.0</v>
      </c>
      <c r="E1475" s="43">
        <v>0.0</v>
      </c>
      <c r="H1475" s="45"/>
    </row>
    <row r="1476" hidden="1">
      <c r="A1476" s="41">
        <v>44419.0</v>
      </c>
      <c r="B1476" s="19">
        <v>958552.0</v>
      </c>
      <c r="E1476" s="43">
        <v>0.0</v>
      </c>
      <c r="H1476" s="45"/>
    </row>
    <row r="1477" hidden="1">
      <c r="A1477" s="41">
        <v>44420.0</v>
      </c>
      <c r="B1477" s="19">
        <v>959193.0</v>
      </c>
      <c r="E1477" s="43">
        <v>0.0</v>
      </c>
      <c r="H1477" s="45"/>
    </row>
    <row r="1478" hidden="1">
      <c r="A1478" s="41">
        <v>44420.0</v>
      </c>
      <c r="B1478" s="19">
        <v>959182.0</v>
      </c>
      <c r="E1478" s="43">
        <v>0.0</v>
      </c>
      <c r="H1478" s="45"/>
    </row>
    <row r="1479" hidden="1">
      <c r="A1479" s="41">
        <v>44420.0</v>
      </c>
      <c r="B1479" s="19">
        <v>959232.0</v>
      </c>
      <c r="E1479" s="43">
        <v>0.0</v>
      </c>
      <c r="H1479" s="45"/>
    </row>
    <row r="1480" hidden="1">
      <c r="A1480" s="41">
        <v>44420.0</v>
      </c>
      <c r="B1480" s="19">
        <v>959059.0</v>
      </c>
      <c r="E1480" s="43">
        <v>0.0</v>
      </c>
      <c r="H1480" s="45"/>
    </row>
    <row r="1481" hidden="1">
      <c r="A1481" s="41">
        <v>44421.0</v>
      </c>
      <c r="B1481" s="19">
        <v>959527.0</v>
      </c>
      <c r="E1481" s="43">
        <v>0.0</v>
      </c>
      <c r="H1481" s="45"/>
    </row>
    <row r="1482" hidden="1">
      <c r="A1482" s="41">
        <v>44421.0</v>
      </c>
      <c r="B1482" s="19">
        <v>959546.0</v>
      </c>
      <c r="E1482" s="43">
        <v>0.0</v>
      </c>
      <c r="H1482" s="45"/>
    </row>
    <row r="1483" hidden="1">
      <c r="A1483" s="41">
        <v>44421.0</v>
      </c>
      <c r="B1483" s="19">
        <v>959647.0</v>
      </c>
      <c r="E1483" s="43">
        <v>0.0</v>
      </c>
      <c r="H1483" s="45"/>
    </row>
    <row r="1484" hidden="1">
      <c r="A1484" s="41">
        <v>44421.0</v>
      </c>
      <c r="B1484" s="19">
        <v>959853.0</v>
      </c>
      <c r="E1484" s="43">
        <v>0.0</v>
      </c>
      <c r="H1484" s="45"/>
    </row>
    <row r="1485" hidden="1">
      <c r="A1485" s="41">
        <v>44422.0</v>
      </c>
      <c r="B1485" s="19">
        <v>960047.0</v>
      </c>
      <c r="E1485" s="43">
        <v>0.0</v>
      </c>
      <c r="H1485" s="45"/>
    </row>
    <row r="1486" hidden="1">
      <c r="A1486" s="41">
        <v>44422.0</v>
      </c>
      <c r="B1486" s="19">
        <v>960215.0</v>
      </c>
      <c r="E1486" s="43">
        <v>0.0</v>
      </c>
      <c r="H1486" s="45"/>
    </row>
    <row r="1487" hidden="1">
      <c r="A1487" s="41">
        <v>44423.0</v>
      </c>
      <c r="B1487" s="19">
        <v>960562.0</v>
      </c>
      <c r="E1487" s="43">
        <v>0.0</v>
      </c>
      <c r="H1487" s="45"/>
    </row>
    <row r="1488" hidden="1">
      <c r="A1488" s="41">
        <v>44409.0</v>
      </c>
      <c r="B1488" s="19">
        <v>949425.0</v>
      </c>
      <c r="E1488" s="43">
        <v>0.0</v>
      </c>
      <c r="H1488" s="45"/>
    </row>
    <row r="1489" hidden="1">
      <c r="A1489" s="41">
        <v>44409.0</v>
      </c>
      <c r="B1489" s="19">
        <v>949604.0</v>
      </c>
      <c r="E1489" s="43">
        <v>0.0</v>
      </c>
      <c r="H1489" s="45"/>
    </row>
    <row r="1490" hidden="1">
      <c r="A1490" s="41">
        <v>44409.0</v>
      </c>
      <c r="B1490" s="19">
        <v>949582.0</v>
      </c>
      <c r="E1490" s="43">
        <v>0.0</v>
      </c>
      <c r="H1490" s="45"/>
    </row>
    <row r="1491" hidden="1">
      <c r="A1491" s="41">
        <v>44410.0</v>
      </c>
      <c r="B1491" s="19">
        <v>950662.0</v>
      </c>
      <c r="E1491" s="43">
        <v>0.0</v>
      </c>
      <c r="H1491" s="45"/>
    </row>
    <row r="1492" hidden="1">
      <c r="A1492" s="41">
        <v>44411.0</v>
      </c>
      <c r="B1492" s="19">
        <v>951095.0</v>
      </c>
      <c r="E1492" s="43">
        <v>0.0</v>
      </c>
      <c r="H1492" s="45"/>
    </row>
    <row r="1493" hidden="1">
      <c r="A1493" s="41">
        <v>44411.0</v>
      </c>
      <c r="B1493" s="19">
        <v>951376.0</v>
      </c>
      <c r="E1493" s="43">
        <v>0.0</v>
      </c>
      <c r="H1493" s="45"/>
    </row>
    <row r="1494" hidden="1">
      <c r="A1494" s="41">
        <v>44411.0</v>
      </c>
      <c r="B1494" s="19">
        <v>951455.0</v>
      </c>
      <c r="E1494" s="43">
        <v>0.0</v>
      </c>
      <c r="H1494" s="45"/>
    </row>
    <row r="1495" hidden="1">
      <c r="A1495" s="41">
        <v>44411.0</v>
      </c>
      <c r="B1495" s="19">
        <v>951554.0</v>
      </c>
      <c r="E1495" s="43">
        <v>0.0</v>
      </c>
      <c r="H1495" s="45"/>
    </row>
    <row r="1496" hidden="1">
      <c r="A1496" s="41">
        <v>44411.0</v>
      </c>
      <c r="B1496" s="19">
        <v>951481.0</v>
      </c>
      <c r="E1496" s="43">
        <v>0.0</v>
      </c>
      <c r="H1496" s="45"/>
    </row>
    <row r="1497" hidden="1">
      <c r="A1497" s="41">
        <v>44411.0</v>
      </c>
      <c r="B1497" s="19">
        <v>951945.0</v>
      </c>
      <c r="E1497" s="43">
        <v>0.0</v>
      </c>
      <c r="H1497" s="45"/>
    </row>
    <row r="1498" hidden="1">
      <c r="A1498" s="41">
        <v>44412.0</v>
      </c>
      <c r="B1498" s="19">
        <v>952010.0</v>
      </c>
      <c r="E1498" s="43">
        <v>0.0</v>
      </c>
      <c r="H1498" s="45"/>
    </row>
    <row r="1499" hidden="1">
      <c r="A1499" s="41">
        <v>44412.0</v>
      </c>
      <c r="B1499" s="19">
        <v>952380.0</v>
      </c>
      <c r="E1499" s="43">
        <v>0.0</v>
      </c>
      <c r="H1499" s="45"/>
    </row>
    <row r="1500" hidden="1">
      <c r="A1500" s="41">
        <v>44412.0</v>
      </c>
      <c r="B1500" s="19">
        <v>952566.0</v>
      </c>
      <c r="E1500" s="43">
        <v>0.0</v>
      </c>
      <c r="H1500" s="45"/>
    </row>
    <row r="1501" hidden="1">
      <c r="A1501" s="41">
        <v>44413.0</v>
      </c>
      <c r="B1501" s="19">
        <v>952818.0</v>
      </c>
      <c r="E1501" s="43">
        <v>0.0</v>
      </c>
      <c r="H1501" s="45"/>
    </row>
    <row r="1502" hidden="1">
      <c r="A1502" s="41">
        <v>44413.0</v>
      </c>
      <c r="B1502" s="19">
        <v>953659.0</v>
      </c>
      <c r="E1502" s="43">
        <v>0.0</v>
      </c>
      <c r="H1502" s="45"/>
    </row>
    <row r="1503" hidden="1">
      <c r="A1503" s="41">
        <v>44413.0</v>
      </c>
      <c r="B1503" s="19">
        <v>953149.0</v>
      </c>
      <c r="E1503" s="43">
        <v>0.0</v>
      </c>
      <c r="H1503" s="45"/>
    </row>
    <row r="1504" hidden="1">
      <c r="A1504" s="41">
        <v>44413.0</v>
      </c>
      <c r="B1504" s="19">
        <v>952957.0</v>
      </c>
      <c r="E1504" s="43">
        <v>0.0</v>
      </c>
      <c r="H1504" s="45"/>
    </row>
    <row r="1505" hidden="1">
      <c r="A1505" s="41">
        <v>44413.0</v>
      </c>
      <c r="B1505" s="19">
        <v>953606.0</v>
      </c>
      <c r="E1505" s="43">
        <v>0.0</v>
      </c>
      <c r="H1505" s="45"/>
    </row>
    <row r="1506" hidden="1">
      <c r="A1506" s="41">
        <v>44413.0</v>
      </c>
      <c r="B1506" s="19">
        <v>953639.0</v>
      </c>
      <c r="E1506" s="43">
        <v>0.0</v>
      </c>
      <c r="H1506" s="45"/>
    </row>
    <row r="1507" hidden="1">
      <c r="A1507" s="41">
        <v>44413.0</v>
      </c>
      <c r="B1507" s="19">
        <v>953619.0</v>
      </c>
      <c r="E1507" s="43">
        <v>0.0</v>
      </c>
      <c r="H1507" s="45"/>
    </row>
    <row r="1508" hidden="1">
      <c r="A1508" s="41">
        <v>44413.0</v>
      </c>
      <c r="B1508" s="19">
        <v>953930.0</v>
      </c>
      <c r="E1508" s="43">
        <v>0.0</v>
      </c>
      <c r="H1508" s="45"/>
    </row>
    <row r="1509" hidden="1">
      <c r="A1509" s="41">
        <v>44414.0</v>
      </c>
      <c r="B1509" s="19">
        <v>954057.0</v>
      </c>
      <c r="E1509" s="43">
        <v>0.0</v>
      </c>
      <c r="H1509" s="45"/>
    </row>
    <row r="1510" hidden="1">
      <c r="A1510" s="41">
        <v>44414.0</v>
      </c>
      <c r="B1510" s="19">
        <v>954066.0</v>
      </c>
      <c r="E1510" s="43">
        <v>0.0</v>
      </c>
      <c r="H1510" s="45"/>
    </row>
    <row r="1511" hidden="1">
      <c r="A1511" s="41">
        <v>44415.0</v>
      </c>
      <c r="B1511" s="19">
        <v>954834.0</v>
      </c>
      <c r="E1511" s="43">
        <v>0.0</v>
      </c>
      <c r="H1511" s="45"/>
    </row>
    <row r="1512" hidden="1">
      <c r="A1512" s="41">
        <v>44415.0</v>
      </c>
      <c r="B1512" s="19">
        <v>954953.0</v>
      </c>
      <c r="E1512" s="43">
        <v>0.0</v>
      </c>
      <c r="H1512" s="45"/>
    </row>
    <row r="1513" hidden="1">
      <c r="A1513" s="41">
        <v>44415.0</v>
      </c>
      <c r="B1513" s="19">
        <v>954835.0</v>
      </c>
      <c r="E1513" s="43">
        <v>0.0</v>
      </c>
      <c r="H1513" s="45"/>
    </row>
    <row r="1514" hidden="1">
      <c r="A1514" s="41">
        <v>44416.0</v>
      </c>
      <c r="B1514" s="19">
        <v>955298.0</v>
      </c>
      <c r="E1514" s="43">
        <v>0.0</v>
      </c>
      <c r="H1514" s="45"/>
    </row>
    <row r="1515" hidden="1">
      <c r="A1515" s="41">
        <v>44416.0</v>
      </c>
      <c r="B1515" s="19">
        <v>955712.0</v>
      </c>
      <c r="E1515" s="43">
        <v>0.0</v>
      </c>
      <c r="H1515" s="45"/>
    </row>
    <row r="1516" hidden="1">
      <c r="A1516" s="41">
        <v>44416.0</v>
      </c>
      <c r="B1516" s="19">
        <v>955605.0</v>
      </c>
      <c r="E1516" s="43">
        <v>0.0</v>
      </c>
      <c r="H1516" s="45"/>
    </row>
    <row r="1517" hidden="1">
      <c r="A1517" s="41">
        <v>44417.0</v>
      </c>
      <c r="B1517" s="19">
        <v>956609.0</v>
      </c>
      <c r="E1517" s="43">
        <v>0.0</v>
      </c>
      <c r="H1517" s="45"/>
    </row>
    <row r="1518" hidden="1">
      <c r="A1518" s="41">
        <v>44417.0</v>
      </c>
      <c r="B1518" s="19">
        <v>956845.0</v>
      </c>
      <c r="E1518" s="43">
        <v>0.0</v>
      </c>
      <c r="H1518" s="45"/>
    </row>
    <row r="1519" hidden="1">
      <c r="A1519" s="41">
        <v>44417.0</v>
      </c>
      <c r="B1519" s="19">
        <v>956685.0</v>
      </c>
      <c r="E1519" s="43">
        <v>0.0</v>
      </c>
      <c r="H1519" s="45"/>
    </row>
    <row r="1520" hidden="1">
      <c r="A1520" s="41">
        <v>44417.0</v>
      </c>
      <c r="B1520" s="19">
        <v>956579.0</v>
      </c>
      <c r="E1520" s="43">
        <v>0.0</v>
      </c>
      <c r="H1520" s="45"/>
    </row>
    <row r="1521" hidden="1">
      <c r="A1521" s="41">
        <v>44417.0</v>
      </c>
      <c r="B1521" s="19">
        <v>956550.0</v>
      </c>
      <c r="E1521" s="43">
        <v>0.0</v>
      </c>
      <c r="H1521" s="45"/>
    </row>
    <row r="1522" hidden="1">
      <c r="A1522" s="41">
        <v>44417.0</v>
      </c>
      <c r="B1522" s="19">
        <v>956659.0</v>
      </c>
      <c r="E1522" s="43">
        <v>0.0</v>
      </c>
      <c r="H1522" s="45"/>
    </row>
    <row r="1523" hidden="1">
      <c r="A1523" s="41">
        <v>44418.0</v>
      </c>
      <c r="B1523" s="19">
        <v>957541.0</v>
      </c>
      <c r="E1523" s="43">
        <v>0.0</v>
      </c>
      <c r="H1523" s="45"/>
    </row>
    <row r="1524" hidden="1">
      <c r="A1524" s="41">
        <v>44418.0</v>
      </c>
      <c r="B1524" s="19">
        <v>957627.0</v>
      </c>
      <c r="E1524" s="43">
        <v>0.0</v>
      </c>
      <c r="H1524" s="45"/>
    </row>
    <row r="1525" hidden="1">
      <c r="A1525" s="41">
        <v>44419.0</v>
      </c>
      <c r="B1525" s="19">
        <v>958201.0</v>
      </c>
      <c r="E1525" s="43">
        <v>0.0</v>
      </c>
      <c r="H1525" s="45"/>
    </row>
    <row r="1526" hidden="1">
      <c r="A1526" s="41">
        <v>44419.0</v>
      </c>
      <c r="B1526" s="19">
        <v>958389.0</v>
      </c>
      <c r="E1526" s="43">
        <v>0.0</v>
      </c>
      <c r="H1526" s="45"/>
    </row>
    <row r="1527" hidden="1">
      <c r="A1527" s="41">
        <v>44419.0</v>
      </c>
      <c r="B1527" s="19">
        <v>958327.0</v>
      </c>
      <c r="E1527" s="43">
        <v>0.0</v>
      </c>
      <c r="H1527" s="45"/>
    </row>
    <row r="1528" hidden="1">
      <c r="A1528" s="41">
        <v>44420.0</v>
      </c>
      <c r="B1528" s="19">
        <v>958688.0</v>
      </c>
      <c r="E1528" s="43">
        <v>0.0</v>
      </c>
      <c r="H1528" s="45"/>
    </row>
    <row r="1529" hidden="1">
      <c r="A1529" s="41">
        <v>44420.0</v>
      </c>
      <c r="B1529" s="19">
        <v>958759.0</v>
      </c>
      <c r="E1529" s="43">
        <v>0.0</v>
      </c>
      <c r="H1529" s="45"/>
    </row>
    <row r="1530" hidden="1">
      <c r="A1530" s="41">
        <v>44420.0</v>
      </c>
      <c r="B1530" s="19">
        <v>959285.0</v>
      </c>
      <c r="E1530" s="43">
        <v>0.0</v>
      </c>
      <c r="H1530" s="45"/>
    </row>
    <row r="1531" hidden="1">
      <c r="A1531" s="41">
        <v>44421.0</v>
      </c>
      <c r="B1531" s="19">
        <v>959896.0</v>
      </c>
      <c r="E1531" s="43">
        <v>0.0</v>
      </c>
      <c r="H1531" s="45"/>
    </row>
    <row r="1532" hidden="1">
      <c r="A1532" s="41">
        <v>44421.0</v>
      </c>
      <c r="B1532" s="19">
        <v>959508.0</v>
      </c>
      <c r="E1532" s="43">
        <v>0.0</v>
      </c>
      <c r="H1532" s="45"/>
    </row>
    <row r="1533" hidden="1">
      <c r="A1533" s="41">
        <v>44421.0</v>
      </c>
      <c r="B1533" s="19">
        <v>959845.0</v>
      </c>
      <c r="E1533" s="43">
        <v>0.0</v>
      </c>
      <c r="H1533" s="45"/>
    </row>
    <row r="1534" hidden="1">
      <c r="A1534" s="41">
        <v>44421.0</v>
      </c>
      <c r="B1534" s="19">
        <v>959449.0</v>
      </c>
      <c r="E1534" s="43">
        <v>0.0</v>
      </c>
      <c r="H1534" s="45"/>
    </row>
    <row r="1535" hidden="1">
      <c r="A1535" s="41">
        <v>44421.0</v>
      </c>
      <c r="B1535" s="19">
        <v>959684.0</v>
      </c>
      <c r="E1535" s="43">
        <v>0.0</v>
      </c>
      <c r="H1535" s="45"/>
    </row>
    <row r="1536" hidden="1">
      <c r="A1536" s="41">
        <v>44422.0</v>
      </c>
      <c r="B1536" s="19">
        <v>960359.0</v>
      </c>
      <c r="E1536" s="43">
        <v>0.0</v>
      </c>
      <c r="H1536" s="45"/>
    </row>
    <row r="1537" hidden="1">
      <c r="A1537" s="41">
        <v>44423.0</v>
      </c>
      <c r="B1537" s="19">
        <v>960837.0</v>
      </c>
      <c r="E1537" s="43">
        <v>0.0</v>
      </c>
      <c r="H1537" s="45"/>
    </row>
    <row r="1538" hidden="1">
      <c r="A1538" s="41">
        <v>44423.0</v>
      </c>
      <c r="B1538" s="19">
        <v>961022.0</v>
      </c>
      <c r="E1538" s="43">
        <v>0.0</v>
      </c>
      <c r="H1538" s="45"/>
    </row>
    <row r="1539" hidden="1">
      <c r="A1539" s="41">
        <v>44423.0</v>
      </c>
      <c r="B1539" s="19">
        <v>960505.0</v>
      </c>
      <c r="E1539" s="43">
        <v>0.0</v>
      </c>
      <c r="H1539" s="45"/>
    </row>
    <row r="1540" hidden="1">
      <c r="A1540" s="41">
        <v>44423.0</v>
      </c>
      <c r="B1540" s="19">
        <v>960839.0</v>
      </c>
      <c r="E1540" s="43">
        <v>0.0</v>
      </c>
      <c r="H1540" s="45"/>
    </row>
    <row r="1541" hidden="1">
      <c r="A1541" s="41">
        <v>44423.0</v>
      </c>
      <c r="B1541" s="19">
        <v>960754.0</v>
      </c>
      <c r="E1541" s="43">
        <v>0.0</v>
      </c>
      <c r="H1541" s="45"/>
    </row>
    <row r="1542" hidden="1">
      <c r="A1542" s="41">
        <v>44423.0</v>
      </c>
      <c r="B1542" s="19">
        <v>961108.0</v>
      </c>
      <c r="E1542" s="43">
        <v>0.0</v>
      </c>
      <c r="H1542" s="45"/>
    </row>
    <row r="1543" hidden="1">
      <c r="A1543" s="41">
        <v>44409.0</v>
      </c>
      <c r="B1543" s="19">
        <v>949821.0</v>
      </c>
      <c r="E1543" s="43">
        <v>0.0</v>
      </c>
      <c r="H1543" s="45"/>
    </row>
    <row r="1544" hidden="1">
      <c r="A1544" s="41">
        <v>44409.0</v>
      </c>
      <c r="B1544" s="19">
        <v>949300.0</v>
      </c>
      <c r="E1544" s="43">
        <v>0.0</v>
      </c>
      <c r="H1544" s="45"/>
    </row>
    <row r="1545" hidden="1">
      <c r="A1545" s="41">
        <v>44410.0</v>
      </c>
      <c r="B1545" s="19">
        <v>950871.0</v>
      </c>
      <c r="E1545" s="43">
        <v>0.0</v>
      </c>
      <c r="H1545" s="45"/>
    </row>
    <row r="1546" hidden="1">
      <c r="A1546" s="41">
        <v>44410.0</v>
      </c>
      <c r="B1546" s="19">
        <v>950582.0</v>
      </c>
      <c r="E1546" s="43">
        <v>0.0</v>
      </c>
      <c r="H1546" s="45"/>
    </row>
    <row r="1547" hidden="1">
      <c r="A1547" s="41">
        <v>44410.0</v>
      </c>
      <c r="B1547" s="19">
        <v>950659.0</v>
      </c>
      <c r="E1547" s="43">
        <v>0.0</v>
      </c>
      <c r="H1547" s="45"/>
    </row>
    <row r="1548" hidden="1">
      <c r="A1548" s="41">
        <v>44410.0</v>
      </c>
      <c r="B1548" s="19">
        <v>950196.0</v>
      </c>
      <c r="E1548" s="43">
        <v>0.0</v>
      </c>
      <c r="H1548" s="45"/>
    </row>
    <row r="1549" hidden="1">
      <c r="A1549" s="41">
        <v>44410.0</v>
      </c>
      <c r="B1549" s="19">
        <v>950584.0</v>
      </c>
      <c r="E1549" s="43">
        <v>0.0</v>
      </c>
      <c r="H1549" s="45"/>
    </row>
    <row r="1550" hidden="1">
      <c r="A1550" s="41">
        <v>44411.0</v>
      </c>
      <c r="B1550" s="19">
        <v>951228.0</v>
      </c>
      <c r="E1550" s="43">
        <v>0.0</v>
      </c>
      <c r="H1550" s="45"/>
    </row>
    <row r="1551" hidden="1">
      <c r="A1551" s="41">
        <v>44411.0</v>
      </c>
      <c r="B1551" s="19">
        <v>951175.0</v>
      </c>
      <c r="E1551" s="43">
        <v>0.0</v>
      </c>
      <c r="H1551" s="45"/>
    </row>
    <row r="1552" hidden="1">
      <c r="A1552" s="41">
        <v>44412.0</v>
      </c>
      <c r="B1552" s="19">
        <v>952544.0</v>
      </c>
      <c r="E1552" s="43">
        <v>0.0</v>
      </c>
      <c r="H1552" s="45"/>
    </row>
    <row r="1553" hidden="1">
      <c r="A1553" s="41">
        <v>44412.0</v>
      </c>
      <c r="B1553" s="19">
        <v>952546.0</v>
      </c>
      <c r="E1553" s="43">
        <v>0.0</v>
      </c>
      <c r="H1553" s="45"/>
    </row>
    <row r="1554" hidden="1">
      <c r="A1554" s="41">
        <v>44412.0</v>
      </c>
      <c r="B1554" s="19">
        <v>952296.0</v>
      </c>
      <c r="E1554" s="43">
        <v>0.0</v>
      </c>
      <c r="H1554" s="45"/>
    </row>
    <row r="1555" hidden="1">
      <c r="A1555" s="41">
        <v>44413.0</v>
      </c>
      <c r="B1555" s="19">
        <v>953152.0</v>
      </c>
      <c r="E1555" s="43">
        <v>0.0</v>
      </c>
      <c r="H1555" s="45"/>
    </row>
    <row r="1556" hidden="1">
      <c r="A1556" s="41">
        <v>44413.0</v>
      </c>
      <c r="B1556" s="19">
        <v>953259.0</v>
      </c>
      <c r="E1556" s="43">
        <v>0.0</v>
      </c>
      <c r="H1556" s="45"/>
    </row>
    <row r="1557" hidden="1">
      <c r="A1557" s="41">
        <v>44413.0</v>
      </c>
      <c r="B1557" s="19">
        <v>952962.0</v>
      </c>
      <c r="E1557" s="43">
        <v>0.0</v>
      </c>
      <c r="H1557" s="45"/>
    </row>
    <row r="1558" hidden="1">
      <c r="A1558" s="41">
        <v>44413.0</v>
      </c>
      <c r="B1558" s="19">
        <v>953080.0</v>
      </c>
      <c r="E1558" s="43">
        <v>0.0</v>
      </c>
      <c r="H1558" s="45"/>
    </row>
    <row r="1559" hidden="1">
      <c r="A1559" s="41">
        <v>44413.0</v>
      </c>
      <c r="B1559" s="19">
        <v>953158.0</v>
      </c>
      <c r="E1559" s="43">
        <v>0.0</v>
      </c>
      <c r="H1559" s="45"/>
    </row>
    <row r="1560" hidden="1">
      <c r="A1560" s="41">
        <v>44414.0</v>
      </c>
      <c r="B1560" s="19">
        <v>954007.0</v>
      </c>
      <c r="E1560" s="43">
        <v>0.0</v>
      </c>
      <c r="H1560" s="45"/>
    </row>
    <row r="1561" hidden="1">
      <c r="A1561" s="41">
        <v>44414.0</v>
      </c>
      <c r="B1561" s="19">
        <v>954500.0</v>
      </c>
      <c r="E1561" s="43">
        <v>0.0</v>
      </c>
      <c r="H1561" s="45"/>
    </row>
    <row r="1562" hidden="1">
      <c r="A1562" s="41">
        <v>44414.0</v>
      </c>
      <c r="B1562" s="19">
        <v>954309.0</v>
      </c>
      <c r="E1562" s="43">
        <v>0.0</v>
      </c>
      <c r="H1562" s="45"/>
    </row>
    <row r="1563" hidden="1">
      <c r="A1563" s="41">
        <v>44414.0</v>
      </c>
      <c r="B1563" s="19">
        <v>954466.0</v>
      </c>
      <c r="E1563" s="43">
        <v>0.0</v>
      </c>
      <c r="H1563" s="45"/>
    </row>
    <row r="1564" hidden="1">
      <c r="A1564" s="41">
        <v>44415.0</v>
      </c>
      <c r="B1564" s="19">
        <v>954984.0</v>
      </c>
      <c r="E1564" s="43">
        <v>0.0</v>
      </c>
      <c r="H1564" s="45"/>
    </row>
    <row r="1565" hidden="1">
      <c r="A1565" s="41">
        <v>44415.0</v>
      </c>
      <c r="B1565" s="19">
        <v>955053.0</v>
      </c>
      <c r="E1565" s="43">
        <v>0.0</v>
      </c>
      <c r="H1565" s="45"/>
    </row>
    <row r="1566" hidden="1">
      <c r="A1566" s="41">
        <v>44415.0</v>
      </c>
      <c r="B1566" s="19">
        <v>954640.0</v>
      </c>
      <c r="E1566" s="43">
        <v>0.0</v>
      </c>
      <c r="H1566" s="45"/>
    </row>
    <row r="1567" hidden="1">
      <c r="A1567" s="41">
        <v>44415.0</v>
      </c>
      <c r="B1567" s="19">
        <v>954905.0</v>
      </c>
      <c r="E1567" s="43">
        <v>0.0</v>
      </c>
      <c r="H1567" s="45"/>
    </row>
    <row r="1568" hidden="1">
      <c r="A1568" s="41">
        <v>44415.0</v>
      </c>
      <c r="B1568" s="19">
        <v>955230.0</v>
      </c>
      <c r="E1568" s="43">
        <v>0.0</v>
      </c>
      <c r="H1568" s="45"/>
    </row>
    <row r="1569" hidden="1">
      <c r="A1569" s="41">
        <v>44416.0</v>
      </c>
      <c r="B1569" s="19">
        <v>955317.0</v>
      </c>
      <c r="E1569" s="43">
        <v>0.0</v>
      </c>
      <c r="H1569" s="45"/>
    </row>
    <row r="1570" hidden="1">
      <c r="A1570" s="41">
        <v>44416.0</v>
      </c>
      <c r="B1570" s="19">
        <v>955433.0</v>
      </c>
      <c r="E1570" s="43">
        <v>0.0</v>
      </c>
      <c r="H1570" s="45"/>
    </row>
    <row r="1571" hidden="1">
      <c r="A1571" s="41">
        <v>44416.0</v>
      </c>
      <c r="B1571" s="19">
        <v>955488.0</v>
      </c>
      <c r="E1571" s="43">
        <v>0.0</v>
      </c>
      <c r="H1571" s="45"/>
    </row>
    <row r="1572" hidden="1">
      <c r="A1572" s="41">
        <v>44416.0</v>
      </c>
      <c r="B1572" s="19">
        <v>956316.0</v>
      </c>
      <c r="E1572" s="43">
        <v>0.0</v>
      </c>
      <c r="H1572" s="45"/>
    </row>
    <row r="1573" hidden="1">
      <c r="A1573" s="41">
        <v>44417.0</v>
      </c>
      <c r="B1573" s="19">
        <v>956724.0</v>
      </c>
      <c r="E1573" s="43">
        <v>0.0</v>
      </c>
      <c r="H1573" s="45"/>
    </row>
    <row r="1574" hidden="1">
      <c r="A1574" s="41">
        <v>44417.0</v>
      </c>
      <c r="B1574" s="19">
        <v>956655.0</v>
      </c>
      <c r="E1574" s="43">
        <v>0.0</v>
      </c>
      <c r="H1574" s="45"/>
    </row>
    <row r="1575" hidden="1">
      <c r="A1575" s="41">
        <v>44418.0</v>
      </c>
      <c r="B1575" s="19">
        <v>957205.0</v>
      </c>
      <c r="E1575" s="43">
        <v>0.0</v>
      </c>
      <c r="H1575" s="45"/>
    </row>
    <row r="1576" hidden="1">
      <c r="A1576" s="41">
        <v>44418.0</v>
      </c>
      <c r="B1576" s="19">
        <v>957387.0</v>
      </c>
      <c r="E1576" s="43">
        <v>0.0</v>
      </c>
      <c r="H1576" s="45"/>
    </row>
    <row r="1577" hidden="1">
      <c r="A1577" s="41">
        <v>44418.0</v>
      </c>
      <c r="B1577" s="19">
        <v>957594.0</v>
      </c>
      <c r="E1577" s="43">
        <v>0.0</v>
      </c>
      <c r="H1577" s="45"/>
    </row>
    <row r="1578" hidden="1">
      <c r="A1578" s="41">
        <v>44418.0</v>
      </c>
      <c r="B1578" s="19">
        <v>957585.0</v>
      </c>
      <c r="E1578" s="43">
        <v>0.0</v>
      </c>
      <c r="H1578" s="45"/>
    </row>
    <row r="1579" hidden="1">
      <c r="A1579" s="41">
        <v>44418.0</v>
      </c>
      <c r="B1579" s="19">
        <v>957352.0</v>
      </c>
      <c r="E1579" s="43">
        <v>0.0</v>
      </c>
      <c r="H1579" s="45"/>
    </row>
    <row r="1580" hidden="1">
      <c r="A1580" s="41">
        <v>44420.0</v>
      </c>
      <c r="B1580" s="19">
        <v>958945.0</v>
      </c>
      <c r="E1580" s="43">
        <v>0.0</v>
      </c>
      <c r="H1580" s="45"/>
    </row>
    <row r="1581" hidden="1">
      <c r="A1581" s="41">
        <v>44420.0</v>
      </c>
      <c r="B1581" s="19">
        <v>958588.0</v>
      </c>
      <c r="E1581" s="43">
        <v>0.0</v>
      </c>
      <c r="H1581" s="45"/>
    </row>
    <row r="1582" hidden="1">
      <c r="A1582" s="41">
        <v>44420.0</v>
      </c>
      <c r="B1582" s="19">
        <v>959337.0</v>
      </c>
      <c r="E1582" s="43">
        <v>0.0</v>
      </c>
      <c r="H1582" s="45"/>
    </row>
    <row r="1583" hidden="1">
      <c r="A1583" s="41">
        <v>44420.0</v>
      </c>
      <c r="B1583" s="19">
        <v>959106.0</v>
      </c>
      <c r="E1583" s="43">
        <v>0.0</v>
      </c>
      <c r="H1583" s="45"/>
    </row>
    <row r="1584" hidden="1">
      <c r="A1584" s="41">
        <v>44420.0</v>
      </c>
      <c r="B1584" s="19">
        <v>958800.0</v>
      </c>
      <c r="E1584" s="43">
        <v>0.0</v>
      </c>
      <c r="H1584" s="45"/>
    </row>
    <row r="1585" hidden="1">
      <c r="A1585" s="41">
        <v>44420.0</v>
      </c>
      <c r="B1585" s="19">
        <v>959378.0</v>
      </c>
      <c r="E1585" s="43">
        <v>0.0</v>
      </c>
      <c r="H1585" s="45"/>
    </row>
    <row r="1586" hidden="1">
      <c r="A1586" s="41">
        <v>44421.0</v>
      </c>
      <c r="B1586" s="19">
        <v>959784.0</v>
      </c>
      <c r="E1586" s="43">
        <v>0.0</v>
      </c>
      <c r="H1586" s="45"/>
    </row>
    <row r="1587" hidden="1">
      <c r="A1587" s="41">
        <v>44421.0</v>
      </c>
      <c r="B1587" s="19">
        <v>959979.0</v>
      </c>
      <c r="E1587" s="43">
        <v>0.0</v>
      </c>
      <c r="H1587" s="45"/>
    </row>
    <row r="1588" hidden="1">
      <c r="A1588" s="41">
        <v>44422.0</v>
      </c>
      <c r="B1588" s="19">
        <v>960271.0</v>
      </c>
      <c r="E1588" s="43">
        <v>0.0</v>
      </c>
      <c r="H1588" s="45"/>
    </row>
    <row r="1589" hidden="1">
      <c r="A1589" s="41">
        <v>44422.0</v>
      </c>
      <c r="B1589" s="19">
        <v>960069.0</v>
      </c>
      <c r="E1589" s="43">
        <v>0.0</v>
      </c>
      <c r="H1589" s="45"/>
    </row>
    <row r="1590" hidden="1">
      <c r="A1590" s="41">
        <v>44423.0</v>
      </c>
      <c r="B1590" s="19">
        <v>961038.0</v>
      </c>
      <c r="E1590" s="43">
        <v>0.0</v>
      </c>
      <c r="H1590" s="45"/>
    </row>
    <row r="1591" hidden="1">
      <c r="A1591" s="41">
        <v>44423.0</v>
      </c>
      <c r="B1591" s="19">
        <v>960615.0</v>
      </c>
      <c r="E1591" s="43">
        <v>0.0</v>
      </c>
      <c r="H1591" s="45"/>
    </row>
    <row r="1592" hidden="1">
      <c r="A1592" s="41">
        <v>44423.0</v>
      </c>
      <c r="B1592" s="19">
        <v>961129.0</v>
      </c>
      <c r="E1592" s="43">
        <v>0.0</v>
      </c>
      <c r="H1592" s="45"/>
    </row>
    <row r="1593">
      <c r="A1593" s="41">
        <v>44416.0</v>
      </c>
      <c r="B1593" s="19">
        <v>955681.0</v>
      </c>
      <c r="C1593" s="19">
        <v>1.0</v>
      </c>
      <c r="D1593" s="42">
        <v>67.1</v>
      </c>
      <c r="E1593" s="43">
        <v>1.0</v>
      </c>
      <c r="F1593" s="19" t="s">
        <v>40</v>
      </c>
      <c r="G1593" s="19" t="s">
        <v>40</v>
      </c>
      <c r="H1593" s="44" t="s">
        <v>39</v>
      </c>
      <c r="I1593" s="19" t="s">
        <v>39</v>
      </c>
    </row>
    <row r="1594" hidden="1">
      <c r="A1594" s="41">
        <v>44410.0</v>
      </c>
      <c r="B1594" s="19">
        <v>950314.0</v>
      </c>
      <c r="E1594" s="43">
        <v>0.0</v>
      </c>
      <c r="H1594" s="45"/>
    </row>
    <row r="1595" hidden="1">
      <c r="A1595" s="41">
        <v>44410.0</v>
      </c>
      <c r="B1595" s="19">
        <v>950687.0</v>
      </c>
      <c r="E1595" s="43">
        <v>0.0</v>
      </c>
      <c r="H1595" s="45"/>
    </row>
    <row r="1596" hidden="1">
      <c r="A1596" s="41">
        <v>44410.0</v>
      </c>
      <c r="B1596" s="19">
        <v>950652.0</v>
      </c>
      <c r="E1596" s="43">
        <v>0.0</v>
      </c>
      <c r="H1596" s="45"/>
    </row>
    <row r="1597" hidden="1">
      <c r="A1597" s="41">
        <v>44410.0</v>
      </c>
      <c r="B1597" s="19">
        <v>950371.0</v>
      </c>
      <c r="E1597" s="43">
        <v>0.0</v>
      </c>
      <c r="H1597" s="45"/>
    </row>
    <row r="1598" hidden="1">
      <c r="A1598" s="41">
        <v>44410.0</v>
      </c>
      <c r="B1598" s="19">
        <v>950363.0</v>
      </c>
      <c r="E1598" s="43">
        <v>0.0</v>
      </c>
      <c r="H1598" s="45"/>
    </row>
    <row r="1599" hidden="1">
      <c r="A1599" s="41">
        <v>44411.0</v>
      </c>
      <c r="B1599" s="19">
        <v>951878.0</v>
      </c>
      <c r="E1599" s="43">
        <v>0.0</v>
      </c>
      <c r="H1599" s="45"/>
    </row>
    <row r="1600" hidden="1">
      <c r="A1600" s="41">
        <v>44411.0</v>
      </c>
      <c r="B1600" s="19">
        <v>951543.0</v>
      </c>
      <c r="E1600" s="43">
        <v>0.0</v>
      </c>
      <c r="H1600" s="45"/>
    </row>
    <row r="1601" hidden="1">
      <c r="A1601" s="41">
        <v>44411.0</v>
      </c>
      <c r="B1601" s="19">
        <v>951434.0</v>
      </c>
      <c r="E1601" s="43">
        <v>0.0</v>
      </c>
      <c r="H1601" s="45"/>
    </row>
    <row r="1602" hidden="1">
      <c r="A1602" s="41">
        <v>44411.0</v>
      </c>
      <c r="B1602" s="19">
        <v>951938.0</v>
      </c>
      <c r="E1602" s="43">
        <v>0.0</v>
      </c>
      <c r="H1602" s="45"/>
    </row>
    <row r="1603" hidden="1">
      <c r="A1603" s="41">
        <v>44411.0</v>
      </c>
      <c r="B1603" s="19">
        <v>951477.0</v>
      </c>
      <c r="E1603" s="43">
        <v>0.0</v>
      </c>
      <c r="H1603" s="45"/>
    </row>
    <row r="1604" hidden="1">
      <c r="A1604" s="41">
        <v>44411.0</v>
      </c>
      <c r="B1604" s="19">
        <v>951820.0</v>
      </c>
      <c r="E1604" s="43">
        <v>0.0</v>
      </c>
      <c r="H1604" s="45"/>
    </row>
    <row r="1605" hidden="1">
      <c r="A1605" s="41">
        <v>44412.0</v>
      </c>
      <c r="B1605" s="19">
        <v>952746.0</v>
      </c>
      <c r="E1605" s="43">
        <v>0.0</v>
      </c>
      <c r="H1605" s="45"/>
    </row>
    <row r="1606" hidden="1">
      <c r="A1606" s="41">
        <v>44412.0</v>
      </c>
      <c r="B1606" s="19">
        <v>952702.0</v>
      </c>
      <c r="E1606" s="43">
        <v>0.0</v>
      </c>
      <c r="H1606" s="45"/>
    </row>
    <row r="1607" hidden="1">
      <c r="A1607" s="41">
        <v>44412.0</v>
      </c>
      <c r="B1607" s="19">
        <v>952226.0</v>
      </c>
      <c r="E1607" s="43">
        <v>0.0</v>
      </c>
      <c r="H1607" s="45"/>
    </row>
    <row r="1608" hidden="1">
      <c r="A1608" s="41">
        <v>44412.0</v>
      </c>
      <c r="B1608" s="19">
        <v>952799.0</v>
      </c>
      <c r="E1608" s="43">
        <v>0.0</v>
      </c>
      <c r="H1608" s="45"/>
    </row>
    <row r="1609" hidden="1">
      <c r="A1609" s="41">
        <v>44412.0</v>
      </c>
      <c r="B1609" s="19">
        <v>952681.0</v>
      </c>
      <c r="E1609" s="43">
        <v>0.0</v>
      </c>
      <c r="H1609" s="45"/>
    </row>
    <row r="1610" hidden="1">
      <c r="A1610" s="41">
        <v>44413.0</v>
      </c>
      <c r="B1610" s="19">
        <v>953689.0</v>
      </c>
      <c r="E1610" s="43">
        <v>0.0</v>
      </c>
      <c r="H1610" s="45"/>
    </row>
    <row r="1611" hidden="1">
      <c r="A1611" s="41">
        <v>44413.0</v>
      </c>
      <c r="B1611" s="19">
        <v>952832.0</v>
      </c>
      <c r="E1611" s="43">
        <v>0.0</v>
      </c>
      <c r="H1611" s="45"/>
    </row>
    <row r="1612" hidden="1">
      <c r="A1612" s="41">
        <v>44413.0</v>
      </c>
      <c r="B1612" s="19">
        <v>953198.0</v>
      </c>
      <c r="E1612" s="43">
        <v>0.0</v>
      </c>
      <c r="H1612" s="45"/>
    </row>
    <row r="1613" hidden="1">
      <c r="A1613" s="41">
        <v>44413.0</v>
      </c>
      <c r="B1613" s="19">
        <v>952983.0</v>
      </c>
      <c r="E1613" s="43">
        <v>0.0</v>
      </c>
      <c r="H1613" s="45"/>
    </row>
    <row r="1614" hidden="1">
      <c r="A1614" s="41">
        <v>44414.0</v>
      </c>
      <c r="B1614" s="19">
        <v>954607.0</v>
      </c>
      <c r="E1614" s="43">
        <v>0.0</v>
      </c>
      <c r="H1614" s="45"/>
    </row>
    <row r="1615" hidden="1">
      <c r="A1615" s="41">
        <v>44415.0</v>
      </c>
      <c r="B1615" s="19">
        <v>954857.0</v>
      </c>
      <c r="E1615" s="43">
        <v>0.0</v>
      </c>
      <c r="H1615" s="45"/>
    </row>
    <row r="1616" hidden="1">
      <c r="A1616" s="41">
        <v>44415.0</v>
      </c>
      <c r="B1616" s="19">
        <v>954886.0</v>
      </c>
      <c r="E1616" s="43">
        <v>0.0</v>
      </c>
      <c r="H1616" s="45"/>
    </row>
    <row r="1617" hidden="1">
      <c r="A1617" s="41">
        <v>44416.0</v>
      </c>
      <c r="B1617" s="19">
        <v>955721.0</v>
      </c>
      <c r="E1617" s="43">
        <v>0.0</v>
      </c>
      <c r="H1617" s="45"/>
    </row>
    <row r="1618" hidden="1">
      <c r="A1618" s="41">
        <v>44416.0</v>
      </c>
      <c r="B1618" s="19">
        <v>955533.0</v>
      </c>
      <c r="E1618" s="43">
        <v>0.0</v>
      </c>
      <c r="H1618" s="45"/>
    </row>
    <row r="1619" hidden="1">
      <c r="A1619" s="41">
        <v>44416.0</v>
      </c>
      <c r="B1619" s="19">
        <v>955348.0</v>
      </c>
      <c r="E1619" s="43">
        <v>0.0</v>
      </c>
      <c r="H1619" s="45"/>
    </row>
    <row r="1620" hidden="1">
      <c r="A1620" s="41">
        <v>44416.0</v>
      </c>
      <c r="B1620" s="19">
        <v>956161.0</v>
      </c>
      <c r="E1620" s="43">
        <v>0.0</v>
      </c>
      <c r="H1620" s="45"/>
    </row>
    <row r="1621" hidden="1">
      <c r="A1621" s="41">
        <v>44416.0</v>
      </c>
      <c r="B1621" s="19">
        <v>956262.0</v>
      </c>
      <c r="E1621" s="43">
        <v>0.0</v>
      </c>
      <c r="H1621" s="45"/>
    </row>
    <row r="1622" hidden="1">
      <c r="A1622" s="41">
        <v>44416.0</v>
      </c>
      <c r="B1622" s="19">
        <v>955636.0</v>
      </c>
      <c r="E1622" s="43">
        <v>0.0</v>
      </c>
      <c r="H1622" s="45"/>
    </row>
    <row r="1623" hidden="1">
      <c r="A1623" s="41">
        <v>44417.0</v>
      </c>
      <c r="B1623" s="19">
        <v>957141.0</v>
      </c>
      <c r="E1623" s="43">
        <v>0.0</v>
      </c>
      <c r="H1623" s="45"/>
    </row>
    <row r="1624" hidden="1">
      <c r="A1624" s="41">
        <v>44418.0</v>
      </c>
      <c r="B1624" s="19">
        <v>957550.0</v>
      </c>
      <c r="E1624" s="43">
        <v>0.0</v>
      </c>
      <c r="H1624" s="45"/>
    </row>
    <row r="1625" hidden="1">
      <c r="A1625" s="41">
        <v>44418.0</v>
      </c>
      <c r="B1625" s="19">
        <v>957808.0</v>
      </c>
      <c r="E1625" s="43">
        <v>0.0</v>
      </c>
      <c r="H1625" s="45"/>
    </row>
    <row r="1626" hidden="1">
      <c r="A1626" s="41">
        <v>44418.0</v>
      </c>
      <c r="B1626" s="19">
        <v>957506.0</v>
      </c>
      <c r="E1626" s="43">
        <v>0.0</v>
      </c>
      <c r="H1626" s="45"/>
    </row>
    <row r="1627" hidden="1">
      <c r="A1627" s="41">
        <v>44418.0</v>
      </c>
      <c r="B1627" s="19">
        <v>957538.0</v>
      </c>
      <c r="E1627" s="43">
        <v>0.0</v>
      </c>
      <c r="H1627" s="45"/>
    </row>
    <row r="1628" hidden="1">
      <c r="A1628" s="41">
        <v>44419.0</v>
      </c>
      <c r="B1628" s="19">
        <v>957987.0</v>
      </c>
      <c r="E1628" s="43">
        <v>0.0</v>
      </c>
      <c r="H1628" s="45"/>
    </row>
    <row r="1629" hidden="1">
      <c r="A1629" s="41">
        <v>44419.0</v>
      </c>
      <c r="B1629" s="19">
        <v>957928.0</v>
      </c>
      <c r="E1629" s="43">
        <v>0.0</v>
      </c>
      <c r="H1629" s="45"/>
    </row>
    <row r="1630" hidden="1">
      <c r="A1630" s="41">
        <v>44419.0</v>
      </c>
      <c r="B1630" s="19">
        <v>958057.0</v>
      </c>
      <c r="E1630" s="43">
        <v>0.0</v>
      </c>
      <c r="H1630" s="45"/>
    </row>
    <row r="1631" hidden="1">
      <c r="A1631" s="41">
        <v>44420.0</v>
      </c>
      <c r="B1631" s="19">
        <v>959030.0</v>
      </c>
      <c r="E1631" s="43">
        <v>0.0</v>
      </c>
      <c r="H1631" s="45"/>
    </row>
    <row r="1632" hidden="1">
      <c r="A1632" s="41">
        <v>44420.0</v>
      </c>
      <c r="B1632" s="19">
        <v>959161.0</v>
      </c>
      <c r="E1632" s="43">
        <v>0.0</v>
      </c>
      <c r="H1632" s="45"/>
    </row>
    <row r="1633" hidden="1">
      <c r="A1633" s="41">
        <v>44420.0</v>
      </c>
      <c r="B1633" s="19">
        <v>958985.0</v>
      </c>
      <c r="E1633" s="43">
        <v>0.0</v>
      </c>
      <c r="H1633" s="45"/>
    </row>
    <row r="1634" hidden="1">
      <c r="A1634" s="41">
        <v>44420.0</v>
      </c>
      <c r="B1634" s="19">
        <v>958692.0</v>
      </c>
      <c r="E1634" s="43">
        <v>0.0</v>
      </c>
      <c r="H1634" s="45"/>
    </row>
    <row r="1635" hidden="1">
      <c r="A1635" s="41">
        <v>44421.0</v>
      </c>
      <c r="B1635" s="19">
        <v>959780.0</v>
      </c>
      <c r="E1635" s="43">
        <v>0.0</v>
      </c>
      <c r="H1635" s="45"/>
    </row>
    <row r="1636" hidden="1">
      <c r="A1636" s="41">
        <v>44421.0</v>
      </c>
      <c r="B1636" s="19">
        <v>959924.0</v>
      </c>
      <c r="E1636" s="43">
        <v>0.0</v>
      </c>
      <c r="H1636" s="45"/>
    </row>
    <row r="1637" hidden="1">
      <c r="A1637" s="41">
        <v>44421.0</v>
      </c>
      <c r="B1637" s="19">
        <v>959678.0</v>
      </c>
      <c r="E1637" s="43">
        <v>0.0</v>
      </c>
      <c r="H1637" s="45"/>
    </row>
    <row r="1638" hidden="1">
      <c r="A1638" s="41">
        <v>44421.0</v>
      </c>
      <c r="B1638" s="19">
        <v>959967.0</v>
      </c>
      <c r="E1638" s="43">
        <v>0.0</v>
      </c>
      <c r="H1638" s="45"/>
    </row>
    <row r="1639" hidden="1">
      <c r="A1639" s="41">
        <v>44422.0</v>
      </c>
      <c r="B1639" s="19">
        <v>960273.0</v>
      </c>
      <c r="E1639" s="43">
        <v>0.0</v>
      </c>
      <c r="H1639" s="45"/>
    </row>
    <row r="1640" hidden="1">
      <c r="A1640" s="41">
        <v>44423.0</v>
      </c>
      <c r="B1640" s="19">
        <v>961092.0</v>
      </c>
      <c r="E1640" s="43">
        <v>0.0</v>
      </c>
      <c r="H1640" s="45"/>
    </row>
    <row r="1641" hidden="1">
      <c r="A1641" s="41">
        <v>44423.0</v>
      </c>
      <c r="B1641" s="19">
        <v>960869.0</v>
      </c>
      <c r="E1641" s="43">
        <v>0.0</v>
      </c>
      <c r="H1641" s="45"/>
    </row>
    <row r="1642" hidden="1">
      <c r="A1642" s="41">
        <v>44423.0</v>
      </c>
      <c r="B1642" s="19">
        <v>960988.0</v>
      </c>
      <c r="E1642" s="43">
        <v>0.0</v>
      </c>
      <c r="H1642" s="45"/>
    </row>
    <row r="1643" hidden="1">
      <c r="A1643" s="41">
        <v>44409.0</v>
      </c>
      <c r="B1643" s="19">
        <v>949993.0</v>
      </c>
      <c r="E1643" s="43">
        <v>0.0</v>
      </c>
      <c r="H1643" s="45"/>
    </row>
    <row r="1644" hidden="1">
      <c r="A1644" s="41">
        <v>44410.0</v>
      </c>
      <c r="B1644" s="19">
        <v>950962.0</v>
      </c>
      <c r="E1644" s="43">
        <v>0.0</v>
      </c>
      <c r="H1644" s="45"/>
    </row>
    <row r="1645" hidden="1">
      <c r="A1645" s="41">
        <v>44410.0</v>
      </c>
      <c r="B1645" s="19">
        <v>950618.0</v>
      </c>
      <c r="E1645" s="43">
        <v>0.0</v>
      </c>
      <c r="H1645" s="45"/>
    </row>
    <row r="1646" hidden="1">
      <c r="A1646" s="41">
        <v>44411.0</v>
      </c>
      <c r="B1646" s="19">
        <v>951882.0</v>
      </c>
      <c r="E1646" s="43">
        <v>0.0</v>
      </c>
      <c r="H1646" s="45"/>
    </row>
    <row r="1647" hidden="1">
      <c r="A1647" s="41">
        <v>44411.0</v>
      </c>
      <c r="B1647" s="19">
        <v>951741.0</v>
      </c>
      <c r="E1647" s="43">
        <v>0.0</v>
      </c>
      <c r="H1647" s="45"/>
    </row>
    <row r="1648" hidden="1">
      <c r="A1648" s="41">
        <v>44411.0</v>
      </c>
      <c r="B1648" s="19">
        <v>951588.0</v>
      </c>
      <c r="E1648" s="43">
        <v>0.0</v>
      </c>
      <c r="H1648" s="45"/>
    </row>
    <row r="1649" hidden="1">
      <c r="A1649" s="41">
        <v>44411.0</v>
      </c>
      <c r="B1649" s="19">
        <v>951545.0</v>
      </c>
      <c r="E1649" s="43">
        <v>0.0</v>
      </c>
      <c r="H1649" s="45"/>
    </row>
    <row r="1650" hidden="1">
      <c r="A1650" s="41">
        <v>44412.0</v>
      </c>
      <c r="B1650" s="19">
        <v>952755.0</v>
      </c>
      <c r="E1650" s="43">
        <v>0.0</v>
      </c>
      <c r="H1650" s="45"/>
    </row>
    <row r="1651" hidden="1">
      <c r="A1651" s="41">
        <v>44412.0</v>
      </c>
      <c r="B1651" s="19">
        <v>952362.0</v>
      </c>
      <c r="E1651" s="43">
        <v>0.0</v>
      </c>
      <c r="H1651" s="45"/>
    </row>
    <row r="1652" hidden="1">
      <c r="A1652" s="41">
        <v>44412.0</v>
      </c>
      <c r="B1652" s="19">
        <v>952449.0</v>
      </c>
      <c r="E1652" s="43">
        <v>0.0</v>
      </c>
      <c r="H1652" s="45"/>
    </row>
    <row r="1653" hidden="1">
      <c r="A1653" s="41">
        <v>44412.0</v>
      </c>
      <c r="B1653" s="19">
        <v>952190.0</v>
      </c>
      <c r="E1653" s="43">
        <v>0.0</v>
      </c>
      <c r="H1653" s="45"/>
    </row>
    <row r="1654" hidden="1">
      <c r="A1654" s="41">
        <v>44413.0</v>
      </c>
      <c r="B1654" s="19">
        <v>953035.0</v>
      </c>
      <c r="E1654" s="43">
        <v>0.0</v>
      </c>
      <c r="H1654" s="45"/>
    </row>
    <row r="1655" hidden="1">
      <c r="A1655" s="41">
        <v>44413.0</v>
      </c>
      <c r="B1655" s="19">
        <v>952835.0</v>
      </c>
      <c r="E1655" s="43">
        <v>0.0</v>
      </c>
      <c r="H1655" s="45"/>
    </row>
    <row r="1656" hidden="1">
      <c r="A1656" s="41">
        <v>44413.0</v>
      </c>
      <c r="B1656" s="19">
        <v>952906.0</v>
      </c>
      <c r="E1656" s="43">
        <v>0.0</v>
      </c>
      <c r="H1656" s="45"/>
    </row>
    <row r="1657" hidden="1">
      <c r="A1657" s="41">
        <v>44413.0</v>
      </c>
      <c r="B1657" s="19">
        <v>953745.0</v>
      </c>
      <c r="E1657" s="43">
        <v>0.0</v>
      </c>
      <c r="H1657" s="45"/>
    </row>
    <row r="1658" hidden="1">
      <c r="A1658" s="41">
        <v>44413.0</v>
      </c>
      <c r="B1658" s="19">
        <v>953098.0</v>
      </c>
      <c r="E1658" s="43">
        <v>0.0</v>
      </c>
      <c r="H1658" s="45"/>
    </row>
    <row r="1659" hidden="1">
      <c r="A1659" s="41">
        <v>44413.0</v>
      </c>
      <c r="B1659" s="19">
        <v>953602.0</v>
      </c>
      <c r="E1659" s="43">
        <v>0.0</v>
      </c>
      <c r="H1659" s="45"/>
    </row>
    <row r="1660" hidden="1">
      <c r="A1660" s="41">
        <v>44413.0</v>
      </c>
      <c r="B1660" s="19">
        <v>953058.0</v>
      </c>
      <c r="E1660" s="43">
        <v>0.0</v>
      </c>
      <c r="H1660" s="45"/>
    </row>
    <row r="1661" hidden="1">
      <c r="A1661" s="41">
        <v>44413.0</v>
      </c>
      <c r="B1661" s="19">
        <v>953806.0</v>
      </c>
      <c r="E1661" s="43">
        <v>0.0</v>
      </c>
      <c r="H1661" s="45"/>
    </row>
    <row r="1662" hidden="1">
      <c r="A1662" s="41">
        <v>44413.0</v>
      </c>
      <c r="B1662" s="19">
        <v>953691.0</v>
      </c>
      <c r="E1662" s="43">
        <v>0.0</v>
      </c>
      <c r="H1662" s="45"/>
    </row>
    <row r="1663" hidden="1">
      <c r="A1663" s="41">
        <v>44413.0</v>
      </c>
      <c r="B1663" s="19">
        <v>953189.0</v>
      </c>
      <c r="E1663" s="43">
        <v>0.0</v>
      </c>
      <c r="H1663" s="45"/>
    </row>
    <row r="1664" hidden="1">
      <c r="A1664" s="41">
        <v>44413.0</v>
      </c>
      <c r="B1664" s="19">
        <v>953511.0</v>
      </c>
      <c r="E1664" s="43">
        <v>0.0</v>
      </c>
      <c r="H1664" s="45"/>
    </row>
    <row r="1665" hidden="1">
      <c r="A1665" s="41">
        <v>44413.0</v>
      </c>
      <c r="B1665" s="19">
        <v>953016.0</v>
      </c>
      <c r="E1665" s="43">
        <v>0.0</v>
      </c>
      <c r="H1665" s="45"/>
    </row>
    <row r="1666" hidden="1">
      <c r="A1666" s="41">
        <v>44413.0</v>
      </c>
      <c r="B1666" s="19">
        <v>953006.0</v>
      </c>
      <c r="E1666" s="43">
        <v>0.0</v>
      </c>
      <c r="H1666" s="45"/>
    </row>
    <row r="1667" hidden="1">
      <c r="A1667" s="41">
        <v>44414.0</v>
      </c>
      <c r="B1667" s="19">
        <v>953996.0</v>
      </c>
      <c r="E1667" s="43">
        <v>0.0</v>
      </c>
      <c r="H1667" s="45"/>
    </row>
    <row r="1668" hidden="1">
      <c r="A1668" s="41">
        <v>44414.0</v>
      </c>
      <c r="B1668" s="19">
        <v>954507.0</v>
      </c>
      <c r="E1668" s="43">
        <v>0.0</v>
      </c>
      <c r="H1668" s="45"/>
    </row>
    <row r="1669" hidden="1">
      <c r="A1669" s="41">
        <v>44415.0</v>
      </c>
      <c r="B1669" s="19">
        <v>955062.0</v>
      </c>
      <c r="E1669" s="43">
        <v>0.0</v>
      </c>
      <c r="H1669" s="45"/>
    </row>
    <row r="1670" hidden="1">
      <c r="A1670" s="41">
        <v>44415.0</v>
      </c>
      <c r="B1670" s="19">
        <v>954805.0</v>
      </c>
      <c r="E1670" s="43">
        <v>0.0</v>
      </c>
      <c r="H1670" s="45"/>
    </row>
    <row r="1671" hidden="1">
      <c r="A1671" s="41">
        <v>44415.0</v>
      </c>
      <c r="B1671" s="19">
        <v>954752.0</v>
      </c>
      <c r="E1671" s="43">
        <v>0.0</v>
      </c>
      <c r="H1671" s="45"/>
    </row>
    <row r="1672" hidden="1">
      <c r="A1672" s="41">
        <v>44415.0</v>
      </c>
      <c r="B1672" s="19">
        <v>954991.0</v>
      </c>
      <c r="E1672" s="43">
        <v>0.0</v>
      </c>
      <c r="H1672" s="45"/>
    </row>
    <row r="1673" hidden="1">
      <c r="A1673" s="41">
        <v>44416.0</v>
      </c>
      <c r="B1673" s="19">
        <v>955708.0</v>
      </c>
      <c r="E1673" s="43">
        <v>0.0</v>
      </c>
      <c r="H1673" s="45"/>
    </row>
    <row r="1674" hidden="1">
      <c r="A1674" s="41">
        <v>44416.0</v>
      </c>
      <c r="B1674" s="19">
        <v>955260.0</v>
      </c>
      <c r="E1674" s="43">
        <v>0.0</v>
      </c>
      <c r="H1674" s="45"/>
    </row>
    <row r="1675" hidden="1">
      <c r="A1675" s="41">
        <v>44416.0</v>
      </c>
      <c r="B1675" s="19">
        <v>956186.0</v>
      </c>
      <c r="E1675" s="43">
        <v>0.0</v>
      </c>
      <c r="H1675" s="45"/>
    </row>
    <row r="1676" hidden="1">
      <c r="A1676" s="41">
        <v>44416.0</v>
      </c>
      <c r="B1676" s="19">
        <v>955808.0</v>
      </c>
      <c r="E1676" s="43">
        <v>0.0</v>
      </c>
      <c r="H1676" s="45"/>
    </row>
    <row r="1677" hidden="1">
      <c r="A1677" s="41">
        <v>44416.0</v>
      </c>
      <c r="B1677" s="19">
        <v>955868.0</v>
      </c>
      <c r="E1677" s="43">
        <v>0.0</v>
      </c>
      <c r="H1677" s="45"/>
    </row>
    <row r="1678" hidden="1">
      <c r="A1678" s="41">
        <v>44416.0</v>
      </c>
      <c r="B1678" s="19">
        <v>955931.0</v>
      </c>
      <c r="E1678" s="43">
        <v>0.0</v>
      </c>
      <c r="H1678" s="45"/>
    </row>
    <row r="1679" hidden="1">
      <c r="A1679" s="41">
        <v>44417.0</v>
      </c>
      <c r="B1679" s="19">
        <v>956479.0</v>
      </c>
      <c r="E1679" s="43">
        <v>0.0</v>
      </c>
      <c r="H1679" s="45"/>
    </row>
    <row r="1680" hidden="1">
      <c r="A1680" s="41">
        <v>44417.0</v>
      </c>
      <c r="B1680" s="19">
        <v>956992.0</v>
      </c>
      <c r="E1680" s="43">
        <v>0.0</v>
      </c>
      <c r="H1680" s="45"/>
    </row>
    <row r="1681" hidden="1">
      <c r="A1681" s="41">
        <v>44417.0</v>
      </c>
      <c r="B1681" s="19">
        <v>956884.0</v>
      </c>
      <c r="E1681" s="43">
        <v>0.0</v>
      </c>
      <c r="H1681" s="45"/>
    </row>
    <row r="1682" hidden="1">
      <c r="A1682" s="41">
        <v>44418.0</v>
      </c>
      <c r="B1682" s="19">
        <v>957383.0</v>
      </c>
      <c r="E1682" s="43">
        <v>0.0</v>
      </c>
      <c r="H1682" s="45"/>
    </row>
    <row r="1683" hidden="1">
      <c r="A1683" s="41">
        <v>44418.0</v>
      </c>
      <c r="B1683" s="19">
        <v>957533.0</v>
      </c>
      <c r="E1683" s="43">
        <v>0.0</v>
      </c>
      <c r="H1683" s="45"/>
    </row>
    <row r="1684" hidden="1">
      <c r="A1684" s="41">
        <v>44418.0</v>
      </c>
      <c r="B1684" s="19">
        <v>957431.0</v>
      </c>
      <c r="E1684" s="43">
        <v>0.0</v>
      </c>
      <c r="H1684" s="45"/>
    </row>
    <row r="1685" hidden="1">
      <c r="A1685" s="41">
        <v>44418.0</v>
      </c>
      <c r="B1685" s="19">
        <v>957656.0</v>
      </c>
      <c r="E1685" s="43">
        <v>0.0</v>
      </c>
      <c r="H1685" s="45"/>
    </row>
    <row r="1686" hidden="1">
      <c r="A1686" s="41">
        <v>44418.0</v>
      </c>
      <c r="B1686" s="19">
        <v>957788.0</v>
      </c>
      <c r="E1686" s="43">
        <v>0.0</v>
      </c>
      <c r="H1686" s="45"/>
    </row>
    <row r="1687" hidden="1">
      <c r="A1687" s="41">
        <v>44418.0</v>
      </c>
      <c r="B1687" s="19">
        <v>957433.0</v>
      </c>
      <c r="E1687" s="43">
        <v>0.0</v>
      </c>
      <c r="H1687" s="45"/>
    </row>
    <row r="1688" hidden="1">
      <c r="A1688" s="41">
        <v>44418.0</v>
      </c>
      <c r="B1688" s="19">
        <v>957496.0</v>
      </c>
      <c r="E1688" s="43">
        <v>0.0</v>
      </c>
      <c r="H1688" s="45"/>
    </row>
    <row r="1689" hidden="1">
      <c r="A1689" s="41">
        <v>44419.0</v>
      </c>
      <c r="B1689" s="19">
        <v>958272.0</v>
      </c>
      <c r="E1689" s="43">
        <v>0.0</v>
      </c>
      <c r="H1689" s="45"/>
    </row>
    <row r="1690" hidden="1">
      <c r="A1690" s="41">
        <v>44419.0</v>
      </c>
      <c r="B1690" s="19">
        <v>958255.0</v>
      </c>
      <c r="E1690" s="43">
        <v>0.0</v>
      </c>
      <c r="H1690" s="45"/>
    </row>
    <row r="1691" hidden="1">
      <c r="A1691" s="41">
        <v>44420.0</v>
      </c>
      <c r="B1691" s="19">
        <v>958955.0</v>
      </c>
      <c r="E1691" s="43">
        <v>0.0</v>
      </c>
      <c r="H1691" s="45"/>
    </row>
    <row r="1692" hidden="1">
      <c r="A1692" s="41">
        <v>44420.0</v>
      </c>
      <c r="B1692" s="19">
        <v>959249.0</v>
      </c>
      <c r="E1692" s="43">
        <v>0.0</v>
      </c>
      <c r="H1692" s="45"/>
    </row>
    <row r="1693" hidden="1">
      <c r="A1693" s="41">
        <v>44420.0</v>
      </c>
      <c r="B1693" s="19">
        <v>959375.0</v>
      </c>
      <c r="E1693" s="43">
        <v>0.0</v>
      </c>
      <c r="H1693" s="45"/>
    </row>
    <row r="1694" hidden="1">
      <c r="A1694" s="41">
        <v>44420.0</v>
      </c>
      <c r="B1694" s="19">
        <v>959069.0</v>
      </c>
      <c r="E1694" s="43">
        <v>0.0</v>
      </c>
      <c r="H1694" s="45"/>
    </row>
    <row r="1695" hidden="1">
      <c r="A1695" s="41">
        <v>44420.0</v>
      </c>
      <c r="B1695" s="19">
        <v>958832.0</v>
      </c>
      <c r="E1695" s="43">
        <v>0.0</v>
      </c>
      <c r="H1695" s="45"/>
    </row>
    <row r="1696" hidden="1">
      <c r="A1696" s="41">
        <v>44420.0</v>
      </c>
      <c r="B1696" s="19">
        <v>958555.0</v>
      </c>
      <c r="E1696" s="43">
        <v>0.0</v>
      </c>
      <c r="H1696" s="45"/>
    </row>
    <row r="1697" hidden="1">
      <c r="A1697" s="41">
        <v>44422.0</v>
      </c>
      <c r="B1697" s="19">
        <v>960212.0</v>
      </c>
      <c r="E1697" s="43">
        <v>0.0</v>
      </c>
      <c r="H1697" s="45"/>
    </row>
    <row r="1698" hidden="1">
      <c r="A1698" s="41">
        <v>44423.0</v>
      </c>
      <c r="B1698" s="19">
        <v>960698.0</v>
      </c>
      <c r="E1698" s="43">
        <v>0.0</v>
      </c>
      <c r="H1698" s="45"/>
    </row>
    <row r="1699" hidden="1">
      <c r="A1699" s="41">
        <v>44423.0</v>
      </c>
      <c r="B1699" s="19">
        <v>960637.0</v>
      </c>
      <c r="E1699" s="43">
        <v>0.0</v>
      </c>
      <c r="H1699" s="45"/>
    </row>
    <row r="1700" hidden="1">
      <c r="A1700" s="41">
        <v>44409.0</v>
      </c>
      <c r="B1700" s="19">
        <v>949960.0</v>
      </c>
      <c r="E1700" s="43">
        <v>0.0</v>
      </c>
      <c r="H1700" s="45"/>
    </row>
    <row r="1701" hidden="1">
      <c r="A1701" s="41">
        <v>44409.0</v>
      </c>
      <c r="B1701" s="19">
        <v>949527.0</v>
      </c>
      <c r="E1701" s="43">
        <v>0.0</v>
      </c>
      <c r="H1701" s="45"/>
    </row>
    <row r="1702" hidden="1">
      <c r="A1702" s="41">
        <v>44410.0</v>
      </c>
      <c r="B1702" s="19">
        <v>950715.0</v>
      </c>
      <c r="E1702" s="43">
        <v>0.0</v>
      </c>
      <c r="H1702" s="45"/>
    </row>
    <row r="1703" hidden="1">
      <c r="A1703" s="41">
        <v>44410.0</v>
      </c>
      <c r="B1703" s="19">
        <v>950663.0</v>
      </c>
      <c r="E1703" s="43">
        <v>0.0</v>
      </c>
      <c r="H1703" s="45"/>
    </row>
    <row r="1704" hidden="1">
      <c r="A1704" s="41">
        <v>44411.0</v>
      </c>
      <c r="B1704" s="19">
        <v>951124.0</v>
      </c>
      <c r="E1704" s="43">
        <v>0.0</v>
      </c>
      <c r="H1704" s="45"/>
    </row>
    <row r="1705" hidden="1">
      <c r="A1705" s="41">
        <v>44411.0</v>
      </c>
      <c r="B1705" s="19">
        <v>951901.0</v>
      </c>
      <c r="E1705" s="43">
        <v>0.0</v>
      </c>
      <c r="H1705" s="45"/>
    </row>
    <row r="1706" hidden="1">
      <c r="A1706" s="41">
        <v>44411.0</v>
      </c>
      <c r="B1706" s="19">
        <v>951913.0</v>
      </c>
      <c r="E1706" s="43">
        <v>0.0</v>
      </c>
      <c r="H1706" s="45"/>
    </row>
    <row r="1707" hidden="1">
      <c r="A1707" s="41">
        <v>44411.0</v>
      </c>
      <c r="B1707" s="19">
        <v>951895.0</v>
      </c>
      <c r="E1707" s="43">
        <v>0.0</v>
      </c>
      <c r="H1707" s="45"/>
    </row>
    <row r="1708" hidden="1">
      <c r="A1708" s="41">
        <v>44411.0</v>
      </c>
      <c r="B1708" s="19">
        <v>951419.0</v>
      </c>
      <c r="E1708" s="43">
        <v>0.0</v>
      </c>
      <c r="H1708" s="45"/>
    </row>
    <row r="1709" hidden="1">
      <c r="A1709" s="41">
        <v>44412.0</v>
      </c>
      <c r="B1709" s="19">
        <v>952155.0</v>
      </c>
      <c r="E1709" s="43">
        <v>0.0</v>
      </c>
      <c r="H1709" s="45"/>
    </row>
    <row r="1710" hidden="1">
      <c r="A1710" s="41">
        <v>44413.0</v>
      </c>
      <c r="B1710" s="19">
        <v>953727.0</v>
      </c>
      <c r="E1710" s="43">
        <v>0.0</v>
      </c>
      <c r="H1710" s="45"/>
    </row>
    <row r="1711" hidden="1">
      <c r="A1711" s="41">
        <v>44413.0</v>
      </c>
      <c r="B1711" s="19">
        <v>953216.0</v>
      </c>
      <c r="E1711" s="43">
        <v>0.0</v>
      </c>
      <c r="H1711" s="45"/>
    </row>
    <row r="1712" hidden="1">
      <c r="A1712" s="41">
        <v>44413.0</v>
      </c>
      <c r="B1712" s="19">
        <v>953805.0</v>
      </c>
      <c r="E1712" s="43">
        <v>0.0</v>
      </c>
      <c r="H1712" s="45"/>
    </row>
    <row r="1713" hidden="1">
      <c r="A1713" s="41">
        <v>44413.0</v>
      </c>
      <c r="B1713" s="19">
        <v>953478.0</v>
      </c>
      <c r="E1713" s="43">
        <v>0.0</v>
      </c>
      <c r="H1713" s="45"/>
    </row>
    <row r="1714" hidden="1">
      <c r="A1714" s="41">
        <v>44414.0</v>
      </c>
      <c r="B1714" s="19">
        <v>954586.0</v>
      </c>
      <c r="E1714" s="43">
        <v>0.0</v>
      </c>
      <c r="H1714" s="45"/>
    </row>
    <row r="1715" hidden="1">
      <c r="A1715" s="41">
        <v>44414.0</v>
      </c>
      <c r="B1715" s="19">
        <v>954103.0</v>
      </c>
      <c r="E1715" s="43">
        <v>0.0</v>
      </c>
      <c r="H1715" s="45"/>
    </row>
    <row r="1716" hidden="1">
      <c r="A1716" s="41">
        <v>44415.0</v>
      </c>
      <c r="B1716" s="19">
        <v>955086.0</v>
      </c>
      <c r="E1716" s="43">
        <v>0.0</v>
      </c>
      <c r="H1716" s="45"/>
    </row>
    <row r="1717" hidden="1">
      <c r="A1717" s="41">
        <v>44416.0</v>
      </c>
      <c r="B1717" s="19">
        <v>955762.0</v>
      </c>
      <c r="E1717" s="43">
        <v>0.0</v>
      </c>
      <c r="H1717" s="45"/>
    </row>
    <row r="1718" hidden="1">
      <c r="A1718" s="41">
        <v>44416.0</v>
      </c>
      <c r="B1718" s="19">
        <v>955661.0</v>
      </c>
      <c r="E1718" s="43">
        <v>0.0</v>
      </c>
      <c r="H1718" s="45"/>
    </row>
    <row r="1719" hidden="1">
      <c r="A1719" s="41">
        <v>44416.0</v>
      </c>
      <c r="B1719" s="19">
        <v>956221.0</v>
      </c>
      <c r="E1719" s="43">
        <v>0.0</v>
      </c>
      <c r="H1719" s="45"/>
    </row>
    <row r="1720" hidden="1">
      <c r="A1720" s="41">
        <v>44416.0</v>
      </c>
      <c r="B1720" s="19">
        <v>955281.0</v>
      </c>
      <c r="E1720" s="43">
        <v>0.0</v>
      </c>
      <c r="H1720" s="45"/>
    </row>
    <row r="1721" hidden="1">
      <c r="A1721" s="41">
        <v>44416.0</v>
      </c>
      <c r="B1721" s="19">
        <v>956289.0</v>
      </c>
      <c r="E1721" s="43">
        <v>0.0</v>
      </c>
      <c r="H1721" s="45"/>
    </row>
    <row r="1722" hidden="1">
      <c r="A1722" s="41">
        <v>44416.0</v>
      </c>
      <c r="B1722" s="19">
        <v>956270.0</v>
      </c>
      <c r="E1722" s="43">
        <v>0.0</v>
      </c>
      <c r="H1722" s="45"/>
    </row>
    <row r="1723" hidden="1">
      <c r="A1723" s="41">
        <v>44416.0</v>
      </c>
      <c r="B1723" s="19">
        <v>955300.0</v>
      </c>
      <c r="E1723" s="43">
        <v>0.0</v>
      </c>
      <c r="H1723" s="45"/>
    </row>
    <row r="1724" hidden="1">
      <c r="A1724" s="41">
        <v>44416.0</v>
      </c>
      <c r="B1724" s="19">
        <v>955806.0</v>
      </c>
      <c r="E1724" s="43">
        <v>0.0</v>
      </c>
      <c r="H1724" s="45"/>
    </row>
    <row r="1725" hidden="1">
      <c r="A1725" s="41">
        <v>44416.0</v>
      </c>
      <c r="B1725" s="19">
        <v>955640.0</v>
      </c>
      <c r="E1725" s="43">
        <v>0.0</v>
      </c>
      <c r="H1725" s="45"/>
    </row>
    <row r="1726" hidden="1">
      <c r="A1726" s="41">
        <v>44416.0</v>
      </c>
      <c r="B1726" s="19">
        <v>956196.0</v>
      </c>
      <c r="E1726" s="43">
        <v>0.0</v>
      </c>
      <c r="H1726" s="45"/>
    </row>
    <row r="1727" hidden="1">
      <c r="A1727" s="41">
        <v>44417.0</v>
      </c>
      <c r="B1727" s="19">
        <v>956427.0</v>
      </c>
      <c r="E1727" s="43">
        <v>0.0</v>
      </c>
      <c r="H1727" s="45"/>
    </row>
    <row r="1728" hidden="1">
      <c r="A1728" s="41">
        <v>44417.0</v>
      </c>
      <c r="B1728" s="19">
        <v>956408.0</v>
      </c>
      <c r="E1728" s="43">
        <v>0.0</v>
      </c>
      <c r="H1728" s="45"/>
    </row>
    <row r="1729" hidden="1">
      <c r="A1729" s="41">
        <v>44417.0</v>
      </c>
      <c r="B1729" s="19">
        <v>957001.0</v>
      </c>
      <c r="E1729" s="43">
        <v>0.0</v>
      </c>
      <c r="H1729" s="45"/>
    </row>
    <row r="1730" hidden="1">
      <c r="A1730" s="41">
        <v>44418.0</v>
      </c>
      <c r="B1730" s="19">
        <v>957293.0</v>
      </c>
      <c r="E1730" s="43">
        <v>0.0</v>
      </c>
      <c r="H1730" s="45"/>
    </row>
    <row r="1731" hidden="1">
      <c r="A1731" s="41">
        <v>44418.0</v>
      </c>
      <c r="B1731" s="19">
        <v>957160.0</v>
      </c>
      <c r="E1731" s="43">
        <v>0.0</v>
      </c>
      <c r="H1731" s="45"/>
    </row>
    <row r="1732" hidden="1">
      <c r="A1732" s="41">
        <v>44418.0</v>
      </c>
      <c r="B1732" s="19">
        <v>957457.0</v>
      </c>
      <c r="E1732" s="43">
        <v>0.0</v>
      </c>
      <c r="H1732" s="45"/>
    </row>
    <row r="1733" hidden="1">
      <c r="A1733" s="41">
        <v>44419.0</v>
      </c>
      <c r="B1733" s="19">
        <v>958144.0</v>
      </c>
      <c r="E1733" s="43">
        <v>0.0</v>
      </c>
      <c r="H1733" s="45"/>
    </row>
    <row r="1734" hidden="1">
      <c r="A1734" s="41">
        <v>44419.0</v>
      </c>
      <c r="B1734" s="19">
        <v>958252.0</v>
      </c>
      <c r="E1734" s="43">
        <v>0.0</v>
      </c>
      <c r="H1734" s="45"/>
    </row>
    <row r="1735" hidden="1">
      <c r="A1735" s="41">
        <v>44420.0</v>
      </c>
      <c r="B1735" s="19">
        <v>958707.0</v>
      </c>
      <c r="E1735" s="43">
        <v>0.0</v>
      </c>
      <c r="H1735" s="45"/>
    </row>
    <row r="1736" hidden="1">
      <c r="A1736" s="41">
        <v>44420.0</v>
      </c>
      <c r="B1736" s="19">
        <v>959235.0</v>
      </c>
      <c r="E1736" s="43">
        <v>0.0</v>
      </c>
      <c r="H1736" s="45"/>
    </row>
    <row r="1737" hidden="1">
      <c r="A1737" s="41">
        <v>44420.0</v>
      </c>
      <c r="B1737" s="19">
        <v>959017.0</v>
      </c>
      <c r="E1737" s="43">
        <v>0.0</v>
      </c>
      <c r="H1737" s="45"/>
    </row>
    <row r="1738" hidden="1">
      <c r="A1738" s="41">
        <v>44420.0</v>
      </c>
      <c r="B1738" s="19">
        <v>959187.0</v>
      </c>
      <c r="E1738" s="43">
        <v>0.0</v>
      </c>
      <c r="H1738" s="45"/>
    </row>
    <row r="1739" hidden="1">
      <c r="A1739" s="41">
        <v>44420.0</v>
      </c>
      <c r="B1739" s="19">
        <v>959043.0</v>
      </c>
      <c r="E1739" s="43">
        <v>0.0</v>
      </c>
      <c r="H1739" s="45"/>
    </row>
    <row r="1740" hidden="1">
      <c r="A1740" s="41">
        <v>44420.0</v>
      </c>
      <c r="B1740" s="19">
        <v>959140.0</v>
      </c>
      <c r="E1740" s="43">
        <v>0.0</v>
      </c>
      <c r="H1740" s="45"/>
    </row>
    <row r="1741" hidden="1">
      <c r="A1741" s="41">
        <v>44421.0</v>
      </c>
      <c r="B1741" s="19">
        <v>959589.0</v>
      </c>
      <c r="E1741" s="43">
        <v>0.0</v>
      </c>
      <c r="H1741" s="45"/>
    </row>
    <row r="1742" hidden="1">
      <c r="A1742" s="41">
        <v>44421.0</v>
      </c>
      <c r="B1742" s="19">
        <v>959549.0</v>
      </c>
      <c r="E1742" s="43">
        <v>0.0</v>
      </c>
      <c r="H1742" s="45"/>
    </row>
    <row r="1743" hidden="1">
      <c r="A1743" s="41">
        <v>44421.0</v>
      </c>
      <c r="B1743" s="19">
        <v>959635.0</v>
      </c>
      <c r="E1743" s="43">
        <v>0.0</v>
      </c>
      <c r="H1743" s="45"/>
    </row>
    <row r="1744" hidden="1">
      <c r="A1744" s="41">
        <v>44422.0</v>
      </c>
      <c r="B1744" s="19">
        <v>960403.0</v>
      </c>
      <c r="E1744" s="43">
        <v>0.0</v>
      </c>
      <c r="H1744" s="45"/>
    </row>
    <row r="1745" hidden="1">
      <c r="A1745" s="41">
        <v>44422.0</v>
      </c>
      <c r="B1745" s="19">
        <v>960424.0</v>
      </c>
      <c r="E1745" s="43">
        <v>0.0</v>
      </c>
      <c r="H1745" s="45"/>
    </row>
    <row r="1746" hidden="1">
      <c r="A1746" s="41">
        <v>44423.0</v>
      </c>
      <c r="B1746" s="19">
        <v>961135.0</v>
      </c>
      <c r="E1746" s="43">
        <v>0.0</v>
      </c>
      <c r="H1746" s="45"/>
    </row>
    <row r="1747" hidden="1">
      <c r="A1747" s="41">
        <v>44423.0</v>
      </c>
      <c r="B1747" s="19">
        <v>961171.0</v>
      </c>
      <c r="E1747" s="43">
        <v>0.0</v>
      </c>
      <c r="H1747" s="45"/>
    </row>
    <row r="1748" hidden="1">
      <c r="A1748" s="41">
        <v>44423.0</v>
      </c>
      <c r="B1748" s="19">
        <v>961123.0</v>
      </c>
      <c r="E1748" s="43">
        <v>0.0</v>
      </c>
      <c r="H1748" s="45"/>
    </row>
    <row r="1749" hidden="1">
      <c r="A1749" s="41">
        <v>44423.0</v>
      </c>
      <c r="B1749" s="19">
        <v>960594.0</v>
      </c>
      <c r="E1749" s="43">
        <v>0.0</v>
      </c>
      <c r="H1749" s="45"/>
    </row>
    <row r="1750" hidden="1">
      <c r="A1750" s="41">
        <v>44423.0</v>
      </c>
      <c r="B1750" s="19">
        <v>961101.0</v>
      </c>
      <c r="E1750" s="43">
        <v>0.0</v>
      </c>
      <c r="H1750" s="45"/>
    </row>
    <row r="1751" hidden="1">
      <c r="A1751" s="41">
        <v>44423.0</v>
      </c>
      <c r="B1751" s="19">
        <v>961104.0</v>
      </c>
      <c r="E1751" s="43">
        <v>0.0</v>
      </c>
      <c r="H1751" s="45"/>
    </row>
    <row r="1752" hidden="1">
      <c r="A1752" s="41">
        <v>44409.0</v>
      </c>
      <c r="B1752" s="19">
        <v>949381.0</v>
      </c>
      <c r="E1752" s="43">
        <v>0.0</v>
      </c>
      <c r="H1752" s="45"/>
    </row>
    <row r="1753" hidden="1">
      <c r="A1753" s="41">
        <v>44409.0</v>
      </c>
      <c r="B1753" s="19">
        <v>949251.0</v>
      </c>
      <c r="E1753" s="43">
        <v>0.0</v>
      </c>
      <c r="H1753" s="45"/>
    </row>
    <row r="1754" hidden="1">
      <c r="A1754" s="41">
        <v>44409.0</v>
      </c>
      <c r="B1754" s="19">
        <v>949668.0</v>
      </c>
      <c r="E1754" s="43">
        <v>0.0</v>
      </c>
      <c r="H1754" s="45"/>
    </row>
    <row r="1755" hidden="1">
      <c r="A1755" s="41">
        <v>44410.0</v>
      </c>
      <c r="B1755" s="19">
        <v>950610.0</v>
      </c>
      <c r="E1755" s="43">
        <v>0.0</v>
      </c>
      <c r="H1755" s="45"/>
    </row>
    <row r="1756" hidden="1">
      <c r="A1756" s="41">
        <v>44410.0</v>
      </c>
      <c r="B1756" s="19">
        <v>950703.0</v>
      </c>
      <c r="E1756" s="43">
        <v>0.0</v>
      </c>
      <c r="H1756" s="45"/>
    </row>
    <row r="1757" hidden="1">
      <c r="A1757" s="41">
        <v>44410.0</v>
      </c>
      <c r="B1757" s="19">
        <v>950161.0</v>
      </c>
      <c r="E1757" s="43">
        <v>0.0</v>
      </c>
      <c r="H1757" s="45"/>
    </row>
    <row r="1758" hidden="1">
      <c r="A1758" s="41">
        <v>44410.0</v>
      </c>
      <c r="B1758" s="19">
        <v>950570.0</v>
      </c>
      <c r="E1758" s="43">
        <v>0.0</v>
      </c>
      <c r="H1758" s="45"/>
    </row>
    <row r="1759" hidden="1">
      <c r="A1759" s="41">
        <v>44410.0</v>
      </c>
      <c r="B1759" s="19">
        <v>950994.0</v>
      </c>
      <c r="E1759" s="43">
        <v>0.0</v>
      </c>
      <c r="H1759" s="45"/>
    </row>
    <row r="1760" hidden="1">
      <c r="A1760" s="41">
        <v>44411.0</v>
      </c>
      <c r="B1760" s="19">
        <v>951876.0</v>
      </c>
      <c r="E1760" s="43">
        <v>0.0</v>
      </c>
      <c r="H1760" s="45"/>
    </row>
    <row r="1761" hidden="1">
      <c r="A1761" s="41">
        <v>44411.0</v>
      </c>
      <c r="B1761" s="19">
        <v>951297.0</v>
      </c>
      <c r="E1761" s="43">
        <v>0.0</v>
      </c>
      <c r="H1761" s="45"/>
    </row>
    <row r="1762" hidden="1">
      <c r="A1762" s="41">
        <v>44412.0</v>
      </c>
      <c r="B1762" s="19">
        <v>952104.0</v>
      </c>
      <c r="E1762" s="43">
        <v>0.0</v>
      </c>
      <c r="H1762" s="45"/>
    </row>
    <row r="1763" hidden="1">
      <c r="A1763" s="41">
        <v>44412.0</v>
      </c>
      <c r="B1763" s="19">
        <v>952242.0</v>
      </c>
      <c r="E1763" s="43">
        <v>0.0</v>
      </c>
      <c r="H1763" s="45"/>
    </row>
    <row r="1764" hidden="1">
      <c r="A1764" s="41">
        <v>44412.0</v>
      </c>
      <c r="B1764" s="19">
        <v>952496.0</v>
      </c>
      <c r="E1764" s="43">
        <v>0.0</v>
      </c>
      <c r="H1764" s="45"/>
    </row>
    <row r="1765" hidden="1">
      <c r="A1765" s="41">
        <v>44412.0</v>
      </c>
      <c r="B1765" s="19">
        <v>952342.0</v>
      </c>
      <c r="E1765" s="43">
        <v>0.0</v>
      </c>
      <c r="H1765" s="45"/>
    </row>
    <row r="1766" hidden="1">
      <c r="A1766" s="41">
        <v>44413.0</v>
      </c>
      <c r="B1766" s="19">
        <v>953182.0</v>
      </c>
      <c r="E1766" s="43">
        <v>0.0</v>
      </c>
      <c r="H1766" s="45"/>
    </row>
    <row r="1767" hidden="1">
      <c r="A1767" s="41">
        <v>44413.0</v>
      </c>
      <c r="B1767" s="19">
        <v>953476.0</v>
      </c>
      <c r="E1767" s="43">
        <v>0.0</v>
      </c>
      <c r="H1767" s="45"/>
    </row>
    <row r="1768" hidden="1">
      <c r="A1768" s="41">
        <v>44413.0</v>
      </c>
      <c r="B1768" s="19">
        <v>953684.0</v>
      </c>
      <c r="E1768" s="43">
        <v>0.0</v>
      </c>
      <c r="H1768" s="45"/>
    </row>
    <row r="1769" hidden="1">
      <c r="A1769" s="41">
        <v>44413.0</v>
      </c>
      <c r="B1769" s="19">
        <v>953441.0</v>
      </c>
      <c r="E1769" s="43">
        <v>0.0</v>
      </c>
      <c r="H1769" s="45"/>
    </row>
    <row r="1770" hidden="1">
      <c r="A1770" s="41">
        <v>44413.0</v>
      </c>
      <c r="B1770" s="19">
        <v>952813.0</v>
      </c>
      <c r="E1770" s="43">
        <v>0.0</v>
      </c>
      <c r="H1770" s="45"/>
    </row>
    <row r="1771" hidden="1">
      <c r="A1771" s="41">
        <v>44413.0</v>
      </c>
      <c r="B1771" s="19">
        <v>953428.0</v>
      </c>
      <c r="E1771" s="43">
        <v>0.0</v>
      </c>
      <c r="H1771" s="45"/>
    </row>
    <row r="1772" hidden="1">
      <c r="A1772" s="41">
        <v>44413.0</v>
      </c>
      <c r="B1772" s="19">
        <v>953717.0</v>
      </c>
      <c r="E1772" s="43">
        <v>0.0</v>
      </c>
      <c r="H1772" s="45"/>
    </row>
    <row r="1773" hidden="1">
      <c r="A1773" s="41">
        <v>44413.0</v>
      </c>
      <c r="B1773" s="19">
        <v>953287.0</v>
      </c>
      <c r="E1773" s="43">
        <v>0.0</v>
      </c>
      <c r="H1773" s="45"/>
    </row>
    <row r="1774" hidden="1">
      <c r="A1774" s="41">
        <v>44413.0</v>
      </c>
      <c r="B1774" s="19">
        <v>953703.0</v>
      </c>
      <c r="E1774" s="43">
        <v>0.0</v>
      </c>
      <c r="H1774" s="45"/>
    </row>
    <row r="1775" hidden="1">
      <c r="A1775" s="41">
        <v>44414.0</v>
      </c>
      <c r="B1775" s="19">
        <v>954029.0</v>
      </c>
      <c r="E1775" s="43">
        <v>0.0</v>
      </c>
      <c r="H1775" s="45"/>
    </row>
    <row r="1776" hidden="1">
      <c r="A1776" s="41">
        <v>44414.0</v>
      </c>
      <c r="B1776" s="19">
        <v>954327.0</v>
      </c>
      <c r="E1776" s="43">
        <v>0.0</v>
      </c>
      <c r="H1776" s="45"/>
    </row>
    <row r="1777" hidden="1">
      <c r="A1777" s="41">
        <v>44414.0</v>
      </c>
      <c r="B1777" s="19">
        <v>954137.0</v>
      </c>
      <c r="E1777" s="43">
        <v>0.0</v>
      </c>
      <c r="H1777" s="45"/>
    </row>
    <row r="1778" hidden="1">
      <c r="A1778" s="41">
        <v>44415.0</v>
      </c>
      <c r="B1778" s="19">
        <v>954821.0</v>
      </c>
      <c r="E1778" s="43">
        <v>0.0</v>
      </c>
      <c r="H1778" s="45"/>
    </row>
    <row r="1779" hidden="1">
      <c r="A1779" s="41">
        <v>44416.0</v>
      </c>
      <c r="B1779" s="19">
        <v>955831.0</v>
      </c>
      <c r="E1779" s="43">
        <v>0.0</v>
      </c>
      <c r="H1779" s="45"/>
    </row>
    <row r="1780" hidden="1">
      <c r="A1780" s="41">
        <v>44416.0</v>
      </c>
      <c r="B1780" s="19">
        <v>955437.0</v>
      </c>
      <c r="E1780" s="43">
        <v>0.0</v>
      </c>
      <c r="H1780" s="45"/>
    </row>
    <row r="1781" hidden="1">
      <c r="A1781" s="41">
        <v>44416.0</v>
      </c>
      <c r="B1781" s="19">
        <v>955818.0</v>
      </c>
      <c r="E1781" s="43">
        <v>0.0</v>
      </c>
      <c r="H1781" s="45"/>
    </row>
    <row r="1782" hidden="1">
      <c r="A1782" s="41">
        <v>44416.0</v>
      </c>
      <c r="B1782" s="19">
        <v>956190.0</v>
      </c>
      <c r="E1782" s="43">
        <v>0.0</v>
      </c>
      <c r="H1782" s="45"/>
    </row>
    <row r="1783" hidden="1">
      <c r="A1783" s="41">
        <v>44416.0</v>
      </c>
      <c r="B1783" s="19">
        <v>956250.0</v>
      </c>
      <c r="E1783" s="43">
        <v>0.0</v>
      </c>
      <c r="H1783" s="45"/>
    </row>
    <row r="1784" hidden="1">
      <c r="A1784" s="41">
        <v>44416.0</v>
      </c>
      <c r="B1784" s="19">
        <v>956306.0</v>
      </c>
      <c r="E1784" s="43">
        <v>0.0</v>
      </c>
      <c r="H1784" s="45"/>
    </row>
    <row r="1785" hidden="1">
      <c r="A1785" s="41">
        <v>44416.0</v>
      </c>
      <c r="B1785" s="19">
        <v>956017.0</v>
      </c>
      <c r="E1785" s="43">
        <v>0.0</v>
      </c>
      <c r="H1785" s="45"/>
    </row>
    <row r="1786" hidden="1">
      <c r="A1786" s="41">
        <v>44416.0</v>
      </c>
      <c r="B1786" s="19">
        <v>955872.0</v>
      </c>
      <c r="E1786" s="43">
        <v>0.0</v>
      </c>
      <c r="H1786" s="45"/>
    </row>
    <row r="1787" hidden="1">
      <c r="A1787" s="41">
        <v>44417.0</v>
      </c>
      <c r="B1787" s="19">
        <v>956686.0</v>
      </c>
      <c r="E1787" s="43">
        <v>0.0</v>
      </c>
      <c r="H1787" s="45"/>
    </row>
    <row r="1788" hidden="1">
      <c r="A1788" s="41">
        <v>44417.0</v>
      </c>
      <c r="B1788" s="19">
        <v>956784.0</v>
      </c>
      <c r="E1788" s="43">
        <v>0.0</v>
      </c>
      <c r="H1788" s="45"/>
    </row>
    <row r="1789" hidden="1">
      <c r="A1789" s="41">
        <v>44417.0</v>
      </c>
      <c r="B1789" s="19">
        <v>956339.0</v>
      </c>
      <c r="E1789" s="43">
        <v>0.0</v>
      </c>
      <c r="H1789" s="45"/>
    </row>
    <row r="1790" hidden="1">
      <c r="A1790" s="41">
        <v>44418.0</v>
      </c>
      <c r="B1790" s="19">
        <v>957400.0</v>
      </c>
      <c r="E1790" s="43">
        <v>0.0</v>
      </c>
      <c r="H1790" s="45"/>
    </row>
    <row r="1791" hidden="1">
      <c r="A1791" s="41">
        <v>44418.0</v>
      </c>
      <c r="B1791" s="19">
        <v>957836.0</v>
      </c>
      <c r="E1791" s="43">
        <v>0.0</v>
      </c>
      <c r="H1791" s="45"/>
    </row>
    <row r="1792" hidden="1">
      <c r="A1792" s="41">
        <v>44418.0</v>
      </c>
      <c r="B1792" s="19">
        <v>957165.0</v>
      </c>
      <c r="E1792" s="43">
        <v>0.0</v>
      </c>
      <c r="H1792" s="45"/>
    </row>
    <row r="1793" hidden="1">
      <c r="A1793" s="41">
        <v>44418.0</v>
      </c>
      <c r="B1793" s="19">
        <v>957644.0</v>
      </c>
      <c r="E1793" s="43">
        <v>0.0</v>
      </c>
      <c r="H1793" s="45"/>
    </row>
    <row r="1794" hidden="1">
      <c r="A1794" s="41">
        <v>44418.0</v>
      </c>
      <c r="B1794" s="19">
        <v>957266.0</v>
      </c>
      <c r="E1794" s="43">
        <v>0.0</v>
      </c>
      <c r="H1794" s="45"/>
    </row>
    <row r="1795" hidden="1">
      <c r="A1795" s="41">
        <v>44419.0</v>
      </c>
      <c r="B1795" s="19">
        <v>958025.0</v>
      </c>
      <c r="E1795" s="43">
        <v>0.0</v>
      </c>
      <c r="H1795" s="45"/>
    </row>
    <row r="1796" hidden="1">
      <c r="A1796" s="41">
        <v>44419.0</v>
      </c>
      <c r="B1796" s="19">
        <v>958445.0</v>
      </c>
      <c r="E1796" s="43">
        <v>0.0</v>
      </c>
      <c r="H1796" s="45"/>
    </row>
    <row r="1797" hidden="1">
      <c r="A1797" s="41">
        <v>44419.0</v>
      </c>
      <c r="B1797" s="19">
        <v>958367.0</v>
      </c>
      <c r="E1797" s="43">
        <v>0.0</v>
      </c>
      <c r="H1797" s="45"/>
    </row>
    <row r="1798" hidden="1">
      <c r="A1798" s="41">
        <v>44420.0</v>
      </c>
      <c r="B1798" s="19">
        <v>959281.0</v>
      </c>
      <c r="E1798" s="43">
        <v>0.0</v>
      </c>
      <c r="H1798" s="45"/>
    </row>
    <row r="1799" hidden="1">
      <c r="A1799" s="41">
        <v>44420.0</v>
      </c>
      <c r="B1799" s="19">
        <v>959033.0</v>
      </c>
      <c r="E1799" s="43">
        <v>0.0</v>
      </c>
      <c r="H1799" s="45"/>
    </row>
    <row r="1800" hidden="1">
      <c r="A1800" s="41">
        <v>44420.0</v>
      </c>
      <c r="B1800" s="19">
        <v>959039.0</v>
      </c>
      <c r="E1800" s="43">
        <v>0.0</v>
      </c>
      <c r="H1800" s="45"/>
    </row>
    <row r="1801" hidden="1">
      <c r="A1801" s="41">
        <v>44420.0</v>
      </c>
      <c r="B1801" s="19">
        <v>959123.0</v>
      </c>
      <c r="E1801" s="43">
        <v>0.0</v>
      </c>
      <c r="H1801" s="45"/>
    </row>
    <row r="1802" hidden="1">
      <c r="A1802" s="41">
        <v>44420.0</v>
      </c>
      <c r="B1802" s="19">
        <v>959247.0</v>
      </c>
      <c r="E1802" s="43">
        <v>0.0</v>
      </c>
      <c r="H1802" s="45"/>
    </row>
    <row r="1803" hidden="1">
      <c r="A1803" s="41">
        <v>44420.0</v>
      </c>
      <c r="B1803" s="19">
        <v>958873.0</v>
      </c>
      <c r="E1803" s="43">
        <v>0.0</v>
      </c>
      <c r="H1803" s="45"/>
    </row>
    <row r="1804" hidden="1">
      <c r="A1804" s="41">
        <v>44420.0</v>
      </c>
      <c r="B1804" s="19">
        <v>959319.0</v>
      </c>
      <c r="E1804" s="43">
        <v>0.0</v>
      </c>
      <c r="H1804" s="45"/>
    </row>
    <row r="1805" hidden="1">
      <c r="A1805" s="41">
        <v>44421.0</v>
      </c>
      <c r="B1805" s="19">
        <v>959397.0</v>
      </c>
      <c r="E1805" s="43">
        <v>0.0</v>
      </c>
      <c r="H1805" s="45"/>
    </row>
    <row r="1806" hidden="1">
      <c r="A1806" s="41">
        <v>44422.0</v>
      </c>
      <c r="B1806" s="19">
        <v>960120.0</v>
      </c>
      <c r="E1806" s="43">
        <v>0.0</v>
      </c>
      <c r="H1806" s="45"/>
    </row>
    <row r="1807" hidden="1">
      <c r="A1807" s="41">
        <v>44422.0</v>
      </c>
      <c r="B1807" s="19">
        <v>960224.0</v>
      </c>
      <c r="E1807" s="43">
        <v>0.0</v>
      </c>
      <c r="H1807" s="45"/>
    </row>
    <row r="1808" hidden="1">
      <c r="A1808" s="41">
        <v>44422.0</v>
      </c>
      <c r="B1808" s="19">
        <v>960001.0</v>
      </c>
      <c r="E1808" s="43">
        <v>0.0</v>
      </c>
      <c r="H1808" s="45"/>
    </row>
    <row r="1809" hidden="1">
      <c r="A1809" s="41">
        <v>44422.0</v>
      </c>
      <c r="B1809" s="19">
        <v>960179.0</v>
      </c>
      <c r="E1809" s="43">
        <v>0.0</v>
      </c>
      <c r="H1809" s="45"/>
    </row>
    <row r="1810" hidden="1">
      <c r="A1810" s="41">
        <v>44423.0</v>
      </c>
      <c r="B1810" s="19">
        <v>960579.0</v>
      </c>
      <c r="E1810" s="43">
        <v>0.0</v>
      </c>
      <c r="H1810" s="45"/>
    </row>
    <row r="1811" hidden="1">
      <c r="A1811" s="41">
        <v>44423.0</v>
      </c>
      <c r="B1811" s="19">
        <v>960759.0</v>
      </c>
      <c r="E1811" s="43">
        <v>0.0</v>
      </c>
      <c r="H1811" s="45"/>
    </row>
    <row r="1812" hidden="1">
      <c r="A1812" s="41">
        <v>44423.0</v>
      </c>
      <c r="B1812" s="19">
        <v>960571.0</v>
      </c>
      <c r="E1812" s="43">
        <v>0.0</v>
      </c>
      <c r="H1812" s="45"/>
    </row>
    <row r="1813" hidden="1">
      <c r="A1813" s="41">
        <v>44409.0</v>
      </c>
      <c r="B1813" s="19">
        <v>949249.0</v>
      </c>
      <c r="E1813" s="43">
        <v>0.0</v>
      </c>
      <c r="H1813" s="45"/>
    </row>
    <row r="1814" hidden="1">
      <c r="A1814" s="41">
        <v>44409.0</v>
      </c>
      <c r="B1814" s="19">
        <v>949681.0</v>
      </c>
      <c r="E1814" s="43">
        <v>0.0</v>
      </c>
      <c r="H1814" s="45"/>
    </row>
    <row r="1815" hidden="1">
      <c r="A1815" s="41">
        <v>44409.0</v>
      </c>
      <c r="B1815" s="19">
        <v>949905.0</v>
      </c>
      <c r="E1815" s="43">
        <v>0.0</v>
      </c>
      <c r="H1815" s="45"/>
    </row>
    <row r="1816" hidden="1">
      <c r="A1816" s="41">
        <v>44409.0</v>
      </c>
      <c r="B1816" s="19">
        <v>949349.0</v>
      </c>
      <c r="E1816" s="43">
        <v>0.0</v>
      </c>
      <c r="H1816" s="45"/>
    </row>
    <row r="1817" hidden="1">
      <c r="A1817" s="41">
        <v>44409.0</v>
      </c>
      <c r="B1817" s="19">
        <v>949563.0</v>
      </c>
      <c r="E1817" s="43">
        <v>0.0</v>
      </c>
      <c r="H1817" s="45"/>
    </row>
    <row r="1818" hidden="1">
      <c r="A1818" s="41">
        <v>44409.0</v>
      </c>
      <c r="B1818" s="19">
        <v>949963.0</v>
      </c>
      <c r="E1818" s="43">
        <v>0.0</v>
      </c>
      <c r="H1818" s="45"/>
    </row>
    <row r="1819" hidden="1">
      <c r="A1819" s="41">
        <v>44409.0</v>
      </c>
      <c r="B1819" s="19">
        <v>949857.0</v>
      </c>
      <c r="E1819" s="43">
        <v>0.0</v>
      </c>
      <c r="H1819" s="45"/>
    </row>
    <row r="1820" hidden="1">
      <c r="A1820" s="41">
        <v>44409.0</v>
      </c>
      <c r="B1820" s="19">
        <v>949710.0</v>
      </c>
      <c r="E1820" s="43">
        <v>0.0</v>
      </c>
      <c r="H1820" s="45"/>
    </row>
    <row r="1821" hidden="1">
      <c r="A1821" s="41">
        <v>44410.0</v>
      </c>
      <c r="B1821" s="19">
        <v>951030.0</v>
      </c>
      <c r="E1821" s="43">
        <v>0.0</v>
      </c>
      <c r="H1821" s="45"/>
    </row>
    <row r="1822" hidden="1">
      <c r="A1822" s="41">
        <v>44410.0</v>
      </c>
      <c r="B1822" s="19">
        <v>950397.0</v>
      </c>
      <c r="E1822" s="43">
        <v>0.0</v>
      </c>
      <c r="H1822" s="45"/>
    </row>
    <row r="1823" hidden="1">
      <c r="A1823" s="41">
        <v>44410.0</v>
      </c>
      <c r="B1823" s="19">
        <v>950614.0</v>
      </c>
      <c r="E1823" s="43">
        <v>0.0</v>
      </c>
      <c r="H1823" s="45"/>
    </row>
    <row r="1824" hidden="1">
      <c r="A1824" s="41">
        <v>44410.0</v>
      </c>
      <c r="B1824" s="19">
        <v>950555.0</v>
      </c>
      <c r="E1824" s="43">
        <v>0.0</v>
      </c>
      <c r="H1824" s="45"/>
    </row>
    <row r="1825" hidden="1">
      <c r="A1825" s="41">
        <v>44410.0</v>
      </c>
      <c r="B1825" s="19">
        <v>950153.0</v>
      </c>
      <c r="E1825" s="43">
        <v>0.0</v>
      </c>
      <c r="H1825" s="45"/>
    </row>
    <row r="1826" hidden="1">
      <c r="A1826" s="41">
        <v>44411.0</v>
      </c>
      <c r="B1826" s="19">
        <v>951206.0</v>
      </c>
      <c r="E1826" s="43">
        <v>0.0</v>
      </c>
      <c r="H1826" s="45"/>
    </row>
    <row r="1827" hidden="1">
      <c r="A1827" s="41">
        <v>44411.0</v>
      </c>
      <c r="B1827" s="19">
        <v>951275.0</v>
      </c>
      <c r="E1827" s="43">
        <v>0.0</v>
      </c>
      <c r="H1827" s="45"/>
    </row>
    <row r="1828" hidden="1">
      <c r="A1828" s="41">
        <v>44411.0</v>
      </c>
      <c r="B1828" s="19">
        <v>951368.0</v>
      </c>
      <c r="E1828" s="43">
        <v>0.0</v>
      </c>
      <c r="H1828" s="45"/>
    </row>
    <row r="1829" hidden="1">
      <c r="A1829" s="41">
        <v>44411.0</v>
      </c>
      <c r="B1829" s="19">
        <v>951533.0</v>
      </c>
      <c r="E1829" s="43">
        <v>0.0</v>
      </c>
      <c r="H1829" s="45"/>
    </row>
    <row r="1830" hidden="1">
      <c r="A1830" s="41">
        <v>44411.0</v>
      </c>
      <c r="B1830" s="19">
        <v>951502.0</v>
      </c>
      <c r="E1830" s="43">
        <v>0.0</v>
      </c>
      <c r="H1830" s="45"/>
    </row>
    <row r="1831" hidden="1">
      <c r="A1831" s="41">
        <v>44412.0</v>
      </c>
      <c r="B1831" s="19">
        <v>952187.0</v>
      </c>
      <c r="E1831" s="43">
        <v>0.0</v>
      </c>
      <c r="H1831" s="45"/>
    </row>
    <row r="1832" hidden="1">
      <c r="A1832" s="41">
        <v>44412.0</v>
      </c>
      <c r="B1832" s="19">
        <v>952450.0</v>
      </c>
      <c r="E1832" s="43">
        <v>0.0</v>
      </c>
      <c r="H1832" s="45"/>
    </row>
    <row r="1833" hidden="1">
      <c r="A1833" s="41">
        <v>44412.0</v>
      </c>
      <c r="B1833" s="19">
        <v>952502.0</v>
      </c>
      <c r="E1833" s="43">
        <v>0.0</v>
      </c>
      <c r="H1833" s="45"/>
    </row>
    <row r="1834" hidden="1">
      <c r="A1834" s="41">
        <v>44412.0</v>
      </c>
      <c r="B1834" s="19">
        <v>952501.0</v>
      </c>
      <c r="E1834" s="43">
        <v>0.0</v>
      </c>
      <c r="H1834" s="45"/>
    </row>
    <row r="1835" hidden="1">
      <c r="A1835" s="41">
        <v>44412.0</v>
      </c>
      <c r="B1835" s="19">
        <v>952448.0</v>
      </c>
      <c r="E1835" s="43">
        <v>0.0</v>
      </c>
      <c r="H1835" s="45"/>
    </row>
    <row r="1836" hidden="1">
      <c r="A1836" s="41">
        <v>44412.0</v>
      </c>
      <c r="B1836" s="19">
        <v>952540.0</v>
      </c>
      <c r="E1836" s="43">
        <v>0.0</v>
      </c>
      <c r="H1836" s="45"/>
    </row>
    <row r="1837" hidden="1">
      <c r="A1837" s="41">
        <v>44412.0</v>
      </c>
      <c r="B1837" s="19">
        <v>952480.0</v>
      </c>
      <c r="E1837" s="43">
        <v>0.0</v>
      </c>
      <c r="H1837" s="45"/>
    </row>
    <row r="1838" hidden="1">
      <c r="A1838" s="41">
        <v>44413.0</v>
      </c>
      <c r="B1838" s="19">
        <v>953209.0</v>
      </c>
      <c r="E1838" s="43">
        <v>0.0</v>
      </c>
      <c r="H1838" s="45"/>
    </row>
    <row r="1839" hidden="1">
      <c r="A1839" s="41">
        <v>44413.0</v>
      </c>
      <c r="B1839" s="19">
        <v>953744.0</v>
      </c>
      <c r="E1839" s="43">
        <v>0.0</v>
      </c>
      <c r="H1839" s="45"/>
    </row>
    <row r="1840" hidden="1">
      <c r="A1840" s="41">
        <v>44413.0</v>
      </c>
      <c r="B1840" s="19">
        <v>953904.0</v>
      </c>
      <c r="E1840" s="43">
        <v>0.0</v>
      </c>
      <c r="H1840" s="45"/>
    </row>
    <row r="1841" hidden="1">
      <c r="A1841" s="41">
        <v>44413.0</v>
      </c>
      <c r="B1841" s="19">
        <v>953506.0</v>
      </c>
      <c r="E1841" s="43">
        <v>0.0</v>
      </c>
      <c r="H1841" s="45"/>
    </row>
    <row r="1842" hidden="1">
      <c r="A1842" s="41">
        <v>44414.0</v>
      </c>
      <c r="B1842" s="19">
        <v>954215.0</v>
      </c>
      <c r="E1842" s="43">
        <v>0.0</v>
      </c>
      <c r="H1842" s="45"/>
    </row>
    <row r="1843" hidden="1">
      <c r="A1843" s="41">
        <v>44414.0</v>
      </c>
      <c r="B1843" s="19">
        <v>954272.0</v>
      </c>
      <c r="E1843" s="43">
        <v>0.0</v>
      </c>
      <c r="H1843" s="45"/>
    </row>
    <row r="1844" hidden="1">
      <c r="A1844" s="41">
        <v>44415.0</v>
      </c>
      <c r="B1844" s="19">
        <v>954683.0</v>
      </c>
      <c r="E1844" s="43">
        <v>0.0</v>
      </c>
      <c r="H1844" s="45"/>
    </row>
    <row r="1845" hidden="1">
      <c r="A1845" s="41">
        <v>44415.0</v>
      </c>
      <c r="B1845" s="19">
        <v>955174.0</v>
      </c>
      <c r="E1845" s="43">
        <v>0.0</v>
      </c>
      <c r="H1845" s="45"/>
    </row>
    <row r="1846" hidden="1">
      <c r="A1846" s="41">
        <v>44416.0</v>
      </c>
      <c r="B1846" s="19">
        <v>955469.0</v>
      </c>
      <c r="E1846" s="43">
        <v>0.0</v>
      </c>
      <c r="H1846" s="45"/>
    </row>
    <row r="1847" hidden="1">
      <c r="A1847" s="41">
        <v>44416.0</v>
      </c>
      <c r="B1847" s="19">
        <v>956024.0</v>
      </c>
      <c r="E1847" s="43">
        <v>0.0</v>
      </c>
      <c r="H1847" s="45"/>
    </row>
    <row r="1848" hidden="1">
      <c r="A1848" s="41">
        <v>44416.0</v>
      </c>
      <c r="B1848" s="19">
        <v>955803.0</v>
      </c>
      <c r="E1848" s="43">
        <v>0.0</v>
      </c>
      <c r="H1848" s="45"/>
    </row>
    <row r="1849" hidden="1">
      <c r="A1849" s="41">
        <v>44416.0</v>
      </c>
      <c r="B1849" s="19">
        <v>956112.0</v>
      </c>
      <c r="E1849" s="43">
        <v>0.0</v>
      </c>
      <c r="H1849" s="45"/>
    </row>
    <row r="1850" hidden="1">
      <c r="A1850" s="41">
        <v>44416.0</v>
      </c>
      <c r="B1850" s="19">
        <v>955656.0</v>
      </c>
      <c r="E1850" s="43">
        <v>0.0</v>
      </c>
      <c r="H1850" s="45"/>
    </row>
    <row r="1851" hidden="1">
      <c r="A1851" s="41">
        <v>44417.0</v>
      </c>
      <c r="B1851" s="19">
        <v>956403.0</v>
      </c>
      <c r="E1851" s="43">
        <v>0.0</v>
      </c>
      <c r="H1851" s="45"/>
    </row>
    <row r="1852" hidden="1">
      <c r="A1852" s="41">
        <v>44417.0</v>
      </c>
      <c r="B1852" s="19">
        <v>957031.0</v>
      </c>
      <c r="E1852" s="43">
        <v>0.0</v>
      </c>
      <c r="H1852" s="45"/>
    </row>
    <row r="1853" hidden="1">
      <c r="A1853" s="41">
        <v>44417.0</v>
      </c>
      <c r="B1853" s="19">
        <v>956595.0</v>
      </c>
      <c r="E1853" s="43">
        <v>0.0</v>
      </c>
      <c r="H1853" s="45"/>
    </row>
    <row r="1854" hidden="1">
      <c r="A1854" s="41">
        <v>44417.0</v>
      </c>
      <c r="B1854" s="19">
        <v>956575.0</v>
      </c>
      <c r="E1854" s="43">
        <v>0.0</v>
      </c>
      <c r="H1854" s="45"/>
    </row>
    <row r="1855" hidden="1">
      <c r="A1855" s="41">
        <v>44417.0</v>
      </c>
      <c r="B1855" s="19">
        <v>956396.0</v>
      </c>
      <c r="E1855" s="43">
        <v>0.0</v>
      </c>
      <c r="H1855" s="45"/>
    </row>
    <row r="1856" hidden="1">
      <c r="A1856" s="41">
        <v>44417.0</v>
      </c>
      <c r="B1856" s="19">
        <v>956908.0</v>
      </c>
      <c r="E1856" s="43">
        <v>0.0</v>
      </c>
      <c r="H1856" s="45"/>
    </row>
    <row r="1857" hidden="1">
      <c r="A1857" s="41">
        <v>44418.0</v>
      </c>
      <c r="B1857" s="19">
        <v>957291.0</v>
      </c>
      <c r="E1857" s="43">
        <v>0.0</v>
      </c>
      <c r="H1857" s="45"/>
    </row>
    <row r="1858" hidden="1">
      <c r="A1858" s="41">
        <v>44418.0</v>
      </c>
      <c r="B1858" s="19">
        <v>957543.0</v>
      </c>
      <c r="E1858" s="43">
        <v>0.0</v>
      </c>
      <c r="H1858" s="45"/>
    </row>
    <row r="1859" hidden="1">
      <c r="A1859" s="41">
        <v>44418.0</v>
      </c>
      <c r="B1859" s="19">
        <v>957214.0</v>
      </c>
      <c r="E1859" s="43">
        <v>0.0</v>
      </c>
      <c r="H1859" s="45"/>
    </row>
    <row r="1860" hidden="1">
      <c r="A1860" s="41">
        <v>44418.0</v>
      </c>
      <c r="B1860" s="19">
        <v>957447.0</v>
      </c>
      <c r="E1860" s="43">
        <v>0.0</v>
      </c>
      <c r="H1860" s="45"/>
    </row>
    <row r="1861" hidden="1">
      <c r="A1861" s="41">
        <v>44418.0</v>
      </c>
      <c r="B1861" s="19">
        <v>957444.0</v>
      </c>
      <c r="E1861" s="43">
        <v>0.0</v>
      </c>
      <c r="H1861" s="45"/>
    </row>
    <row r="1862" hidden="1">
      <c r="A1862" s="41">
        <v>44418.0</v>
      </c>
      <c r="B1862" s="19">
        <v>957771.0</v>
      </c>
      <c r="E1862" s="43">
        <v>0.0</v>
      </c>
      <c r="H1862" s="45"/>
    </row>
    <row r="1863" hidden="1">
      <c r="A1863" s="41">
        <v>44420.0</v>
      </c>
      <c r="B1863" s="19">
        <v>958742.0</v>
      </c>
      <c r="E1863" s="43">
        <v>0.0</v>
      </c>
      <c r="H1863" s="45"/>
    </row>
    <row r="1864" hidden="1">
      <c r="A1864" s="41">
        <v>44420.0</v>
      </c>
      <c r="B1864" s="19">
        <v>958859.0</v>
      </c>
      <c r="E1864" s="43">
        <v>0.0</v>
      </c>
      <c r="H1864" s="45"/>
    </row>
    <row r="1865" hidden="1">
      <c r="A1865" s="41">
        <v>44421.0</v>
      </c>
      <c r="B1865" s="19">
        <v>959676.0</v>
      </c>
      <c r="E1865" s="43">
        <v>0.0</v>
      </c>
      <c r="H1865" s="45"/>
    </row>
    <row r="1866" hidden="1">
      <c r="A1866" s="41">
        <v>44421.0</v>
      </c>
      <c r="B1866" s="19">
        <v>959682.0</v>
      </c>
      <c r="E1866" s="43">
        <v>0.0</v>
      </c>
      <c r="H1866" s="45"/>
    </row>
    <row r="1867" hidden="1">
      <c r="A1867" s="41">
        <v>44421.0</v>
      </c>
      <c r="B1867" s="19">
        <v>959810.0</v>
      </c>
      <c r="E1867" s="43">
        <v>0.0</v>
      </c>
      <c r="H1867" s="45"/>
    </row>
    <row r="1868" hidden="1">
      <c r="A1868" s="41">
        <v>44421.0</v>
      </c>
      <c r="B1868" s="19">
        <v>959687.0</v>
      </c>
      <c r="E1868" s="43">
        <v>0.0</v>
      </c>
      <c r="H1868" s="45"/>
    </row>
    <row r="1869" hidden="1">
      <c r="A1869" s="41">
        <v>44421.0</v>
      </c>
      <c r="B1869" s="19">
        <v>959664.0</v>
      </c>
      <c r="E1869" s="43">
        <v>0.0</v>
      </c>
      <c r="H1869" s="45"/>
    </row>
    <row r="1870" hidden="1">
      <c r="A1870" s="41">
        <v>44421.0</v>
      </c>
      <c r="B1870" s="19">
        <v>959571.0</v>
      </c>
      <c r="E1870" s="43">
        <v>0.0</v>
      </c>
      <c r="H1870" s="45"/>
    </row>
    <row r="1871" hidden="1">
      <c r="A1871" s="41">
        <v>44422.0</v>
      </c>
      <c r="B1871" s="19">
        <v>960401.0</v>
      </c>
      <c r="E1871" s="43">
        <v>0.0</v>
      </c>
      <c r="H1871" s="45"/>
    </row>
    <row r="1872" hidden="1">
      <c r="A1872" s="41">
        <v>44422.0</v>
      </c>
      <c r="B1872" s="19">
        <v>960390.0</v>
      </c>
      <c r="E1872" s="43">
        <v>0.0</v>
      </c>
      <c r="H1872" s="45"/>
    </row>
    <row r="1873" hidden="1">
      <c r="A1873" s="41">
        <v>44422.0</v>
      </c>
      <c r="B1873" s="19">
        <v>960422.0</v>
      </c>
      <c r="E1873" s="43">
        <v>0.0</v>
      </c>
      <c r="H1873" s="45"/>
    </row>
    <row r="1874" hidden="1">
      <c r="A1874" s="41">
        <v>44423.0</v>
      </c>
      <c r="B1874" s="19">
        <v>961200.0</v>
      </c>
      <c r="E1874" s="43">
        <v>0.0</v>
      </c>
      <c r="H1874" s="45"/>
    </row>
    <row r="1875" hidden="1">
      <c r="A1875" s="41">
        <v>44423.0</v>
      </c>
      <c r="B1875" s="19">
        <v>960508.0</v>
      </c>
      <c r="E1875" s="43">
        <v>0.0</v>
      </c>
      <c r="H1875" s="45"/>
    </row>
    <row r="1876" hidden="1">
      <c r="A1876" s="41">
        <v>44409.0</v>
      </c>
      <c r="B1876" s="19">
        <v>949951.0</v>
      </c>
      <c r="E1876" s="43">
        <v>0.0</v>
      </c>
      <c r="H1876" s="45"/>
    </row>
    <row r="1877" hidden="1">
      <c r="A1877" s="41">
        <v>44410.0</v>
      </c>
      <c r="B1877" s="19">
        <v>950220.0</v>
      </c>
      <c r="E1877" s="43">
        <v>0.0</v>
      </c>
      <c r="H1877" s="45"/>
    </row>
    <row r="1878" hidden="1">
      <c r="A1878" s="41">
        <v>44410.0</v>
      </c>
      <c r="B1878" s="19">
        <v>950164.0</v>
      </c>
      <c r="E1878" s="43">
        <v>0.0</v>
      </c>
      <c r="H1878" s="45"/>
    </row>
    <row r="1879" hidden="1">
      <c r="A1879" s="41">
        <v>44411.0</v>
      </c>
      <c r="B1879" s="19">
        <v>951560.0</v>
      </c>
      <c r="E1879" s="43">
        <v>0.0</v>
      </c>
      <c r="H1879" s="45"/>
    </row>
    <row r="1880" hidden="1">
      <c r="A1880" s="41">
        <v>44411.0</v>
      </c>
      <c r="B1880" s="19">
        <v>951204.0</v>
      </c>
      <c r="E1880" s="43">
        <v>0.0</v>
      </c>
      <c r="H1880" s="45"/>
    </row>
    <row r="1881" hidden="1">
      <c r="A1881" s="41">
        <v>44411.0</v>
      </c>
      <c r="B1881" s="19">
        <v>951355.0</v>
      </c>
      <c r="E1881" s="43">
        <v>0.0</v>
      </c>
      <c r="H1881" s="45"/>
    </row>
    <row r="1882" hidden="1">
      <c r="A1882" s="41">
        <v>44412.0</v>
      </c>
      <c r="B1882" s="19">
        <v>951983.0</v>
      </c>
      <c r="E1882" s="43">
        <v>0.0</v>
      </c>
      <c r="H1882" s="45"/>
    </row>
    <row r="1883" hidden="1">
      <c r="A1883" s="41">
        <v>44412.0</v>
      </c>
      <c r="B1883" s="19">
        <v>952459.0</v>
      </c>
      <c r="E1883" s="43">
        <v>0.0</v>
      </c>
      <c r="H1883" s="45"/>
    </row>
    <row r="1884" hidden="1">
      <c r="A1884" s="41">
        <v>44412.0</v>
      </c>
      <c r="B1884" s="19">
        <v>952447.0</v>
      </c>
      <c r="E1884" s="43">
        <v>0.0</v>
      </c>
      <c r="H1884" s="45"/>
    </row>
    <row r="1885" hidden="1">
      <c r="A1885" s="41">
        <v>44412.0</v>
      </c>
      <c r="B1885" s="19">
        <v>951971.0</v>
      </c>
      <c r="E1885" s="43">
        <v>0.0</v>
      </c>
      <c r="H1885" s="45"/>
    </row>
    <row r="1886" hidden="1">
      <c r="A1886" s="41">
        <v>44412.0</v>
      </c>
      <c r="B1886" s="19">
        <v>952792.0</v>
      </c>
      <c r="E1886" s="43">
        <v>0.0</v>
      </c>
      <c r="H1886" s="45"/>
    </row>
    <row r="1887" hidden="1">
      <c r="A1887" s="41">
        <v>44412.0</v>
      </c>
      <c r="B1887" s="19">
        <v>952461.0</v>
      </c>
      <c r="E1887" s="43">
        <v>0.0</v>
      </c>
      <c r="H1887" s="45"/>
    </row>
    <row r="1888" hidden="1">
      <c r="A1888" s="41">
        <v>44413.0</v>
      </c>
      <c r="B1888" s="19">
        <v>953023.0</v>
      </c>
      <c r="E1888" s="43">
        <v>0.0</v>
      </c>
      <c r="H1888" s="45"/>
    </row>
    <row r="1889" hidden="1">
      <c r="A1889" s="41">
        <v>44413.0</v>
      </c>
      <c r="B1889" s="19">
        <v>953547.0</v>
      </c>
      <c r="E1889" s="43">
        <v>0.0</v>
      </c>
      <c r="H1889" s="45"/>
    </row>
    <row r="1890" hidden="1">
      <c r="A1890" s="41">
        <v>44413.0</v>
      </c>
      <c r="B1890" s="19">
        <v>953708.0</v>
      </c>
      <c r="E1890" s="43">
        <v>0.0</v>
      </c>
      <c r="H1890" s="45"/>
    </row>
    <row r="1891" hidden="1">
      <c r="A1891" s="41">
        <v>44413.0</v>
      </c>
      <c r="B1891" s="19">
        <v>953862.0</v>
      </c>
      <c r="E1891" s="43">
        <v>0.0</v>
      </c>
      <c r="H1891" s="45"/>
    </row>
    <row r="1892" hidden="1">
      <c r="A1892" s="41">
        <v>44413.0</v>
      </c>
      <c r="B1892" s="19">
        <v>952815.0</v>
      </c>
      <c r="E1892" s="43">
        <v>0.0</v>
      </c>
      <c r="H1892" s="45"/>
    </row>
    <row r="1893" hidden="1">
      <c r="A1893" s="41">
        <v>44414.0</v>
      </c>
      <c r="B1893" s="19">
        <v>954061.0</v>
      </c>
      <c r="E1893" s="43">
        <v>0.0</v>
      </c>
      <c r="H1893" s="45"/>
    </row>
    <row r="1894" hidden="1">
      <c r="A1894" s="41">
        <v>44414.0</v>
      </c>
      <c r="B1894" s="19">
        <v>954030.0</v>
      </c>
      <c r="E1894" s="43">
        <v>0.0</v>
      </c>
      <c r="H1894" s="45"/>
    </row>
    <row r="1895" hidden="1">
      <c r="A1895" s="41">
        <v>44414.0</v>
      </c>
      <c r="B1895" s="19">
        <v>953992.0</v>
      </c>
      <c r="E1895" s="43">
        <v>0.0</v>
      </c>
      <c r="H1895" s="45"/>
    </row>
    <row r="1896" hidden="1">
      <c r="A1896" s="41">
        <v>44414.0</v>
      </c>
      <c r="B1896" s="19">
        <v>954276.0</v>
      </c>
      <c r="E1896" s="43">
        <v>0.0</v>
      </c>
      <c r="H1896" s="45"/>
    </row>
    <row r="1897" hidden="1">
      <c r="A1897" s="41">
        <v>44414.0</v>
      </c>
      <c r="B1897" s="19">
        <v>954287.0</v>
      </c>
      <c r="E1897" s="43">
        <v>0.0</v>
      </c>
      <c r="H1897" s="45"/>
    </row>
    <row r="1898" hidden="1">
      <c r="A1898" s="41">
        <v>44414.0</v>
      </c>
      <c r="B1898" s="19">
        <v>954251.0</v>
      </c>
      <c r="E1898" s="43">
        <v>0.0</v>
      </c>
      <c r="H1898" s="45"/>
    </row>
    <row r="1899" hidden="1">
      <c r="A1899" s="41">
        <v>44415.0</v>
      </c>
      <c r="B1899" s="19">
        <v>955106.0</v>
      </c>
      <c r="E1899" s="43">
        <v>0.0</v>
      </c>
      <c r="H1899" s="45"/>
    </row>
    <row r="1900" hidden="1">
      <c r="A1900" s="41">
        <v>44415.0</v>
      </c>
      <c r="B1900" s="19">
        <v>954701.0</v>
      </c>
      <c r="E1900" s="43">
        <v>0.0</v>
      </c>
      <c r="H1900" s="45"/>
    </row>
    <row r="1901" hidden="1">
      <c r="A1901" s="41">
        <v>44416.0</v>
      </c>
      <c r="B1901" s="19">
        <v>955364.0</v>
      </c>
      <c r="E1901" s="43">
        <v>0.0</v>
      </c>
      <c r="H1901" s="45"/>
    </row>
    <row r="1902" hidden="1">
      <c r="A1902" s="41">
        <v>44416.0</v>
      </c>
      <c r="B1902" s="19">
        <v>956025.0</v>
      </c>
      <c r="E1902" s="43">
        <v>0.0</v>
      </c>
      <c r="H1902" s="45"/>
    </row>
    <row r="1903" hidden="1">
      <c r="A1903" s="41">
        <v>44416.0</v>
      </c>
      <c r="B1903" s="19">
        <v>955619.0</v>
      </c>
      <c r="E1903" s="43">
        <v>0.0</v>
      </c>
      <c r="H1903" s="45"/>
    </row>
    <row r="1904" hidden="1">
      <c r="A1904" s="41">
        <v>44416.0</v>
      </c>
      <c r="B1904" s="19">
        <v>955395.0</v>
      </c>
      <c r="E1904" s="43">
        <v>0.0</v>
      </c>
      <c r="H1904" s="45"/>
    </row>
    <row r="1905" hidden="1">
      <c r="A1905" s="41">
        <v>44416.0</v>
      </c>
      <c r="B1905" s="19">
        <v>955427.0</v>
      </c>
      <c r="E1905" s="43">
        <v>0.0</v>
      </c>
      <c r="H1905" s="45"/>
    </row>
    <row r="1906" hidden="1">
      <c r="A1906" s="41">
        <v>44416.0</v>
      </c>
      <c r="B1906" s="19">
        <v>956295.0</v>
      </c>
      <c r="E1906" s="43">
        <v>0.0</v>
      </c>
      <c r="H1906" s="45"/>
    </row>
    <row r="1907" hidden="1">
      <c r="A1907" s="41">
        <v>44417.0</v>
      </c>
      <c r="B1907" s="19">
        <v>956643.0</v>
      </c>
      <c r="E1907" s="43">
        <v>0.0</v>
      </c>
      <c r="H1907" s="45"/>
    </row>
    <row r="1908" hidden="1">
      <c r="A1908" s="41">
        <v>44417.0</v>
      </c>
      <c r="B1908" s="19">
        <v>956466.0</v>
      </c>
      <c r="E1908" s="43">
        <v>0.0</v>
      </c>
      <c r="H1908" s="45"/>
    </row>
    <row r="1909" hidden="1">
      <c r="A1909" s="41">
        <v>44417.0</v>
      </c>
      <c r="B1909" s="19">
        <v>956979.0</v>
      </c>
      <c r="E1909" s="43">
        <v>0.0</v>
      </c>
      <c r="H1909" s="45"/>
    </row>
    <row r="1910" hidden="1">
      <c r="A1910" s="41">
        <v>44417.0</v>
      </c>
      <c r="B1910" s="19">
        <v>957148.0</v>
      </c>
      <c r="E1910" s="43">
        <v>0.0</v>
      </c>
      <c r="H1910" s="45"/>
    </row>
    <row r="1911" hidden="1">
      <c r="A1911" s="41">
        <v>44418.0</v>
      </c>
      <c r="B1911" s="19">
        <v>957705.0</v>
      </c>
      <c r="E1911" s="43">
        <v>0.0</v>
      </c>
      <c r="H1911" s="45"/>
    </row>
    <row r="1912" hidden="1">
      <c r="A1912" s="41">
        <v>44419.0</v>
      </c>
      <c r="B1912" s="19">
        <v>958393.0</v>
      </c>
      <c r="E1912" s="43">
        <v>0.0</v>
      </c>
      <c r="H1912" s="45"/>
    </row>
    <row r="1913" hidden="1">
      <c r="A1913" s="41">
        <v>44419.0</v>
      </c>
      <c r="B1913" s="19">
        <v>958405.0</v>
      </c>
      <c r="E1913" s="43">
        <v>0.0</v>
      </c>
      <c r="H1913" s="45"/>
    </row>
    <row r="1914" hidden="1">
      <c r="A1914" s="41">
        <v>44420.0</v>
      </c>
      <c r="B1914" s="19">
        <v>958556.0</v>
      </c>
      <c r="E1914" s="43">
        <v>0.0</v>
      </c>
      <c r="H1914" s="45"/>
    </row>
    <row r="1915" hidden="1">
      <c r="A1915" s="41">
        <v>44420.0</v>
      </c>
      <c r="B1915" s="19">
        <v>958926.0</v>
      </c>
      <c r="E1915" s="43">
        <v>0.0</v>
      </c>
      <c r="H1915" s="45"/>
    </row>
    <row r="1916" hidden="1">
      <c r="A1916" s="41">
        <v>44420.0</v>
      </c>
      <c r="B1916" s="19">
        <v>959274.0</v>
      </c>
      <c r="E1916" s="43">
        <v>0.0</v>
      </c>
      <c r="H1916" s="45"/>
    </row>
    <row r="1917" hidden="1">
      <c r="A1917" s="41">
        <v>44420.0</v>
      </c>
      <c r="B1917" s="19">
        <v>959219.0</v>
      </c>
      <c r="E1917" s="43">
        <v>0.0</v>
      </c>
      <c r="H1917" s="45"/>
    </row>
    <row r="1918" hidden="1">
      <c r="A1918" s="41">
        <v>44421.0</v>
      </c>
      <c r="B1918" s="19">
        <v>959517.0</v>
      </c>
      <c r="E1918" s="43">
        <v>0.0</v>
      </c>
      <c r="H1918" s="45"/>
    </row>
    <row r="1919" hidden="1">
      <c r="A1919" s="41">
        <v>44421.0</v>
      </c>
      <c r="B1919" s="19">
        <v>959523.0</v>
      </c>
      <c r="E1919" s="43">
        <v>0.0</v>
      </c>
      <c r="H1919" s="45"/>
    </row>
    <row r="1920" hidden="1">
      <c r="A1920" s="41">
        <v>44421.0</v>
      </c>
      <c r="B1920" s="19">
        <v>959405.0</v>
      </c>
      <c r="E1920" s="43">
        <v>0.0</v>
      </c>
      <c r="H1920" s="45"/>
    </row>
    <row r="1921" hidden="1">
      <c r="A1921" s="41">
        <v>44421.0</v>
      </c>
      <c r="B1921" s="19">
        <v>959788.0</v>
      </c>
      <c r="E1921" s="43">
        <v>0.0</v>
      </c>
      <c r="H1921" s="45"/>
    </row>
    <row r="1922" hidden="1">
      <c r="A1922" s="41">
        <v>44423.0</v>
      </c>
      <c r="B1922" s="19">
        <v>960970.0</v>
      </c>
      <c r="E1922" s="43">
        <v>0.0</v>
      </c>
      <c r="H1922" s="45"/>
    </row>
    <row r="1923" hidden="1">
      <c r="A1923" s="41">
        <v>44423.0</v>
      </c>
      <c r="B1923" s="19">
        <v>960548.0</v>
      </c>
      <c r="E1923" s="43">
        <v>0.0</v>
      </c>
      <c r="H1923" s="45"/>
    </row>
    <row r="1924" hidden="1">
      <c r="A1924" s="41">
        <v>44423.0</v>
      </c>
      <c r="B1924" s="19">
        <v>960866.0</v>
      </c>
      <c r="E1924" s="43">
        <v>0.0</v>
      </c>
      <c r="H1924" s="45"/>
    </row>
    <row r="1925" hidden="1">
      <c r="A1925" s="41">
        <v>44423.0</v>
      </c>
      <c r="B1925" s="19">
        <v>960787.0</v>
      </c>
      <c r="E1925" s="43">
        <v>0.0</v>
      </c>
      <c r="H1925" s="45"/>
    </row>
    <row r="1926" hidden="1">
      <c r="A1926" s="41">
        <v>44409.0</v>
      </c>
      <c r="B1926" s="19">
        <v>949314.0</v>
      </c>
      <c r="E1926" s="43">
        <v>0.0</v>
      </c>
      <c r="H1926" s="45"/>
    </row>
    <row r="1927" hidden="1">
      <c r="A1927" s="41">
        <v>44409.0</v>
      </c>
      <c r="B1927" s="19">
        <v>949866.0</v>
      </c>
      <c r="E1927" s="43">
        <v>0.0</v>
      </c>
      <c r="H1927" s="45"/>
    </row>
    <row r="1928" hidden="1">
      <c r="A1928" s="41">
        <v>44410.0</v>
      </c>
      <c r="B1928" s="19">
        <v>950213.0</v>
      </c>
      <c r="E1928" s="43">
        <v>0.0</v>
      </c>
      <c r="H1928" s="45"/>
    </row>
    <row r="1929" hidden="1">
      <c r="A1929" s="41">
        <v>44410.0</v>
      </c>
      <c r="B1929" s="19">
        <v>950755.0</v>
      </c>
      <c r="E1929" s="43">
        <v>0.0</v>
      </c>
      <c r="H1929" s="45"/>
    </row>
    <row r="1930" hidden="1">
      <c r="A1930" s="41">
        <v>44410.0</v>
      </c>
      <c r="B1930" s="19">
        <v>950860.0</v>
      </c>
      <c r="E1930" s="43">
        <v>0.0</v>
      </c>
      <c r="H1930" s="45"/>
    </row>
    <row r="1931" hidden="1">
      <c r="A1931" s="41">
        <v>44410.0</v>
      </c>
      <c r="B1931" s="19">
        <v>950603.0</v>
      </c>
      <c r="E1931" s="43">
        <v>0.0</v>
      </c>
      <c r="H1931" s="45"/>
    </row>
    <row r="1932" hidden="1">
      <c r="A1932" s="41">
        <v>44410.0</v>
      </c>
      <c r="B1932" s="19">
        <v>950611.0</v>
      </c>
      <c r="E1932" s="43">
        <v>0.0</v>
      </c>
      <c r="H1932" s="45"/>
    </row>
    <row r="1933" hidden="1">
      <c r="A1933" s="41">
        <v>44410.0</v>
      </c>
      <c r="B1933" s="19">
        <v>950361.0</v>
      </c>
      <c r="E1933" s="43">
        <v>0.0</v>
      </c>
      <c r="H1933" s="45"/>
    </row>
    <row r="1934" hidden="1">
      <c r="A1934" s="41">
        <v>44411.0</v>
      </c>
      <c r="B1934" s="19">
        <v>951940.0</v>
      </c>
      <c r="E1934" s="43">
        <v>0.0</v>
      </c>
      <c r="H1934" s="45"/>
    </row>
    <row r="1935" hidden="1">
      <c r="A1935" s="41">
        <v>44411.0</v>
      </c>
      <c r="B1935" s="19">
        <v>951765.0</v>
      </c>
      <c r="E1935" s="43">
        <v>0.0</v>
      </c>
      <c r="H1935" s="45"/>
    </row>
    <row r="1936" hidden="1">
      <c r="A1936" s="41">
        <v>44411.0</v>
      </c>
      <c r="B1936" s="19">
        <v>951896.0</v>
      </c>
      <c r="E1936" s="43">
        <v>0.0</v>
      </c>
      <c r="H1936" s="45"/>
    </row>
    <row r="1937" hidden="1">
      <c r="A1937" s="41">
        <v>44412.0</v>
      </c>
      <c r="B1937" s="19">
        <v>952431.0</v>
      </c>
      <c r="E1937" s="43">
        <v>0.0</v>
      </c>
      <c r="H1937" s="45"/>
    </row>
    <row r="1938" hidden="1">
      <c r="A1938" s="41">
        <v>44412.0</v>
      </c>
      <c r="B1938" s="19">
        <v>952182.0</v>
      </c>
      <c r="E1938" s="43">
        <v>0.0</v>
      </c>
      <c r="H1938" s="45"/>
    </row>
    <row r="1939" hidden="1">
      <c r="A1939" s="41">
        <v>44412.0</v>
      </c>
      <c r="B1939" s="19">
        <v>951979.0</v>
      </c>
      <c r="E1939" s="43">
        <v>0.0</v>
      </c>
      <c r="H1939" s="45"/>
    </row>
    <row r="1940" hidden="1">
      <c r="A1940" s="41">
        <v>44413.0</v>
      </c>
      <c r="B1940" s="19">
        <v>953571.0</v>
      </c>
      <c r="E1940" s="43">
        <v>0.0</v>
      </c>
      <c r="H1940" s="45"/>
    </row>
    <row r="1941" hidden="1">
      <c r="A1941" s="41">
        <v>44413.0</v>
      </c>
      <c r="B1941" s="19">
        <v>953419.0</v>
      </c>
      <c r="E1941" s="43">
        <v>0.0</v>
      </c>
      <c r="H1941" s="45"/>
    </row>
    <row r="1942" hidden="1">
      <c r="A1942" s="41">
        <v>44413.0</v>
      </c>
      <c r="B1942" s="19">
        <v>953753.0</v>
      </c>
      <c r="E1942" s="43">
        <v>0.0</v>
      </c>
      <c r="H1942" s="45"/>
    </row>
    <row r="1943" hidden="1">
      <c r="A1943" s="41">
        <v>44413.0</v>
      </c>
      <c r="B1943" s="19">
        <v>953201.0</v>
      </c>
      <c r="E1943" s="43">
        <v>0.0</v>
      </c>
      <c r="H1943" s="45"/>
    </row>
    <row r="1944" hidden="1">
      <c r="A1944" s="41">
        <v>44413.0</v>
      </c>
      <c r="B1944" s="19">
        <v>952871.0</v>
      </c>
      <c r="E1944" s="43">
        <v>0.0</v>
      </c>
      <c r="H1944" s="45"/>
    </row>
    <row r="1945" hidden="1">
      <c r="A1945" s="41">
        <v>44413.0</v>
      </c>
      <c r="B1945" s="19">
        <v>953136.0</v>
      </c>
      <c r="E1945" s="43">
        <v>0.0</v>
      </c>
      <c r="H1945" s="45"/>
    </row>
    <row r="1946" hidden="1">
      <c r="A1946" s="41">
        <v>44413.0</v>
      </c>
      <c r="B1946" s="19">
        <v>953716.0</v>
      </c>
      <c r="E1946" s="43">
        <v>0.0</v>
      </c>
      <c r="H1946" s="45"/>
    </row>
    <row r="1947" hidden="1">
      <c r="A1947" s="41">
        <v>44413.0</v>
      </c>
      <c r="B1947" s="19">
        <v>953687.0</v>
      </c>
      <c r="E1947" s="43">
        <v>0.0</v>
      </c>
      <c r="H1947" s="45"/>
    </row>
    <row r="1948" hidden="1">
      <c r="A1948" s="41">
        <v>44413.0</v>
      </c>
      <c r="B1948" s="19">
        <v>953333.0</v>
      </c>
      <c r="E1948" s="43">
        <v>0.0</v>
      </c>
      <c r="H1948" s="45"/>
    </row>
    <row r="1949" hidden="1">
      <c r="A1949" s="41">
        <v>44414.0</v>
      </c>
      <c r="B1949" s="19">
        <v>953999.0</v>
      </c>
      <c r="E1949" s="43">
        <v>0.0</v>
      </c>
      <c r="H1949" s="45"/>
    </row>
    <row r="1950" hidden="1">
      <c r="A1950" s="41">
        <v>44414.0</v>
      </c>
      <c r="B1950" s="19">
        <v>954217.0</v>
      </c>
      <c r="E1950" s="43">
        <v>0.0</v>
      </c>
      <c r="H1950" s="45"/>
    </row>
    <row r="1951" hidden="1">
      <c r="A1951" s="41">
        <v>44414.0</v>
      </c>
      <c r="B1951" s="19">
        <v>954089.0</v>
      </c>
      <c r="E1951" s="43">
        <v>0.0</v>
      </c>
      <c r="H1951" s="45"/>
    </row>
    <row r="1952" hidden="1">
      <c r="A1952" s="41">
        <v>44414.0</v>
      </c>
      <c r="B1952" s="19">
        <v>954427.0</v>
      </c>
      <c r="E1952" s="43">
        <v>0.0</v>
      </c>
      <c r="H1952" s="45"/>
    </row>
    <row r="1953" hidden="1">
      <c r="A1953" s="41">
        <v>44414.0</v>
      </c>
      <c r="B1953" s="19">
        <v>954250.0</v>
      </c>
      <c r="E1953" s="43">
        <v>0.0</v>
      </c>
      <c r="H1953" s="45"/>
    </row>
    <row r="1954" hidden="1">
      <c r="A1954" s="41">
        <v>44415.0</v>
      </c>
      <c r="B1954" s="19">
        <v>954981.0</v>
      </c>
      <c r="E1954" s="43">
        <v>0.0</v>
      </c>
      <c r="H1954" s="45"/>
    </row>
    <row r="1955" hidden="1">
      <c r="A1955" s="41">
        <v>44415.0</v>
      </c>
      <c r="B1955" s="19">
        <v>954733.0</v>
      </c>
      <c r="E1955" s="43">
        <v>0.0</v>
      </c>
      <c r="H1955" s="45"/>
    </row>
    <row r="1956" hidden="1">
      <c r="A1956" s="41">
        <v>44416.0</v>
      </c>
      <c r="B1956" s="19">
        <v>956308.0</v>
      </c>
      <c r="E1956" s="43">
        <v>0.0</v>
      </c>
      <c r="H1956" s="45"/>
    </row>
    <row r="1957" hidden="1">
      <c r="A1957" s="41">
        <v>44416.0</v>
      </c>
      <c r="B1957" s="19">
        <v>955892.0</v>
      </c>
      <c r="E1957" s="43">
        <v>0.0</v>
      </c>
      <c r="H1957" s="45"/>
    </row>
    <row r="1958" hidden="1">
      <c r="A1958" s="41">
        <v>44416.0</v>
      </c>
      <c r="B1958" s="19">
        <v>955505.0</v>
      </c>
      <c r="E1958" s="43">
        <v>0.0</v>
      </c>
      <c r="H1958" s="45"/>
    </row>
    <row r="1959" hidden="1">
      <c r="A1959" s="41">
        <v>44416.0</v>
      </c>
      <c r="B1959" s="19">
        <v>955352.0</v>
      </c>
      <c r="E1959" s="43">
        <v>0.0</v>
      </c>
      <c r="H1959" s="45"/>
    </row>
    <row r="1960" hidden="1">
      <c r="A1960" s="41">
        <v>44417.0</v>
      </c>
      <c r="B1960" s="19">
        <v>956402.0</v>
      </c>
      <c r="E1960" s="43">
        <v>0.0</v>
      </c>
      <c r="H1960" s="45"/>
    </row>
    <row r="1961" hidden="1">
      <c r="A1961" s="41">
        <v>44417.0</v>
      </c>
      <c r="B1961" s="19">
        <v>956346.0</v>
      </c>
      <c r="E1961" s="43">
        <v>0.0</v>
      </c>
      <c r="H1961" s="45"/>
    </row>
    <row r="1962" hidden="1">
      <c r="A1962" s="41">
        <v>44418.0</v>
      </c>
      <c r="B1962" s="19">
        <v>957235.0</v>
      </c>
      <c r="E1962" s="43">
        <v>0.0</v>
      </c>
      <c r="H1962" s="45"/>
    </row>
    <row r="1963" hidden="1">
      <c r="A1963" s="41">
        <v>44418.0</v>
      </c>
      <c r="B1963" s="19">
        <v>957629.0</v>
      </c>
      <c r="E1963" s="43">
        <v>0.0</v>
      </c>
      <c r="H1963" s="45"/>
    </row>
    <row r="1964" hidden="1">
      <c r="A1964" s="41">
        <v>44419.0</v>
      </c>
      <c r="B1964" s="19">
        <v>958493.0</v>
      </c>
      <c r="E1964" s="43">
        <v>0.0</v>
      </c>
      <c r="H1964" s="45"/>
    </row>
    <row r="1965" hidden="1">
      <c r="A1965" s="41">
        <v>44419.0</v>
      </c>
      <c r="B1965" s="19">
        <v>958053.0</v>
      </c>
      <c r="E1965" s="43">
        <v>0.0</v>
      </c>
      <c r="H1965" s="45"/>
    </row>
    <row r="1966" hidden="1">
      <c r="A1966" s="41">
        <v>44419.0</v>
      </c>
      <c r="B1966" s="19">
        <v>957972.0</v>
      </c>
      <c r="E1966" s="43">
        <v>0.0</v>
      </c>
      <c r="H1966" s="45"/>
    </row>
    <row r="1967" hidden="1">
      <c r="A1967" s="41">
        <v>44420.0</v>
      </c>
      <c r="B1967" s="19">
        <v>959183.0</v>
      </c>
      <c r="E1967" s="43">
        <v>0.0</v>
      </c>
      <c r="H1967" s="45"/>
    </row>
    <row r="1968" hidden="1">
      <c r="A1968" s="41">
        <v>44420.0</v>
      </c>
      <c r="B1968" s="19">
        <v>958856.0</v>
      </c>
      <c r="E1968" s="43">
        <v>0.0</v>
      </c>
      <c r="H1968" s="45"/>
    </row>
    <row r="1969" hidden="1">
      <c r="A1969" s="41">
        <v>44420.0</v>
      </c>
      <c r="B1969" s="19">
        <v>958577.0</v>
      </c>
      <c r="E1969" s="43">
        <v>0.0</v>
      </c>
      <c r="H1969" s="45"/>
    </row>
    <row r="1970" hidden="1">
      <c r="A1970" s="41">
        <v>44421.0</v>
      </c>
      <c r="B1970" s="19">
        <v>959622.0</v>
      </c>
      <c r="E1970" s="43">
        <v>0.0</v>
      </c>
      <c r="H1970" s="45"/>
    </row>
    <row r="1971" hidden="1">
      <c r="A1971" s="41">
        <v>44421.0</v>
      </c>
      <c r="B1971" s="19">
        <v>959602.0</v>
      </c>
      <c r="E1971" s="43">
        <v>0.0</v>
      </c>
      <c r="H1971" s="45"/>
    </row>
    <row r="1972" hidden="1">
      <c r="A1972" s="41">
        <v>44421.0</v>
      </c>
      <c r="B1972" s="19">
        <v>959439.0</v>
      </c>
      <c r="E1972" s="43">
        <v>0.0</v>
      </c>
      <c r="H1972" s="45"/>
    </row>
    <row r="1973" hidden="1">
      <c r="A1973" s="41">
        <v>44421.0</v>
      </c>
      <c r="B1973" s="19">
        <v>959764.0</v>
      </c>
      <c r="E1973" s="43">
        <v>0.0</v>
      </c>
      <c r="H1973" s="45"/>
    </row>
    <row r="1974" hidden="1">
      <c r="A1974" s="41">
        <v>44421.0</v>
      </c>
      <c r="B1974" s="19">
        <v>959422.0</v>
      </c>
      <c r="E1974" s="43">
        <v>0.0</v>
      </c>
      <c r="H1974" s="45"/>
    </row>
    <row r="1975" hidden="1">
      <c r="A1975" s="41">
        <v>44422.0</v>
      </c>
      <c r="B1975" s="19">
        <v>959992.0</v>
      </c>
      <c r="E1975" s="43">
        <v>0.0</v>
      </c>
      <c r="H1975" s="45"/>
    </row>
    <row r="1976" hidden="1">
      <c r="A1976" s="41">
        <v>44422.0</v>
      </c>
      <c r="B1976" s="19">
        <v>960302.0</v>
      </c>
      <c r="E1976" s="43">
        <v>0.0</v>
      </c>
      <c r="H1976" s="45"/>
    </row>
    <row r="1977" hidden="1">
      <c r="A1977" s="41">
        <v>44423.0</v>
      </c>
      <c r="B1977" s="19">
        <v>961191.0</v>
      </c>
      <c r="E1977" s="43">
        <v>0.0</v>
      </c>
      <c r="H1977" s="45"/>
    </row>
    <row r="1978" hidden="1">
      <c r="A1978" s="41">
        <v>44423.0</v>
      </c>
      <c r="B1978" s="19">
        <v>960903.0</v>
      </c>
      <c r="E1978" s="43">
        <v>0.0</v>
      </c>
      <c r="H1978" s="45"/>
    </row>
    <row r="1979" hidden="1">
      <c r="A1979" s="41">
        <v>44423.0</v>
      </c>
      <c r="B1979" s="19">
        <v>960717.0</v>
      </c>
      <c r="E1979" s="43">
        <v>0.0</v>
      </c>
      <c r="H1979" s="45"/>
    </row>
    <row r="1980" hidden="1">
      <c r="A1980" s="41">
        <v>44423.0</v>
      </c>
      <c r="B1980" s="19">
        <v>960680.0</v>
      </c>
      <c r="E1980" s="43">
        <v>0.0</v>
      </c>
      <c r="H1980" s="45"/>
    </row>
    <row r="1981" hidden="1">
      <c r="A1981" s="41">
        <v>44409.0</v>
      </c>
      <c r="B1981" s="19">
        <v>949977.0</v>
      </c>
      <c r="E1981" s="43">
        <v>0.0</v>
      </c>
      <c r="H1981" s="45"/>
    </row>
    <row r="1982" hidden="1">
      <c r="A1982" s="41">
        <v>44409.0</v>
      </c>
      <c r="B1982" s="19">
        <v>949389.0</v>
      </c>
      <c r="E1982" s="43">
        <v>0.0</v>
      </c>
      <c r="H1982" s="45"/>
    </row>
    <row r="1983" hidden="1">
      <c r="A1983" s="41">
        <v>44409.0</v>
      </c>
      <c r="B1983" s="19">
        <v>949393.0</v>
      </c>
      <c r="E1983" s="43">
        <v>0.0</v>
      </c>
      <c r="H1983" s="45"/>
    </row>
    <row r="1984" hidden="1">
      <c r="A1984" s="41">
        <v>44409.0</v>
      </c>
      <c r="B1984" s="19">
        <v>949833.0</v>
      </c>
      <c r="E1984" s="43">
        <v>0.0</v>
      </c>
      <c r="H1984" s="45"/>
    </row>
    <row r="1985" hidden="1">
      <c r="A1985" s="41">
        <v>44410.0</v>
      </c>
      <c r="B1985" s="19">
        <v>950906.0</v>
      </c>
      <c r="E1985" s="43">
        <v>0.0</v>
      </c>
      <c r="H1985" s="45"/>
    </row>
    <row r="1986" hidden="1">
      <c r="A1986" s="41">
        <v>44410.0</v>
      </c>
      <c r="B1986" s="19">
        <v>950535.0</v>
      </c>
      <c r="E1986" s="43">
        <v>0.0</v>
      </c>
      <c r="H1986" s="45"/>
    </row>
    <row r="1987" hidden="1">
      <c r="A1987" s="41">
        <v>44410.0</v>
      </c>
      <c r="B1987" s="19">
        <v>950567.0</v>
      </c>
      <c r="E1987" s="43">
        <v>0.0</v>
      </c>
      <c r="H1987" s="45"/>
    </row>
    <row r="1988" hidden="1">
      <c r="A1988" s="41">
        <v>44410.0</v>
      </c>
      <c r="B1988" s="19">
        <v>950669.0</v>
      </c>
      <c r="E1988" s="43">
        <v>0.0</v>
      </c>
      <c r="H1988" s="45"/>
    </row>
    <row r="1989" hidden="1">
      <c r="A1989" s="41">
        <v>44410.0</v>
      </c>
      <c r="B1989" s="19">
        <v>950039.0</v>
      </c>
      <c r="E1989" s="43">
        <v>0.0</v>
      </c>
      <c r="H1989" s="45"/>
    </row>
    <row r="1990" hidden="1">
      <c r="A1990" s="41">
        <v>44410.0</v>
      </c>
      <c r="B1990" s="19">
        <v>950354.0</v>
      </c>
      <c r="E1990" s="43">
        <v>0.0</v>
      </c>
      <c r="H1990" s="45"/>
    </row>
    <row r="1991" hidden="1">
      <c r="A1991" s="41">
        <v>44410.0</v>
      </c>
      <c r="B1991" s="19">
        <v>951064.0</v>
      </c>
      <c r="E1991" s="43">
        <v>0.0</v>
      </c>
      <c r="H1991" s="45"/>
    </row>
    <row r="1992" hidden="1">
      <c r="A1992" s="41">
        <v>44411.0</v>
      </c>
      <c r="B1992" s="19">
        <v>951839.0</v>
      </c>
      <c r="E1992" s="43">
        <v>0.0</v>
      </c>
      <c r="H1992" s="45"/>
    </row>
    <row r="1993" hidden="1">
      <c r="A1993" s="41">
        <v>44411.0</v>
      </c>
      <c r="B1993" s="19">
        <v>951415.0</v>
      </c>
      <c r="E1993" s="43">
        <v>0.0</v>
      </c>
      <c r="H1993" s="45"/>
    </row>
    <row r="1994" hidden="1">
      <c r="A1994" s="41">
        <v>44411.0</v>
      </c>
      <c r="B1994" s="19">
        <v>951753.0</v>
      </c>
      <c r="E1994" s="43">
        <v>0.0</v>
      </c>
      <c r="H1994" s="45"/>
    </row>
    <row r="1995" hidden="1">
      <c r="A1995" s="41">
        <v>44412.0</v>
      </c>
      <c r="B1995" s="19">
        <v>952081.0</v>
      </c>
      <c r="E1995" s="43">
        <v>0.0</v>
      </c>
      <c r="H1995" s="45"/>
    </row>
    <row r="1996" hidden="1">
      <c r="A1996" s="41">
        <v>44412.0</v>
      </c>
      <c r="B1996" s="19">
        <v>952349.0</v>
      </c>
      <c r="E1996" s="43">
        <v>0.0</v>
      </c>
      <c r="H1996" s="45"/>
    </row>
    <row r="1997" hidden="1">
      <c r="A1997" s="41">
        <v>44412.0</v>
      </c>
      <c r="B1997" s="19">
        <v>952354.0</v>
      </c>
      <c r="E1997" s="43">
        <v>0.0</v>
      </c>
      <c r="H1997" s="45"/>
    </row>
    <row r="1998" hidden="1">
      <c r="A1998" s="41">
        <v>44412.0</v>
      </c>
      <c r="B1998" s="19">
        <v>952058.0</v>
      </c>
      <c r="E1998" s="43">
        <v>0.0</v>
      </c>
      <c r="H1998" s="45"/>
    </row>
    <row r="1999" hidden="1">
      <c r="A1999" s="41">
        <v>44413.0</v>
      </c>
      <c r="B1999" s="19">
        <v>953292.0</v>
      </c>
      <c r="E1999" s="43">
        <v>0.0</v>
      </c>
      <c r="H1999" s="45"/>
    </row>
    <row r="2000" hidden="1">
      <c r="A2000" s="41">
        <v>44413.0</v>
      </c>
      <c r="B2000" s="19">
        <v>953151.0</v>
      </c>
      <c r="E2000" s="43">
        <v>0.0</v>
      </c>
      <c r="H2000" s="45"/>
    </row>
    <row r="2001" hidden="1">
      <c r="A2001" s="41">
        <v>44413.0</v>
      </c>
      <c r="B2001" s="19">
        <v>953092.0</v>
      </c>
      <c r="E2001" s="43">
        <v>0.0</v>
      </c>
      <c r="H2001" s="45"/>
    </row>
    <row r="2002" hidden="1">
      <c r="A2002" s="41">
        <v>44413.0</v>
      </c>
      <c r="B2002" s="19">
        <v>953344.0</v>
      </c>
      <c r="E2002" s="43">
        <v>0.0</v>
      </c>
      <c r="H2002" s="45"/>
    </row>
    <row r="2003" hidden="1">
      <c r="A2003" s="41">
        <v>44414.0</v>
      </c>
      <c r="B2003" s="19">
        <v>954475.0</v>
      </c>
      <c r="E2003" s="43">
        <v>0.0</v>
      </c>
      <c r="H2003" s="45"/>
    </row>
    <row r="2004" hidden="1">
      <c r="A2004" s="41">
        <v>44415.0</v>
      </c>
      <c r="B2004" s="19">
        <v>955058.0</v>
      </c>
      <c r="E2004" s="43">
        <v>0.0</v>
      </c>
      <c r="H2004" s="45"/>
    </row>
    <row r="2005" hidden="1">
      <c r="A2005" s="41">
        <v>44415.0</v>
      </c>
      <c r="B2005" s="19">
        <v>955155.0</v>
      </c>
      <c r="E2005" s="43">
        <v>0.0</v>
      </c>
      <c r="H2005" s="45"/>
    </row>
    <row r="2006" hidden="1">
      <c r="A2006" s="41">
        <v>44415.0</v>
      </c>
      <c r="B2006" s="19">
        <v>955192.0</v>
      </c>
      <c r="E2006" s="43">
        <v>0.0</v>
      </c>
      <c r="H2006" s="45"/>
    </row>
    <row r="2007" hidden="1">
      <c r="A2007" s="41">
        <v>44415.0</v>
      </c>
      <c r="B2007" s="19">
        <v>955169.0</v>
      </c>
      <c r="E2007" s="43">
        <v>0.0</v>
      </c>
      <c r="H2007" s="45"/>
    </row>
    <row r="2008" hidden="1">
      <c r="A2008" s="41">
        <v>44416.0</v>
      </c>
      <c r="B2008" s="19">
        <v>955574.0</v>
      </c>
      <c r="E2008" s="43">
        <v>0.0</v>
      </c>
      <c r="H2008" s="45"/>
    </row>
    <row r="2009" hidden="1">
      <c r="A2009" s="41">
        <v>44416.0</v>
      </c>
      <c r="B2009" s="19">
        <v>955248.0</v>
      </c>
      <c r="E2009" s="43">
        <v>0.0</v>
      </c>
      <c r="H2009" s="45"/>
    </row>
    <row r="2010" hidden="1">
      <c r="A2010" s="41">
        <v>44416.0</v>
      </c>
      <c r="B2010" s="19">
        <v>956174.0</v>
      </c>
      <c r="E2010" s="43">
        <v>0.0</v>
      </c>
      <c r="H2010" s="45"/>
    </row>
    <row r="2011" hidden="1">
      <c r="A2011" s="41">
        <v>44416.0</v>
      </c>
      <c r="B2011" s="19">
        <v>956031.0</v>
      </c>
      <c r="E2011" s="43">
        <v>0.0</v>
      </c>
      <c r="H2011" s="45"/>
    </row>
    <row r="2012" hidden="1">
      <c r="A2012" s="41">
        <v>44417.0</v>
      </c>
      <c r="B2012" s="19">
        <v>956526.0</v>
      </c>
      <c r="E2012" s="43">
        <v>0.0</v>
      </c>
      <c r="H2012" s="45"/>
    </row>
    <row r="2013" hidden="1">
      <c r="A2013" s="41">
        <v>44417.0</v>
      </c>
      <c r="B2013" s="19">
        <v>956718.0</v>
      </c>
      <c r="E2013" s="43">
        <v>0.0</v>
      </c>
      <c r="H2013" s="45"/>
    </row>
    <row r="2014" hidden="1">
      <c r="A2014" s="41">
        <v>44417.0</v>
      </c>
      <c r="B2014" s="19">
        <v>956818.0</v>
      </c>
      <c r="E2014" s="43">
        <v>0.0</v>
      </c>
      <c r="H2014" s="45"/>
    </row>
    <row r="2015" hidden="1">
      <c r="A2015" s="41">
        <v>44417.0</v>
      </c>
      <c r="B2015" s="19">
        <v>956441.0</v>
      </c>
      <c r="E2015" s="43">
        <v>0.0</v>
      </c>
      <c r="H2015" s="45"/>
    </row>
    <row r="2016" hidden="1">
      <c r="A2016" s="41">
        <v>44418.0</v>
      </c>
      <c r="B2016" s="19">
        <v>957558.0</v>
      </c>
      <c r="E2016" s="43">
        <v>0.0</v>
      </c>
      <c r="H2016" s="45"/>
    </row>
    <row r="2017" hidden="1">
      <c r="A2017" s="41">
        <v>44418.0</v>
      </c>
      <c r="B2017" s="19">
        <v>957673.0</v>
      </c>
      <c r="E2017" s="43">
        <v>0.0</v>
      </c>
      <c r="H2017" s="45"/>
    </row>
    <row r="2018" hidden="1">
      <c r="A2018" s="41">
        <v>44418.0</v>
      </c>
      <c r="B2018" s="19">
        <v>957813.0</v>
      </c>
      <c r="E2018" s="43">
        <v>0.0</v>
      </c>
      <c r="H2018" s="45"/>
    </row>
    <row r="2019" hidden="1">
      <c r="A2019" s="41">
        <v>44419.0</v>
      </c>
      <c r="B2019" s="19">
        <v>957903.0</v>
      </c>
      <c r="E2019" s="43">
        <v>0.0</v>
      </c>
      <c r="H2019" s="45"/>
    </row>
    <row r="2020" hidden="1">
      <c r="A2020" s="41">
        <v>44419.0</v>
      </c>
      <c r="B2020" s="19">
        <v>958298.0</v>
      </c>
      <c r="E2020" s="43">
        <v>0.0</v>
      </c>
      <c r="H2020" s="45"/>
    </row>
    <row r="2021" hidden="1">
      <c r="A2021" s="41">
        <v>44419.0</v>
      </c>
      <c r="B2021" s="19">
        <v>957973.0</v>
      </c>
      <c r="E2021" s="43">
        <v>0.0</v>
      </c>
      <c r="H2021" s="45"/>
    </row>
    <row r="2022" hidden="1">
      <c r="A2022" s="41">
        <v>44419.0</v>
      </c>
      <c r="B2022" s="19">
        <v>958031.0</v>
      </c>
      <c r="E2022" s="43">
        <v>0.0</v>
      </c>
      <c r="H2022" s="45"/>
    </row>
    <row r="2023" hidden="1">
      <c r="A2023" s="41">
        <v>44419.0</v>
      </c>
      <c r="B2023" s="19">
        <v>958126.0</v>
      </c>
      <c r="E2023" s="43">
        <v>0.0</v>
      </c>
      <c r="H2023" s="45"/>
    </row>
    <row r="2024" hidden="1">
      <c r="A2024" s="41">
        <v>44419.0</v>
      </c>
      <c r="B2024" s="19">
        <v>958368.0</v>
      </c>
      <c r="E2024" s="43">
        <v>0.0</v>
      </c>
      <c r="H2024" s="45"/>
    </row>
    <row r="2025" hidden="1">
      <c r="A2025" s="41">
        <v>44420.0</v>
      </c>
      <c r="B2025" s="19">
        <v>958839.0</v>
      </c>
      <c r="E2025" s="43">
        <v>0.0</v>
      </c>
      <c r="H2025" s="45"/>
    </row>
    <row r="2026" hidden="1">
      <c r="A2026" s="41">
        <v>44420.0</v>
      </c>
      <c r="B2026" s="19">
        <v>959184.0</v>
      </c>
      <c r="E2026" s="43">
        <v>0.0</v>
      </c>
      <c r="H2026" s="45"/>
    </row>
    <row r="2027" hidden="1">
      <c r="A2027" s="41">
        <v>44421.0</v>
      </c>
      <c r="B2027" s="19">
        <v>959525.0</v>
      </c>
      <c r="E2027" s="43">
        <v>0.0</v>
      </c>
      <c r="H2027" s="45"/>
    </row>
    <row r="2028" hidden="1">
      <c r="A2028" s="41">
        <v>44422.0</v>
      </c>
      <c r="B2028" s="19">
        <v>959997.0</v>
      </c>
      <c r="E2028" s="43">
        <v>0.0</v>
      </c>
      <c r="H2028" s="45"/>
    </row>
    <row r="2029" hidden="1">
      <c r="A2029" s="41">
        <v>44422.0</v>
      </c>
      <c r="B2029" s="19">
        <v>960130.0</v>
      </c>
      <c r="E2029" s="43">
        <v>0.0</v>
      </c>
      <c r="H2029" s="45"/>
    </row>
    <row r="2030" hidden="1">
      <c r="A2030" s="41">
        <v>44422.0</v>
      </c>
      <c r="B2030" s="19">
        <v>960435.0</v>
      </c>
      <c r="E2030" s="43">
        <v>0.0</v>
      </c>
      <c r="H2030" s="45"/>
    </row>
    <row r="2031" hidden="1">
      <c r="A2031" s="41">
        <v>44423.0</v>
      </c>
      <c r="B2031" s="19">
        <v>960611.0</v>
      </c>
      <c r="E2031" s="43">
        <v>0.0</v>
      </c>
      <c r="H2031" s="45"/>
    </row>
    <row r="2032" hidden="1">
      <c r="A2032" s="41">
        <v>44423.0</v>
      </c>
      <c r="B2032" s="19">
        <v>960554.0</v>
      </c>
      <c r="E2032" s="43">
        <v>0.0</v>
      </c>
      <c r="H2032" s="45"/>
    </row>
    <row r="2033" hidden="1">
      <c r="A2033" s="41">
        <v>44423.0</v>
      </c>
      <c r="B2033" s="19">
        <v>961166.0</v>
      </c>
      <c r="E2033" s="43">
        <v>0.0</v>
      </c>
      <c r="H2033" s="45"/>
    </row>
    <row r="2034" hidden="1">
      <c r="A2034" s="41">
        <v>44423.0</v>
      </c>
      <c r="B2034" s="19">
        <v>960682.0</v>
      </c>
      <c r="E2034" s="43">
        <v>0.0</v>
      </c>
      <c r="H2034" s="45"/>
    </row>
    <row r="2035" hidden="1">
      <c r="A2035" s="41">
        <v>44423.0</v>
      </c>
      <c r="B2035" s="19">
        <v>961177.0</v>
      </c>
      <c r="E2035" s="43">
        <v>0.0</v>
      </c>
      <c r="H2035" s="45"/>
    </row>
    <row r="2036">
      <c r="A2036" s="41">
        <v>44410.0</v>
      </c>
      <c r="B2036" s="19">
        <v>950312.0</v>
      </c>
      <c r="C2036" s="19">
        <v>0.0</v>
      </c>
      <c r="D2036" s="42">
        <v>38.5</v>
      </c>
      <c r="E2036" s="43">
        <v>1.0</v>
      </c>
      <c r="F2036" s="19" t="s">
        <v>40</v>
      </c>
      <c r="G2036" s="19" t="s">
        <v>40</v>
      </c>
      <c r="H2036" s="44" t="s">
        <v>39</v>
      </c>
      <c r="I2036" s="19" t="s">
        <v>39</v>
      </c>
    </row>
    <row r="2037" hidden="1">
      <c r="A2037" s="41">
        <v>44409.0</v>
      </c>
      <c r="B2037" s="19">
        <v>949907.0</v>
      </c>
      <c r="E2037" s="43">
        <v>0.0</v>
      </c>
      <c r="H2037" s="45"/>
    </row>
    <row r="2038" hidden="1">
      <c r="A2038" s="41">
        <v>44409.0</v>
      </c>
      <c r="B2038" s="19">
        <v>949517.0</v>
      </c>
      <c r="E2038" s="43">
        <v>0.0</v>
      </c>
      <c r="H2038" s="45"/>
    </row>
    <row r="2039" hidden="1">
      <c r="A2039" s="41">
        <v>44409.0</v>
      </c>
      <c r="B2039" s="19">
        <v>949757.0</v>
      </c>
      <c r="E2039" s="43">
        <v>0.0</v>
      </c>
      <c r="H2039" s="45"/>
    </row>
    <row r="2040" hidden="1">
      <c r="A2040" s="41">
        <v>44409.0</v>
      </c>
      <c r="B2040" s="19">
        <v>949826.0</v>
      </c>
      <c r="E2040" s="43">
        <v>0.0</v>
      </c>
      <c r="H2040" s="45"/>
    </row>
    <row r="2041" hidden="1">
      <c r="A2041" s="41">
        <v>44409.0</v>
      </c>
      <c r="B2041" s="19">
        <v>949254.0</v>
      </c>
      <c r="E2041" s="43">
        <v>0.0</v>
      </c>
      <c r="H2041" s="45"/>
    </row>
    <row r="2042" hidden="1">
      <c r="A2042" s="41">
        <v>44410.0</v>
      </c>
      <c r="B2042" s="19">
        <v>951044.0</v>
      </c>
      <c r="E2042" s="43">
        <v>0.0</v>
      </c>
      <c r="H2042" s="45"/>
    </row>
    <row r="2043" hidden="1">
      <c r="A2043" s="41">
        <v>44410.0</v>
      </c>
      <c r="B2043" s="19">
        <v>950779.0</v>
      </c>
      <c r="E2043" s="43">
        <v>0.0</v>
      </c>
      <c r="H2043" s="45"/>
    </row>
    <row r="2044" hidden="1">
      <c r="A2044" s="41">
        <v>44410.0</v>
      </c>
      <c r="B2044" s="19">
        <v>951086.0</v>
      </c>
      <c r="E2044" s="43">
        <v>0.0</v>
      </c>
      <c r="H2044" s="45"/>
    </row>
    <row r="2045" hidden="1">
      <c r="A2045" s="41">
        <v>44411.0</v>
      </c>
      <c r="B2045" s="19">
        <v>951174.0</v>
      </c>
      <c r="E2045" s="43">
        <v>0.0</v>
      </c>
      <c r="H2045" s="45"/>
    </row>
    <row r="2046" hidden="1">
      <c r="A2046" s="41">
        <v>44411.0</v>
      </c>
      <c r="B2046" s="19">
        <v>951326.0</v>
      </c>
      <c r="E2046" s="43">
        <v>0.0</v>
      </c>
      <c r="H2046" s="45"/>
    </row>
    <row r="2047" hidden="1">
      <c r="A2047" s="41">
        <v>44411.0</v>
      </c>
      <c r="B2047" s="19">
        <v>951150.0</v>
      </c>
      <c r="E2047" s="43">
        <v>0.0</v>
      </c>
      <c r="H2047" s="45"/>
    </row>
    <row r="2048" hidden="1">
      <c r="A2048" s="41">
        <v>44411.0</v>
      </c>
      <c r="B2048" s="19">
        <v>951209.0</v>
      </c>
      <c r="E2048" s="43">
        <v>0.0</v>
      </c>
      <c r="H2048" s="45"/>
    </row>
    <row r="2049" hidden="1">
      <c r="A2049" s="41">
        <v>44411.0</v>
      </c>
      <c r="B2049" s="19">
        <v>951439.0</v>
      </c>
      <c r="E2049" s="43">
        <v>0.0</v>
      </c>
      <c r="H2049" s="45"/>
    </row>
    <row r="2050" hidden="1">
      <c r="A2050" s="41">
        <v>44412.0</v>
      </c>
      <c r="B2050" s="19">
        <v>952310.0</v>
      </c>
      <c r="E2050" s="43">
        <v>0.0</v>
      </c>
      <c r="H2050" s="45"/>
    </row>
    <row r="2051" hidden="1">
      <c r="A2051" s="41">
        <v>44412.0</v>
      </c>
      <c r="B2051" s="19">
        <v>952475.0</v>
      </c>
      <c r="E2051" s="43">
        <v>0.0</v>
      </c>
      <c r="H2051" s="45"/>
    </row>
    <row r="2052" hidden="1">
      <c r="A2052" s="41">
        <v>44412.0</v>
      </c>
      <c r="B2052" s="19">
        <v>952333.0</v>
      </c>
      <c r="E2052" s="43">
        <v>0.0</v>
      </c>
      <c r="H2052" s="45"/>
    </row>
    <row r="2053" hidden="1">
      <c r="A2053" s="41">
        <v>44413.0</v>
      </c>
      <c r="B2053" s="19">
        <v>953372.0</v>
      </c>
      <c r="E2053" s="43">
        <v>0.0</v>
      </c>
      <c r="H2053" s="45"/>
    </row>
    <row r="2054" hidden="1">
      <c r="A2054" s="41">
        <v>44413.0</v>
      </c>
      <c r="B2054" s="19">
        <v>953426.0</v>
      </c>
      <c r="E2054" s="43">
        <v>0.0</v>
      </c>
      <c r="H2054" s="45"/>
    </row>
    <row r="2055" hidden="1">
      <c r="A2055" s="41">
        <v>44413.0</v>
      </c>
      <c r="B2055" s="19">
        <v>953019.0</v>
      </c>
      <c r="E2055" s="43">
        <v>0.0</v>
      </c>
      <c r="H2055" s="45"/>
    </row>
    <row r="2056" hidden="1">
      <c r="A2056" s="41">
        <v>44413.0</v>
      </c>
      <c r="B2056" s="19">
        <v>953308.0</v>
      </c>
      <c r="E2056" s="43">
        <v>0.0</v>
      </c>
      <c r="H2056" s="45"/>
    </row>
    <row r="2057" hidden="1">
      <c r="A2057" s="41">
        <v>44414.0</v>
      </c>
      <c r="B2057" s="19">
        <v>954040.0</v>
      </c>
      <c r="E2057" s="43">
        <v>0.0</v>
      </c>
      <c r="H2057" s="45"/>
    </row>
    <row r="2058" hidden="1">
      <c r="A2058" s="41">
        <v>44414.0</v>
      </c>
      <c r="B2058" s="19">
        <v>954593.0</v>
      </c>
      <c r="E2058" s="43">
        <v>0.0</v>
      </c>
      <c r="H2058" s="45"/>
    </row>
    <row r="2059" hidden="1">
      <c r="A2059" s="41">
        <v>44414.0</v>
      </c>
      <c r="B2059" s="19">
        <v>954016.0</v>
      </c>
      <c r="E2059" s="43">
        <v>0.0</v>
      </c>
      <c r="H2059" s="45"/>
    </row>
    <row r="2060" hidden="1">
      <c r="A2060" s="41">
        <v>44415.0</v>
      </c>
      <c r="B2060" s="19">
        <v>954887.0</v>
      </c>
      <c r="E2060" s="43">
        <v>0.0</v>
      </c>
      <c r="H2060" s="45"/>
    </row>
    <row r="2061" hidden="1">
      <c r="A2061" s="41">
        <v>44415.0</v>
      </c>
      <c r="B2061" s="19">
        <v>954691.0</v>
      </c>
      <c r="E2061" s="43">
        <v>0.0</v>
      </c>
      <c r="H2061" s="45"/>
    </row>
    <row r="2062" hidden="1">
      <c r="A2062" s="41">
        <v>44415.0</v>
      </c>
      <c r="B2062" s="19">
        <v>955207.0</v>
      </c>
      <c r="E2062" s="43">
        <v>0.0</v>
      </c>
      <c r="H2062" s="45"/>
    </row>
    <row r="2063" hidden="1">
      <c r="A2063" s="41">
        <v>44416.0</v>
      </c>
      <c r="B2063" s="19">
        <v>956300.0</v>
      </c>
      <c r="E2063" s="43">
        <v>0.0</v>
      </c>
      <c r="H2063" s="45"/>
    </row>
    <row r="2064" hidden="1">
      <c r="A2064" s="41">
        <v>44416.0</v>
      </c>
      <c r="B2064" s="19">
        <v>955372.0</v>
      </c>
      <c r="E2064" s="43">
        <v>0.0</v>
      </c>
      <c r="H2064" s="45"/>
    </row>
    <row r="2065" hidden="1">
      <c r="A2065" s="41">
        <v>44417.0</v>
      </c>
      <c r="B2065" s="19">
        <v>956969.0</v>
      </c>
      <c r="E2065" s="43">
        <v>0.0</v>
      </c>
      <c r="H2065" s="45"/>
    </row>
    <row r="2066" hidden="1">
      <c r="A2066" s="41">
        <v>44417.0</v>
      </c>
      <c r="B2066" s="19">
        <v>956819.0</v>
      </c>
      <c r="E2066" s="43">
        <v>0.0</v>
      </c>
      <c r="H2066" s="45"/>
    </row>
    <row r="2067" hidden="1">
      <c r="A2067" s="41">
        <v>44417.0</v>
      </c>
      <c r="B2067" s="19">
        <v>956459.0</v>
      </c>
      <c r="E2067" s="43">
        <v>0.0</v>
      </c>
      <c r="H2067" s="45"/>
    </row>
    <row r="2068" hidden="1">
      <c r="A2068" s="41">
        <v>44417.0</v>
      </c>
      <c r="B2068" s="19">
        <v>957052.0</v>
      </c>
      <c r="E2068" s="43">
        <v>0.0</v>
      </c>
      <c r="H2068" s="45"/>
    </row>
    <row r="2069" hidden="1">
      <c r="A2069" s="41">
        <v>44417.0</v>
      </c>
      <c r="B2069" s="19">
        <v>956629.0</v>
      </c>
      <c r="E2069" s="43">
        <v>0.0</v>
      </c>
      <c r="H2069" s="45"/>
    </row>
    <row r="2070" hidden="1">
      <c r="A2070" s="41">
        <v>44417.0</v>
      </c>
      <c r="B2070" s="19">
        <v>956653.0</v>
      </c>
      <c r="E2070" s="43">
        <v>0.0</v>
      </c>
      <c r="H2070" s="45"/>
    </row>
    <row r="2071" hidden="1">
      <c r="A2071" s="41">
        <v>44417.0</v>
      </c>
      <c r="B2071" s="19">
        <v>956957.0</v>
      </c>
      <c r="E2071" s="43">
        <v>0.0</v>
      </c>
      <c r="H2071" s="45"/>
    </row>
    <row r="2072" hidden="1">
      <c r="A2072" s="41">
        <v>44418.0</v>
      </c>
      <c r="B2072" s="19">
        <v>957802.0</v>
      </c>
      <c r="E2072" s="43">
        <v>0.0</v>
      </c>
      <c r="H2072" s="45"/>
    </row>
    <row r="2073" hidden="1">
      <c r="A2073" s="41">
        <v>44418.0</v>
      </c>
      <c r="B2073" s="19">
        <v>957554.0</v>
      </c>
      <c r="E2073" s="43">
        <v>0.0</v>
      </c>
      <c r="H2073" s="45"/>
    </row>
    <row r="2074" hidden="1">
      <c r="A2074" s="41">
        <v>44418.0</v>
      </c>
      <c r="B2074" s="19">
        <v>957416.0</v>
      </c>
      <c r="E2074" s="43">
        <v>0.0</v>
      </c>
      <c r="H2074" s="45"/>
    </row>
    <row r="2075" hidden="1">
      <c r="A2075" s="41">
        <v>44418.0</v>
      </c>
      <c r="B2075" s="19">
        <v>957339.0</v>
      </c>
      <c r="E2075" s="43">
        <v>0.0</v>
      </c>
      <c r="H2075" s="45"/>
    </row>
    <row r="2076" hidden="1">
      <c r="A2076" s="41">
        <v>44419.0</v>
      </c>
      <c r="B2076" s="19">
        <v>958373.0</v>
      </c>
      <c r="E2076" s="43">
        <v>0.0</v>
      </c>
      <c r="H2076" s="45"/>
    </row>
    <row r="2077" hidden="1">
      <c r="A2077" s="41">
        <v>44419.0</v>
      </c>
      <c r="B2077" s="19">
        <v>957986.0</v>
      </c>
      <c r="E2077" s="43">
        <v>0.0</v>
      </c>
      <c r="H2077" s="45"/>
    </row>
    <row r="2078" hidden="1">
      <c r="A2078" s="41">
        <v>44419.0</v>
      </c>
      <c r="B2078" s="19">
        <v>957891.0</v>
      </c>
      <c r="E2078" s="43">
        <v>0.0</v>
      </c>
      <c r="H2078" s="45"/>
    </row>
    <row r="2079" hidden="1">
      <c r="A2079" s="41">
        <v>44420.0</v>
      </c>
      <c r="B2079" s="19">
        <v>958737.0</v>
      </c>
      <c r="E2079" s="43">
        <v>0.0</v>
      </c>
      <c r="H2079" s="45"/>
    </row>
    <row r="2080" hidden="1">
      <c r="A2080" s="41">
        <v>44420.0</v>
      </c>
      <c r="B2080" s="19">
        <v>958559.0</v>
      </c>
      <c r="E2080" s="43">
        <v>0.0</v>
      </c>
      <c r="H2080" s="45"/>
    </row>
    <row r="2081" hidden="1">
      <c r="A2081" s="41">
        <v>44421.0</v>
      </c>
      <c r="B2081" s="19">
        <v>959944.0</v>
      </c>
      <c r="E2081" s="43">
        <v>0.0</v>
      </c>
      <c r="H2081" s="45"/>
    </row>
    <row r="2082" hidden="1">
      <c r="A2082" s="41">
        <v>44421.0</v>
      </c>
      <c r="B2082" s="19">
        <v>959861.0</v>
      </c>
      <c r="E2082" s="43">
        <v>0.0</v>
      </c>
      <c r="H2082" s="45"/>
    </row>
    <row r="2083" hidden="1">
      <c r="A2083" s="41">
        <v>44421.0</v>
      </c>
      <c r="B2083" s="19">
        <v>959909.0</v>
      </c>
      <c r="E2083" s="43">
        <v>0.0</v>
      </c>
      <c r="H2083" s="45"/>
    </row>
    <row r="2084" hidden="1">
      <c r="A2084" s="41">
        <v>44421.0</v>
      </c>
      <c r="B2084" s="19">
        <v>959906.0</v>
      </c>
      <c r="E2084" s="43">
        <v>0.0</v>
      </c>
      <c r="H2084" s="45"/>
    </row>
    <row r="2085" hidden="1">
      <c r="A2085" s="41">
        <v>44421.0</v>
      </c>
      <c r="B2085" s="19">
        <v>959429.0</v>
      </c>
      <c r="E2085" s="43">
        <v>0.0</v>
      </c>
      <c r="H2085" s="45"/>
    </row>
    <row r="2086" hidden="1">
      <c r="A2086" s="41">
        <v>44421.0</v>
      </c>
      <c r="B2086" s="19">
        <v>959763.0</v>
      </c>
      <c r="E2086" s="43">
        <v>0.0</v>
      </c>
      <c r="H2086" s="45"/>
    </row>
    <row r="2087" hidden="1">
      <c r="A2087" s="41">
        <v>44421.0</v>
      </c>
      <c r="B2087" s="19">
        <v>959416.0</v>
      </c>
      <c r="E2087" s="43">
        <v>0.0</v>
      </c>
      <c r="H2087" s="45"/>
    </row>
    <row r="2088" hidden="1">
      <c r="A2088" s="41">
        <v>44422.0</v>
      </c>
      <c r="B2088" s="19">
        <v>960044.0</v>
      </c>
      <c r="E2088" s="43">
        <v>0.0</v>
      </c>
      <c r="H2088" s="45"/>
    </row>
    <row r="2089" hidden="1">
      <c r="A2089" s="41">
        <v>44422.0</v>
      </c>
      <c r="B2089" s="19">
        <v>960451.0</v>
      </c>
      <c r="E2089" s="43">
        <v>0.0</v>
      </c>
      <c r="H2089" s="45"/>
    </row>
    <row r="2090" hidden="1">
      <c r="A2090" s="41">
        <v>44422.0</v>
      </c>
      <c r="B2090" s="19">
        <v>960246.0</v>
      </c>
      <c r="E2090" s="43">
        <v>0.0</v>
      </c>
      <c r="H2090" s="45"/>
    </row>
    <row r="2091" hidden="1">
      <c r="A2091" s="41">
        <v>44423.0</v>
      </c>
      <c r="B2091" s="19">
        <v>961003.0</v>
      </c>
      <c r="E2091" s="43">
        <v>0.0</v>
      </c>
      <c r="H2091" s="45"/>
    </row>
    <row r="2092" hidden="1">
      <c r="A2092" s="41">
        <v>44423.0</v>
      </c>
      <c r="B2092" s="19">
        <v>961034.0</v>
      </c>
      <c r="E2092" s="43">
        <v>0.0</v>
      </c>
      <c r="H2092" s="45"/>
    </row>
    <row r="2093" hidden="1">
      <c r="A2093" s="41">
        <v>44423.0</v>
      </c>
      <c r="B2093" s="19">
        <v>961045.0</v>
      </c>
      <c r="E2093" s="43">
        <v>0.0</v>
      </c>
      <c r="H2093" s="45"/>
    </row>
    <row r="2094" hidden="1">
      <c r="A2094" s="41">
        <v>44409.0</v>
      </c>
      <c r="B2094" s="19">
        <v>949968.0</v>
      </c>
      <c r="E2094" s="43">
        <v>0.0</v>
      </c>
      <c r="H2094" s="45"/>
    </row>
    <row r="2095" hidden="1">
      <c r="A2095" s="41">
        <v>44409.0</v>
      </c>
      <c r="B2095" s="19">
        <v>949421.0</v>
      </c>
      <c r="E2095" s="43">
        <v>0.0</v>
      </c>
      <c r="H2095" s="45"/>
    </row>
    <row r="2096" hidden="1">
      <c r="A2096" s="41">
        <v>44409.0</v>
      </c>
      <c r="B2096" s="19">
        <v>949657.0</v>
      </c>
      <c r="E2096" s="43">
        <v>0.0</v>
      </c>
      <c r="H2096" s="45"/>
    </row>
    <row r="2097" hidden="1">
      <c r="A2097" s="41">
        <v>44410.0</v>
      </c>
      <c r="B2097" s="19">
        <v>950172.0</v>
      </c>
      <c r="E2097" s="43">
        <v>0.0</v>
      </c>
      <c r="H2097" s="45"/>
    </row>
    <row r="2098" hidden="1">
      <c r="A2098" s="41">
        <v>44410.0</v>
      </c>
      <c r="B2098" s="19">
        <v>950606.0</v>
      </c>
      <c r="E2098" s="43">
        <v>0.0</v>
      </c>
      <c r="H2098" s="45"/>
    </row>
    <row r="2099" hidden="1">
      <c r="A2099" s="41">
        <v>44410.0</v>
      </c>
      <c r="B2099" s="19">
        <v>950930.0</v>
      </c>
      <c r="E2099" s="43">
        <v>0.0</v>
      </c>
      <c r="H2099" s="45"/>
    </row>
    <row r="2100" hidden="1">
      <c r="A2100" s="41">
        <v>44410.0</v>
      </c>
      <c r="B2100" s="19">
        <v>950821.0</v>
      </c>
      <c r="E2100" s="43">
        <v>0.0</v>
      </c>
      <c r="H2100" s="45"/>
    </row>
    <row r="2101" hidden="1">
      <c r="A2101" s="41">
        <v>44410.0</v>
      </c>
      <c r="B2101" s="19">
        <v>950495.0</v>
      </c>
      <c r="E2101" s="43">
        <v>0.0</v>
      </c>
      <c r="H2101" s="45"/>
    </row>
    <row r="2102" hidden="1">
      <c r="A2102" s="41">
        <v>44410.0</v>
      </c>
      <c r="B2102" s="19">
        <v>950831.0</v>
      </c>
      <c r="E2102" s="43">
        <v>0.0</v>
      </c>
      <c r="H2102" s="45"/>
    </row>
    <row r="2103" hidden="1">
      <c r="A2103" s="41">
        <v>44410.0</v>
      </c>
      <c r="B2103" s="19">
        <v>950307.0</v>
      </c>
      <c r="E2103" s="43">
        <v>0.0</v>
      </c>
      <c r="H2103" s="45"/>
    </row>
    <row r="2104" hidden="1">
      <c r="A2104" s="41">
        <v>44410.0</v>
      </c>
      <c r="B2104" s="19">
        <v>950471.0</v>
      </c>
      <c r="E2104" s="43">
        <v>0.0</v>
      </c>
      <c r="H2104" s="45"/>
    </row>
    <row r="2105" hidden="1">
      <c r="A2105" s="41">
        <v>44411.0</v>
      </c>
      <c r="B2105" s="19">
        <v>951801.0</v>
      </c>
      <c r="E2105" s="43">
        <v>0.0</v>
      </c>
      <c r="H2105" s="45"/>
    </row>
    <row r="2106" hidden="1">
      <c r="A2106" s="41">
        <v>44411.0</v>
      </c>
      <c r="B2106" s="19">
        <v>951197.0</v>
      </c>
      <c r="E2106" s="43">
        <v>0.0</v>
      </c>
      <c r="H2106" s="45"/>
    </row>
    <row r="2107" hidden="1">
      <c r="A2107" s="41">
        <v>44411.0</v>
      </c>
      <c r="B2107" s="19">
        <v>951450.0</v>
      </c>
      <c r="E2107" s="43">
        <v>0.0</v>
      </c>
      <c r="H2107" s="45"/>
    </row>
    <row r="2108" hidden="1">
      <c r="A2108" s="41">
        <v>44411.0</v>
      </c>
      <c r="B2108" s="19">
        <v>951246.0</v>
      </c>
      <c r="E2108" s="43">
        <v>0.0</v>
      </c>
      <c r="H2108" s="45"/>
    </row>
    <row r="2109" hidden="1">
      <c r="A2109" s="41">
        <v>44411.0</v>
      </c>
      <c r="B2109" s="19">
        <v>951130.0</v>
      </c>
      <c r="E2109" s="43">
        <v>0.0</v>
      </c>
      <c r="H2109" s="45"/>
    </row>
    <row r="2110" hidden="1">
      <c r="A2110" s="41">
        <v>44411.0</v>
      </c>
      <c r="B2110" s="19">
        <v>951426.0</v>
      </c>
      <c r="E2110" s="43">
        <v>0.0</v>
      </c>
      <c r="H2110" s="45"/>
    </row>
    <row r="2111" hidden="1">
      <c r="A2111" s="41">
        <v>44411.0</v>
      </c>
      <c r="B2111" s="19">
        <v>951381.0</v>
      </c>
      <c r="E2111" s="43">
        <v>0.0</v>
      </c>
      <c r="H2111" s="45"/>
    </row>
    <row r="2112" hidden="1">
      <c r="A2112" s="41">
        <v>44412.0</v>
      </c>
      <c r="B2112" s="19">
        <v>952209.0</v>
      </c>
      <c r="E2112" s="43">
        <v>0.0</v>
      </c>
      <c r="H2112" s="45"/>
    </row>
    <row r="2113" hidden="1">
      <c r="A2113" s="41">
        <v>44412.0</v>
      </c>
      <c r="B2113" s="19">
        <v>952313.0</v>
      </c>
      <c r="E2113" s="43">
        <v>0.0</v>
      </c>
      <c r="H2113" s="45"/>
    </row>
    <row r="2114" hidden="1">
      <c r="A2114" s="41">
        <v>44412.0</v>
      </c>
      <c r="B2114" s="19">
        <v>952624.0</v>
      </c>
      <c r="E2114" s="43">
        <v>0.0</v>
      </c>
      <c r="H2114" s="45"/>
    </row>
    <row r="2115" hidden="1">
      <c r="A2115" s="41">
        <v>44412.0</v>
      </c>
      <c r="B2115" s="19">
        <v>952439.0</v>
      </c>
      <c r="E2115" s="43">
        <v>0.0</v>
      </c>
      <c r="H2115" s="45"/>
    </row>
    <row r="2116" hidden="1">
      <c r="A2116" s="41">
        <v>44413.0</v>
      </c>
      <c r="B2116" s="19">
        <v>953310.0</v>
      </c>
      <c r="E2116" s="43">
        <v>0.0</v>
      </c>
      <c r="H2116" s="45"/>
    </row>
    <row r="2117" hidden="1">
      <c r="A2117" s="41">
        <v>44413.0</v>
      </c>
      <c r="B2117" s="19">
        <v>953008.0</v>
      </c>
      <c r="E2117" s="43">
        <v>0.0</v>
      </c>
      <c r="H2117" s="45"/>
    </row>
    <row r="2118" hidden="1">
      <c r="A2118" s="41">
        <v>44413.0</v>
      </c>
      <c r="B2118" s="19">
        <v>953580.0</v>
      </c>
      <c r="E2118" s="43">
        <v>0.0</v>
      </c>
      <c r="H2118" s="45"/>
    </row>
    <row r="2119" hidden="1">
      <c r="A2119" s="41">
        <v>44415.0</v>
      </c>
      <c r="B2119" s="19">
        <v>955130.0</v>
      </c>
      <c r="E2119" s="43">
        <v>0.0</v>
      </c>
      <c r="H2119" s="45"/>
    </row>
    <row r="2120" hidden="1">
      <c r="A2120" s="41">
        <v>44415.0</v>
      </c>
      <c r="B2120" s="19">
        <v>954757.0</v>
      </c>
      <c r="E2120" s="43">
        <v>0.0</v>
      </c>
      <c r="H2120" s="45"/>
    </row>
    <row r="2121" hidden="1">
      <c r="A2121" s="41">
        <v>44415.0</v>
      </c>
      <c r="B2121" s="19">
        <v>954902.0</v>
      </c>
      <c r="E2121" s="43">
        <v>0.0</v>
      </c>
      <c r="H2121" s="45"/>
    </row>
    <row r="2122" hidden="1">
      <c r="A2122" s="41">
        <v>44415.0</v>
      </c>
      <c r="B2122" s="19">
        <v>955082.0</v>
      </c>
      <c r="E2122" s="43">
        <v>0.0</v>
      </c>
      <c r="H2122" s="45"/>
    </row>
    <row r="2123" hidden="1">
      <c r="A2123" s="41">
        <v>44416.0</v>
      </c>
      <c r="B2123" s="19">
        <v>955705.0</v>
      </c>
      <c r="E2123" s="43">
        <v>0.0</v>
      </c>
      <c r="H2123" s="45"/>
    </row>
    <row r="2124" hidden="1">
      <c r="A2124" s="41">
        <v>44416.0</v>
      </c>
      <c r="B2124" s="19">
        <v>956043.0</v>
      </c>
      <c r="E2124" s="43">
        <v>0.0</v>
      </c>
      <c r="H2124" s="45"/>
    </row>
    <row r="2125" hidden="1">
      <c r="A2125" s="41">
        <v>44416.0</v>
      </c>
      <c r="B2125" s="19">
        <v>956142.0</v>
      </c>
      <c r="E2125" s="43">
        <v>0.0</v>
      </c>
      <c r="H2125" s="45"/>
    </row>
    <row r="2126" hidden="1">
      <c r="A2126" s="41">
        <v>44416.0</v>
      </c>
      <c r="B2126" s="19">
        <v>956244.0</v>
      </c>
      <c r="E2126" s="43">
        <v>0.0</v>
      </c>
      <c r="H2126" s="45"/>
    </row>
    <row r="2127" hidden="1">
      <c r="A2127" s="41">
        <v>44416.0</v>
      </c>
      <c r="B2127" s="19">
        <v>955660.0</v>
      </c>
      <c r="E2127" s="43">
        <v>0.0</v>
      </c>
      <c r="H2127" s="45"/>
    </row>
    <row r="2128" hidden="1">
      <c r="A2128" s="41">
        <v>44416.0</v>
      </c>
      <c r="B2128" s="19">
        <v>955698.0</v>
      </c>
      <c r="E2128" s="43">
        <v>0.0</v>
      </c>
      <c r="H2128" s="45"/>
    </row>
    <row r="2129" hidden="1">
      <c r="A2129" s="41">
        <v>44417.0</v>
      </c>
      <c r="B2129" s="19">
        <v>956981.0</v>
      </c>
      <c r="E2129" s="43">
        <v>0.0</v>
      </c>
      <c r="H2129" s="45"/>
    </row>
    <row r="2130" hidden="1">
      <c r="A2130" s="41">
        <v>44417.0</v>
      </c>
      <c r="B2130" s="19">
        <v>956360.0</v>
      </c>
      <c r="E2130" s="43">
        <v>0.0</v>
      </c>
      <c r="H2130" s="45"/>
    </row>
    <row r="2131" hidden="1">
      <c r="A2131" s="41">
        <v>44417.0</v>
      </c>
      <c r="B2131" s="19">
        <v>956924.0</v>
      </c>
      <c r="E2131" s="43">
        <v>0.0</v>
      </c>
      <c r="H2131" s="45"/>
    </row>
    <row r="2132" hidden="1">
      <c r="A2132" s="41">
        <v>44417.0</v>
      </c>
      <c r="B2132" s="19">
        <v>956632.0</v>
      </c>
      <c r="E2132" s="43">
        <v>0.0</v>
      </c>
      <c r="H2132" s="45"/>
    </row>
    <row r="2133" hidden="1">
      <c r="A2133" s="41">
        <v>44417.0</v>
      </c>
      <c r="B2133" s="19">
        <v>956844.0</v>
      </c>
      <c r="E2133" s="43">
        <v>0.0</v>
      </c>
      <c r="H2133" s="45"/>
    </row>
    <row r="2134" hidden="1">
      <c r="A2134" s="41">
        <v>44417.0</v>
      </c>
      <c r="B2134" s="19">
        <v>956419.0</v>
      </c>
      <c r="E2134" s="43">
        <v>0.0</v>
      </c>
      <c r="H2134" s="45"/>
    </row>
    <row r="2135" hidden="1">
      <c r="A2135" s="41">
        <v>44417.0</v>
      </c>
      <c r="B2135" s="19">
        <v>956692.0</v>
      </c>
      <c r="E2135" s="43">
        <v>0.0</v>
      </c>
      <c r="H2135" s="45"/>
    </row>
    <row r="2136" hidden="1">
      <c r="A2136" s="41">
        <v>44418.0</v>
      </c>
      <c r="B2136" s="19">
        <v>957211.0</v>
      </c>
      <c r="E2136" s="43">
        <v>0.0</v>
      </c>
      <c r="H2136" s="45"/>
    </row>
    <row r="2137" hidden="1">
      <c r="A2137" s="41">
        <v>44418.0</v>
      </c>
      <c r="B2137" s="19">
        <v>957748.0</v>
      </c>
      <c r="E2137" s="43">
        <v>0.0</v>
      </c>
      <c r="H2137" s="45"/>
    </row>
    <row r="2138" hidden="1">
      <c r="A2138" s="41">
        <v>44418.0</v>
      </c>
      <c r="B2138" s="19">
        <v>957753.0</v>
      </c>
      <c r="E2138" s="43">
        <v>0.0</v>
      </c>
      <c r="H2138" s="45"/>
    </row>
    <row r="2139" hidden="1">
      <c r="A2139" s="41">
        <v>44419.0</v>
      </c>
      <c r="B2139" s="19">
        <v>958478.0</v>
      </c>
      <c r="E2139" s="43">
        <v>0.0</v>
      </c>
      <c r="H2139" s="45"/>
    </row>
    <row r="2140" hidden="1">
      <c r="A2140" s="41">
        <v>44419.0</v>
      </c>
      <c r="B2140" s="19">
        <v>958510.0</v>
      </c>
      <c r="E2140" s="43">
        <v>0.0</v>
      </c>
      <c r="H2140" s="45"/>
    </row>
    <row r="2141" hidden="1">
      <c r="A2141" s="41">
        <v>44419.0</v>
      </c>
      <c r="B2141" s="19">
        <v>958424.0</v>
      </c>
      <c r="E2141" s="43">
        <v>0.0</v>
      </c>
      <c r="H2141" s="45"/>
    </row>
    <row r="2142" hidden="1">
      <c r="A2142" s="41">
        <v>44419.0</v>
      </c>
      <c r="B2142" s="19">
        <v>958344.0</v>
      </c>
      <c r="E2142" s="43">
        <v>0.0</v>
      </c>
      <c r="H2142" s="45"/>
    </row>
    <row r="2143" hidden="1">
      <c r="A2143" s="41">
        <v>44420.0</v>
      </c>
      <c r="B2143" s="19">
        <v>959201.0</v>
      </c>
      <c r="E2143" s="43">
        <v>0.0</v>
      </c>
      <c r="H2143" s="45"/>
    </row>
    <row r="2144" hidden="1">
      <c r="A2144" s="41">
        <v>44421.0</v>
      </c>
      <c r="B2144" s="19">
        <v>959927.0</v>
      </c>
      <c r="E2144" s="43">
        <v>0.0</v>
      </c>
      <c r="H2144" s="45"/>
    </row>
    <row r="2145" hidden="1">
      <c r="A2145" s="41">
        <v>44421.0</v>
      </c>
      <c r="B2145" s="19">
        <v>959872.0</v>
      </c>
      <c r="E2145" s="43">
        <v>0.0</v>
      </c>
      <c r="H2145" s="45"/>
    </row>
    <row r="2146" hidden="1">
      <c r="A2146" s="41">
        <v>44422.0</v>
      </c>
      <c r="B2146" s="19">
        <v>960307.0</v>
      </c>
      <c r="E2146" s="43">
        <v>0.0</v>
      </c>
      <c r="H2146" s="45"/>
    </row>
    <row r="2147" hidden="1">
      <c r="A2147" s="41">
        <v>44422.0</v>
      </c>
      <c r="B2147" s="19">
        <v>960042.0</v>
      </c>
      <c r="E2147" s="43">
        <v>0.0</v>
      </c>
      <c r="H2147" s="45"/>
    </row>
    <row r="2148" hidden="1">
      <c r="A2148" s="41">
        <v>44423.0</v>
      </c>
      <c r="B2148" s="19">
        <v>961126.0</v>
      </c>
      <c r="E2148" s="43">
        <v>0.0</v>
      </c>
      <c r="H2148" s="45"/>
    </row>
    <row r="2149" hidden="1">
      <c r="A2149" s="41">
        <v>44423.0</v>
      </c>
      <c r="B2149" s="19">
        <v>961110.0</v>
      </c>
      <c r="E2149" s="43">
        <v>0.0</v>
      </c>
      <c r="H2149" s="45"/>
    </row>
    <row r="2150" hidden="1">
      <c r="A2150" s="41">
        <v>44423.0</v>
      </c>
      <c r="B2150" s="19">
        <v>961035.0</v>
      </c>
      <c r="E2150" s="43">
        <v>0.0</v>
      </c>
      <c r="H2150" s="45"/>
    </row>
    <row r="2151" hidden="1">
      <c r="A2151" s="41">
        <v>44423.0</v>
      </c>
      <c r="B2151" s="19">
        <v>961143.0</v>
      </c>
      <c r="E2151" s="43">
        <v>0.0</v>
      </c>
      <c r="H2151" s="45"/>
    </row>
    <row r="2152" hidden="1">
      <c r="A2152" s="41">
        <v>44423.0</v>
      </c>
      <c r="B2152" s="19">
        <v>960476.0</v>
      </c>
      <c r="E2152" s="43">
        <v>0.0</v>
      </c>
      <c r="H2152" s="45"/>
    </row>
    <row r="2153">
      <c r="A2153" s="41">
        <v>44411.0</v>
      </c>
      <c r="B2153" s="19">
        <v>951390.0</v>
      </c>
      <c r="C2153" s="19">
        <v>0.0</v>
      </c>
      <c r="D2153" s="42">
        <v>160.1</v>
      </c>
      <c r="E2153" s="43">
        <v>1.0</v>
      </c>
      <c r="F2153" s="19" t="s">
        <v>40</v>
      </c>
      <c r="G2153" s="19" t="s">
        <v>40</v>
      </c>
      <c r="H2153" s="44" t="s">
        <v>39</v>
      </c>
      <c r="I2153" s="19" t="s">
        <v>39</v>
      </c>
    </row>
    <row r="2154">
      <c r="A2154" s="41">
        <v>44411.0</v>
      </c>
      <c r="B2154" s="19">
        <v>951289.0</v>
      </c>
      <c r="C2154" s="19">
        <v>0.0</v>
      </c>
      <c r="D2154" s="42">
        <v>70.1</v>
      </c>
      <c r="E2154" s="43">
        <v>1.0</v>
      </c>
      <c r="F2154" s="19" t="s">
        <v>40</v>
      </c>
      <c r="G2154" s="19" t="s">
        <v>40</v>
      </c>
      <c r="H2154" s="44" t="s">
        <v>39</v>
      </c>
      <c r="I2154" s="19" t="s">
        <v>39</v>
      </c>
    </row>
    <row r="2155" hidden="1">
      <c r="A2155" s="41">
        <v>44409.0</v>
      </c>
      <c r="B2155" s="19">
        <v>949366.0</v>
      </c>
      <c r="E2155" s="43">
        <v>0.0</v>
      </c>
      <c r="H2155" s="45"/>
    </row>
    <row r="2156" hidden="1">
      <c r="A2156" s="41">
        <v>44409.0</v>
      </c>
      <c r="B2156" s="19">
        <v>949383.0</v>
      </c>
      <c r="E2156" s="43">
        <v>0.0</v>
      </c>
      <c r="H2156" s="45"/>
    </row>
    <row r="2157" hidden="1">
      <c r="A2157" s="41">
        <v>44409.0</v>
      </c>
      <c r="B2157" s="19">
        <v>949455.0</v>
      </c>
      <c r="E2157" s="43">
        <v>0.0</v>
      </c>
      <c r="H2157" s="45"/>
    </row>
    <row r="2158" hidden="1">
      <c r="A2158" s="41">
        <v>44409.0</v>
      </c>
      <c r="B2158" s="19">
        <v>949475.0</v>
      </c>
      <c r="E2158" s="43">
        <v>0.0</v>
      </c>
      <c r="H2158" s="45"/>
    </row>
    <row r="2159" hidden="1">
      <c r="A2159" s="41">
        <v>44410.0</v>
      </c>
      <c r="B2159" s="19">
        <v>950628.0</v>
      </c>
      <c r="E2159" s="43">
        <v>0.0</v>
      </c>
      <c r="H2159" s="45"/>
    </row>
    <row r="2160" hidden="1">
      <c r="A2160" s="41">
        <v>44410.0</v>
      </c>
      <c r="B2160" s="19">
        <v>950883.0</v>
      </c>
      <c r="E2160" s="43">
        <v>0.0</v>
      </c>
      <c r="H2160" s="45"/>
    </row>
    <row r="2161" hidden="1">
      <c r="A2161" s="41">
        <v>44410.0</v>
      </c>
      <c r="B2161" s="19">
        <v>950957.0</v>
      </c>
      <c r="E2161" s="43">
        <v>0.0</v>
      </c>
      <c r="H2161" s="45"/>
    </row>
    <row r="2162" hidden="1">
      <c r="A2162" s="41">
        <v>44410.0</v>
      </c>
      <c r="B2162" s="19">
        <v>950025.0</v>
      </c>
      <c r="E2162" s="43">
        <v>0.0</v>
      </c>
      <c r="H2162" s="45"/>
    </row>
    <row r="2163" hidden="1">
      <c r="A2163" s="41">
        <v>44410.0</v>
      </c>
      <c r="B2163" s="19">
        <v>950799.0</v>
      </c>
      <c r="E2163" s="43">
        <v>0.0</v>
      </c>
      <c r="H2163" s="45"/>
    </row>
    <row r="2164" hidden="1">
      <c r="A2164" s="41">
        <v>44410.0</v>
      </c>
      <c r="B2164" s="19">
        <v>950946.0</v>
      </c>
      <c r="E2164" s="43">
        <v>0.0</v>
      </c>
      <c r="H2164" s="45"/>
    </row>
    <row r="2165" hidden="1">
      <c r="A2165" s="41">
        <v>44411.0</v>
      </c>
      <c r="B2165" s="19">
        <v>951106.0</v>
      </c>
      <c r="E2165" s="43">
        <v>0.0</v>
      </c>
      <c r="H2165" s="45"/>
    </row>
    <row r="2166" hidden="1">
      <c r="A2166" s="41">
        <v>44411.0</v>
      </c>
      <c r="B2166" s="19">
        <v>951771.0</v>
      </c>
      <c r="E2166" s="43">
        <v>0.0</v>
      </c>
      <c r="H2166" s="45"/>
    </row>
    <row r="2167" hidden="1">
      <c r="A2167" s="41">
        <v>44411.0</v>
      </c>
      <c r="B2167" s="19">
        <v>951385.0</v>
      </c>
      <c r="E2167" s="43">
        <v>0.0</v>
      </c>
      <c r="H2167" s="45"/>
    </row>
    <row r="2168" hidden="1">
      <c r="A2168" s="41">
        <v>44411.0</v>
      </c>
      <c r="B2168" s="19">
        <v>951413.0</v>
      </c>
      <c r="E2168" s="43">
        <v>0.0</v>
      </c>
      <c r="H2168" s="45"/>
    </row>
    <row r="2169" hidden="1">
      <c r="A2169" s="41">
        <v>44412.0</v>
      </c>
      <c r="B2169" s="19">
        <v>952334.0</v>
      </c>
      <c r="E2169" s="43">
        <v>0.0</v>
      </c>
      <c r="H2169" s="45"/>
    </row>
    <row r="2170" hidden="1">
      <c r="A2170" s="41">
        <v>44412.0</v>
      </c>
      <c r="B2170" s="19">
        <v>952424.0</v>
      </c>
      <c r="E2170" s="43">
        <v>0.0</v>
      </c>
      <c r="H2170" s="45"/>
    </row>
    <row r="2171" hidden="1">
      <c r="A2171" s="41">
        <v>44413.0</v>
      </c>
      <c r="B2171" s="19">
        <v>952908.0</v>
      </c>
      <c r="E2171" s="43">
        <v>0.0</v>
      </c>
      <c r="H2171" s="45"/>
    </row>
    <row r="2172" hidden="1">
      <c r="A2172" s="41">
        <v>44413.0</v>
      </c>
      <c r="B2172" s="19">
        <v>953866.0</v>
      </c>
      <c r="E2172" s="43">
        <v>0.0</v>
      </c>
      <c r="H2172" s="45"/>
    </row>
    <row r="2173" hidden="1">
      <c r="A2173" s="41">
        <v>44415.0</v>
      </c>
      <c r="B2173" s="19">
        <v>954967.0</v>
      </c>
      <c r="E2173" s="43">
        <v>0.0</v>
      </c>
      <c r="H2173" s="45"/>
    </row>
    <row r="2174" hidden="1">
      <c r="A2174" s="41">
        <v>44416.0</v>
      </c>
      <c r="B2174" s="19">
        <v>955696.0</v>
      </c>
      <c r="E2174" s="43">
        <v>0.0</v>
      </c>
      <c r="H2174" s="45"/>
    </row>
    <row r="2175" hidden="1">
      <c r="A2175" s="41">
        <v>44416.0</v>
      </c>
      <c r="B2175" s="19">
        <v>955394.0</v>
      </c>
      <c r="E2175" s="43">
        <v>0.0</v>
      </c>
      <c r="H2175" s="45"/>
    </row>
    <row r="2176" hidden="1">
      <c r="A2176" s="41">
        <v>44416.0</v>
      </c>
      <c r="B2176" s="19">
        <v>955956.0</v>
      </c>
      <c r="E2176" s="43">
        <v>0.0</v>
      </c>
      <c r="H2176" s="45"/>
    </row>
    <row r="2177" hidden="1">
      <c r="A2177" s="41">
        <v>44416.0</v>
      </c>
      <c r="B2177" s="19">
        <v>955834.0</v>
      </c>
      <c r="E2177" s="43">
        <v>0.0</v>
      </c>
      <c r="H2177" s="45"/>
    </row>
    <row r="2178" hidden="1">
      <c r="A2178" s="41">
        <v>44416.0</v>
      </c>
      <c r="B2178" s="19">
        <v>955802.0</v>
      </c>
      <c r="E2178" s="43">
        <v>0.0</v>
      </c>
      <c r="H2178" s="45"/>
    </row>
    <row r="2179" hidden="1">
      <c r="A2179" s="41">
        <v>44416.0</v>
      </c>
      <c r="B2179" s="19">
        <v>955382.0</v>
      </c>
      <c r="E2179" s="43">
        <v>0.0</v>
      </c>
      <c r="H2179" s="45"/>
    </row>
    <row r="2180" hidden="1">
      <c r="A2180" s="41">
        <v>44416.0</v>
      </c>
      <c r="B2180" s="19">
        <v>956318.0</v>
      </c>
      <c r="E2180" s="43">
        <v>0.0</v>
      </c>
      <c r="H2180" s="45"/>
    </row>
    <row r="2181" hidden="1">
      <c r="A2181" s="41">
        <v>44417.0</v>
      </c>
      <c r="B2181" s="19">
        <v>956488.0</v>
      </c>
      <c r="E2181" s="43">
        <v>0.0</v>
      </c>
      <c r="H2181" s="45"/>
    </row>
    <row r="2182" hidden="1">
      <c r="A2182" s="41">
        <v>44418.0</v>
      </c>
      <c r="B2182" s="19">
        <v>957340.0</v>
      </c>
      <c r="E2182" s="43">
        <v>0.0</v>
      </c>
      <c r="H2182" s="45"/>
    </row>
    <row r="2183" hidden="1">
      <c r="A2183" s="41">
        <v>44418.0</v>
      </c>
      <c r="B2183" s="19">
        <v>957156.0</v>
      </c>
      <c r="E2183" s="43">
        <v>0.0</v>
      </c>
      <c r="H2183" s="45"/>
    </row>
    <row r="2184" hidden="1">
      <c r="A2184" s="41">
        <v>44418.0</v>
      </c>
      <c r="B2184" s="19">
        <v>957348.0</v>
      </c>
      <c r="E2184" s="43">
        <v>0.0</v>
      </c>
      <c r="H2184" s="45"/>
    </row>
    <row r="2185" hidden="1">
      <c r="A2185" s="41">
        <v>44418.0</v>
      </c>
      <c r="B2185" s="19">
        <v>957735.0</v>
      </c>
      <c r="E2185" s="43">
        <v>0.0</v>
      </c>
      <c r="H2185" s="45"/>
    </row>
    <row r="2186" hidden="1">
      <c r="A2186" s="41">
        <v>44419.0</v>
      </c>
      <c r="B2186" s="19">
        <v>957892.0</v>
      </c>
      <c r="E2186" s="43">
        <v>0.0</v>
      </c>
      <c r="H2186" s="45"/>
    </row>
    <row r="2187" hidden="1">
      <c r="A2187" s="41">
        <v>44420.0</v>
      </c>
      <c r="B2187" s="19">
        <v>959278.0</v>
      </c>
      <c r="E2187" s="43">
        <v>0.0</v>
      </c>
      <c r="H2187" s="45"/>
    </row>
    <row r="2188" hidden="1">
      <c r="A2188" s="41">
        <v>44420.0</v>
      </c>
      <c r="B2188" s="19">
        <v>959214.0</v>
      </c>
      <c r="E2188" s="43">
        <v>0.0</v>
      </c>
      <c r="H2188" s="45"/>
    </row>
    <row r="2189" hidden="1">
      <c r="A2189" s="41">
        <v>44420.0</v>
      </c>
      <c r="B2189" s="19">
        <v>958789.0</v>
      </c>
      <c r="E2189" s="43">
        <v>0.0</v>
      </c>
      <c r="H2189" s="45"/>
    </row>
    <row r="2190" hidden="1">
      <c r="A2190" s="41">
        <v>44420.0</v>
      </c>
      <c r="B2190" s="19">
        <v>958925.0</v>
      </c>
      <c r="E2190" s="43">
        <v>0.0</v>
      </c>
      <c r="H2190" s="45"/>
    </row>
    <row r="2191" hidden="1">
      <c r="A2191" s="41">
        <v>44420.0</v>
      </c>
      <c r="B2191" s="19">
        <v>958716.0</v>
      </c>
      <c r="E2191" s="43">
        <v>0.0</v>
      </c>
      <c r="H2191" s="45"/>
    </row>
    <row r="2192" hidden="1">
      <c r="A2192" s="41">
        <v>44420.0</v>
      </c>
      <c r="B2192" s="19">
        <v>958748.0</v>
      </c>
      <c r="E2192" s="43">
        <v>0.0</v>
      </c>
      <c r="H2192" s="45"/>
    </row>
    <row r="2193" hidden="1">
      <c r="A2193" s="41">
        <v>44421.0</v>
      </c>
      <c r="B2193" s="19">
        <v>959518.0</v>
      </c>
      <c r="E2193" s="43">
        <v>0.0</v>
      </c>
      <c r="H2193" s="45"/>
    </row>
    <row r="2194" hidden="1">
      <c r="A2194" s="41">
        <v>44421.0</v>
      </c>
      <c r="B2194" s="19">
        <v>959562.0</v>
      </c>
      <c r="E2194" s="43">
        <v>0.0</v>
      </c>
      <c r="H2194" s="45"/>
    </row>
    <row r="2195" hidden="1">
      <c r="A2195" s="41">
        <v>44422.0</v>
      </c>
      <c r="B2195" s="19">
        <v>960325.0</v>
      </c>
      <c r="E2195" s="43">
        <v>0.0</v>
      </c>
      <c r="H2195" s="45"/>
    </row>
    <row r="2196" hidden="1">
      <c r="A2196" s="41">
        <v>44422.0</v>
      </c>
      <c r="B2196" s="19">
        <v>960141.0</v>
      </c>
      <c r="E2196" s="43">
        <v>0.0</v>
      </c>
      <c r="H2196" s="45"/>
    </row>
    <row r="2197" hidden="1">
      <c r="A2197" s="41">
        <v>44422.0</v>
      </c>
      <c r="B2197" s="19">
        <v>960350.0</v>
      </c>
      <c r="E2197" s="43">
        <v>0.0</v>
      </c>
      <c r="H2197" s="45"/>
    </row>
    <row r="2198" hidden="1">
      <c r="A2198" s="41">
        <v>44422.0</v>
      </c>
      <c r="B2198" s="19">
        <v>960037.0</v>
      </c>
      <c r="E2198" s="43">
        <v>0.0</v>
      </c>
      <c r="H2198" s="45"/>
    </row>
    <row r="2199" hidden="1">
      <c r="A2199" s="41">
        <v>44423.0</v>
      </c>
      <c r="B2199" s="19">
        <v>960656.0</v>
      </c>
      <c r="E2199" s="43">
        <v>0.0</v>
      </c>
      <c r="H2199" s="45"/>
    </row>
    <row r="2200" hidden="1">
      <c r="A2200" s="41">
        <v>44423.0</v>
      </c>
      <c r="B2200" s="19">
        <v>960792.0</v>
      </c>
      <c r="E2200" s="43">
        <v>0.0</v>
      </c>
      <c r="H2200" s="45"/>
    </row>
    <row r="2201" hidden="1">
      <c r="A2201" s="41">
        <v>44423.0</v>
      </c>
      <c r="B2201" s="19">
        <v>961203.0</v>
      </c>
      <c r="E2201" s="43">
        <v>0.0</v>
      </c>
      <c r="H2201" s="45"/>
    </row>
    <row r="2202" hidden="1">
      <c r="A2202" s="41">
        <v>44409.0</v>
      </c>
      <c r="B2202" s="19">
        <v>949288.0</v>
      </c>
      <c r="E2202" s="43">
        <v>0.0</v>
      </c>
      <c r="H2202" s="45"/>
    </row>
    <row r="2203" hidden="1">
      <c r="A2203" s="41">
        <v>44409.0</v>
      </c>
      <c r="B2203" s="19">
        <v>949482.0</v>
      </c>
      <c r="E2203" s="43">
        <v>0.0</v>
      </c>
      <c r="H2203" s="45"/>
    </row>
    <row r="2204" hidden="1">
      <c r="A2204" s="41">
        <v>44410.0</v>
      </c>
      <c r="B2204" s="19">
        <v>950552.0</v>
      </c>
      <c r="E2204" s="43">
        <v>0.0</v>
      </c>
      <c r="H2204" s="45"/>
    </row>
    <row r="2205" hidden="1">
      <c r="A2205" s="41">
        <v>44410.0</v>
      </c>
      <c r="B2205" s="19">
        <v>951015.0</v>
      </c>
      <c r="E2205" s="43">
        <v>0.0</v>
      </c>
      <c r="H2205" s="45"/>
    </row>
    <row r="2206" hidden="1">
      <c r="A2206" s="41">
        <v>44411.0</v>
      </c>
      <c r="B2206" s="19">
        <v>951608.0</v>
      </c>
      <c r="E2206" s="43">
        <v>0.0</v>
      </c>
      <c r="H2206" s="45"/>
    </row>
    <row r="2207" hidden="1">
      <c r="A2207" s="41">
        <v>44411.0</v>
      </c>
      <c r="B2207" s="19">
        <v>951800.0</v>
      </c>
      <c r="E2207" s="43">
        <v>0.0</v>
      </c>
      <c r="H2207" s="45"/>
    </row>
    <row r="2208" hidden="1">
      <c r="A2208" s="41">
        <v>44411.0</v>
      </c>
      <c r="B2208" s="19">
        <v>951347.0</v>
      </c>
      <c r="E2208" s="43">
        <v>0.0</v>
      </c>
      <c r="H2208" s="45"/>
    </row>
    <row r="2209" hidden="1">
      <c r="A2209" s="41">
        <v>44411.0</v>
      </c>
      <c r="B2209" s="19">
        <v>951333.0</v>
      </c>
      <c r="E2209" s="43">
        <v>0.0</v>
      </c>
      <c r="H2209" s="45"/>
    </row>
    <row r="2210" hidden="1">
      <c r="A2210" s="41">
        <v>44412.0</v>
      </c>
      <c r="B2210" s="19">
        <v>952545.0</v>
      </c>
      <c r="E2210" s="43">
        <v>0.0</v>
      </c>
      <c r="H2210" s="45"/>
    </row>
    <row r="2211" hidden="1">
      <c r="A2211" s="41">
        <v>44412.0</v>
      </c>
      <c r="B2211" s="19">
        <v>952336.0</v>
      </c>
      <c r="E2211" s="43">
        <v>0.0</v>
      </c>
      <c r="H2211" s="45"/>
    </row>
    <row r="2212" hidden="1">
      <c r="A2212" s="41">
        <v>44412.0</v>
      </c>
      <c r="B2212" s="19">
        <v>952220.0</v>
      </c>
      <c r="E2212" s="43">
        <v>0.0</v>
      </c>
      <c r="H2212" s="45"/>
    </row>
    <row r="2213" hidden="1">
      <c r="A2213" s="41">
        <v>44413.0</v>
      </c>
      <c r="B2213" s="19">
        <v>953027.0</v>
      </c>
      <c r="E2213" s="43">
        <v>0.0</v>
      </c>
      <c r="H2213" s="45"/>
    </row>
    <row r="2214" hidden="1">
      <c r="A2214" s="41">
        <v>44413.0</v>
      </c>
      <c r="B2214" s="19">
        <v>953010.0</v>
      </c>
      <c r="E2214" s="43">
        <v>0.0</v>
      </c>
      <c r="H2214" s="45"/>
    </row>
    <row r="2215" hidden="1">
      <c r="A2215" s="41">
        <v>44413.0</v>
      </c>
      <c r="B2215" s="19">
        <v>953316.0</v>
      </c>
      <c r="E2215" s="43">
        <v>0.0</v>
      </c>
      <c r="H2215" s="45"/>
    </row>
    <row r="2216" hidden="1">
      <c r="A2216" s="41">
        <v>44413.0</v>
      </c>
      <c r="B2216" s="19">
        <v>953443.0</v>
      </c>
      <c r="E2216" s="43">
        <v>0.0</v>
      </c>
      <c r="H2216" s="45"/>
    </row>
    <row r="2217" hidden="1">
      <c r="A2217" s="41">
        <v>44413.0</v>
      </c>
      <c r="B2217" s="19">
        <v>953415.0</v>
      </c>
      <c r="E2217" s="43">
        <v>0.0</v>
      </c>
      <c r="H2217" s="45"/>
    </row>
    <row r="2218" hidden="1">
      <c r="A2218" s="41">
        <v>44413.0</v>
      </c>
      <c r="B2218" s="19">
        <v>953712.0</v>
      </c>
      <c r="E2218" s="43">
        <v>0.0</v>
      </c>
      <c r="H2218" s="45"/>
    </row>
    <row r="2219" hidden="1">
      <c r="A2219" s="41">
        <v>44414.0</v>
      </c>
      <c r="B2219" s="19">
        <v>954205.0</v>
      </c>
      <c r="E2219" s="43">
        <v>0.0</v>
      </c>
      <c r="H2219" s="45"/>
    </row>
    <row r="2220" hidden="1">
      <c r="A2220" s="41">
        <v>44415.0</v>
      </c>
      <c r="B2220" s="19">
        <v>954959.0</v>
      </c>
      <c r="E2220" s="43">
        <v>0.0</v>
      </c>
      <c r="H2220" s="45"/>
    </row>
    <row r="2221" hidden="1">
      <c r="A2221" s="41">
        <v>44415.0</v>
      </c>
      <c r="B2221" s="19">
        <v>954917.0</v>
      </c>
      <c r="E2221" s="43">
        <v>0.0</v>
      </c>
      <c r="H2221" s="45"/>
    </row>
    <row r="2222" hidden="1">
      <c r="A2222" s="41">
        <v>44415.0</v>
      </c>
      <c r="B2222" s="19">
        <v>954910.0</v>
      </c>
      <c r="E2222" s="43">
        <v>0.0</v>
      </c>
      <c r="H2222" s="45"/>
    </row>
    <row r="2223" hidden="1">
      <c r="A2223" s="41">
        <v>44416.0</v>
      </c>
      <c r="B2223" s="19">
        <v>956023.0</v>
      </c>
      <c r="E2223" s="43">
        <v>0.0</v>
      </c>
      <c r="H2223" s="45"/>
    </row>
    <row r="2224" hidden="1">
      <c r="A2224" s="41">
        <v>44416.0</v>
      </c>
      <c r="B2224" s="19">
        <v>955435.0</v>
      </c>
      <c r="E2224" s="43">
        <v>0.0</v>
      </c>
      <c r="H2224" s="45"/>
    </row>
    <row r="2225" hidden="1">
      <c r="A2225" s="41">
        <v>44416.0</v>
      </c>
      <c r="B2225" s="19">
        <v>955873.0</v>
      </c>
      <c r="E2225" s="43">
        <v>0.0</v>
      </c>
      <c r="H2225" s="45"/>
    </row>
    <row r="2226" hidden="1">
      <c r="A2226" s="41">
        <v>44416.0</v>
      </c>
      <c r="B2226" s="19">
        <v>955950.0</v>
      </c>
      <c r="E2226" s="43">
        <v>0.0</v>
      </c>
      <c r="H2226" s="45"/>
    </row>
    <row r="2227" hidden="1">
      <c r="A2227" s="41">
        <v>44417.0</v>
      </c>
      <c r="B2227" s="19">
        <v>956577.0</v>
      </c>
      <c r="E2227" s="43">
        <v>0.0</v>
      </c>
      <c r="H2227" s="45"/>
    </row>
    <row r="2228" hidden="1">
      <c r="A2228" s="41">
        <v>44417.0</v>
      </c>
      <c r="B2228" s="19">
        <v>956605.0</v>
      </c>
      <c r="E2228" s="43">
        <v>0.0</v>
      </c>
      <c r="H2228" s="45"/>
    </row>
    <row r="2229" hidden="1">
      <c r="A2229" s="41">
        <v>44417.0</v>
      </c>
      <c r="B2229" s="19">
        <v>956406.0</v>
      </c>
      <c r="E2229" s="43">
        <v>0.0</v>
      </c>
      <c r="H2229" s="45"/>
    </row>
    <row r="2230" hidden="1">
      <c r="A2230" s="41">
        <v>44418.0</v>
      </c>
      <c r="B2230" s="19">
        <v>957868.0</v>
      </c>
      <c r="E2230" s="43">
        <v>0.0</v>
      </c>
      <c r="H2230" s="45"/>
    </row>
    <row r="2231" hidden="1">
      <c r="A2231" s="41">
        <v>44418.0</v>
      </c>
      <c r="B2231" s="19">
        <v>957436.0</v>
      </c>
      <c r="E2231" s="43">
        <v>0.0</v>
      </c>
      <c r="H2231" s="45"/>
    </row>
    <row r="2232" hidden="1">
      <c r="A2232" s="41">
        <v>44419.0</v>
      </c>
      <c r="B2232" s="19">
        <v>958355.0</v>
      </c>
      <c r="E2232" s="43">
        <v>0.0</v>
      </c>
      <c r="H2232" s="45"/>
    </row>
    <row r="2233" hidden="1">
      <c r="A2233" s="41">
        <v>44419.0</v>
      </c>
      <c r="B2233" s="19">
        <v>958524.0</v>
      </c>
      <c r="E2233" s="43">
        <v>0.0</v>
      </c>
      <c r="H2233" s="45"/>
    </row>
    <row r="2234" hidden="1">
      <c r="A2234" s="41">
        <v>44419.0</v>
      </c>
      <c r="B2234" s="19">
        <v>958285.0</v>
      </c>
      <c r="E2234" s="43">
        <v>0.0</v>
      </c>
      <c r="H2234" s="45"/>
    </row>
    <row r="2235" hidden="1">
      <c r="A2235" s="41">
        <v>44420.0</v>
      </c>
      <c r="B2235" s="19">
        <v>958624.0</v>
      </c>
      <c r="E2235" s="43">
        <v>0.0</v>
      </c>
      <c r="H2235" s="45"/>
    </row>
    <row r="2236" hidden="1">
      <c r="A2236" s="41">
        <v>44420.0</v>
      </c>
      <c r="B2236" s="19">
        <v>958920.0</v>
      </c>
      <c r="E2236" s="43">
        <v>0.0</v>
      </c>
      <c r="H2236" s="45"/>
    </row>
    <row r="2237" hidden="1">
      <c r="A2237" s="41">
        <v>44420.0</v>
      </c>
      <c r="B2237" s="19">
        <v>958657.0</v>
      </c>
      <c r="E2237" s="43">
        <v>0.0</v>
      </c>
      <c r="H2237" s="45"/>
    </row>
    <row r="2238" hidden="1">
      <c r="A2238" s="41">
        <v>44420.0</v>
      </c>
      <c r="B2238" s="19">
        <v>958851.0</v>
      </c>
      <c r="E2238" s="43">
        <v>0.0</v>
      </c>
      <c r="H2238" s="45"/>
    </row>
    <row r="2239" hidden="1">
      <c r="A2239" s="41">
        <v>44421.0</v>
      </c>
      <c r="B2239" s="19">
        <v>959931.0</v>
      </c>
      <c r="E2239" s="43">
        <v>0.0</v>
      </c>
      <c r="H2239" s="45"/>
    </row>
    <row r="2240" hidden="1">
      <c r="A2240" s="41">
        <v>44421.0</v>
      </c>
      <c r="B2240" s="19">
        <v>959852.0</v>
      </c>
      <c r="E2240" s="43">
        <v>0.0</v>
      </c>
      <c r="H2240" s="45"/>
    </row>
    <row r="2241" hidden="1">
      <c r="A2241" s="41">
        <v>44421.0</v>
      </c>
      <c r="B2241" s="19">
        <v>959856.0</v>
      </c>
      <c r="E2241" s="43">
        <v>0.0</v>
      </c>
      <c r="H2241" s="45"/>
    </row>
    <row r="2242" hidden="1">
      <c r="A2242" s="41">
        <v>44421.0</v>
      </c>
      <c r="B2242" s="19">
        <v>959702.0</v>
      </c>
      <c r="E2242" s="43">
        <v>0.0</v>
      </c>
      <c r="H2242" s="45"/>
    </row>
    <row r="2243" hidden="1">
      <c r="A2243" s="41">
        <v>44421.0</v>
      </c>
      <c r="B2243" s="19">
        <v>959704.0</v>
      </c>
      <c r="E2243" s="43">
        <v>0.0</v>
      </c>
      <c r="H2243" s="45"/>
    </row>
    <row r="2244" hidden="1">
      <c r="A2244" s="41">
        <v>44421.0</v>
      </c>
      <c r="B2244" s="19">
        <v>959394.0</v>
      </c>
      <c r="E2244" s="43">
        <v>0.0</v>
      </c>
      <c r="H2244" s="45"/>
    </row>
    <row r="2245" hidden="1">
      <c r="A2245" s="41">
        <v>44422.0</v>
      </c>
      <c r="B2245" s="19">
        <v>960259.0</v>
      </c>
      <c r="E2245" s="43">
        <v>0.0</v>
      </c>
      <c r="H2245" s="45"/>
    </row>
    <row r="2246" hidden="1">
      <c r="A2246" s="41">
        <v>44422.0</v>
      </c>
      <c r="B2246" s="19">
        <v>960303.0</v>
      </c>
      <c r="E2246" s="43">
        <v>0.0</v>
      </c>
      <c r="H2246" s="45"/>
    </row>
    <row r="2247" hidden="1">
      <c r="A2247" s="41">
        <v>44422.0</v>
      </c>
      <c r="B2247" s="19">
        <v>960446.0</v>
      </c>
      <c r="E2247" s="43">
        <v>0.0</v>
      </c>
      <c r="H2247" s="45"/>
    </row>
    <row r="2248" hidden="1">
      <c r="A2248" s="41">
        <v>44422.0</v>
      </c>
      <c r="B2248" s="19">
        <v>960309.0</v>
      </c>
      <c r="E2248" s="43">
        <v>0.0</v>
      </c>
      <c r="H2248" s="45"/>
    </row>
    <row r="2249" hidden="1">
      <c r="A2249" s="41">
        <v>44423.0</v>
      </c>
      <c r="B2249" s="19">
        <v>960619.0</v>
      </c>
      <c r="E2249" s="43">
        <v>0.0</v>
      </c>
      <c r="H2249" s="45"/>
    </row>
    <row r="2250" hidden="1">
      <c r="A2250" s="41">
        <v>44409.0</v>
      </c>
      <c r="B2250" s="19">
        <v>949825.0</v>
      </c>
      <c r="E2250" s="43">
        <v>0.0</v>
      </c>
      <c r="H2250" s="45"/>
    </row>
    <row r="2251" hidden="1">
      <c r="A2251" s="41">
        <v>44409.0</v>
      </c>
      <c r="B2251" s="19">
        <v>949878.0</v>
      </c>
      <c r="E2251" s="43">
        <v>0.0</v>
      </c>
      <c r="H2251" s="45"/>
    </row>
    <row r="2252" hidden="1">
      <c r="A2252" s="41">
        <v>44409.0</v>
      </c>
      <c r="B2252" s="19">
        <v>949748.0</v>
      </c>
      <c r="E2252" s="43">
        <v>0.0</v>
      </c>
      <c r="H2252" s="45"/>
    </row>
    <row r="2253" hidden="1">
      <c r="A2253" s="41">
        <v>44409.0</v>
      </c>
      <c r="B2253" s="19">
        <v>949228.0</v>
      </c>
      <c r="E2253" s="43">
        <v>0.0</v>
      </c>
      <c r="H2253" s="45"/>
    </row>
    <row r="2254" hidden="1">
      <c r="A2254" s="41">
        <v>44410.0</v>
      </c>
      <c r="B2254" s="19">
        <v>950848.0</v>
      </c>
      <c r="E2254" s="43">
        <v>0.0</v>
      </c>
      <c r="H2254" s="45"/>
    </row>
    <row r="2255" hidden="1">
      <c r="A2255" s="41">
        <v>44410.0</v>
      </c>
      <c r="B2255" s="19">
        <v>950369.0</v>
      </c>
      <c r="E2255" s="43">
        <v>0.0</v>
      </c>
      <c r="H2255" s="45"/>
    </row>
    <row r="2256" hidden="1">
      <c r="A2256" s="41">
        <v>44410.0</v>
      </c>
      <c r="B2256" s="19">
        <v>950843.0</v>
      </c>
      <c r="E2256" s="43">
        <v>0.0</v>
      </c>
      <c r="H2256" s="45"/>
    </row>
    <row r="2257" hidden="1">
      <c r="A2257" s="41">
        <v>44411.0</v>
      </c>
      <c r="B2257" s="19">
        <v>951891.0</v>
      </c>
      <c r="E2257" s="43">
        <v>0.0</v>
      </c>
      <c r="H2257" s="45"/>
    </row>
    <row r="2258" hidden="1">
      <c r="A2258" s="41">
        <v>44411.0</v>
      </c>
      <c r="B2258" s="19">
        <v>951334.0</v>
      </c>
      <c r="E2258" s="43">
        <v>0.0</v>
      </c>
      <c r="H2258" s="45"/>
    </row>
    <row r="2259" hidden="1">
      <c r="A2259" s="41">
        <v>44411.0</v>
      </c>
      <c r="B2259" s="19">
        <v>951877.0</v>
      </c>
      <c r="E2259" s="43">
        <v>0.0</v>
      </c>
      <c r="H2259" s="45"/>
    </row>
    <row r="2260" hidden="1">
      <c r="A2260" s="41">
        <v>44411.0</v>
      </c>
      <c r="B2260" s="19">
        <v>951621.0</v>
      </c>
      <c r="E2260" s="43">
        <v>0.0</v>
      </c>
      <c r="H2260" s="45"/>
    </row>
    <row r="2261" hidden="1">
      <c r="A2261" s="41">
        <v>44411.0</v>
      </c>
      <c r="B2261" s="19">
        <v>951816.0</v>
      </c>
      <c r="E2261" s="43">
        <v>0.0</v>
      </c>
      <c r="H2261" s="45"/>
    </row>
    <row r="2262" hidden="1">
      <c r="A2262" s="41">
        <v>44411.0</v>
      </c>
      <c r="B2262" s="19">
        <v>951119.0</v>
      </c>
      <c r="E2262" s="43">
        <v>0.0</v>
      </c>
      <c r="H2262" s="45"/>
    </row>
    <row r="2263" hidden="1">
      <c r="A2263" s="41">
        <v>44412.0</v>
      </c>
      <c r="B2263" s="19">
        <v>952025.0</v>
      </c>
      <c r="E2263" s="43">
        <v>0.0</v>
      </c>
      <c r="H2263" s="45"/>
    </row>
    <row r="2264" hidden="1">
      <c r="A2264" s="41">
        <v>44412.0</v>
      </c>
      <c r="B2264" s="19">
        <v>952466.0</v>
      </c>
      <c r="E2264" s="43">
        <v>0.0</v>
      </c>
      <c r="H2264" s="45"/>
    </row>
    <row r="2265" hidden="1">
      <c r="A2265" s="41">
        <v>44413.0</v>
      </c>
      <c r="B2265" s="19">
        <v>953599.0</v>
      </c>
      <c r="E2265" s="43">
        <v>0.0</v>
      </c>
      <c r="H2265" s="45"/>
    </row>
    <row r="2266" hidden="1">
      <c r="A2266" s="41">
        <v>44413.0</v>
      </c>
      <c r="B2266" s="19">
        <v>952833.0</v>
      </c>
      <c r="E2266" s="43">
        <v>0.0</v>
      </c>
      <c r="H2266" s="45"/>
    </row>
    <row r="2267" hidden="1">
      <c r="A2267" s="41">
        <v>44413.0</v>
      </c>
      <c r="B2267" s="19">
        <v>953075.0</v>
      </c>
      <c r="E2267" s="43">
        <v>0.0</v>
      </c>
      <c r="H2267" s="45"/>
    </row>
    <row r="2268" hidden="1">
      <c r="A2268" s="41">
        <v>44413.0</v>
      </c>
      <c r="B2268" s="19">
        <v>953906.0</v>
      </c>
      <c r="E2268" s="43">
        <v>0.0</v>
      </c>
      <c r="H2268" s="45"/>
    </row>
    <row r="2269" hidden="1">
      <c r="A2269" s="41">
        <v>44414.0</v>
      </c>
      <c r="B2269" s="19">
        <v>954555.0</v>
      </c>
      <c r="E2269" s="43">
        <v>0.0</v>
      </c>
      <c r="H2269" s="45"/>
    </row>
    <row r="2270" hidden="1">
      <c r="A2270" s="41">
        <v>44414.0</v>
      </c>
      <c r="B2270" s="19">
        <v>954270.0</v>
      </c>
      <c r="E2270" s="43">
        <v>0.0</v>
      </c>
      <c r="H2270" s="45"/>
    </row>
    <row r="2271" hidden="1">
      <c r="A2271" s="41">
        <v>44414.0</v>
      </c>
      <c r="B2271" s="19">
        <v>954012.0</v>
      </c>
      <c r="E2271" s="43">
        <v>0.0</v>
      </c>
      <c r="H2271" s="45"/>
    </row>
    <row r="2272" hidden="1">
      <c r="A2272" s="41">
        <v>44415.0</v>
      </c>
      <c r="B2272" s="19">
        <v>954928.0</v>
      </c>
      <c r="E2272" s="43">
        <v>0.0</v>
      </c>
      <c r="H2272" s="45"/>
    </row>
    <row r="2273" hidden="1">
      <c r="A2273" s="41">
        <v>44415.0</v>
      </c>
      <c r="B2273" s="19">
        <v>954919.0</v>
      </c>
      <c r="E2273" s="43">
        <v>0.0</v>
      </c>
      <c r="H2273" s="45"/>
    </row>
    <row r="2274" hidden="1">
      <c r="A2274" s="41">
        <v>44416.0</v>
      </c>
      <c r="B2274" s="19">
        <v>955987.0</v>
      </c>
      <c r="E2274" s="43">
        <v>0.0</v>
      </c>
      <c r="H2274" s="45"/>
    </row>
    <row r="2275" hidden="1">
      <c r="A2275" s="41">
        <v>44416.0</v>
      </c>
      <c r="B2275" s="19">
        <v>955964.0</v>
      </c>
      <c r="E2275" s="43">
        <v>0.0</v>
      </c>
      <c r="H2275" s="45"/>
    </row>
    <row r="2276" hidden="1">
      <c r="A2276" s="41">
        <v>44416.0</v>
      </c>
      <c r="B2276" s="19">
        <v>955318.0</v>
      </c>
      <c r="E2276" s="43">
        <v>0.0</v>
      </c>
      <c r="H2276" s="45"/>
    </row>
    <row r="2277" hidden="1">
      <c r="A2277" s="41">
        <v>44416.0</v>
      </c>
      <c r="B2277" s="19">
        <v>956320.0</v>
      </c>
      <c r="E2277" s="43">
        <v>0.0</v>
      </c>
      <c r="H2277" s="45"/>
    </row>
    <row r="2278" hidden="1">
      <c r="A2278" s="41">
        <v>44416.0</v>
      </c>
      <c r="B2278" s="19">
        <v>956162.0</v>
      </c>
      <c r="E2278" s="43">
        <v>0.0</v>
      </c>
      <c r="H2278" s="45"/>
    </row>
    <row r="2279" hidden="1">
      <c r="A2279" s="41">
        <v>44416.0</v>
      </c>
      <c r="B2279" s="19">
        <v>955693.0</v>
      </c>
      <c r="E2279" s="43">
        <v>0.0</v>
      </c>
      <c r="H2279" s="45"/>
    </row>
    <row r="2280" hidden="1">
      <c r="A2280" s="41">
        <v>44417.0</v>
      </c>
      <c r="B2280" s="19">
        <v>956882.0</v>
      </c>
      <c r="E2280" s="43">
        <v>0.0</v>
      </c>
      <c r="H2280" s="45"/>
    </row>
    <row r="2281" hidden="1">
      <c r="A2281" s="41">
        <v>44417.0</v>
      </c>
      <c r="B2281" s="19">
        <v>956711.0</v>
      </c>
      <c r="E2281" s="43">
        <v>0.0</v>
      </c>
      <c r="H2281" s="45"/>
    </row>
    <row r="2282" hidden="1">
      <c r="A2282" s="41">
        <v>44417.0</v>
      </c>
      <c r="B2282" s="19">
        <v>957098.0</v>
      </c>
      <c r="E2282" s="43">
        <v>0.0</v>
      </c>
      <c r="H2282" s="45"/>
    </row>
    <row r="2283" hidden="1">
      <c r="A2283" s="41">
        <v>44417.0</v>
      </c>
      <c r="B2283" s="19">
        <v>956446.0</v>
      </c>
      <c r="E2283" s="43">
        <v>0.0</v>
      </c>
      <c r="H2283" s="45"/>
    </row>
    <row r="2284" hidden="1">
      <c r="A2284" s="41">
        <v>44418.0</v>
      </c>
      <c r="B2284" s="19">
        <v>957865.0</v>
      </c>
      <c r="E2284" s="43">
        <v>0.0</v>
      </c>
      <c r="H2284" s="45"/>
    </row>
    <row r="2285" hidden="1">
      <c r="A2285" s="41">
        <v>44418.0</v>
      </c>
      <c r="B2285" s="19">
        <v>957452.0</v>
      </c>
      <c r="E2285" s="43">
        <v>0.0</v>
      </c>
      <c r="H2285" s="45"/>
    </row>
    <row r="2286" hidden="1">
      <c r="A2286" s="41">
        <v>44418.0</v>
      </c>
      <c r="B2286" s="19">
        <v>957775.0</v>
      </c>
      <c r="E2286" s="43">
        <v>0.0</v>
      </c>
      <c r="H2286" s="45"/>
    </row>
    <row r="2287" hidden="1">
      <c r="A2287" s="41">
        <v>44418.0</v>
      </c>
      <c r="B2287" s="19">
        <v>957649.0</v>
      </c>
      <c r="E2287" s="43">
        <v>0.0</v>
      </c>
      <c r="H2287" s="45"/>
    </row>
    <row r="2288" hidden="1">
      <c r="A2288" s="41">
        <v>44418.0</v>
      </c>
      <c r="B2288" s="19">
        <v>957555.0</v>
      </c>
      <c r="E2288" s="43">
        <v>0.0</v>
      </c>
      <c r="H2288" s="45"/>
    </row>
    <row r="2289" hidden="1">
      <c r="A2289" s="41">
        <v>44419.0</v>
      </c>
      <c r="B2289" s="19">
        <v>958532.0</v>
      </c>
      <c r="E2289" s="43">
        <v>0.0</v>
      </c>
      <c r="H2289" s="45"/>
    </row>
    <row r="2290" hidden="1">
      <c r="A2290" s="41">
        <v>44420.0</v>
      </c>
      <c r="B2290" s="19">
        <v>958948.0</v>
      </c>
      <c r="E2290" s="43">
        <v>0.0</v>
      </c>
      <c r="H2290" s="45"/>
    </row>
    <row r="2291" hidden="1">
      <c r="A2291" s="41">
        <v>44420.0</v>
      </c>
      <c r="B2291" s="19">
        <v>959134.0</v>
      </c>
      <c r="E2291" s="43">
        <v>0.0</v>
      </c>
      <c r="H2291" s="45"/>
    </row>
    <row r="2292" hidden="1">
      <c r="A2292" s="41">
        <v>44420.0</v>
      </c>
      <c r="B2292" s="19">
        <v>959239.0</v>
      </c>
      <c r="E2292" s="43">
        <v>0.0</v>
      </c>
      <c r="H2292" s="45"/>
    </row>
    <row r="2293" hidden="1">
      <c r="A2293" s="41">
        <v>44421.0</v>
      </c>
      <c r="B2293" s="19">
        <v>959943.0</v>
      </c>
      <c r="E2293" s="43">
        <v>0.0</v>
      </c>
      <c r="H2293" s="45"/>
    </row>
    <row r="2294" hidden="1">
      <c r="A2294" s="41">
        <v>44421.0</v>
      </c>
      <c r="B2294" s="19">
        <v>959911.0</v>
      </c>
      <c r="E2294" s="43">
        <v>0.0</v>
      </c>
      <c r="H2294" s="45"/>
    </row>
    <row r="2295" hidden="1">
      <c r="A2295" s="41">
        <v>44422.0</v>
      </c>
      <c r="B2295" s="19">
        <v>960086.0</v>
      </c>
      <c r="E2295" s="43">
        <v>0.0</v>
      </c>
      <c r="H2295" s="45"/>
    </row>
    <row r="2296" hidden="1">
      <c r="A2296" s="41">
        <v>44422.0</v>
      </c>
      <c r="B2296" s="19">
        <v>960262.0</v>
      </c>
      <c r="E2296" s="43">
        <v>0.0</v>
      </c>
      <c r="H2296" s="45"/>
    </row>
    <row r="2297" hidden="1">
      <c r="A2297" s="41">
        <v>44423.0</v>
      </c>
      <c r="B2297" s="19">
        <v>961115.0</v>
      </c>
      <c r="E2297" s="43">
        <v>0.0</v>
      </c>
      <c r="H2297" s="45"/>
    </row>
    <row r="2298" hidden="1">
      <c r="A2298" s="41">
        <v>44423.0</v>
      </c>
      <c r="B2298" s="19">
        <v>961052.0</v>
      </c>
      <c r="E2298" s="43">
        <v>0.0</v>
      </c>
      <c r="H2298" s="45"/>
    </row>
    <row r="2299" hidden="1">
      <c r="A2299" s="41">
        <v>44423.0</v>
      </c>
      <c r="B2299" s="19">
        <v>961196.0</v>
      </c>
      <c r="E2299" s="43">
        <v>0.0</v>
      </c>
      <c r="H2299" s="45"/>
    </row>
    <row r="2300" hidden="1">
      <c r="A2300" s="41">
        <v>44409.0</v>
      </c>
      <c r="B2300" s="19">
        <v>949550.0</v>
      </c>
      <c r="E2300" s="43">
        <v>0.0</v>
      </c>
      <c r="H2300" s="45"/>
    </row>
    <row r="2301" hidden="1">
      <c r="A2301" s="41">
        <v>44410.0</v>
      </c>
      <c r="B2301" s="19">
        <v>950850.0</v>
      </c>
      <c r="E2301" s="43">
        <v>0.0</v>
      </c>
      <c r="H2301" s="45"/>
    </row>
    <row r="2302" hidden="1">
      <c r="A2302" s="41">
        <v>44410.0</v>
      </c>
      <c r="B2302" s="19">
        <v>951073.0</v>
      </c>
      <c r="E2302" s="43">
        <v>0.0</v>
      </c>
      <c r="H2302" s="45"/>
    </row>
    <row r="2303" hidden="1">
      <c r="A2303" s="41">
        <v>44410.0</v>
      </c>
      <c r="B2303" s="19">
        <v>950937.0</v>
      </c>
      <c r="E2303" s="43">
        <v>0.0</v>
      </c>
      <c r="H2303" s="45"/>
    </row>
    <row r="2304" hidden="1">
      <c r="A2304" s="41">
        <v>44410.0</v>
      </c>
      <c r="B2304" s="19">
        <v>950139.0</v>
      </c>
      <c r="E2304" s="43">
        <v>0.0</v>
      </c>
      <c r="H2304" s="45"/>
    </row>
    <row r="2305" hidden="1">
      <c r="A2305" s="41">
        <v>44410.0</v>
      </c>
      <c r="B2305" s="19">
        <v>950856.0</v>
      </c>
      <c r="E2305" s="43">
        <v>0.0</v>
      </c>
      <c r="H2305" s="45"/>
    </row>
    <row r="2306" hidden="1">
      <c r="A2306" s="41">
        <v>44410.0</v>
      </c>
      <c r="B2306" s="19">
        <v>950131.0</v>
      </c>
      <c r="E2306" s="43">
        <v>0.0</v>
      </c>
      <c r="H2306" s="45"/>
    </row>
    <row r="2307" hidden="1">
      <c r="A2307" s="41">
        <v>44411.0</v>
      </c>
      <c r="B2307" s="19">
        <v>951262.0</v>
      </c>
      <c r="E2307" s="43">
        <v>0.0</v>
      </c>
      <c r="H2307" s="45"/>
    </row>
    <row r="2308" hidden="1">
      <c r="A2308" s="41">
        <v>44411.0</v>
      </c>
      <c r="B2308" s="19">
        <v>951955.0</v>
      </c>
      <c r="E2308" s="43">
        <v>0.0</v>
      </c>
      <c r="H2308" s="45"/>
    </row>
    <row r="2309" hidden="1">
      <c r="A2309" s="41">
        <v>44411.0</v>
      </c>
      <c r="B2309" s="19">
        <v>951213.0</v>
      </c>
      <c r="E2309" s="43">
        <v>0.0</v>
      </c>
      <c r="H2309" s="45"/>
    </row>
    <row r="2310" hidden="1">
      <c r="A2310" s="41">
        <v>44411.0</v>
      </c>
      <c r="B2310" s="19">
        <v>951459.0</v>
      </c>
      <c r="E2310" s="43">
        <v>0.0</v>
      </c>
      <c r="H2310" s="45"/>
    </row>
    <row r="2311" hidden="1">
      <c r="A2311" s="41">
        <v>44412.0</v>
      </c>
      <c r="B2311" s="19">
        <v>952192.0</v>
      </c>
      <c r="E2311" s="43">
        <v>0.0</v>
      </c>
      <c r="H2311" s="45"/>
    </row>
    <row r="2312" hidden="1">
      <c r="A2312" s="41">
        <v>44412.0</v>
      </c>
      <c r="B2312" s="19">
        <v>952213.0</v>
      </c>
      <c r="E2312" s="43">
        <v>0.0</v>
      </c>
      <c r="H2312" s="45"/>
    </row>
    <row r="2313" hidden="1">
      <c r="A2313" s="41">
        <v>44412.0</v>
      </c>
      <c r="B2313" s="19">
        <v>952600.0</v>
      </c>
      <c r="E2313" s="43">
        <v>0.0</v>
      </c>
      <c r="H2313" s="45"/>
    </row>
    <row r="2314" hidden="1">
      <c r="A2314" s="41">
        <v>44413.0</v>
      </c>
      <c r="B2314" s="19">
        <v>953526.0</v>
      </c>
      <c r="E2314" s="43">
        <v>0.0</v>
      </c>
      <c r="H2314" s="45"/>
    </row>
    <row r="2315" hidden="1">
      <c r="A2315" s="41">
        <v>44413.0</v>
      </c>
      <c r="B2315" s="19">
        <v>953397.0</v>
      </c>
      <c r="E2315" s="43">
        <v>0.0</v>
      </c>
      <c r="H2315" s="45"/>
    </row>
    <row r="2316" hidden="1">
      <c r="A2316" s="41">
        <v>44413.0</v>
      </c>
      <c r="B2316" s="19">
        <v>953772.0</v>
      </c>
      <c r="E2316" s="43">
        <v>0.0</v>
      </c>
      <c r="H2316" s="45"/>
    </row>
    <row r="2317" hidden="1">
      <c r="A2317" s="41">
        <v>44413.0</v>
      </c>
      <c r="B2317" s="19">
        <v>953910.0</v>
      </c>
      <c r="E2317" s="43">
        <v>0.0</v>
      </c>
      <c r="H2317" s="45"/>
    </row>
    <row r="2318" hidden="1">
      <c r="A2318" s="41">
        <v>44414.0</v>
      </c>
      <c r="B2318" s="19">
        <v>954022.0</v>
      </c>
      <c r="E2318" s="43">
        <v>0.0</v>
      </c>
      <c r="H2318" s="45"/>
    </row>
    <row r="2319" hidden="1">
      <c r="A2319" s="41">
        <v>44414.0</v>
      </c>
      <c r="B2319" s="19">
        <v>954316.0</v>
      </c>
      <c r="E2319" s="43">
        <v>0.0</v>
      </c>
      <c r="H2319" s="45"/>
    </row>
    <row r="2320" hidden="1">
      <c r="A2320" s="41">
        <v>44414.0</v>
      </c>
      <c r="B2320" s="19">
        <v>954216.0</v>
      </c>
      <c r="E2320" s="43">
        <v>0.0</v>
      </c>
      <c r="H2320" s="45"/>
    </row>
    <row r="2321" hidden="1">
      <c r="A2321" s="41">
        <v>44414.0</v>
      </c>
      <c r="B2321" s="19">
        <v>954600.0</v>
      </c>
      <c r="E2321" s="43">
        <v>0.0</v>
      </c>
      <c r="H2321" s="45"/>
    </row>
    <row r="2322" hidden="1">
      <c r="A2322" s="41">
        <v>44414.0</v>
      </c>
      <c r="B2322" s="19">
        <v>954148.0</v>
      </c>
      <c r="E2322" s="43">
        <v>0.0</v>
      </c>
      <c r="H2322" s="45"/>
    </row>
    <row r="2323" hidden="1">
      <c r="A2323" s="41">
        <v>44415.0</v>
      </c>
      <c r="B2323" s="19">
        <v>954884.0</v>
      </c>
      <c r="E2323" s="43">
        <v>0.0</v>
      </c>
      <c r="H2323" s="45"/>
    </row>
    <row r="2324" hidden="1">
      <c r="A2324" s="41">
        <v>44415.0</v>
      </c>
      <c r="B2324" s="19">
        <v>955046.0</v>
      </c>
      <c r="E2324" s="43">
        <v>0.0</v>
      </c>
      <c r="H2324" s="45"/>
    </row>
    <row r="2325" hidden="1">
      <c r="A2325" s="41">
        <v>44416.0</v>
      </c>
      <c r="B2325" s="19">
        <v>955254.0</v>
      </c>
      <c r="E2325" s="43">
        <v>0.0</v>
      </c>
      <c r="H2325" s="45"/>
    </row>
    <row r="2326" hidden="1">
      <c r="A2326" s="41">
        <v>44416.0</v>
      </c>
      <c r="B2326" s="19">
        <v>955841.0</v>
      </c>
      <c r="E2326" s="43">
        <v>0.0</v>
      </c>
      <c r="H2326" s="45"/>
    </row>
    <row r="2327" hidden="1">
      <c r="A2327" s="41">
        <v>44416.0</v>
      </c>
      <c r="B2327" s="19">
        <v>956305.0</v>
      </c>
      <c r="E2327" s="43">
        <v>0.0</v>
      </c>
      <c r="H2327" s="45"/>
    </row>
    <row r="2328" hidden="1">
      <c r="A2328" s="41">
        <v>44416.0</v>
      </c>
      <c r="B2328" s="19">
        <v>955985.0</v>
      </c>
      <c r="E2328" s="43">
        <v>0.0</v>
      </c>
      <c r="H2328" s="45"/>
    </row>
    <row r="2329" hidden="1">
      <c r="A2329" s="41">
        <v>44416.0</v>
      </c>
      <c r="B2329" s="19">
        <v>956239.0</v>
      </c>
      <c r="E2329" s="43">
        <v>0.0</v>
      </c>
      <c r="H2329" s="45"/>
    </row>
    <row r="2330" hidden="1">
      <c r="A2330" s="41">
        <v>44417.0</v>
      </c>
      <c r="B2330" s="19">
        <v>956442.0</v>
      </c>
      <c r="E2330" s="43">
        <v>0.0</v>
      </c>
      <c r="H2330" s="45"/>
    </row>
    <row r="2331" hidden="1">
      <c r="A2331" s="41">
        <v>44417.0</v>
      </c>
      <c r="B2331" s="19">
        <v>956806.0</v>
      </c>
      <c r="E2331" s="43">
        <v>0.0</v>
      </c>
      <c r="H2331" s="45"/>
    </row>
    <row r="2332" hidden="1">
      <c r="A2332" s="41">
        <v>44417.0</v>
      </c>
      <c r="B2332" s="19">
        <v>956537.0</v>
      </c>
      <c r="E2332" s="43">
        <v>0.0</v>
      </c>
      <c r="H2332" s="45"/>
    </row>
    <row r="2333" hidden="1">
      <c r="A2333" s="41">
        <v>44417.0</v>
      </c>
      <c r="B2333" s="19">
        <v>956832.0</v>
      </c>
      <c r="E2333" s="43">
        <v>0.0</v>
      </c>
      <c r="H2333" s="45"/>
    </row>
    <row r="2334" hidden="1">
      <c r="A2334" s="41">
        <v>44417.0</v>
      </c>
      <c r="B2334" s="19">
        <v>956677.0</v>
      </c>
      <c r="E2334" s="43">
        <v>0.0</v>
      </c>
      <c r="H2334" s="45"/>
    </row>
    <row r="2335" hidden="1">
      <c r="A2335" s="41">
        <v>44419.0</v>
      </c>
      <c r="B2335" s="19">
        <v>958305.0</v>
      </c>
      <c r="E2335" s="43">
        <v>0.0</v>
      </c>
      <c r="H2335" s="45"/>
    </row>
    <row r="2336" hidden="1">
      <c r="A2336" s="41">
        <v>44420.0</v>
      </c>
      <c r="B2336" s="19">
        <v>959282.0</v>
      </c>
      <c r="E2336" s="43">
        <v>0.0</v>
      </c>
      <c r="H2336" s="45"/>
    </row>
    <row r="2337" hidden="1">
      <c r="A2337" s="41">
        <v>44420.0</v>
      </c>
      <c r="B2337" s="19">
        <v>958586.0</v>
      </c>
      <c r="E2337" s="43">
        <v>0.0</v>
      </c>
      <c r="H2337" s="45"/>
    </row>
    <row r="2338" hidden="1">
      <c r="A2338" s="41">
        <v>44420.0</v>
      </c>
      <c r="B2338" s="19">
        <v>959098.0</v>
      </c>
      <c r="E2338" s="43">
        <v>0.0</v>
      </c>
      <c r="H2338" s="45"/>
    </row>
    <row r="2339" hidden="1">
      <c r="A2339" s="41">
        <v>44420.0</v>
      </c>
      <c r="B2339" s="19">
        <v>958825.0</v>
      </c>
      <c r="E2339" s="43">
        <v>0.0</v>
      </c>
      <c r="H2339" s="45"/>
    </row>
    <row r="2340" hidden="1">
      <c r="A2340" s="41">
        <v>44420.0</v>
      </c>
      <c r="B2340" s="19">
        <v>959002.0</v>
      </c>
      <c r="E2340" s="43">
        <v>0.0</v>
      </c>
      <c r="H2340" s="45"/>
    </row>
    <row r="2341" hidden="1">
      <c r="A2341" s="41">
        <v>44420.0</v>
      </c>
      <c r="B2341" s="19">
        <v>959370.0</v>
      </c>
      <c r="E2341" s="43">
        <v>0.0</v>
      </c>
      <c r="H2341" s="45"/>
    </row>
    <row r="2342" hidden="1">
      <c r="A2342" s="41">
        <v>44421.0</v>
      </c>
      <c r="B2342" s="19">
        <v>959863.0</v>
      </c>
      <c r="E2342" s="43">
        <v>0.0</v>
      </c>
      <c r="H2342" s="45"/>
    </row>
    <row r="2343" hidden="1">
      <c r="A2343" s="41">
        <v>44421.0</v>
      </c>
      <c r="B2343" s="19">
        <v>959858.0</v>
      </c>
      <c r="E2343" s="43">
        <v>0.0</v>
      </c>
      <c r="H2343" s="45"/>
    </row>
    <row r="2344" hidden="1">
      <c r="A2344" s="41">
        <v>44422.0</v>
      </c>
      <c r="B2344" s="19">
        <v>960077.0</v>
      </c>
      <c r="E2344" s="43">
        <v>0.0</v>
      </c>
      <c r="H2344" s="45"/>
    </row>
    <row r="2345" hidden="1">
      <c r="A2345" s="41">
        <v>44422.0</v>
      </c>
      <c r="B2345" s="19">
        <v>960286.0</v>
      </c>
      <c r="E2345" s="43">
        <v>0.0</v>
      </c>
      <c r="H2345" s="45"/>
    </row>
    <row r="2346" hidden="1">
      <c r="A2346" s="41">
        <v>44422.0</v>
      </c>
      <c r="B2346" s="19">
        <v>960411.0</v>
      </c>
      <c r="E2346" s="43">
        <v>0.0</v>
      </c>
      <c r="H2346" s="45"/>
    </row>
    <row r="2347" hidden="1">
      <c r="A2347" s="41">
        <v>44422.0</v>
      </c>
      <c r="B2347" s="19">
        <v>960319.0</v>
      </c>
      <c r="E2347" s="43">
        <v>0.0</v>
      </c>
      <c r="H2347" s="45"/>
    </row>
    <row r="2348" hidden="1">
      <c r="A2348" s="41">
        <v>44423.0</v>
      </c>
      <c r="B2348" s="19">
        <v>960651.0</v>
      </c>
      <c r="E2348" s="43">
        <v>0.0</v>
      </c>
      <c r="H2348" s="45"/>
    </row>
    <row r="2349" hidden="1">
      <c r="A2349" s="41">
        <v>44409.0</v>
      </c>
      <c r="B2349" s="19">
        <v>949683.0</v>
      </c>
      <c r="E2349" s="43">
        <v>0.0</v>
      </c>
      <c r="H2349" s="45"/>
    </row>
    <row r="2350" hidden="1">
      <c r="A2350" s="41">
        <v>44409.0</v>
      </c>
      <c r="B2350" s="19">
        <v>949923.0</v>
      </c>
      <c r="E2350" s="43">
        <v>0.0</v>
      </c>
      <c r="H2350" s="45"/>
    </row>
    <row r="2351" hidden="1">
      <c r="A2351" s="41">
        <v>44409.0</v>
      </c>
      <c r="B2351" s="19">
        <v>949665.0</v>
      </c>
      <c r="E2351" s="43">
        <v>0.0</v>
      </c>
      <c r="H2351" s="45"/>
    </row>
    <row r="2352" hidden="1">
      <c r="A2352" s="41">
        <v>44410.0</v>
      </c>
      <c r="B2352" s="19">
        <v>950661.0</v>
      </c>
      <c r="E2352" s="43">
        <v>0.0</v>
      </c>
      <c r="H2352" s="45"/>
    </row>
    <row r="2353" hidden="1">
      <c r="A2353" s="41">
        <v>44410.0</v>
      </c>
      <c r="B2353" s="19">
        <v>950599.0</v>
      </c>
      <c r="E2353" s="43">
        <v>0.0</v>
      </c>
      <c r="H2353" s="45"/>
    </row>
    <row r="2354" hidden="1">
      <c r="A2354" s="41">
        <v>44410.0</v>
      </c>
      <c r="B2354" s="19">
        <v>950665.0</v>
      </c>
      <c r="E2354" s="43">
        <v>0.0</v>
      </c>
      <c r="H2354" s="45"/>
    </row>
    <row r="2355" hidden="1">
      <c r="A2355" s="41">
        <v>44411.0</v>
      </c>
      <c r="B2355" s="19">
        <v>951743.0</v>
      </c>
      <c r="E2355" s="43">
        <v>0.0</v>
      </c>
      <c r="H2355" s="45"/>
    </row>
    <row r="2356" hidden="1">
      <c r="A2356" s="41">
        <v>44411.0</v>
      </c>
      <c r="B2356" s="19">
        <v>951729.0</v>
      </c>
      <c r="E2356" s="43">
        <v>0.0</v>
      </c>
      <c r="H2356" s="45"/>
    </row>
    <row r="2357" hidden="1">
      <c r="A2357" s="41">
        <v>44411.0</v>
      </c>
      <c r="B2357" s="19">
        <v>951871.0</v>
      </c>
      <c r="E2357" s="43">
        <v>0.0</v>
      </c>
      <c r="H2357" s="45"/>
    </row>
    <row r="2358" hidden="1">
      <c r="A2358" s="41">
        <v>44412.0</v>
      </c>
      <c r="B2358" s="19">
        <v>952794.0</v>
      </c>
      <c r="E2358" s="43">
        <v>0.0</v>
      </c>
      <c r="H2358" s="45"/>
    </row>
    <row r="2359" hidden="1">
      <c r="A2359" s="41">
        <v>44412.0</v>
      </c>
      <c r="B2359" s="19">
        <v>952435.0</v>
      </c>
      <c r="E2359" s="43">
        <v>0.0</v>
      </c>
      <c r="H2359" s="45"/>
    </row>
    <row r="2360" hidden="1">
      <c r="A2360" s="41">
        <v>44412.0</v>
      </c>
      <c r="B2360" s="19">
        <v>952051.0</v>
      </c>
      <c r="E2360" s="43">
        <v>0.0</v>
      </c>
      <c r="H2360" s="45"/>
    </row>
    <row r="2361" hidden="1">
      <c r="A2361" s="41">
        <v>44412.0</v>
      </c>
      <c r="B2361" s="19">
        <v>952428.0</v>
      </c>
      <c r="E2361" s="43">
        <v>0.0</v>
      </c>
      <c r="H2361" s="45"/>
    </row>
    <row r="2362" hidden="1">
      <c r="A2362" s="41">
        <v>44413.0</v>
      </c>
      <c r="B2362" s="19">
        <v>953919.0</v>
      </c>
      <c r="E2362" s="43">
        <v>0.0</v>
      </c>
      <c r="H2362" s="45"/>
    </row>
    <row r="2363" hidden="1">
      <c r="A2363" s="41">
        <v>44413.0</v>
      </c>
      <c r="B2363" s="19">
        <v>953048.0</v>
      </c>
      <c r="E2363" s="43">
        <v>0.0</v>
      </c>
      <c r="H2363" s="45"/>
    </row>
    <row r="2364" hidden="1">
      <c r="A2364" s="41">
        <v>44413.0</v>
      </c>
      <c r="B2364" s="19">
        <v>953199.0</v>
      </c>
      <c r="E2364" s="43">
        <v>0.0</v>
      </c>
      <c r="H2364" s="45"/>
    </row>
    <row r="2365" hidden="1">
      <c r="A2365" s="41">
        <v>44413.0</v>
      </c>
      <c r="B2365" s="19">
        <v>953570.0</v>
      </c>
      <c r="E2365" s="43">
        <v>0.0</v>
      </c>
      <c r="H2365" s="45"/>
    </row>
    <row r="2366" hidden="1">
      <c r="A2366" s="41">
        <v>44413.0</v>
      </c>
      <c r="B2366" s="19">
        <v>953809.0</v>
      </c>
      <c r="E2366" s="43">
        <v>0.0</v>
      </c>
      <c r="H2366" s="45"/>
    </row>
    <row r="2367" hidden="1">
      <c r="A2367" s="41">
        <v>44413.0</v>
      </c>
      <c r="B2367" s="19">
        <v>953966.0</v>
      </c>
      <c r="E2367" s="43">
        <v>0.0</v>
      </c>
      <c r="H2367" s="45"/>
    </row>
    <row r="2368" hidden="1">
      <c r="A2368" s="41">
        <v>44413.0</v>
      </c>
      <c r="B2368" s="19">
        <v>953803.0</v>
      </c>
      <c r="E2368" s="43">
        <v>0.0</v>
      </c>
      <c r="H2368" s="45"/>
    </row>
    <row r="2369" hidden="1">
      <c r="A2369" s="41">
        <v>44414.0</v>
      </c>
      <c r="B2369" s="19">
        <v>954511.0</v>
      </c>
      <c r="E2369" s="43">
        <v>0.0</v>
      </c>
      <c r="H2369" s="45"/>
    </row>
    <row r="2370" hidden="1">
      <c r="A2370" s="41">
        <v>44414.0</v>
      </c>
      <c r="B2370" s="19">
        <v>954480.0</v>
      </c>
      <c r="E2370" s="43">
        <v>0.0</v>
      </c>
      <c r="H2370" s="45"/>
    </row>
    <row r="2371" hidden="1">
      <c r="A2371" s="41">
        <v>44415.0</v>
      </c>
      <c r="B2371" s="19">
        <v>954907.0</v>
      </c>
      <c r="E2371" s="43">
        <v>0.0</v>
      </c>
      <c r="H2371" s="45"/>
    </row>
    <row r="2372" hidden="1">
      <c r="A2372" s="41">
        <v>44415.0</v>
      </c>
      <c r="B2372" s="19">
        <v>955213.0</v>
      </c>
      <c r="E2372" s="43">
        <v>0.0</v>
      </c>
      <c r="H2372" s="45"/>
    </row>
    <row r="2373" hidden="1">
      <c r="A2373" s="41">
        <v>44415.0</v>
      </c>
      <c r="B2373" s="19">
        <v>954774.0</v>
      </c>
      <c r="E2373" s="43">
        <v>0.0</v>
      </c>
      <c r="H2373" s="45"/>
    </row>
    <row r="2374" hidden="1">
      <c r="A2374" s="41">
        <v>44416.0</v>
      </c>
      <c r="B2374" s="19">
        <v>956201.0</v>
      </c>
      <c r="E2374" s="43">
        <v>0.0</v>
      </c>
      <c r="H2374" s="45"/>
    </row>
    <row r="2375" hidden="1">
      <c r="A2375" s="41">
        <v>44416.0</v>
      </c>
      <c r="B2375" s="19">
        <v>956014.0</v>
      </c>
      <c r="E2375" s="43">
        <v>0.0</v>
      </c>
      <c r="H2375" s="45"/>
    </row>
    <row r="2376" hidden="1">
      <c r="A2376" s="41">
        <v>44416.0</v>
      </c>
      <c r="B2376" s="19">
        <v>955747.0</v>
      </c>
      <c r="E2376" s="43">
        <v>0.0</v>
      </c>
      <c r="H2376" s="45"/>
    </row>
    <row r="2377" hidden="1">
      <c r="A2377" s="41">
        <v>44416.0</v>
      </c>
      <c r="B2377" s="19">
        <v>955277.0</v>
      </c>
      <c r="E2377" s="43">
        <v>0.0</v>
      </c>
      <c r="H2377" s="45"/>
    </row>
    <row r="2378" hidden="1">
      <c r="A2378" s="41">
        <v>44416.0</v>
      </c>
      <c r="B2378" s="19">
        <v>955614.0</v>
      </c>
      <c r="E2378" s="43">
        <v>0.0</v>
      </c>
      <c r="H2378" s="45"/>
    </row>
    <row r="2379" hidden="1">
      <c r="A2379" s="41">
        <v>44416.0</v>
      </c>
      <c r="B2379" s="19">
        <v>955678.0</v>
      </c>
      <c r="E2379" s="43">
        <v>0.0</v>
      </c>
      <c r="H2379" s="45"/>
    </row>
    <row r="2380" hidden="1">
      <c r="A2380" s="41">
        <v>44417.0</v>
      </c>
      <c r="B2380" s="19">
        <v>956570.0</v>
      </c>
      <c r="E2380" s="43">
        <v>0.0</v>
      </c>
      <c r="H2380" s="45"/>
    </row>
    <row r="2381" hidden="1">
      <c r="A2381" s="41">
        <v>44417.0</v>
      </c>
      <c r="B2381" s="19">
        <v>956975.0</v>
      </c>
      <c r="E2381" s="43">
        <v>0.0</v>
      </c>
      <c r="H2381" s="45"/>
    </row>
    <row r="2382" hidden="1">
      <c r="A2382" s="41">
        <v>44417.0</v>
      </c>
      <c r="B2382" s="19">
        <v>956443.0</v>
      </c>
      <c r="E2382" s="43">
        <v>0.0</v>
      </c>
      <c r="H2382" s="45"/>
    </row>
    <row r="2383" hidden="1">
      <c r="A2383" s="41">
        <v>44417.0</v>
      </c>
      <c r="B2383" s="19">
        <v>956729.0</v>
      </c>
      <c r="E2383" s="43">
        <v>0.0</v>
      </c>
      <c r="H2383" s="45"/>
    </row>
    <row r="2384" hidden="1">
      <c r="A2384" s="41">
        <v>44417.0</v>
      </c>
      <c r="B2384" s="19">
        <v>956417.0</v>
      </c>
      <c r="E2384" s="43">
        <v>0.0</v>
      </c>
      <c r="H2384" s="45"/>
    </row>
    <row r="2385" hidden="1">
      <c r="A2385" s="41">
        <v>44417.0</v>
      </c>
      <c r="B2385" s="19">
        <v>957046.0</v>
      </c>
      <c r="E2385" s="43">
        <v>0.0</v>
      </c>
      <c r="H2385" s="45"/>
    </row>
    <row r="2386" hidden="1">
      <c r="A2386" s="41">
        <v>44417.0</v>
      </c>
      <c r="B2386" s="19">
        <v>956887.0</v>
      </c>
      <c r="E2386" s="43">
        <v>0.0</v>
      </c>
      <c r="H2386" s="45"/>
    </row>
    <row r="2387" hidden="1">
      <c r="A2387" s="41">
        <v>44418.0</v>
      </c>
      <c r="B2387" s="19">
        <v>957529.0</v>
      </c>
      <c r="E2387" s="43">
        <v>0.0</v>
      </c>
      <c r="H2387" s="45"/>
    </row>
    <row r="2388" hidden="1">
      <c r="A2388" s="41">
        <v>44418.0</v>
      </c>
      <c r="B2388" s="19">
        <v>957491.0</v>
      </c>
      <c r="E2388" s="43">
        <v>0.0</v>
      </c>
      <c r="H2388" s="45"/>
    </row>
    <row r="2389" hidden="1">
      <c r="A2389" s="41">
        <v>44420.0</v>
      </c>
      <c r="B2389" s="19">
        <v>958962.0</v>
      </c>
      <c r="E2389" s="43">
        <v>0.0</v>
      </c>
      <c r="H2389" s="45"/>
    </row>
    <row r="2390" hidden="1">
      <c r="A2390" s="41">
        <v>44420.0</v>
      </c>
      <c r="B2390" s="19">
        <v>959113.0</v>
      </c>
      <c r="E2390" s="43">
        <v>0.0</v>
      </c>
      <c r="H2390" s="45"/>
    </row>
    <row r="2391" hidden="1">
      <c r="A2391" s="41">
        <v>44423.0</v>
      </c>
      <c r="B2391" s="19">
        <v>960552.0</v>
      </c>
      <c r="E2391" s="43">
        <v>0.0</v>
      </c>
      <c r="H2391" s="45"/>
    </row>
    <row r="2392" hidden="1">
      <c r="A2392" s="41">
        <v>44423.0</v>
      </c>
      <c r="B2392" s="19">
        <v>960758.0</v>
      </c>
      <c r="E2392" s="43">
        <v>0.0</v>
      </c>
      <c r="H2392" s="45"/>
    </row>
    <row r="2393" hidden="1">
      <c r="A2393" s="41">
        <v>44423.0</v>
      </c>
      <c r="B2393" s="19">
        <v>960849.0</v>
      </c>
      <c r="E2393" s="43">
        <v>0.0</v>
      </c>
      <c r="H2393" s="45"/>
    </row>
    <row r="2394" hidden="1">
      <c r="A2394" s="41">
        <v>44409.0</v>
      </c>
      <c r="B2394" s="19">
        <v>949405.0</v>
      </c>
      <c r="E2394" s="43">
        <v>0.0</v>
      </c>
      <c r="H2394" s="45"/>
    </row>
    <row r="2395" hidden="1">
      <c r="A2395" s="41">
        <v>44410.0</v>
      </c>
      <c r="B2395" s="19">
        <v>950028.0</v>
      </c>
      <c r="E2395" s="43">
        <v>0.0</v>
      </c>
      <c r="H2395" s="45"/>
    </row>
    <row r="2396" hidden="1">
      <c r="A2396" s="41">
        <v>44410.0</v>
      </c>
      <c r="B2396" s="19">
        <v>950918.0</v>
      </c>
      <c r="E2396" s="43">
        <v>0.0</v>
      </c>
      <c r="H2396" s="45"/>
    </row>
    <row r="2397" hidden="1">
      <c r="A2397" s="41">
        <v>44410.0</v>
      </c>
      <c r="B2397" s="19">
        <v>950385.0</v>
      </c>
      <c r="E2397" s="43">
        <v>0.0</v>
      </c>
      <c r="H2397" s="45"/>
    </row>
    <row r="2398" hidden="1">
      <c r="A2398" s="41">
        <v>44410.0</v>
      </c>
      <c r="B2398" s="19">
        <v>950823.0</v>
      </c>
      <c r="E2398" s="43">
        <v>0.0</v>
      </c>
      <c r="H2398" s="45"/>
    </row>
    <row r="2399" hidden="1">
      <c r="A2399" s="41">
        <v>44410.0</v>
      </c>
      <c r="B2399" s="19">
        <v>950781.0</v>
      </c>
      <c r="E2399" s="43">
        <v>0.0</v>
      </c>
      <c r="H2399" s="45"/>
    </row>
    <row r="2400" hidden="1">
      <c r="A2400" s="41">
        <v>44411.0</v>
      </c>
      <c r="B2400" s="19">
        <v>951402.0</v>
      </c>
      <c r="E2400" s="43">
        <v>0.0</v>
      </c>
      <c r="H2400" s="45"/>
    </row>
    <row r="2401" hidden="1">
      <c r="A2401" s="41">
        <v>44411.0</v>
      </c>
      <c r="B2401" s="19">
        <v>951715.0</v>
      </c>
      <c r="E2401" s="43">
        <v>0.0</v>
      </c>
      <c r="H2401" s="45"/>
    </row>
    <row r="2402" hidden="1">
      <c r="A2402" s="41">
        <v>44412.0</v>
      </c>
      <c r="B2402" s="19">
        <v>952620.0</v>
      </c>
      <c r="E2402" s="43">
        <v>0.0</v>
      </c>
      <c r="H2402" s="45"/>
    </row>
    <row r="2403" hidden="1">
      <c r="A2403" s="41">
        <v>44412.0</v>
      </c>
      <c r="B2403" s="19">
        <v>952595.0</v>
      </c>
      <c r="E2403" s="43">
        <v>0.0</v>
      </c>
      <c r="H2403" s="45"/>
    </row>
    <row r="2404" hidden="1">
      <c r="A2404" s="41">
        <v>44413.0</v>
      </c>
      <c r="B2404" s="19">
        <v>953081.0</v>
      </c>
      <c r="E2404" s="43">
        <v>0.0</v>
      </c>
      <c r="H2404" s="45"/>
    </row>
    <row r="2405" hidden="1">
      <c r="A2405" s="41">
        <v>44413.0</v>
      </c>
      <c r="B2405" s="19">
        <v>952893.0</v>
      </c>
      <c r="E2405" s="43">
        <v>0.0</v>
      </c>
      <c r="H2405" s="45"/>
    </row>
    <row r="2406" hidden="1">
      <c r="A2406" s="41">
        <v>44413.0</v>
      </c>
      <c r="B2406" s="19">
        <v>953003.0</v>
      </c>
      <c r="E2406" s="43">
        <v>0.0</v>
      </c>
      <c r="H2406" s="45"/>
    </row>
    <row r="2407" hidden="1">
      <c r="A2407" s="41">
        <v>44413.0</v>
      </c>
      <c r="B2407" s="19">
        <v>953723.0</v>
      </c>
      <c r="E2407" s="43">
        <v>0.0</v>
      </c>
      <c r="H2407" s="45"/>
    </row>
    <row r="2408" hidden="1">
      <c r="A2408" s="41">
        <v>44413.0</v>
      </c>
      <c r="B2408" s="19">
        <v>952847.0</v>
      </c>
      <c r="E2408" s="43">
        <v>0.0</v>
      </c>
      <c r="H2408" s="45"/>
    </row>
    <row r="2409" hidden="1">
      <c r="A2409" s="41">
        <v>44413.0</v>
      </c>
      <c r="B2409" s="19">
        <v>953614.0</v>
      </c>
      <c r="E2409" s="43">
        <v>0.0</v>
      </c>
      <c r="H2409" s="45"/>
    </row>
    <row r="2410" hidden="1">
      <c r="A2410" s="41">
        <v>44413.0</v>
      </c>
      <c r="B2410" s="19">
        <v>952873.0</v>
      </c>
      <c r="E2410" s="43">
        <v>0.0</v>
      </c>
      <c r="H2410" s="45"/>
    </row>
    <row r="2411" hidden="1">
      <c r="A2411" s="41">
        <v>44413.0</v>
      </c>
      <c r="B2411" s="19">
        <v>953874.0</v>
      </c>
      <c r="E2411" s="43">
        <v>0.0</v>
      </c>
      <c r="H2411" s="45"/>
    </row>
    <row r="2412" hidden="1">
      <c r="A2412" s="41">
        <v>44414.0</v>
      </c>
      <c r="B2412" s="19">
        <v>954384.0</v>
      </c>
      <c r="E2412" s="43">
        <v>0.0</v>
      </c>
      <c r="H2412" s="45"/>
    </row>
    <row r="2413" hidden="1">
      <c r="A2413" s="41">
        <v>44414.0</v>
      </c>
      <c r="B2413" s="19">
        <v>954194.0</v>
      </c>
      <c r="E2413" s="43">
        <v>0.0</v>
      </c>
      <c r="H2413" s="45"/>
    </row>
    <row r="2414" hidden="1">
      <c r="A2414" s="41">
        <v>44414.0</v>
      </c>
      <c r="B2414" s="19">
        <v>954098.0</v>
      </c>
      <c r="E2414" s="43">
        <v>0.0</v>
      </c>
      <c r="H2414" s="45"/>
    </row>
    <row r="2415" hidden="1">
      <c r="A2415" s="41">
        <v>44414.0</v>
      </c>
      <c r="B2415" s="19">
        <v>954585.0</v>
      </c>
      <c r="E2415" s="43">
        <v>0.0</v>
      </c>
      <c r="H2415" s="45"/>
    </row>
    <row r="2416" hidden="1">
      <c r="A2416" s="41">
        <v>44414.0</v>
      </c>
      <c r="B2416" s="19">
        <v>954170.0</v>
      </c>
      <c r="E2416" s="43">
        <v>0.0</v>
      </c>
      <c r="H2416" s="45"/>
    </row>
    <row r="2417" hidden="1">
      <c r="A2417" s="41">
        <v>44415.0</v>
      </c>
      <c r="B2417" s="19">
        <v>955129.0</v>
      </c>
      <c r="E2417" s="43">
        <v>0.0</v>
      </c>
      <c r="H2417" s="45"/>
    </row>
    <row r="2418" hidden="1">
      <c r="A2418" s="41">
        <v>44415.0</v>
      </c>
      <c r="B2418" s="19">
        <v>954822.0</v>
      </c>
      <c r="E2418" s="43">
        <v>0.0</v>
      </c>
      <c r="H2418" s="45"/>
    </row>
    <row r="2419" hidden="1">
      <c r="A2419" s="41">
        <v>44415.0</v>
      </c>
      <c r="B2419" s="19">
        <v>954909.0</v>
      </c>
      <c r="E2419" s="43">
        <v>0.0</v>
      </c>
      <c r="H2419" s="45"/>
    </row>
    <row r="2420" hidden="1">
      <c r="A2420" s="41">
        <v>44415.0</v>
      </c>
      <c r="B2420" s="19">
        <v>955198.0</v>
      </c>
      <c r="E2420" s="43">
        <v>0.0</v>
      </c>
      <c r="H2420" s="45"/>
    </row>
    <row r="2421" hidden="1">
      <c r="A2421" s="41">
        <v>44416.0</v>
      </c>
      <c r="B2421" s="19">
        <v>956233.0</v>
      </c>
      <c r="E2421" s="43">
        <v>0.0</v>
      </c>
      <c r="H2421" s="45"/>
    </row>
    <row r="2422" hidden="1">
      <c r="A2422" s="41">
        <v>44416.0</v>
      </c>
      <c r="B2422" s="19">
        <v>955785.0</v>
      </c>
      <c r="E2422" s="43">
        <v>0.0</v>
      </c>
      <c r="H2422" s="45"/>
    </row>
    <row r="2423" hidden="1">
      <c r="A2423" s="41">
        <v>44416.0</v>
      </c>
      <c r="B2423" s="19">
        <v>955881.0</v>
      </c>
      <c r="E2423" s="43">
        <v>0.0</v>
      </c>
      <c r="H2423" s="45"/>
    </row>
    <row r="2424" hidden="1">
      <c r="A2424" s="41">
        <v>44416.0</v>
      </c>
      <c r="B2424" s="19">
        <v>955869.0</v>
      </c>
      <c r="E2424" s="43">
        <v>0.0</v>
      </c>
      <c r="H2424" s="45"/>
    </row>
    <row r="2425" hidden="1">
      <c r="A2425" s="41">
        <v>44416.0</v>
      </c>
      <c r="B2425" s="19">
        <v>955421.0</v>
      </c>
      <c r="E2425" s="43">
        <v>0.0</v>
      </c>
      <c r="H2425" s="45"/>
    </row>
    <row r="2426" hidden="1">
      <c r="A2426" s="41">
        <v>44416.0</v>
      </c>
      <c r="B2426" s="19">
        <v>955827.0</v>
      </c>
      <c r="E2426" s="43">
        <v>0.0</v>
      </c>
      <c r="H2426" s="45"/>
    </row>
    <row r="2427" hidden="1">
      <c r="A2427" s="41">
        <v>44417.0</v>
      </c>
      <c r="B2427" s="19">
        <v>956382.0</v>
      </c>
      <c r="E2427" s="43">
        <v>0.0</v>
      </c>
      <c r="H2427" s="45"/>
    </row>
    <row r="2428" hidden="1">
      <c r="A2428" s="41">
        <v>44417.0</v>
      </c>
      <c r="B2428" s="19">
        <v>956569.0</v>
      </c>
      <c r="E2428" s="43">
        <v>0.0</v>
      </c>
      <c r="H2428" s="45"/>
    </row>
    <row r="2429" hidden="1">
      <c r="A2429" s="41">
        <v>44417.0</v>
      </c>
      <c r="B2429" s="19">
        <v>957129.0</v>
      </c>
      <c r="E2429" s="43">
        <v>0.0</v>
      </c>
      <c r="H2429" s="45"/>
    </row>
    <row r="2430" hidden="1">
      <c r="A2430" s="41">
        <v>44417.0</v>
      </c>
      <c r="B2430" s="19">
        <v>957032.0</v>
      </c>
      <c r="E2430" s="43">
        <v>0.0</v>
      </c>
      <c r="H2430" s="45"/>
    </row>
    <row r="2431" hidden="1">
      <c r="A2431" s="41">
        <v>44417.0</v>
      </c>
      <c r="B2431" s="19">
        <v>956560.0</v>
      </c>
      <c r="E2431" s="43">
        <v>0.0</v>
      </c>
      <c r="H2431" s="45"/>
    </row>
    <row r="2432" hidden="1">
      <c r="A2432" s="41">
        <v>44418.0</v>
      </c>
      <c r="B2432" s="19">
        <v>957421.0</v>
      </c>
      <c r="E2432" s="43">
        <v>0.0</v>
      </c>
      <c r="H2432" s="45"/>
    </row>
    <row r="2433" hidden="1">
      <c r="A2433" s="41">
        <v>44418.0</v>
      </c>
      <c r="B2433" s="19">
        <v>957675.0</v>
      </c>
      <c r="E2433" s="43">
        <v>0.0</v>
      </c>
      <c r="H2433" s="45"/>
    </row>
    <row r="2434" hidden="1">
      <c r="A2434" s="41">
        <v>44418.0</v>
      </c>
      <c r="B2434" s="19">
        <v>957596.0</v>
      </c>
      <c r="E2434" s="43">
        <v>0.0</v>
      </c>
      <c r="H2434" s="45"/>
    </row>
    <row r="2435" hidden="1">
      <c r="A2435" s="41">
        <v>44419.0</v>
      </c>
      <c r="B2435" s="19">
        <v>958316.0</v>
      </c>
      <c r="E2435" s="43">
        <v>0.0</v>
      </c>
      <c r="H2435" s="45"/>
    </row>
    <row r="2436" hidden="1">
      <c r="A2436" s="41">
        <v>44419.0</v>
      </c>
      <c r="B2436" s="19">
        <v>958364.0</v>
      </c>
      <c r="E2436" s="43">
        <v>0.0</v>
      </c>
      <c r="H2436" s="45"/>
    </row>
    <row r="2437" hidden="1">
      <c r="A2437" s="41">
        <v>44420.0</v>
      </c>
      <c r="B2437" s="19">
        <v>958768.0</v>
      </c>
      <c r="E2437" s="43">
        <v>0.0</v>
      </c>
      <c r="H2437" s="45"/>
    </row>
    <row r="2438" hidden="1">
      <c r="A2438" s="41">
        <v>44420.0</v>
      </c>
      <c r="B2438" s="19">
        <v>959284.0</v>
      </c>
      <c r="E2438" s="43">
        <v>0.0</v>
      </c>
      <c r="H2438" s="45"/>
    </row>
    <row r="2439" hidden="1">
      <c r="A2439" s="41">
        <v>44421.0</v>
      </c>
      <c r="B2439" s="19">
        <v>959838.0</v>
      </c>
      <c r="E2439" s="43">
        <v>0.0</v>
      </c>
      <c r="H2439" s="45"/>
    </row>
    <row r="2440" hidden="1">
      <c r="A2440" s="41">
        <v>44422.0</v>
      </c>
      <c r="B2440" s="19">
        <v>960024.0</v>
      </c>
      <c r="E2440" s="43">
        <v>0.0</v>
      </c>
      <c r="H2440" s="45"/>
    </row>
    <row r="2441" hidden="1">
      <c r="A2441" s="41">
        <v>44422.0</v>
      </c>
      <c r="B2441" s="19">
        <v>960152.0</v>
      </c>
      <c r="E2441" s="43">
        <v>0.0</v>
      </c>
      <c r="H2441" s="45"/>
    </row>
    <row r="2442" hidden="1">
      <c r="A2442" s="41">
        <v>44422.0</v>
      </c>
      <c r="B2442" s="19">
        <v>960197.0</v>
      </c>
      <c r="E2442" s="43">
        <v>0.0</v>
      </c>
      <c r="H2442" s="45"/>
    </row>
    <row r="2443" hidden="1">
      <c r="A2443" s="41">
        <v>44422.0</v>
      </c>
      <c r="B2443" s="19">
        <v>960073.0</v>
      </c>
      <c r="E2443" s="43">
        <v>0.0</v>
      </c>
      <c r="H2443" s="45"/>
    </row>
    <row r="2444" hidden="1">
      <c r="A2444" s="41">
        <v>44423.0</v>
      </c>
      <c r="B2444" s="19">
        <v>960726.0</v>
      </c>
      <c r="E2444" s="43">
        <v>0.0</v>
      </c>
      <c r="H2444" s="45"/>
    </row>
    <row r="2445" hidden="1">
      <c r="A2445" s="41">
        <v>44423.0</v>
      </c>
      <c r="B2445" s="19">
        <v>961040.0</v>
      </c>
      <c r="E2445" s="43">
        <v>0.0</v>
      </c>
      <c r="H2445" s="45"/>
    </row>
    <row r="2446" hidden="1">
      <c r="A2446" s="41">
        <v>44423.0</v>
      </c>
      <c r="B2446" s="19">
        <v>961094.0</v>
      </c>
      <c r="E2446" s="43">
        <v>0.0</v>
      </c>
      <c r="H2446" s="45"/>
    </row>
    <row r="2447" hidden="1">
      <c r="A2447" s="41">
        <v>44409.0</v>
      </c>
      <c r="B2447" s="19">
        <v>949487.0</v>
      </c>
      <c r="E2447" s="43">
        <v>0.0</v>
      </c>
      <c r="H2447" s="45"/>
    </row>
    <row r="2448" hidden="1">
      <c r="A2448" s="41">
        <v>44409.0</v>
      </c>
      <c r="B2448" s="19">
        <v>949737.0</v>
      </c>
      <c r="E2448" s="43">
        <v>0.0</v>
      </c>
      <c r="H2448" s="45"/>
    </row>
    <row r="2449" hidden="1">
      <c r="A2449" s="41">
        <v>44409.0</v>
      </c>
      <c r="B2449" s="19">
        <v>949471.0</v>
      </c>
      <c r="E2449" s="43">
        <v>0.0</v>
      </c>
      <c r="H2449" s="45"/>
    </row>
    <row r="2450" hidden="1">
      <c r="A2450" s="41">
        <v>44410.0</v>
      </c>
      <c r="B2450" s="19">
        <v>950757.0</v>
      </c>
      <c r="E2450" s="43">
        <v>0.0</v>
      </c>
      <c r="H2450" s="45"/>
    </row>
    <row r="2451" hidden="1">
      <c r="A2451" s="41">
        <v>44410.0</v>
      </c>
      <c r="B2451" s="19">
        <v>950087.0</v>
      </c>
      <c r="E2451" s="43">
        <v>0.0</v>
      </c>
      <c r="H2451" s="45"/>
    </row>
    <row r="2452" hidden="1">
      <c r="A2452" s="41">
        <v>44410.0</v>
      </c>
      <c r="B2452" s="19">
        <v>950184.0</v>
      </c>
      <c r="E2452" s="43">
        <v>0.0</v>
      </c>
      <c r="H2452" s="45"/>
    </row>
    <row r="2453" hidden="1">
      <c r="A2453" s="41">
        <v>44410.0</v>
      </c>
      <c r="B2453" s="19">
        <v>950165.0</v>
      </c>
      <c r="E2453" s="43">
        <v>0.0</v>
      </c>
      <c r="H2453" s="45"/>
    </row>
    <row r="2454" hidden="1">
      <c r="A2454" s="41">
        <v>44411.0</v>
      </c>
      <c r="B2454" s="19">
        <v>951579.0</v>
      </c>
      <c r="E2454" s="43">
        <v>0.0</v>
      </c>
      <c r="H2454" s="45"/>
    </row>
    <row r="2455" hidden="1">
      <c r="A2455" s="41">
        <v>44411.0</v>
      </c>
      <c r="B2455" s="19">
        <v>951764.0</v>
      </c>
      <c r="E2455" s="43">
        <v>0.0</v>
      </c>
      <c r="H2455" s="45"/>
    </row>
    <row r="2456" hidden="1">
      <c r="A2456" s="41">
        <v>44411.0</v>
      </c>
      <c r="B2456" s="19">
        <v>951193.0</v>
      </c>
      <c r="E2456" s="43">
        <v>0.0</v>
      </c>
      <c r="H2456" s="45"/>
    </row>
    <row r="2457" hidden="1">
      <c r="A2457" s="41">
        <v>44412.0</v>
      </c>
      <c r="B2457" s="19">
        <v>952679.0</v>
      </c>
      <c r="E2457" s="43">
        <v>0.0</v>
      </c>
      <c r="H2457" s="45"/>
    </row>
    <row r="2458" hidden="1">
      <c r="A2458" s="41">
        <v>44412.0</v>
      </c>
      <c r="B2458" s="19">
        <v>952381.0</v>
      </c>
      <c r="E2458" s="43">
        <v>0.0</v>
      </c>
      <c r="H2458" s="45"/>
    </row>
    <row r="2459" hidden="1">
      <c r="A2459" s="41">
        <v>44412.0</v>
      </c>
      <c r="B2459" s="19">
        <v>952279.0</v>
      </c>
      <c r="E2459" s="43">
        <v>0.0</v>
      </c>
      <c r="H2459" s="45"/>
    </row>
    <row r="2460" hidden="1">
      <c r="A2460" s="41">
        <v>44412.0</v>
      </c>
      <c r="B2460" s="19">
        <v>952490.0</v>
      </c>
      <c r="E2460" s="43">
        <v>0.0</v>
      </c>
      <c r="H2460" s="45"/>
    </row>
    <row r="2461" hidden="1">
      <c r="A2461" s="41">
        <v>44412.0</v>
      </c>
      <c r="B2461" s="19">
        <v>952167.0</v>
      </c>
      <c r="E2461" s="43">
        <v>0.0</v>
      </c>
      <c r="H2461" s="45"/>
    </row>
    <row r="2462" hidden="1">
      <c r="A2462" s="41">
        <v>44413.0</v>
      </c>
      <c r="B2462" s="19">
        <v>953175.0</v>
      </c>
      <c r="E2462" s="43">
        <v>0.0</v>
      </c>
      <c r="H2462" s="45"/>
    </row>
    <row r="2463" hidden="1">
      <c r="A2463" s="41">
        <v>44413.0</v>
      </c>
      <c r="B2463" s="19">
        <v>953912.0</v>
      </c>
      <c r="E2463" s="43">
        <v>0.0</v>
      </c>
      <c r="H2463" s="45"/>
    </row>
    <row r="2464" hidden="1">
      <c r="A2464" s="41">
        <v>44413.0</v>
      </c>
      <c r="B2464" s="19">
        <v>953828.0</v>
      </c>
      <c r="E2464" s="43">
        <v>0.0</v>
      </c>
      <c r="H2464" s="45"/>
    </row>
    <row r="2465" hidden="1">
      <c r="A2465" s="41">
        <v>44413.0</v>
      </c>
      <c r="B2465" s="19">
        <v>953623.0</v>
      </c>
      <c r="E2465" s="43">
        <v>0.0</v>
      </c>
      <c r="H2465" s="45"/>
    </row>
    <row r="2466" hidden="1">
      <c r="A2466" s="41">
        <v>44413.0</v>
      </c>
      <c r="B2466" s="19">
        <v>953897.0</v>
      </c>
      <c r="E2466" s="43">
        <v>0.0</v>
      </c>
      <c r="H2466" s="45"/>
    </row>
    <row r="2467" hidden="1">
      <c r="A2467" s="41">
        <v>44414.0</v>
      </c>
      <c r="B2467" s="19">
        <v>954045.0</v>
      </c>
      <c r="E2467" s="43">
        <v>0.0</v>
      </c>
      <c r="H2467" s="45"/>
    </row>
    <row r="2468" hidden="1">
      <c r="A2468" s="41">
        <v>44414.0</v>
      </c>
      <c r="B2468" s="19">
        <v>954504.0</v>
      </c>
      <c r="E2468" s="43">
        <v>0.0</v>
      </c>
      <c r="H2468" s="45"/>
    </row>
    <row r="2469" hidden="1">
      <c r="A2469" s="41">
        <v>44414.0</v>
      </c>
      <c r="B2469" s="19">
        <v>954257.0</v>
      </c>
      <c r="E2469" s="43">
        <v>0.0</v>
      </c>
      <c r="H2469" s="45"/>
    </row>
    <row r="2470" hidden="1">
      <c r="A2470" s="41">
        <v>44415.0</v>
      </c>
      <c r="B2470" s="19">
        <v>955077.0</v>
      </c>
      <c r="E2470" s="43">
        <v>0.0</v>
      </c>
      <c r="H2470" s="45"/>
    </row>
    <row r="2471" hidden="1">
      <c r="A2471" s="41">
        <v>44415.0</v>
      </c>
      <c r="B2471" s="19">
        <v>955071.0</v>
      </c>
      <c r="E2471" s="43">
        <v>0.0</v>
      </c>
      <c r="H2471" s="45"/>
    </row>
    <row r="2472" hidden="1">
      <c r="A2472" s="41">
        <v>44415.0</v>
      </c>
      <c r="B2472" s="19">
        <v>954866.0</v>
      </c>
      <c r="E2472" s="43">
        <v>0.0</v>
      </c>
      <c r="H2472" s="45"/>
    </row>
    <row r="2473" hidden="1">
      <c r="A2473" s="41">
        <v>44415.0</v>
      </c>
      <c r="B2473" s="19">
        <v>954753.0</v>
      </c>
      <c r="E2473" s="43">
        <v>0.0</v>
      </c>
      <c r="H2473" s="45"/>
    </row>
    <row r="2474" hidden="1">
      <c r="A2474" s="41">
        <v>44416.0</v>
      </c>
      <c r="B2474" s="19">
        <v>955946.0</v>
      </c>
      <c r="E2474" s="43">
        <v>0.0</v>
      </c>
      <c r="H2474" s="45"/>
    </row>
    <row r="2475" hidden="1">
      <c r="A2475" s="41">
        <v>44416.0</v>
      </c>
      <c r="B2475" s="19">
        <v>955331.0</v>
      </c>
      <c r="E2475" s="43">
        <v>0.0</v>
      </c>
      <c r="H2475" s="45"/>
    </row>
    <row r="2476" hidden="1">
      <c r="A2476" s="41">
        <v>44416.0</v>
      </c>
      <c r="B2476" s="19">
        <v>956258.0</v>
      </c>
      <c r="E2476" s="43">
        <v>0.0</v>
      </c>
      <c r="H2476" s="45"/>
    </row>
    <row r="2477" hidden="1">
      <c r="A2477" s="41">
        <v>44416.0</v>
      </c>
      <c r="B2477" s="19">
        <v>955286.0</v>
      </c>
      <c r="E2477" s="43">
        <v>0.0</v>
      </c>
      <c r="H2477" s="45"/>
    </row>
    <row r="2478" hidden="1">
      <c r="A2478" s="41">
        <v>44416.0</v>
      </c>
      <c r="B2478" s="19">
        <v>955283.0</v>
      </c>
      <c r="E2478" s="43">
        <v>0.0</v>
      </c>
      <c r="H2478" s="45"/>
    </row>
    <row r="2479" hidden="1">
      <c r="A2479" s="41">
        <v>44416.0</v>
      </c>
      <c r="B2479" s="19">
        <v>955629.0</v>
      </c>
      <c r="E2479" s="43">
        <v>0.0</v>
      </c>
      <c r="H2479" s="45"/>
    </row>
    <row r="2480" hidden="1">
      <c r="A2480" s="41">
        <v>44416.0</v>
      </c>
      <c r="B2480" s="19">
        <v>955520.0</v>
      </c>
      <c r="E2480" s="43">
        <v>0.0</v>
      </c>
      <c r="H2480" s="45"/>
    </row>
    <row r="2481" hidden="1">
      <c r="A2481" s="41">
        <v>44417.0</v>
      </c>
      <c r="B2481" s="19">
        <v>957145.0</v>
      </c>
      <c r="E2481" s="43">
        <v>0.0</v>
      </c>
      <c r="H2481" s="45"/>
    </row>
    <row r="2482" hidden="1">
      <c r="A2482" s="41">
        <v>44418.0</v>
      </c>
      <c r="B2482" s="19">
        <v>957355.0</v>
      </c>
      <c r="E2482" s="43">
        <v>0.0</v>
      </c>
      <c r="H2482" s="45"/>
    </row>
    <row r="2483" hidden="1">
      <c r="A2483" s="41">
        <v>44418.0</v>
      </c>
      <c r="B2483" s="19">
        <v>957404.0</v>
      </c>
      <c r="E2483" s="43">
        <v>0.0</v>
      </c>
      <c r="H2483" s="45"/>
    </row>
    <row r="2484" hidden="1">
      <c r="A2484" s="41">
        <v>44418.0</v>
      </c>
      <c r="B2484" s="19">
        <v>957354.0</v>
      </c>
      <c r="E2484" s="43">
        <v>0.0</v>
      </c>
      <c r="H2484" s="45"/>
    </row>
    <row r="2485" hidden="1">
      <c r="A2485" s="41">
        <v>44419.0</v>
      </c>
      <c r="B2485" s="19">
        <v>957881.0</v>
      </c>
      <c r="E2485" s="43">
        <v>0.0</v>
      </c>
      <c r="H2485" s="45"/>
    </row>
    <row r="2486" hidden="1">
      <c r="A2486" s="41">
        <v>44419.0</v>
      </c>
      <c r="B2486" s="19">
        <v>957913.0</v>
      </c>
      <c r="E2486" s="43">
        <v>0.0</v>
      </c>
      <c r="H2486" s="45"/>
    </row>
    <row r="2487" hidden="1">
      <c r="A2487" s="41">
        <v>44419.0</v>
      </c>
      <c r="B2487" s="19">
        <v>957917.0</v>
      </c>
      <c r="E2487" s="43">
        <v>0.0</v>
      </c>
      <c r="H2487" s="45"/>
    </row>
    <row r="2488" hidden="1">
      <c r="A2488" s="41">
        <v>44420.0</v>
      </c>
      <c r="B2488" s="19">
        <v>958957.0</v>
      </c>
      <c r="E2488" s="43">
        <v>0.0</v>
      </c>
      <c r="H2488" s="45"/>
    </row>
    <row r="2489" hidden="1">
      <c r="A2489" s="41">
        <v>44420.0</v>
      </c>
      <c r="B2489" s="19">
        <v>959132.0</v>
      </c>
      <c r="E2489" s="43">
        <v>0.0</v>
      </c>
      <c r="H2489" s="45"/>
    </row>
    <row r="2490" hidden="1">
      <c r="A2490" s="41">
        <v>44421.0</v>
      </c>
      <c r="B2490" s="19">
        <v>959818.0</v>
      </c>
      <c r="E2490" s="43">
        <v>0.0</v>
      </c>
      <c r="H2490" s="45"/>
    </row>
    <row r="2491" hidden="1">
      <c r="A2491" s="41">
        <v>44422.0</v>
      </c>
      <c r="B2491" s="19">
        <v>960345.0</v>
      </c>
      <c r="E2491" s="43">
        <v>0.0</v>
      </c>
      <c r="H2491" s="45"/>
    </row>
    <row r="2492" hidden="1">
      <c r="A2492" s="41">
        <v>44423.0</v>
      </c>
      <c r="B2492" s="19">
        <v>960773.0</v>
      </c>
      <c r="E2492" s="43">
        <v>0.0</v>
      </c>
      <c r="H2492" s="45"/>
    </row>
    <row r="2493" hidden="1">
      <c r="A2493" s="41">
        <v>44423.0</v>
      </c>
      <c r="B2493" s="19">
        <v>961076.0</v>
      </c>
      <c r="E2493" s="43">
        <v>0.0</v>
      </c>
      <c r="H2493" s="45"/>
    </row>
    <row r="2494" hidden="1">
      <c r="A2494" s="41">
        <v>44423.0</v>
      </c>
      <c r="B2494" s="19">
        <v>960994.0</v>
      </c>
      <c r="E2494" s="43">
        <v>0.0</v>
      </c>
      <c r="H2494" s="45"/>
    </row>
    <row r="2495">
      <c r="A2495" s="41">
        <v>44411.0</v>
      </c>
      <c r="B2495" s="19">
        <v>951139.0</v>
      </c>
      <c r="C2495" s="19">
        <v>0.0</v>
      </c>
      <c r="D2495" s="42">
        <v>93.2</v>
      </c>
      <c r="E2495" s="43">
        <v>1.0</v>
      </c>
      <c r="F2495" s="19" t="s">
        <v>40</v>
      </c>
      <c r="G2495" s="19" t="s">
        <v>40</v>
      </c>
      <c r="H2495" s="44" t="s">
        <v>39</v>
      </c>
      <c r="I2495" s="19" t="s">
        <v>39</v>
      </c>
    </row>
    <row r="2496">
      <c r="A2496" s="41">
        <v>44419.0</v>
      </c>
      <c r="B2496" s="19">
        <v>958163.0</v>
      </c>
      <c r="C2496" s="19">
        <v>0.0</v>
      </c>
      <c r="D2496" s="42">
        <v>86.8</v>
      </c>
      <c r="E2496" s="43">
        <v>1.0</v>
      </c>
      <c r="F2496" s="19" t="s">
        <v>40</v>
      </c>
      <c r="G2496" s="19" t="s">
        <v>40</v>
      </c>
      <c r="H2496" s="44" t="s">
        <v>39</v>
      </c>
      <c r="I2496" s="19" t="s">
        <v>39</v>
      </c>
    </row>
    <row r="2497" hidden="1">
      <c r="A2497" s="41">
        <v>44409.0</v>
      </c>
      <c r="B2497" s="19">
        <v>949914.0</v>
      </c>
      <c r="E2497" s="43">
        <v>0.0</v>
      </c>
      <c r="H2497" s="45"/>
    </row>
    <row r="2498" hidden="1">
      <c r="A2498" s="41">
        <v>44409.0</v>
      </c>
      <c r="B2498" s="19">
        <v>949870.0</v>
      </c>
      <c r="E2498" s="43">
        <v>0.0</v>
      </c>
      <c r="H2498" s="45"/>
    </row>
    <row r="2499" hidden="1">
      <c r="A2499" s="41">
        <v>44409.0</v>
      </c>
      <c r="B2499" s="19">
        <v>949552.0</v>
      </c>
      <c r="E2499" s="43">
        <v>0.0</v>
      </c>
      <c r="H2499" s="45"/>
    </row>
    <row r="2500" hidden="1">
      <c r="A2500" s="41">
        <v>44410.0</v>
      </c>
      <c r="B2500" s="19">
        <v>950619.0</v>
      </c>
      <c r="E2500" s="43">
        <v>0.0</v>
      </c>
      <c r="H2500" s="45"/>
    </row>
    <row r="2501" hidden="1">
      <c r="A2501" s="41">
        <v>44410.0</v>
      </c>
      <c r="B2501" s="19">
        <v>950532.0</v>
      </c>
      <c r="E2501" s="43">
        <v>0.0</v>
      </c>
      <c r="H2501" s="45"/>
    </row>
    <row r="2502" hidden="1">
      <c r="A2502" s="41">
        <v>44410.0</v>
      </c>
      <c r="B2502" s="19">
        <v>950827.0</v>
      </c>
      <c r="E2502" s="43">
        <v>0.0</v>
      </c>
      <c r="H2502" s="45"/>
    </row>
    <row r="2503" hidden="1">
      <c r="A2503" s="41">
        <v>44410.0</v>
      </c>
      <c r="B2503" s="19">
        <v>950642.0</v>
      </c>
      <c r="E2503" s="43">
        <v>0.0</v>
      </c>
      <c r="H2503" s="45"/>
    </row>
    <row r="2504" hidden="1">
      <c r="A2504" s="41">
        <v>44410.0</v>
      </c>
      <c r="B2504" s="19">
        <v>950301.0</v>
      </c>
      <c r="E2504" s="43">
        <v>0.0</v>
      </c>
      <c r="H2504" s="45"/>
    </row>
    <row r="2505" hidden="1">
      <c r="A2505" s="41">
        <v>44410.0</v>
      </c>
      <c r="B2505" s="19">
        <v>950453.0</v>
      </c>
      <c r="E2505" s="43">
        <v>0.0</v>
      </c>
      <c r="H2505" s="45"/>
    </row>
    <row r="2506" hidden="1">
      <c r="A2506" s="41">
        <v>44411.0</v>
      </c>
      <c r="B2506" s="19">
        <v>951552.0</v>
      </c>
      <c r="E2506" s="43">
        <v>0.0</v>
      </c>
      <c r="H2506" s="45"/>
    </row>
    <row r="2507" hidden="1">
      <c r="A2507" s="41">
        <v>44411.0</v>
      </c>
      <c r="B2507" s="19">
        <v>951286.0</v>
      </c>
      <c r="E2507" s="43">
        <v>0.0</v>
      </c>
      <c r="H2507" s="45"/>
    </row>
    <row r="2508" hidden="1">
      <c r="A2508" s="41">
        <v>44411.0</v>
      </c>
      <c r="B2508" s="19">
        <v>951865.0</v>
      </c>
      <c r="E2508" s="43">
        <v>0.0</v>
      </c>
      <c r="H2508" s="45"/>
    </row>
    <row r="2509" hidden="1">
      <c r="A2509" s="41">
        <v>44412.0</v>
      </c>
      <c r="B2509" s="19">
        <v>952107.0</v>
      </c>
      <c r="E2509" s="43">
        <v>0.0</v>
      </c>
      <c r="H2509" s="45"/>
    </row>
    <row r="2510" hidden="1">
      <c r="A2510" s="41">
        <v>44412.0</v>
      </c>
      <c r="B2510" s="19">
        <v>952548.0</v>
      </c>
      <c r="E2510" s="43">
        <v>0.0</v>
      </c>
      <c r="H2510" s="45"/>
    </row>
    <row r="2511" hidden="1">
      <c r="A2511" s="41">
        <v>44412.0</v>
      </c>
      <c r="B2511" s="19">
        <v>952392.0</v>
      </c>
      <c r="E2511" s="43">
        <v>0.0</v>
      </c>
      <c r="H2511" s="45"/>
    </row>
    <row r="2512" hidden="1">
      <c r="A2512" s="41">
        <v>44412.0</v>
      </c>
      <c r="B2512" s="19">
        <v>952732.0</v>
      </c>
      <c r="E2512" s="43">
        <v>0.0</v>
      </c>
      <c r="H2512" s="45"/>
    </row>
    <row r="2513" hidden="1">
      <c r="A2513" s="41">
        <v>44412.0</v>
      </c>
      <c r="B2513" s="19">
        <v>952519.0</v>
      </c>
      <c r="E2513" s="43">
        <v>0.0</v>
      </c>
      <c r="H2513" s="45"/>
    </row>
    <row r="2514" hidden="1">
      <c r="A2514" s="41">
        <v>44412.0</v>
      </c>
      <c r="B2514" s="19">
        <v>952221.0</v>
      </c>
      <c r="E2514" s="43">
        <v>0.0</v>
      </c>
      <c r="H2514" s="45"/>
    </row>
    <row r="2515" hidden="1">
      <c r="A2515" s="41">
        <v>44412.0</v>
      </c>
      <c r="B2515" s="19">
        <v>952597.0</v>
      </c>
      <c r="E2515" s="43">
        <v>0.0</v>
      </c>
      <c r="H2515" s="45"/>
    </row>
    <row r="2516" hidden="1">
      <c r="A2516" s="41">
        <v>44413.0</v>
      </c>
      <c r="B2516" s="19">
        <v>952928.0</v>
      </c>
      <c r="E2516" s="43">
        <v>0.0</v>
      </c>
      <c r="H2516" s="45"/>
    </row>
    <row r="2517" hidden="1">
      <c r="A2517" s="41">
        <v>44413.0</v>
      </c>
      <c r="B2517" s="19">
        <v>953951.0</v>
      </c>
      <c r="E2517" s="43">
        <v>0.0</v>
      </c>
      <c r="H2517" s="45"/>
    </row>
    <row r="2518" hidden="1">
      <c r="A2518" s="41">
        <v>44413.0</v>
      </c>
      <c r="B2518" s="19">
        <v>952947.0</v>
      </c>
      <c r="E2518" s="43">
        <v>0.0</v>
      </c>
      <c r="H2518" s="45"/>
    </row>
    <row r="2519" hidden="1">
      <c r="A2519" s="41">
        <v>44413.0</v>
      </c>
      <c r="B2519" s="19">
        <v>953348.0</v>
      </c>
      <c r="E2519" s="43">
        <v>0.0</v>
      </c>
      <c r="H2519" s="45"/>
    </row>
    <row r="2520" hidden="1">
      <c r="A2520" s="41">
        <v>44413.0</v>
      </c>
      <c r="B2520" s="19">
        <v>952861.0</v>
      </c>
      <c r="E2520" s="43">
        <v>0.0</v>
      </c>
      <c r="H2520" s="45"/>
    </row>
    <row r="2521" hidden="1">
      <c r="A2521" s="41">
        <v>44413.0</v>
      </c>
      <c r="B2521" s="19">
        <v>952914.0</v>
      </c>
      <c r="E2521" s="43">
        <v>0.0</v>
      </c>
      <c r="H2521" s="45"/>
    </row>
    <row r="2522" hidden="1">
      <c r="A2522" s="41">
        <v>44414.0</v>
      </c>
      <c r="B2522" s="19">
        <v>954033.0</v>
      </c>
      <c r="E2522" s="43">
        <v>0.0</v>
      </c>
      <c r="H2522" s="45"/>
    </row>
    <row r="2523" hidden="1">
      <c r="A2523" s="41">
        <v>44414.0</v>
      </c>
      <c r="B2523" s="19">
        <v>954414.0</v>
      </c>
      <c r="E2523" s="43">
        <v>0.0</v>
      </c>
      <c r="H2523" s="45"/>
    </row>
    <row r="2524" hidden="1">
      <c r="A2524" s="41">
        <v>44414.0</v>
      </c>
      <c r="B2524" s="19">
        <v>954367.0</v>
      </c>
      <c r="E2524" s="43">
        <v>0.0</v>
      </c>
      <c r="H2524" s="45"/>
    </row>
    <row r="2525" hidden="1">
      <c r="A2525" s="41">
        <v>44414.0</v>
      </c>
      <c r="B2525" s="19">
        <v>954589.0</v>
      </c>
      <c r="E2525" s="43">
        <v>0.0</v>
      </c>
      <c r="H2525" s="45"/>
    </row>
    <row r="2526" hidden="1">
      <c r="A2526" s="41">
        <v>44415.0</v>
      </c>
      <c r="B2526" s="19">
        <v>954663.0</v>
      </c>
      <c r="E2526" s="43">
        <v>0.0</v>
      </c>
      <c r="H2526" s="45"/>
    </row>
    <row r="2527" hidden="1">
      <c r="A2527" s="41">
        <v>44415.0</v>
      </c>
      <c r="B2527" s="19">
        <v>955055.0</v>
      </c>
      <c r="E2527" s="43">
        <v>0.0</v>
      </c>
      <c r="H2527" s="45"/>
    </row>
    <row r="2528" hidden="1">
      <c r="A2528" s="41">
        <v>44415.0</v>
      </c>
      <c r="B2528" s="19">
        <v>955202.0</v>
      </c>
      <c r="E2528" s="43">
        <v>0.0</v>
      </c>
      <c r="H2528" s="45"/>
    </row>
    <row r="2529" hidden="1">
      <c r="A2529" s="41">
        <v>44415.0</v>
      </c>
      <c r="B2529" s="19">
        <v>954936.0</v>
      </c>
      <c r="E2529" s="43">
        <v>0.0</v>
      </c>
      <c r="H2529" s="45"/>
    </row>
    <row r="2530" hidden="1">
      <c r="A2530" s="41">
        <v>44416.0</v>
      </c>
      <c r="B2530" s="19">
        <v>956293.0</v>
      </c>
      <c r="E2530" s="43">
        <v>0.0</v>
      </c>
      <c r="H2530" s="45"/>
    </row>
    <row r="2531" hidden="1">
      <c r="A2531" s="41">
        <v>44416.0</v>
      </c>
      <c r="B2531" s="19">
        <v>955337.0</v>
      </c>
      <c r="E2531" s="43">
        <v>0.0</v>
      </c>
      <c r="H2531" s="45"/>
    </row>
    <row r="2532" hidden="1">
      <c r="A2532" s="41">
        <v>44416.0</v>
      </c>
      <c r="B2532" s="19">
        <v>955899.0</v>
      </c>
      <c r="E2532" s="43">
        <v>0.0</v>
      </c>
      <c r="H2532" s="45"/>
    </row>
    <row r="2533" hidden="1">
      <c r="A2533" s="41">
        <v>44416.0</v>
      </c>
      <c r="B2533" s="19">
        <v>955594.0</v>
      </c>
      <c r="E2533" s="43">
        <v>0.0</v>
      </c>
      <c r="H2533" s="45"/>
    </row>
    <row r="2534" hidden="1">
      <c r="A2534" s="41">
        <v>44416.0</v>
      </c>
      <c r="B2534" s="19">
        <v>955933.0</v>
      </c>
      <c r="E2534" s="43">
        <v>0.0</v>
      </c>
      <c r="H2534" s="45"/>
    </row>
    <row r="2535" hidden="1">
      <c r="A2535" s="41">
        <v>44416.0</v>
      </c>
      <c r="B2535" s="19">
        <v>956178.0</v>
      </c>
      <c r="E2535" s="43">
        <v>0.0</v>
      </c>
      <c r="H2535" s="45"/>
    </row>
    <row r="2536" hidden="1">
      <c r="A2536" s="41">
        <v>44416.0</v>
      </c>
      <c r="B2536" s="19">
        <v>955770.0</v>
      </c>
      <c r="E2536" s="43">
        <v>0.0</v>
      </c>
      <c r="H2536" s="45"/>
    </row>
    <row r="2537" hidden="1">
      <c r="A2537" s="41">
        <v>44416.0</v>
      </c>
      <c r="B2537" s="19">
        <v>956064.0</v>
      </c>
      <c r="E2537" s="43">
        <v>0.0</v>
      </c>
      <c r="H2537" s="45"/>
    </row>
    <row r="2538" hidden="1">
      <c r="A2538" s="41">
        <v>44417.0</v>
      </c>
      <c r="B2538" s="19">
        <v>957077.0</v>
      </c>
      <c r="E2538" s="43">
        <v>0.0</v>
      </c>
      <c r="H2538" s="45"/>
    </row>
    <row r="2539" hidden="1">
      <c r="A2539" s="41">
        <v>44417.0</v>
      </c>
      <c r="B2539" s="19">
        <v>957117.0</v>
      </c>
      <c r="E2539" s="43">
        <v>0.0</v>
      </c>
      <c r="H2539" s="45"/>
    </row>
    <row r="2540" hidden="1">
      <c r="A2540" s="41">
        <v>44417.0</v>
      </c>
      <c r="B2540" s="19">
        <v>956345.0</v>
      </c>
      <c r="E2540" s="43">
        <v>0.0</v>
      </c>
      <c r="H2540" s="45"/>
    </row>
    <row r="2541" hidden="1">
      <c r="A2541" s="41">
        <v>44417.0</v>
      </c>
      <c r="B2541" s="19">
        <v>956925.0</v>
      </c>
      <c r="E2541" s="43">
        <v>0.0</v>
      </c>
      <c r="H2541" s="45"/>
    </row>
    <row r="2542" hidden="1">
      <c r="A2542" s="41">
        <v>44417.0</v>
      </c>
      <c r="B2542" s="19">
        <v>957110.0</v>
      </c>
      <c r="E2542" s="43">
        <v>0.0</v>
      </c>
      <c r="H2542" s="45"/>
    </row>
    <row r="2543" hidden="1">
      <c r="A2543" s="41">
        <v>44417.0</v>
      </c>
      <c r="B2543" s="19">
        <v>956974.0</v>
      </c>
      <c r="E2543" s="43">
        <v>0.0</v>
      </c>
      <c r="H2543" s="45"/>
    </row>
    <row r="2544" hidden="1">
      <c r="A2544" s="41">
        <v>44417.0</v>
      </c>
      <c r="B2544" s="19">
        <v>956638.0</v>
      </c>
      <c r="E2544" s="43">
        <v>0.0</v>
      </c>
      <c r="H2544" s="45"/>
    </row>
    <row r="2545" hidden="1">
      <c r="A2545" s="41">
        <v>44418.0</v>
      </c>
      <c r="B2545" s="19">
        <v>957860.0</v>
      </c>
      <c r="E2545" s="43">
        <v>0.0</v>
      </c>
      <c r="H2545" s="45"/>
    </row>
    <row r="2546" hidden="1">
      <c r="A2546" s="41">
        <v>44419.0</v>
      </c>
      <c r="B2546" s="19">
        <v>958329.0</v>
      </c>
      <c r="E2546" s="43">
        <v>0.0</v>
      </c>
      <c r="H2546" s="45"/>
    </row>
    <row r="2547" hidden="1">
      <c r="A2547" s="41">
        <v>44419.0</v>
      </c>
      <c r="B2547" s="19">
        <v>958468.0</v>
      </c>
      <c r="E2547" s="43">
        <v>0.0</v>
      </c>
      <c r="H2547" s="45"/>
    </row>
    <row r="2548" hidden="1">
      <c r="A2548" s="41">
        <v>44420.0</v>
      </c>
      <c r="B2548" s="19">
        <v>958656.0</v>
      </c>
      <c r="E2548" s="43">
        <v>0.0</v>
      </c>
      <c r="H2548" s="45"/>
    </row>
    <row r="2549" hidden="1">
      <c r="A2549" s="41">
        <v>44420.0</v>
      </c>
      <c r="B2549" s="19">
        <v>958876.0</v>
      </c>
      <c r="E2549" s="43">
        <v>0.0</v>
      </c>
      <c r="H2549" s="45"/>
    </row>
    <row r="2550" hidden="1">
      <c r="A2550" s="41">
        <v>44420.0</v>
      </c>
      <c r="B2550" s="19">
        <v>959206.0</v>
      </c>
      <c r="E2550" s="43">
        <v>0.0</v>
      </c>
      <c r="H2550" s="45"/>
    </row>
    <row r="2551" hidden="1">
      <c r="A2551" s="41">
        <v>44420.0</v>
      </c>
      <c r="B2551" s="19">
        <v>959377.0</v>
      </c>
      <c r="E2551" s="43">
        <v>0.0</v>
      </c>
      <c r="H2551" s="45"/>
    </row>
    <row r="2552" hidden="1">
      <c r="A2552" s="41">
        <v>44421.0</v>
      </c>
      <c r="B2552" s="19">
        <v>959579.0</v>
      </c>
      <c r="E2552" s="43">
        <v>0.0</v>
      </c>
      <c r="H2552" s="45"/>
    </row>
    <row r="2553" hidden="1">
      <c r="A2553" s="41">
        <v>44421.0</v>
      </c>
      <c r="B2553" s="19">
        <v>959796.0</v>
      </c>
      <c r="E2553" s="43">
        <v>0.0</v>
      </c>
      <c r="H2553" s="45"/>
    </row>
    <row r="2554" hidden="1">
      <c r="A2554" s="41">
        <v>44422.0</v>
      </c>
      <c r="B2554" s="19">
        <v>960439.0</v>
      </c>
      <c r="E2554" s="43">
        <v>0.0</v>
      </c>
      <c r="H2554" s="45"/>
    </row>
    <row r="2555" hidden="1">
      <c r="A2555" s="41">
        <v>44422.0</v>
      </c>
      <c r="B2555" s="19">
        <v>960442.0</v>
      </c>
      <c r="E2555" s="43">
        <v>0.0</v>
      </c>
      <c r="H2555" s="45"/>
    </row>
    <row r="2556" hidden="1">
      <c r="A2556" s="41">
        <v>44422.0</v>
      </c>
      <c r="B2556" s="19">
        <v>960111.0</v>
      </c>
      <c r="E2556" s="43">
        <v>0.0</v>
      </c>
      <c r="H2556" s="45"/>
    </row>
    <row r="2557" hidden="1">
      <c r="A2557" s="41">
        <v>44422.0</v>
      </c>
      <c r="B2557" s="19">
        <v>960053.0</v>
      </c>
      <c r="E2557" s="43">
        <v>0.0</v>
      </c>
      <c r="H2557" s="45"/>
    </row>
    <row r="2558" hidden="1">
      <c r="A2558" s="41">
        <v>44423.0</v>
      </c>
      <c r="B2558" s="19">
        <v>961068.0</v>
      </c>
      <c r="E2558" s="43">
        <v>0.0</v>
      </c>
      <c r="H2558" s="45"/>
    </row>
    <row r="2559" hidden="1">
      <c r="A2559" s="41">
        <v>44423.0</v>
      </c>
      <c r="B2559" s="19">
        <v>960632.0</v>
      </c>
      <c r="E2559" s="43">
        <v>0.0</v>
      </c>
      <c r="H2559" s="45"/>
    </row>
    <row r="2560" hidden="1">
      <c r="A2560" s="41">
        <v>44423.0</v>
      </c>
      <c r="B2560" s="19">
        <v>960766.0</v>
      </c>
      <c r="E2560" s="43">
        <v>0.0</v>
      </c>
      <c r="H2560" s="45"/>
    </row>
    <row r="2561" hidden="1">
      <c r="A2561" s="41">
        <v>44423.0</v>
      </c>
      <c r="B2561" s="19">
        <v>960652.0</v>
      </c>
      <c r="E2561" s="43">
        <v>0.0</v>
      </c>
      <c r="H2561" s="45"/>
    </row>
    <row r="2562" hidden="1">
      <c r="A2562" s="41">
        <v>44423.0</v>
      </c>
      <c r="B2562" s="19">
        <v>960620.0</v>
      </c>
      <c r="E2562" s="43">
        <v>0.0</v>
      </c>
      <c r="H2562" s="45"/>
    </row>
    <row r="2563" hidden="1">
      <c r="A2563" s="41">
        <v>44409.0</v>
      </c>
      <c r="B2563" s="19">
        <v>949573.0</v>
      </c>
      <c r="E2563" s="43">
        <v>0.0</v>
      </c>
      <c r="H2563" s="45"/>
    </row>
    <row r="2564" hidden="1">
      <c r="A2564" s="41">
        <v>44409.0</v>
      </c>
      <c r="B2564" s="19">
        <v>949413.0</v>
      </c>
      <c r="E2564" s="43">
        <v>0.0</v>
      </c>
      <c r="H2564" s="45"/>
    </row>
    <row r="2565" hidden="1">
      <c r="A2565" s="41">
        <v>44409.0</v>
      </c>
      <c r="B2565" s="19">
        <v>949822.0</v>
      </c>
      <c r="E2565" s="43">
        <v>0.0</v>
      </c>
      <c r="H2565" s="45"/>
    </row>
    <row r="2566" hidden="1">
      <c r="A2566" s="41">
        <v>44409.0</v>
      </c>
      <c r="B2566" s="19">
        <v>949359.0</v>
      </c>
      <c r="E2566" s="43">
        <v>0.0</v>
      </c>
      <c r="H2566" s="45"/>
    </row>
    <row r="2567" hidden="1">
      <c r="A2567" s="41">
        <v>44409.0</v>
      </c>
      <c r="B2567" s="19">
        <v>949858.0</v>
      </c>
      <c r="E2567" s="43">
        <v>0.0</v>
      </c>
      <c r="H2567" s="45"/>
    </row>
    <row r="2568" hidden="1">
      <c r="A2568" s="41">
        <v>44409.0</v>
      </c>
      <c r="B2568" s="19">
        <v>949830.0</v>
      </c>
      <c r="E2568" s="43">
        <v>0.0</v>
      </c>
      <c r="H2568" s="45"/>
    </row>
    <row r="2569" hidden="1">
      <c r="A2569" s="41">
        <v>44410.0</v>
      </c>
      <c r="B2569" s="19">
        <v>950458.0</v>
      </c>
      <c r="E2569" s="43">
        <v>0.0</v>
      </c>
      <c r="H2569" s="45"/>
    </row>
    <row r="2570" hidden="1">
      <c r="A2570" s="41">
        <v>44410.0</v>
      </c>
      <c r="B2570" s="19">
        <v>950060.0</v>
      </c>
      <c r="E2570" s="43">
        <v>0.0</v>
      </c>
      <c r="H2570" s="45"/>
    </row>
    <row r="2571" hidden="1">
      <c r="A2571" s="41">
        <v>44410.0</v>
      </c>
      <c r="B2571" s="19">
        <v>950517.0</v>
      </c>
      <c r="E2571" s="43">
        <v>0.0</v>
      </c>
      <c r="H2571" s="45"/>
    </row>
    <row r="2572" hidden="1">
      <c r="A2572" s="41">
        <v>44410.0</v>
      </c>
      <c r="B2572" s="19">
        <v>950509.0</v>
      </c>
      <c r="E2572" s="43">
        <v>0.0</v>
      </c>
      <c r="H2572" s="45"/>
    </row>
    <row r="2573" hidden="1">
      <c r="A2573" s="41">
        <v>44410.0</v>
      </c>
      <c r="B2573" s="19">
        <v>950605.0</v>
      </c>
      <c r="E2573" s="43">
        <v>0.0</v>
      </c>
      <c r="H2573" s="45"/>
    </row>
    <row r="2574" hidden="1">
      <c r="A2574" s="41">
        <v>44410.0</v>
      </c>
      <c r="B2574" s="19">
        <v>950170.0</v>
      </c>
      <c r="E2574" s="43">
        <v>0.0</v>
      </c>
      <c r="H2574" s="45"/>
    </row>
    <row r="2575" hidden="1">
      <c r="A2575" s="41">
        <v>44411.0</v>
      </c>
      <c r="B2575" s="19">
        <v>951310.0</v>
      </c>
      <c r="E2575" s="43">
        <v>0.0</v>
      </c>
      <c r="H2575" s="45"/>
    </row>
    <row r="2576" hidden="1">
      <c r="A2576" s="41">
        <v>44412.0</v>
      </c>
      <c r="B2576" s="19">
        <v>952216.0</v>
      </c>
      <c r="E2576" s="43">
        <v>0.0</v>
      </c>
      <c r="H2576" s="45"/>
    </row>
    <row r="2577" hidden="1">
      <c r="A2577" s="41">
        <v>44412.0</v>
      </c>
      <c r="B2577" s="19">
        <v>952102.0</v>
      </c>
      <c r="E2577" s="43">
        <v>0.0</v>
      </c>
      <c r="H2577" s="45"/>
    </row>
    <row r="2578" hidden="1">
      <c r="A2578" s="41">
        <v>44413.0</v>
      </c>
      <c r="B2578" s="19">
        <v>953838.0</v>
      </c>
      <c r="E2578" s="43">
        <v>0.0</v>
      </c>
      <c r="H2578" s="45"/>
    </row>
    <row r="2579" hidden="1">
      <c r="A2579" s="41">
        <v>44413.0</v>
      </c>
      <c r="B2579" s="19">
        <v>953523.0</v>
      </c>
      <c r="E2579" s="43">
        <v>0.0</v>
      </c>
      <c r="H2579" s="45"/>
    </row>
    <row r="2580" hidden="1">
      <c r="A2580" s="41">
        <v>44413.0</v>
      </c>
      <c r="B2580" s="19">
        <v>953017.0</v>
      </c>
      <c r="E2580" s="43">
        <v>0.0</v>
      </c>
      <c r="H2580" s="45"/>
    </row>
    <row r="2581" hidden="1">
      <c r="A2581" s="41">
        <v>44413.0</v>
      </c>
      <c r="B2581" s="19">
        <v>953484.0</v>
      </c>
      <c r="E2581" s="43">
        <v>0.0</v>
      </c>
      <c r="H2581" s="45"/>
    </row>
    <row r="2582" hidden="1">
      <c r="A2582" s="41">
        <v>44413.0</v>
      </c>
      <c r="B2582" s="19">
        <v>953963.0</v>
      </c>
      <c r="E2582" s="43">
        <v>0.0</v>
      </c>
      <c r="H2582" s="45"/>
    </row>
    <row r="2583" hidden="1">
      <c r="A2583" s="41">
        <v>44413.0</v>
      </c>
      <c r="B2583" s="19">
        <v>953645.0</v>
      </c>
      <c r="E2583" s="43">
        <v>0.0</v>
      </c>
      <c r="H2583" s="45"/>
    </row>
    <row r="2584" hidden="1">
      <c r="A2584" s="41">
        <v>44414.0</v>
      </c>
      <c r="B2584" s="19">
        <v>954109.0</v>
      </c>
      <c r="E2584" s="43">
        <v>0.0</v>
      </c>
      <c r="H2584" s="45"/>
    </row>
    <row r="2585" hidden="1">
      <c r="A2585" s="41">
        <v>44415.0</v>
      </c>
      <c r="B2585" s="19">
        <v>954680.0</v>
      </c>
      <c r="E2585" s="43">
        <v>0.0</v>
      </c>
      <c r="H2585" s="45"/>
    </row>
    <row r="2586" hidden="1">
      <c r="A2586" s="41">
        <v>44415.0</v>
      </c>
      <c r="B2586" s="19">
        <v>954700.0</v>
      </c>
      <c r="E2586" s="43">
        <v>0.0</v>
      </c>
      <c r="H2586" s="45"/>
    </row>
    <row r="2587" hidden="1">
      <c r="A2587" s="41">
        <v>44416.0</v>
      </c>
      <c r="B2587" s="19">
        <v>956109.0</v>
      </c>
      <c r="E2587" s="43">
        <v>0.0</v>
      </c>
      <c r="H2587" s="45"/>
    </row>
    <row r="2588" hidden="1">
      <c r="A2588" s="41">
        <v>44416.0</v>
      </c>
      <c r="B2588" s="19">
        <v>955401.0</v>
      </c>
      <c r="E2588" s="43">
        <v>0.0</v>
      </c>
      <c r="H2588" s="45"/>
    </row>
    <row r="2589" hidden="1">
      <c r="A2589" s="41">
        <v>44416.0</v>
      </c>
      <c r="B2589" s="19">
        <v>955507.0</v>
      </c>
      <c r="E2589" s="43">
        <v>0.0</v>
      </c>
      <c r="H2589" s="45"/>
    </row>
    <row r="2590" hidden="1">
      <c r="A2590" s="41">
        <v>44416.0</v>
      </c>
      <c r="B2590" s="19">
        <v>955759.0</v>
      </c>
      <c r="E2590" s="43">
        <v>0.0</v>
      </c>
      <c r="H2590" s="45"/>
    </row>
    <row r="2591" hidden="1">
      <c r="A2591" s="41">
        <v>44416.0</v>
      </c>
      <c r="B2591" s="19">
        <v>955595.0</v>
      </c>
      <c r="E2591" s="43">
        <v>0.0</v>
      </c>
      <c r="H2591" s="45"/>
    </row>
    <row r="2592" hidden="1">
      <c r="A2592" s="41">
        <v>44416.0</v>
      </c>
      <c r="B2592" s="19">
        <v>956092.0</v>
      </c>
      <c r="E2592" s="43">
        <v>0.0</v>
      </c>
      <c r="H2592" s="45"/>
    </row>
    <row r="2593" hidden="1">
      <c r="A2593" s="41">
        <v>44416.0</v>
      </c>
      <c r="B2593" s="19">
        <v>956325.0</v>
      </c>
      <c r="E2593" s="43">
        <v>0.0</v>
      </c>
      <c r="H2593" s="45"/>
    </row>
    <row r="2594" hidden="1">
      <c r="A2594" s="41">
        <v>44416.0</v>
      </c>
      <c r="B2594" s="19">
        <v>955642.0</v>
      </c>
      <c r="E2594" s="43">
        <v>0.0</v>
      </c>
      <c r="H2594" s="45"/>
    </row>
    <row r="2595" hidden="1">
      <c r="A2595" s="41">
        <v>44416.0</v>
      </c>
      <c r="B2595" s="19">
        <v>956184.0</v>
      </c>
      <c r="E2595" s="43">
        <v>0.0</v>
      </c>
      <c r="H2595" s="45"/>
    </row>
    <row r="2596" hidden="1">
      <c r="A2596" s="41">
        <v>44416.0</v>
      </c>
      <c r="B2596" s="19">
        <v>956015.0</v>
      </c>
      <c r="E2596" s="43">
        <v>0.0</v>
      </c>
      <c r="H2596" s="45"/>
    </row>
    <row r="2597" hidden="1">
      <c r="A2597" s="41">
        <v>44417.0</v>
      </c>
      <c r="B2597" s="19">
        <v>956964.0</v>
      </c>
      <c r="E2597" s="43">
        <v>0.0</v>
      </c>
      <c r="H2597" s="45"/>
    </row>
    <row r="2598" hidden="1">
      <c r="A2598" s="41">
        <v>44417.0</v>
      </c>
      <c r="B2598" s="19">
        <v>956589.0</v>
      </c>
      <c r="E2598" s="43">
        <v>0.0</v>
      </c>
      <c r="H2598" s="45"/>
    </row>
    <row r="2599" hidden="1">
      <c r="A2599" s="41">
        <v>44417.0</v>
      </c>
      <c r="B2599" s="19">
        <v>956771.0</v>
      </c>
      <c r="E2599" s="43">
        <v>0.0</v>
      </c>
      <c r="H2599" s="45"/>
    </row>
    <row r="2600" hidden="1">
      <c r="A2600" s="41">
        <v>44417.0</v>
      </c>
      <c r="B2600" s="19">
        <v>956565.0</v>
      </c>
      <c r="E2600" s="43">
        <v>0.0</v>
      </c>
      <c r="H2600" s="45"/>
    </row>
    <row r="2601" hidden="1">
      <c r="A2601" s="41">
        <v>44418.0</v>
      </c>
      <c r="B2601" s="19">
        <v>957228.0</v>
      </c>
      <c r="E2601" s="43">
        <v>0.0</v>
      </c>
      <c r="H2601" s="45"/>
    </row>
    <row r="2602" hidden="1">
      <c r="A2602" s="41">
        <v>44418.0</v>
      </c>
      <c r="B2602" s="19">
        <v>957679.0</v>
      </c>
      <c r="E2602" s="43">
        <v>0.0</v>
      </c>
      <c r="H2602" s="45"/>
    </row>
    <row r="2603" hidden="1">
      <c r="A2603" s="41">
        <v>44418.0</v>
      </c>
      <c r="B2603" s="19">
        <v>957435.0</v>
      </c>
      <c r="E2603" s="43">
        <v>0.0</v>
      </c>
      <c r="H2603" s="45"/>
    </row>
    <row r="2604" hidden="1">
      <c r="A2604" s="41">
        <v>44420.0</v>
      </c>
      <c r="B2604" s="19">
        <v>958966.0</v>
      </c>
      <c r="E2604" s="43">
        <v>0.0</v>
      </c>
      <c r="H2604" s="45"/>
    </row>
    <row r="2605" hidden="1">
      <c r="A2605" s="41">
        <v>44420.0</v>
      </c>
      <c r="B2605" s="19">
        <v>958881.0</v>
      </c>
      <c r="E2605" s="43">
        <v>0.0</v>
      </c>
      <c r="H2605" s="45"/>
    </row>
    <row r="2606" hidden="1">
      <c r="A2606" s="41">
        <v>44420.0</v>
      </c>
      <c r="B2606" s="19">
        <v>958680.0</v>
      </c>
      <c r="E2606" s="43">
        <v>0.0</v>
      </c>
      <c r="H2606" s="45"/>
    </row>
    <row r="2607" hidden="1">
      <c r="A2607" s="41">
        <v>44420.0</v>
      </c>
      <c r="B2607" s="19">
        <v>959358.0</v>
      </c>
      <c r="E2607" s="43">
        <v>0.0</v>
      </c>
      <c r="H2607" s="45"/>
    </row>
    <row r="2608" hidden="1">
      <c r="A2608" s="41">
        <v>44420.0</v>
      </c>
      <c r="B2608" s="19">
        <v>958689.0</v>
      </c>
      <c r="E2608" s="43">
        <v>0.0</v>
      </c>
      <c r="H2608" s="45"/>
    </row>
    <row r="2609" hidden="1">
      <c r="A2609" s="41">
        <v>44421.0</v>
      </c>
      <c r="B2609" s="19">
        <v>959584.0</v>
      </c>
      <c r="E2609" s="43">
        <v>0.0</v>
      </c>
      <c r="H2609" s="45"/>
    </row>
    <row r="2610" hidden="1">
      <c r="A2610" s="41">
        <v>44422.0</v>
      </c>
      <c r="B2610" s="19">
        <v>960095.0</v>
      </c>
      <c r="E2610" s="43">
        <v>0.0</v>
      </c>
      <c r="H2610" s="45"/>
    </row>
    <row r="2611" hidden="1">
      <c r="A2611" s="41">
        <v>44422.0</v>
      </c>
      <c r="B2611" s="19">
        <v>960083.0</v>
      </c>
      <c r="E2611" s="43">
        <v>0.0</v>
      </c>
      <c r="H2611" s="45"/>
    </row>
    <row r="2612" hidden="1">
      <c r="A2612" s="41">
        <v>44423.0</v>
      </c>
      <c r="B2612" s="19">
        <v>961180.0</v>
      </c>
      <c r="E2612" s="43">
        <v>0.0</v>
      </c>
      <c r="H2612" s="45"/>
    </row>
    <row r="2613" hidden="1">
      <c r="A2613" s="41">
        <v>44409.0</v>
      </c>
      <c r="B2613" s="19">
        <v>949213.0</v>
      </c>
      <c r="E2613" s="43">
        <v>0.0</v>
      </c>
      <c r="H2613" s="45"/>
    </row>
    <row r="2614" hidden="1">
      <c r="A2614" s="41">
        <v>44409.0</v>
      </c>
      <c r="B2614" s="19">
        <v>949939.0</v>
      </c>
      <c r="E2614" s="43">
        <v>0.0</v>
      </c>
      <c r="H2614" s="45"/>
    </row>
    <row r="2615" hidden="1">
      <c r="A2615" s="41">
        <v>44409.0</v>
      </c>
      <c r="B2615" s="19">
        <v>949677.0</v>
      </c>
      <c r="E2615" s="43">
        <v>0.0</v>
      </c>
      <c r="H2615" s="45"/>
    </row>
    <row r="2616" hidden="1">
      <c r="A2616" s="41">
        <v>44409.0</v>
      </c>
      <c r="B2616" s="19">
        <v>949747.0</v>
      </c>
      <c r="E2616" s="43">
        <v>0.0</v>
      </c>
      <c r="H2616" s="45"/>
    </row>
    <row r="2617" hidden="1">
      <c r="A2617" s="41">
        <v>44410.0</v>
      </c>
      <c r="B2617" s="19">
        <v>950858.0</v>
      </c>
      <c r="E2617" s="43">
        <v>0.0</v>
      </c>
      <c r="H2617" s="45"/>
    </row>
    <row r="2618" hidden="1">
      <c r="A2618" s="41">
        <v>44410.0</v>
      </c>
      <c r="B2618" s="19">
        <v>950043.0</v>
      </c>
      <c r="E2618" s="43">
        <v>0.0</v>
      </c>
      <c r="H2618" s="45"/>
    </row>
    <row r="2619" hidden="1">
      <c r="A2619" s="41">
        <v>44410.0</v>
      </c>
      <c r="B2619" s="19">
        <v>951004.0</v>
      </c>
      <c r="E2619" s="43">
        <v>0.0</v>
      </c>
      <c r="H2619" s="45"/>
    </row>
    <row r="2620" hidden="1">
      <c r="A2620" s="41">
        <v>44410.0</v>
      </c>
      <c r="B2620" s="19">
        <v>950817.0</v>
      </c>
      <c r="E2620" s="43">
        <v>0.0</v>
      </c>
      <c r="H2620" s="45"/>
    </row>
    <row r="2621" hidden="1">
      <c r="A2621" s="41">
        <v>44410.0</v>
      </c>
      <c r="B2621" s="19">
        <v>950759.0</v>
      </c>
      <c r="E2621" s="43">
        <v>0.0</v>
      </c>
      <c r="H2621" s="45"/>
    </row>
    <row r="2622" hidden="1">
      <c r="A2622" s="41">
        <v>44411.0</v>
      </c>
      <c r="B2622" s="19">
        <v>951100.0</v>
      </c>
      <c r="E2622" s="43">
        <v>0.0</v>
      </c>
      <c r="H2622" s="45"/>
    </row>
    <row r="2623" hidden="1">
      <c r="A2623" s="41">
        <v>44411.0</v>
      </c>
      <c r="B2623" s="19">
        <v>951336.0</v>
      </c>
      <c r="E2623" s="43">
        <v>0.0</v>
      </c>
      <c r="H2623" s="45"/>
    </row>
    <row r="2624" hidden="1">
      <c r="A2624" s="41">
        <v>44411.0</v>
      </c>
      <c r="B2624" s="19">
        <v>951161.0</v>
      </c>
      <c r="E2624" s="43">
        <v>0.0</v>
      </c>
      <c r="H2624" s="45"/>
    </row>
    <row r="2625" hidden="1">
      <c r="A2625" s="41">
        <v>44411.0</v>
      </c>
      <c r="B2625" s="19">
        <v>951758.0</v>
      </c>
      <c r="E2625" s="43">
        <v>0.0</v>
      </c>
      <c r="H2625" s="45"/>
    </row>
    <row r="2626" hidden="1">
      <c r="A2626" s="41">
        <v>44411.0</v>
      </c>
      <c r="B2626" s="19">
        <v>951830.0</v>
      </c>
      <c r="E2626" s="43">
        <v>0.0</v>
      </c>
      <c r="H2626" s="45"/>
    </row>
    <row r="2627" hidden="1">
      <c r="A2627" s="41">
        <v>44412.0</v>
      </c>
      <c r="B2627" s="19">
        <v>952225.0</v>
      </c>
      <c r="E2627" s="43">
        <v>0.0</v>
      </c>
      <c r="H2627" s="45"/>
    </row>
    <row r="2628" hidden="1">
      <c r="A2628" s="41">
        <v>44412.0</v>
      </c>
      <c r="B2628" s="19">
        <v>952196.0</v>
      </c>
      <c r="E2628" s="43">
        <v>0.0</v>
      </c>
      <c r="H2628" s="45"/>
    </row>
    <row r="2629" hidden="1">
      <c r="A2629" s="41">
        <v>44412.0</v>
      </c>
      <c r="B2629" s="19">
        <v>952640.0</v>
      </c>
      <c r="E2629" s="43">
        <v>0.0</v>
      </c>
      <c r="H2629" s="45"/>
    </row>
    <row r="2630" hidden="1">
      <c r="A2630" s="41">
        <v>44413.0</v>
      </c>
      <c r="B2630" s="19">
        <v>953654.0</v>
      </c>
      <c r="E2630" s="43">
        <v>0.0</v>
      </c>
      <c r="H2630" s="45"/>
    </row>
    <row r="2631" hidden="1">
      <c r="A2631" s="41">
        <v>44413.0</v>
      </c>
      <c r="B2631" s="19">
        <v>953392.0</v>
      </c>
      <c r="E2631" s="43">
        <v>0.0</v>
      </c>
      <c r="H2631" s="45"/>
    </row>
    <row r="2632" hidden="1">
      <c r="A2632" s="41">
        <v>44413.0</v>
      </c>
      <c r="B2632" s="19">
        <v>952865.0</v>
      </c>
      <c r="E2632" s="43">
        <v>0.0</v>
      </c>
      <c r="H2632" s="45"/>
    </row>
    <row r="2633" hidden="1">
      <c r="A2633" s="41">
        <v>44413.0</v>
      </c>
      <c r="B2633" s="19">
        <v>953578.0</v>
      </c>
      <c r="E2633" s="43">
        <v>0.0</v>
      </c>
      <c r="H2633" s="45"/>
    </row>
    <row r="2634" hidden="1">
      <c r="A2634" s="41">
        <v>44413.0</v>
      </c>
      <c r="B2634" s="19">
        <v>952879.0</v>
      </c>
      <c r="E2634" s="43">
        <v>0.0</v>
      </c>
      <c r="H2634" s="45"/>
    </row>
    <row r="2635" hidden="1">
      <c r="A2635" s="41">
        <v>44414.0</v>
      </c>
      <c r="B2635" s="19">
        <v>954064.0</v>
      </c>
      <c r="E2635" s="43">
        <v>0.0</v>
      </c>
      <c r="H2635" s="45"/>
    </row>
    <row r="2636" hidden="1">
      <c r="A2636" s="41">
        <v>44414.0</v>
      </c>
      <c r="B2636" s="19">
        <v>954352.0</v>
      </c>
      <c r="E2636" s="43">
        <v>0.0</v>
      </c>
      <c r="H2636" s="45"/>
    </row>
    <row r="2637" hidden="1">
      <c r="A2637" s="41">
        <v>44414.0</v>
      </c>
      <c r="B2637" s="19">
        <v>954281.0</v>
      </c>
      <c r="E2637" s="43">
        <v>0.0</v>
      </c>
      <c r="H2637" s="45"/>
    </row>
    <row r="2638" hidden="1">
      <c r="A2638" s="41">
        <v>44414.0</v>
      </c>
      <c r="B2638" s="19">
        <v>954356.0</v>
      </c>
      <c r="E2638" s="43">
        <v>0.0</v>
      </c>
      <c r="H2638" s="45"/>
    </row>
    <row r="2639" hidden="1">
      <c r="A2639" s="41">
        <v>44415.0</v>
      </c>
      <c r="B2639" s="19">
        <v>954661.0</v>
      </c>
      <c r="E2639" s="43">
        <v>0.0</v>
      </c>
      <c r="H2639" s="45"/>
    </row>
    <row r="2640" hidden="1">
      <c r="A2640" s="41">
        <v>44415.0</v>
      </c>
      <c r="B2640" s="19">
        <v>954999.0</v>
      </c>
      <c r="E2640" s="43">
        <v>0.0</v>
      </c>
      <c r="H2640" s="45"/>
    </row>
    <row r="2641" hidden="1">
      <c r="A2641" s="41">
        <v>44415.0</v>
      </c>
      <c r="B2641" s="19">
        <v>954949.0</v>
      </c>
      <c r="E2641" s="43">
        <v>0.0</v>
      </c>
      <c r="H2641" s="45"/>
    </row>
    <row r="2642" hidden="1">
      <c r="A2642" s="41">
        <v>44415.0</v>
      </c>
      <c r="B2642" s="19">
        <v>954913.0</v>
      </c>
      <c r="E2642" s="43">
        <v>0.0</v>
      </c>
      <c r="H2642" s="45"/>
    </row>
    <row r="2643" hidden="1">
      <c r="A2643" s="41">
        <v>44415.0</v>
      </c>
      <c r="B2643" s="19">
        <v>954630.0</v>
      </c>
      <c r="E2643" s="43">
        <v>0.0</v>
      </c>
      <c r="H2643" s="45"/>
    </row>
    <row r="2644" hidden="1">
      <c r="A2644" s="41">
        <v>44415.0</v>
      </c>
      <c r="B2644" s="19">
        <v>954705.0</v>
      </c>
      <c r="E2644" s="43">
        <v>0.0</v>
      </c>
      <c r="H2644" s="45"/>
    </row>
    <row r="2645" hidden="1">
      <c r="A2645" s="41">
        <v>44416.0</v>
      </c>
      <c r="B2645" s="19">
        <v>956298.0</v>
      </c>
      <c r="E2645" s="43">
        <v>0.0</v>
      </c>
      <c r="H2645" s="45"/>
    </row>
    <row r="2646" hidden="1">
      <c r="A2646" s="41">
        <v>44416.0</v>
      </c>
      <c r="B2646" s="19">
        <v>955556.0</v>
      </c>
      <c r="E2646" s="43">
        <v>0.0</v>
      </c>
      <c r="H2646" s="45"/>
    </row>
    <row r="2647" hidden="1">
      <c r="A2647" s="41">
        <v>44416.0</v>
      </c>
      <c r="B2647" s="19">
        <v>955244.0</v>
      </c>
      <c r="E2647" s="43">
        <v>0.0</v>
      </c>
      <c r="H2647" s="45"/>
    </row>
    <row r="2648" hidden="1">
      <c r="A2648" s="41">
        <v>44416.0</v>
      </c>
      <c r="B2648" s="19">
        <v>955783.0</v>
      </c>
      <c r="E2648" s="43">
        <v>0.0</v>
      </c>
      <c r="H2648" s="45"/>
    </row>
    <row r="2649" hidden="1">
      <c r="A2649" s="41">
        <v>44416.0</v>
      </c>
      <c r="B2649" s="19">
        <v>956329.0</v>
      </c>
      <c r="E2649" s="43">
        <v>0.0</v>
      </c>
      <c r="H2649" s="45"/>
    </row>
    <row r="2650" hidden="1">
      <c r="A2650" s="41">
        <v>44417.0</v>
      </c>
      <c r="B2650" s="19">
        <v>956481.0</v>
      </c>
      <c r="E2650" s="43">
        <v>0.0</v>
      </c>
      <c r="H2650" s="45"/>
    </row>
    <row r="2651" hidden="1">
      <c r="A2651" s="41">
        <v>44417.0</v>
      </c>
      <c r="B2651" s="19">
        <v>956982.0</v>
      </c>
      <c r="E2651" s="43">
        <v>0.0</v>
      </c>
      <c r="H2651" s="45"/>
    </row>
    <row r="2652" hidden="1">
      <c r="A2652" s="41">
        <v>44417.0</v>
      </c>
      <c r="B2652" s="19">
        <v>956835.0</v>
      </c>
      <c r="E2652" s="43">
        <v>0.0</v>
      </c>
      <c r="H2652" s="45"/>
    </row>
    <row r="2653" hidden="1">
      <c r="A2653" s="41">
        <v>44417.0</v>
      </c>
      <c r="B2653" s="19">
        <v>956654.0</v>
      </c>
      <c r="E2653" s="43">
        <v>0.0</v>
      </c>
      <c r="H2653" s="45"/>
    </row>
    <row r="2654" hidden="1">
      <c r="A2654" s="41">
        <v>44417.0</v>
      </c>
      <c r="B2654" s="19">
        <v>956733.0</v>
      </c>
      <c r="E2654" s="43">
        <v>0.0</v>
      </c>
      <c r="H2654" s="45"/>
    </row>
    <row r="2655" hidden="1">
      <c r="A2655" s="41">
        <v>44417.0</v>
      </c>
      <c r="B2655" s="19">
        <v>956829.0</v>
      </c>
      <c r="E2655" s="43">
        <v>0.0</v>
      </c>
      <c r="H2655" s="45"/>
    </row>
    <row r="2656" hidden="1">
      <c r="A2656" s="41">
        <v>44418.0</v>
      </c>
      <c r="B2656" s="19">
        <v>957728.0</v>
      </c>
      <c r="E2656" s="43">
        <v>0.0</v>
      </c>
      <c r="H2656" s="45"/>
    </row>
    <row r="2657" hidden="1">
      <c r="A2657" s="41">
        <v>44419.0</v>
      </c>
      <c r="B2657" s="19">
        <v>958311.0</v>
      </c>
      <c r="E2657" s="43">
        <v>0.0</v>
      </c>
      <c r="H2657" s="45"/>
    </row>
    <row r="2658" hidden="1">
      <c r="A2658" s="41">
        <v>44419.0</v>
      </c>
      <c r="B2658" s="19">
        <v>958388.0</v>
      </c>
      <c r="E2658" s="43">
        <v>0.0</v>
      </c>
      <c r="H2658" s="45"/>
    </row>
    <row r="2659" hidden="1">
      <c r="A2659" s="41">
        <v>44419.0</v>
      </c>
      <c r="B2659" s="19">
        <v>958335.0</v>
      </c>
      <c r="E2659" s="43">
        <v>0.0</v>
      </c>
      <c r="H2659" s="45"/>
    </row>
    <row r="2660" hidden="1">
      <c r="A2660" s="41">
        <v>44419.0</v>
      </c>
      <c r="B2660" s="19">
        <v>957924.0</v>
      </c>
      <c r="E2660" s="43">
        <v>0.0</v>
      </c>
      <c r="H2660" s="45"/>
    </row>
    <row r="2661" hidden="1">
      <c r="A2661" s="41">
        <v>44419.0</v>
      </c>
      <c r="B2661" s="19">
        <v>958265.0</v>
      </c>
      <c r="E2661" s="43">
        <v>0.0</v>
      </c>
      <c r="H2661" s="45"/>
    </row>
    <row r="2662" hidden="1">
      <c r="A2662" s="41">
        <v>44419.0</v>
      </c>
      <c r="B2662" s="19">
        <v>958202.0</v>
      </c>
      <c r="E2662" s="43">
        <v>0.0</v>
      </c>
      <c r="H2662" s="45"/>
    </row>
    <row r="2663" hidden="1">
      <c r="A2663" s="41">
        <v>44420.0</v>
      </c>
      <c r="B2663" s="19">
        <v>959324.0</v>
      </c>
      <c r="E2663" s="43">
        <v>0.0</v>
      </c>
      <c r="H2663" s="45"/>
    </row>
    <row r="2664" hidden="1">
      <c r="A2664" s="41">
        <v>44420.0</v>
      </c>
      <c r="B2664" s="19">
        <v>959191.0</v>
      </c>
      <c r="E2664" s="43">
        <v>0.0</v>
      </c>
      <c r="H2664" s="45"/>
    </row>
    <row r="2665" hidden="1">
      <c r="A2665" s="41">
        <v>44420.0</v>
      </c>
      <c r="B2665" s="19">
        <v>958821.0</v>
      </c>
      <c r="E2665" s="43">
        <v>0.0</v>
      </c>
      <c r="H2665" s="45"/>
    </row>
    <row r="2666" hidden="1">
      <c r="A2666" s="41">
        <v>44420.0</v>
      </c>
      <c r="B2666" s="19">
        <v>959210.0</v>
      </c>
      <c r="E2666" s="43">
        <v>0.0</v>
      </c>
      <c r="H2666" s="45"/>
    </row>
    <row r="2667" hidden="1">
      <c r="A2667" s="41">
        <v>44421.0</v>
      </c>
      <c r="B2667" s="19">
        <v>959710.0</v>
      </c>
      <c r="E2667" s="43">
        <v>0.0</v>
      </c>
      <c r="H2667" s="45"/>
    </row>
    <row r="2668" hidden="1">
      <c r="A2668" s="41">
        <v>44421.0</v>
      </c>
      <c r="B2668" s="19">
        <v>959544.0</v>
      </c>
      <c r="E2668" s="43">
        <v>0.0</v>
      </c>
      <c r="H2668" s="45"/>
    </row>
    <row r="2669" hidden="1">
      <c r="A2669" s="41">
        <v>44422.0</v>
      </c>
      <c r="B2669" s="19">
        <v>960292.0</v>
      </c>
      <c r="E2669" s="43">
        <v>0.0</v>
      </c>
      <c r="H2669" s="45"/>
    </row>
    <row r="2670" hidden="1">
      <c r="A2670" s="41">
        <v>44422.0</v>
      </c>
      <c r="B2670" s="19">
        <v>960434.0</v>
      </c>
      <c r="E2670" s="43">
        <v>0.0</v>
      </c>
      <c r="H2670" s="45"/>
    </row>
    <row r="2671" hidden="1">
      <c r="A2671" s="41">
        <v>44423.0</v>
      </c>
      <c r="B2671" s="19">
        <v>960851.0</v>
      </c>
      <c r="E2671" s="43">
        <v>0.0</v>
      </c>
      <c r="H2671" s="45"/>
    </row>
    <row r="2672" hidden="1">
      <c r="A2672" s="41">
        <v>44423.0</v>
      </c>
      <c r="B2672" s="19">
        <v>960519.0</v>
      </c>
      <c r="E2672" s="43">
        <v>0.0</v>
      </c>
      <c r="H2672" s="45"/>
    </row>
    <row r="2673" hidden="1">
      <c r="A2673" s="41">
        <v>44423.0</v>
      </c>
      <c r="B2673" s="19">
        <v>961091.0</v>
      </c>
      <c r="E2673" s="43">
        <v>0.0</v>
      </c>
      <c r="H2673" s="45"/>
    </row>
    <row r="2674" hidden="1">
      <c r="A2674" s="41">
        <v>44409.0</v>
      </c>
      <c r="B2674" s="19">
        <v>949305.0</v>
      </c>
      <c r="E2674" s="43">
        <v>0.0</v>
      </c>
      <c r="H2674" s="45"/>
    </row>
    <row r="2675" hidden="1">
      <c r="A2675" s="41">
        <v>44409.0</v>
      </c>
      <c r="B2675" s="19">
        <v>949364.0</v>
      </c>
      <c r="E2675" s="43">
        <v>0.0</v>
      </c>
      <c r="H2675" s="45"/>
    </row>
    <row r="2676" hidden="1">
      <c r="A2676" s="41">
        <v>44410.0</v>
      </c>
      <c r="B2676" s="19">
        <v>950128.0</v>
      </c>
      <c r="E2676" s="43">
        <v>0.0</v>
      </c>
      <c r="H2676" s="45"/>
    </row>
    <row r="2677" hidden="1">
      <c r="A2677" s="41">
        <v>44410.0</v>
      </c>
      <c r="B2677" s="19">
        <v>950256.0</v>
      </c>
      <c r="E2677" s="43">
        <v>0.0</v>
      </c>
      <c r="H2677" s="45"/>
    </row>
    <row r="2678" hidden="1">
      <c r="A2678" s="41">
        <v>44411.0</v>
      </c>
      <c r="B2678" s="19">
        <v>951298.0</v>
      </c>
      <c r="E2678" s="43">
        <v>0.0</v>
      </c>
      <c r="H2678" s="45"/>
    </row>
    <row r="2679" hidden="1">
      <c r="A2679" s="41">
        <v>44411.0</v>
      </c>
      <c r="B2679" s="19">
        <v>951446.0</v>
      </c>
      <c r="E2679" s="43">
        <v>0.0</v>
      </c>
      <c r="H2679" s="45"/>
    </row>
    <row r="2680" hidden="1">
      <c r="A2680" s="41">
        <v>44412.0</v>
      </c>
      <c r="B2680" s="19">
        <v>952075.0</v>
      </c>
      <c r="E2680" s="43">
        <v>0.0</v>
      </c>
      <c r="H2680" s="45"/>
    </row>
    <row r="2681" hidden="1">
      <c r="A2681" s="41">
        <v>44412.0</v>
      </c>
      <c r="B2681" s="19">
        <v>952238.0</v>
      </c>
      <c r="E2681" s="43">
        <v>0.0</v>
      </c>
      <c r="H2681" s="45"/>
    </row>
    <row r="2682" hidden="1">
      <c r="A2682" s="41">
        <v>44412.0</v>
      </c>
      <c r="B2682" s="19">
        <v>952101.0</v>
      </c>
      <c r="E2682" s="43">
        <v>0.0</v>
      </c>
      <c r="H2682" s="45"/>
    </row>
    <row r="2683" hidden="1">
      <c r="A2683" s="41">
        <v>44412.0</v>
      </c>
      <c r="B2683" s="19">
        <v>952455.0</v>
      </c>
      <c r="E2683" s="43">
        <v>0.0</v>
      </c>
      <c r="H2683" s="45"/>
    </row>
    <row r="2684" hidden="1">
      <c r="A2684" s="41">
        <v>44413.0</v>
      </c>
      <c r="B2684" s="19">
        <v>953111.0</v>
      </c>
      <c r="E2684" s="43">
        <v>0.0</v>
      </c>
      <c r="H2684" s="45"/>
    </row>
    <row r="2685" hidden="1">
      <c r="A2685" s="41">
        <v>44413.0</v>
      </c>
      <c r="B2685" s="19">
        <v>953946.0</v>
      </c>
      <c r="E2685" s="43">
        <v>0.0</v>
      </c>
      <c r="H2685" s="45"/>
    </row>
    <row r="2686" hidden="1">
      <c r="A2686" s="41">
        <v>44413.0</v>
      </c>
      <c r="B2686" s="19">
        <v>953498.0</v>
      </c>
      <c r="E2686" s="43">
        <v>0.0</v>
      </c>
      <c r="H2686" s="45"/>
    </row>
    <row r="2687" hidden="1">
      <c r="A2687" s="41">
        <v>44413.0</v>
      </c>
      <c r="B2687" s="19">
        <v>953796.0</v>
      </c>
      <c r="E2687" s="43">
        <v>0.0</v>
      </c>
      <c r="H2687" s="45"/>
    </row>
    <row r="2688" hidden="1">
      <c r="A2688" s="41">
        <v>44413.0</v>
      </c>
      <c r="B2688" s="19">
        <v>953869.0</v>
      </c>
      <c r="E2688" s="43">
        <v>0.0</v>
      </c>
      <c r="H2688" s="45"/>
    </row>
    <row r="2689" hidden="1">
      <c r="A2689" s="41">
        <v>44414.0</v>
      </c>
      <c r="B2689" s="19">
        <v>954256.0</v>
      </c>
      <c r="E2689" s="43">
        <v>0.0</v>
      </c>
      <c r="H2689" s="45"/>
    </row>
    <row r="2690" hidden="1">
      <c r="A2690" s="41">
        <v>44415.0</v>
      </c>
      <c r="B2690" s="19">
        <v>954801.0</v>
      </c>
      <c r="E2690" s="43">
        <v>0.0</v>
      </c>
      <c r="H2690" s="45"/>
    </row>
    <row r="2691" hidden="1">
      <c r="A2691" s="41">
        <v>44416.0</v>
      </c>
      <c r="B2691" s="19">
        <v>955598.0</v>
      </c>
      <c r="E2691" s="43">
        <v>0.0</v>
      </c>
      <c r="H2691" s="45"/>
    </row>
    <row r="2692" hidden="1">
      <c r="A2692" s="41">
        <v>44416.0</v>
      </c>
      <c r="B2692" s="19">
        <v>956093.0</v>
      </c>
      <c r="E2692" s="43">
        <v>0.0</v>
      </c>
      <c r="H2692" s="45"/>
    </row>
    <row r="2693" hidden="1">
      <c r="A2693" s="41">
        <v>44416.0</v>
      </c>
      <c r="B2693" s="19">
        <v>955241.0</v>
      </c>
      <c r="E2693" s="43">
        <v>0.0</v>
      </c>
      <c r="H2693" s="45"/>
    </row>
    <row r="2694" hidden="1">
      <c r="A2694" s="41">
        <v>44416.0</v>
      </c>
      <c r="B2694" s="19">
        <v>955637.0</v>
      </c>
      <c r="E2694" s="43">
        <v>0.0</v>
      </c>
      <c r="H2694" s="45"/>
    </row>
    <row r="2695" hidden="1">
      <c r="A2695" s="41">
        <v>44416.0</v>
      </c>
      <c r="B2695" s="19">
        <v>956041.0</v>
      </c>
      <c r="E2695" s="43">
        <v>0.0</v>
      </c>
      <c r="H2695" s="45"/>
    </row>
    <row r="2696" hidden="1">
      <c r="A2696" s="41">
        <v>44416.0</v>
      </c>
      <c r="B2696" s="19">
        <v>955466.0</v>
      </c>
      <c r="E2696" s="43">
        <v>0.0</v>
      </c>
      <c r="H2696" s="45"/>
    </row>
    <row r="2697" hidden="1">
      <c r="A2697" s="41">
        <v>44416.0</v>
      </c>
      <c r="B2697" s="19">
        <v>956107.0</v>
      </c>
      <c r="E2697" s="43">
        <v>0.0</v>
      </c>
      <c r="H2697" s="45"/>
    </row>
    <row r="2698" hidden="1">
      <c r="A2698" s="41">
        <v>44417.0</v>
      </c>
      <c r="B2698" s="19">
        <v>956717.0</v>
      </c>
      <c r="E2698" s="43">
        <v>0.0</v>
      </c>
      <c r="H2698" s="45"/>
    </row>
    <row r="2699" hidden="1">
      <c r="A2699" s="41">
        <v>44417.0</v>
      </c>
      <c r="B2699" s="19">
        <v>956624.0</v>
      </c>
      <c r="E2699" s="43">
        <v>0.0</v>
      </c>
      <c r="H2699" s="45"/>
    </row>
    <row r="2700" hidden="1">
      <c r="A2700" s="41">
        <v>44417.0</v>
      </c>
      <c r="B2700" s="19">
        <v>956775.0</v>
      </c>
      <c r="E2700" s="43">
        <v>0.0</v>
      </c>
      <c r="H2700" s="45"/>
    </row>
    <row r="2701" hidden="1">
      <c r="A2701" s="41">
        <v>44417.0</v>
      </c>
      <c r="B2701" s="19">
        <v>957023.0</v>
      </c>
      <c r="E2701" s="43">
        <v>0.0</v>
      </c>
      <c r="H2701" s="45"/>
    </row>
    <row r="2702" hidden="1">
      <c r="A2702" s="41">
        <v>44417.0</v>
      </c>
      <c r="B2702" s="19">
        <v>956436.0</v>
      </c>
      <c r="E2702" s="43">
        <v>0.0</v>
      </c>
      <c r="H2702" s="45"/>
    </row>
    <row r="2703" hidden="1">
      <c r="A2703" s="41">
        <v>44418.0</v>
      </c>
      <c r="B2703" s="19">
        <v>957267.0</v>
      </c>
      <c r="E2703" s="43">
        <v>0.0</v>
      </c>
      <c r="H2703" s="45"/>
    </row>
    <row r="2704" hidden="1">
      <c r="A2704" s="41">
        <v>44418.0</v>
      </c>
      <c r="B2704" s="19">
        <v>957876.0</v>
      </c>
      <c r="E2704" s="43">
        <v>0.0</v>
      </c>
      <c r="H2704" s="45"/>
    </row>
    <row r="2705" hidden="1">
      <c r="A2705" s="41">
        <v>44418.0</v>
      </c>
      <c r="B2705" s="19">
        <v>957320.0</v>
      </c>
      <c r="E2705" s="43">
        <v>0.0</v>
      </c>
      <c r="H2705" s="45"/>
    </row>
    <row r="2706" hidden="1">
      <c r="A2706" s="41">
        <v>44418.0</v>
      </c>
      <c r="B2706" s="19">
        <v>957372.0</v>
      </c>
      <c r="E2706" s="43">
        <v>0.0</v>
      </c>
      <c r="H2706" s="45"/>
    </row>
    <row r="2707" hidden="1">
      <c r="A2707" s="41">
        <v>44418.0</v>
      </c>
      <c r="B2707" s="19">
        <v>957537.0</v>
      </c>
      <c r="E2707" s="43">
        <v>0.0</v>
      </c>
      <c r="H2707" s="45"/>
    </row>
    <row r="2708" hidden="1">
      <c r="A2708" s="41">
        <v>44419.0</v>
      </c>
      <c r="B2708" s="19">
        <v>958276.0</v>
      </c>
      <c r="E2708" s="43">
        <v>0.0</v>
      </c>
      <c r="H2708" s="45"/>
    </row>
    <row r="2709" hidden="1">
      <c r="A2709" s="41">
        <v>44419.0</v>
      </c>
      <c r="B2709" s="19">
        <v>958420.0</v>
      </c>
      <c r="E2709" s="43">
        <v>0.0</v>
      </c>
      <c r="H2709" s="45"/>
    </row>
    <row r="2710" hidden="1">
      <c r="A2710" s="41">
        <v>44420.0</v>
      </c>
      <c r="B2710" s="19">
        <v>958702.0</v>
      </c>
      <c r="E2710" s="43">
        <v>0.0</v>
      </c>
      <c r="H2710" s="45"/>
    </row>
    <row r="2711" hidden="1">
      <c r="A2711" s="41">
        <v>44420.0</v>
      </c>
      <c r="B2711" s="19">
        <v>958805.0</v>
      </c>
      <c r="E2711" s="43">
        <v>0.0</v>
      </c>
      <c r="H2711" s="45"/>
    </row>
    <row r="2712" hidden="1">
      <c r="A2712" s="41">
        <v>44420.0</v>
      </c>
      <c r="B2712" s="19">
        <v>958619.0</v>
      </c>
      <c r="E2712" s="43">
        <v>0.0</v>
      </c>
      <c r="H2712" s="45"/>
    </row>
    <row r="2713" hidden="1">
      <c r="A2713" s="41">
        <v>44420.0</v>
      </c>
      <c r="B2713" s="19">
        <v>959246.0</v>
      </c>
      <c r="E2713" s="43">
        <v>0.0</v>
      </c>
      <c r="H2713" s="45"/>
    </row>
    <row r="2714" hidden="1">
      <c r="A2714" s="41">
        <v>44420.0</v>
      </c>
      <c r="B2714" s="19">
        <v>959032.0</v>
      </c>
      <c r="E2714" s="43">
        <v>0.0</v>
      </c>
      <c r="H2714" s="45"/>
    </row>
    <row r="2715" hidden="1">
      <c r="A2715" s="41">
        <v>44420.0</v>
      </c>
      <c r="B2715" s="19">
        <v>958670.0</v>
      </c>
      <c r="E2715" s="43">
        <v>0.0</v>
      </c>
      <c r="H2715" s="45"/>
    </row>
    <row r="2716" hidden="1">
      <c r="A2716" s="41">
        <v>44420.0</v>
      </c>
      <c r="B2716" s="19">
        <v>959209.0</v>
      </c>
      <c r="E2716" s="43">
        <v>0.0</v>
      </c>
      <c r="H2716" s="45"/>
    </row>
    <row r="2717" hidden="1">
      <c r="A2717" s="41">
        <v>44421.0</v>
      </c>
      <c r="B2717" s="19">
        <v>959406.0</v>
      </c>
      <c r="E2717" s="43">
        <v>0.0</v>
      </c>
      <c r="H2717" s="45"/>
    </row>
    <row r="2718" hidden="1">
      <c r="A2718" s="41">
        <v>44422.0</v>
      </c>
      <c r="B2718" s="19">
        <v>960154.0</v>
      </c>
      <c r="E2718" s="43">
        <v>0.0</v>
      </c>
      <c r="H2718" s="45"/>
    </row>
    <row r="2719" hidden="1">
      <c r="A2719" s="41">
        <v>44423.0</v>
      </c>
      <c r="B2719" s="19">
        <v>960488.0</v>
      </c>
      <c r="E2719" s="43">
        <v>0.0</v>
      </c>
      <c r="H2719" s="45"/>
    </row>
    <row r="2720" hidden="1">
      <c r="A2720" s="41">
        <v>44423.0</v>
      </c>
      <c r="B2720" s="19">
        <v>960732.0</v>
      </c>
      <c r="E2720" s="43">
        <v>0.0</v>
      </c>
      <c r="H2720" s="45"/>
    </row>
    <row r="2721" hidden="1">
      <c r="A2721" s="41">
        <v>44423.0</v>
      </c>
      <c r="B2721" s="19">
        <v>961144.0</v>
      </c>
      <c r="E2721" s="43">
        <v>0.0</v>
      </c>
      <c r="H2721" s="45"/>
    </row>
    <row r="2722" hidden="1">
      <c r="A2722" s="41">
        <v>44423.0</v>
      </c>
      <c r="B2722" s="19">
        <v>960716.0</v>
      </c>
      <c r="E2722" s="43">
        <v>0.0</v>
      </c>
      <c r="H2722" s="45"/>
    </row>
    <row r="2723" hidden="1">
      <c r="A2723" s="41">
        <v>44409.0</v>
      </c>
      <c r="B2723" s="19">
        <v>949611.0</v>
      </c>
      <c r="E2723" s="43">
        <v>0.0</v>
      </c>
      <c r="H2723" s="45"/>
    </row>
    <row r="2724" hidden="1">
      <c r="A2724" s="41">
        <v>44409.0</v>
      </c>
      <c r="B2724" s="19">
        <v>949848.0</v>
      </c>
      <c r="E2724" s="43">
        <v>0.0</v>
      </c>
      <c r="H2724" s="45"/>
    </row>
    <row r="2725" hidden="1">
      <c r="A2725" s="41">
        <v>44409.0</v>
      </c>
      <c r="B2725" s="19">
        <v>949850.0</v>
      </c>
      <c r="E2725" s="43">
        <v>0.0</v>
      </c>
      <c r="H2725" s="45"/>
    </row>
    <row r="2726" hidden="1">
      <c r="A2726" s="41">
        <v>44409.0</v>
      </c>
      <c r="B2726" s="19">
        <v>949893.0</v>
      </c>
      <c r="E2726" s="43">
        <v>0.0</v>
      </c>
      <c r="H2726" s="45"/>
    </row>
    <row r="2727" hidden="1">
      <c r="A2727" s="41">
        <v>44410.0</v>
      </c>
      <c r="B2727" s="19">
        <v>950920.0</v>
      </c>
      <c r="E2727" s="43">
        <v>0.0</v>
      </c>
      <c r="H2727" s="45"/>
    </row>
    <row r="2728" hidden="1">
      <c r="A2728" s="41">
        <v>44411.0</v>
      </c>
      <c r="B2728" s="19">
        <v>951776.0</v>
      </c>
      <c r="E2728" s="43">
        <v>0.0</v>
      </c>
      <c r="H2728" s="45"/>
    </row>
    <row r="2729" hidden="1">
      <c r="A2729" s="41">
        <v>44411.0</v>
      </c>
      <c r="B2729" s="19">
        <v>951960.0</v>
      </c>
      <c r="E2729" s="43">
        <v>0.0</v>
      </c>
      <c r="H2729" s="45"/>
    </row>
    <row r="2730" hidden="1">
      <c r="A2730" s="41">
        <v>44411.0</v>
      </c>
      <c r="B2730" s="19">
        <v>951195.0</v>
      </c>
      <c r="E2730" s="43">
        <v>0.0</v>
      </c>
      <c r="H2730" s="45"/>
    </row>
    <row r="2731" hidden="1">
      <c r="A2731" s="41">
        <v>44412.0</v>
      </c>
      <c r="B2731" s="19">
        <v>952371.0</v>
      </c>
      <c r="E2731" s="43">
        <v>0.0</v>
      </c>
      <c r="H2731" s="45"/>
    </row>
    <row r="2732" hidden="1">
      <c r="A2732" s="41">
        <v>44412.0</v>
      </c>
      <c r="B2732" s="19">
        <v>952512.0</v>
      </c>
      <c r="E2732" s="43">
        <v>0.0</v>
      </c>
      <c r="H2732" s="45"/>
    </row>
    <row r="2733" hidden="1">
      <c r="A2733" s="41">
        <v>44412.0</v>
      </c>
      <c r="B2733" s="19">
        <v>952605.0</v>
      </c>
      <c r="E2733" s="43">
        <v>0.0</v>
      </c>
      <c r="H2733" s="45"/>
    </row>
    <row r="2734" hidden="1">
      <c r="A2734" s="41">
        <v>44413.0</v>
      </c>
      <c r="B2734" s="19">
        <v>953179.0</v>
      </c>
      <c r="E2734" s="43">
        <v>0.0</v>
      </c>
      <c r="H2734" s="45"/>
    </row>
    <row r="2735" hidden="1">
      <c r="A2735" s="41">
        <v>44413.0</v>
      </c>
      <c r="B2735" s="19">
        <v>952910.0</v>
      </c>
      <c r="E2735" s="43">
        <v>0.0</v>
      </c>
      <c r="H2735" s="45"/>
    </row>
    <row r="2736" hidden="1">
      <c r="A2736" s="41">
        <v>44413.0</v>
      </c>
      <c r="B2736" s="19">
        <v>952909.0</v>
      </c>
      <c r="E2736" s="43">
        <v>0.0</v>
      </c>
      <c r="H2736" s="45"/>
    </row>
    <row r="2737" hidden="1">
      <c r="A2737" s="41">
        <v>44413.0</v>
      </c>
      <c r="B2737" s="19">
        <v>953843.0</v>
      </c>
      <c r="E2737" s="43">
        <v>0.0</v>
      </c>
      <c r="H2737" s="45"/>
    </row>
    <row r="2738" hidden="1">
      <c r="A2738" s="41">
        <v>44413.0</v>
      </c>
      <c r="B2738" s="19">
        <v>952827.0</v>
      </c>
      <c r="E2738" s="43">
        <v>0.0</v>
      </c>
      <c r="H2738" s="45"/>
    </row>
    <row r="2739" hidden="1">
      <c r="A2739" s="41">
        <v>44413.0</v>
      </c>
      <c r="B2739" s="19">
        <v>953751.0</v>
      </c>
      <c r="E2739" s="43">
        <v>0.0</v>
      </c>
      <c r="H2739" s="45"/>
    </row>
    <row r="2740" hidden="1">
      <c r="A2740" s="41">
        <v>44413.0</v>
      </c>
      <c r="B2740" s="19">
        <v>952894.0</v>
      </c>
      <c r="E2740" s="43">
        <v>0.0</v>
      </c>
      <c r="H2740" s="45"/>
    </row>
    <row r="2741" hidden="1">
      <c r="A2741" s="41">
        <v>44415.0</v>
      </c>
      <c r="B2741" s="19">
        <v>954714.0</v>
      </c>
      <c r="E2741" s="43">
        <v>0.0</v>
      </c>
      <c r="H2741" s="45"/>
    </row>
    <row r="2742" hidden="1">
      <c r="A2742" s="41">
        <v>44415.0</v>
      </c>
      <c r="B2742" s="19">
        <v>954826.0</v>
      </c>
      <c r="E2742" s="43">
        <v>0.0</v>
      </c>
      <c r="H2742" s="45"/>
    </row>
    <row r="2743" hidden="1">
      <c r="A2743" s="41">
        <v>44415.0</v>
      </c>
      <c r="B2743" s="19">
        <v>955007.0</v>
      </c>
      <c r="E2743" s="43">
        <v>0.0</v>
      </c>
      <c r="H2743" s="45"/>
    </row>
    <row r="2744" hidden="1">
      <c r="A2744" s="41">
        <v>44416.0</v>
      </c>
      <c r="B2744" s="19">
        <v>955628.0</v>
      </c>
      <c r="E2744" s="43">
        <v>0.0</v>
      </c>
      <c r="H2744" s="45"/>
    </row>
    <row r="2745" hidden="1">
      <c r="A2745" s="41">
        <v>44416.0</v>
      </c>
      <c r="B2745" s="19">
        <v>956136.0</v>
      </c>
      <c r="E2745" s="43">
        <v>0.0</v>
      </c>
      <c r="H2745" s="45"/>
    </row>
    <row r="2746" hidden="1">
      <c r="A2746" s="41">
        <v>44416.0</v>
      </c>
      <c r="B2746" s="19">
        <v>956090.0</v>
      </c>
      <c r="E2746" s="43">
        <v>0.0</v>
      </c>
      <c r="H2746" s="45"/>
    </row>
    <row r="2747" hidden="1">
      <c r="A2747" s="41">
        <v>44416.0</v>
      </c>
      <c r="B2747" s="19">
        <v>955941.0</v>
      </c>
      <c r="E2747" s="43">
        <v>0.0</v>
      </c>
      <c r="H2747" s="45"/>
    </row>
    <row r="2748" hidden="1">
      <c r="A2748" s="41">
        <v>44416.0</v>
      </c>
      <c r="B2748" s="19">
        <v>955932.0</v>
      </c>
      <c r="E2748" s="43">
        <v>0.0</v>
      </c>
      <c r="H2748" s="45"/>
    </row>
    <row r="2749" hidden="1">
      <c r="A2749" s="41">
        <v>44417.0</v>
      </c>
      <c r="B2749" s="19">
        <v>956449.0</v>
      </c>
      <c r="E2749" s="43">
        <v>0.0</v>
      </c>
      <c r="H2749" s="45"/>
    </row>
    <row r="2750" hidden="1">
      <c r="A2750" s="41">
        <v>44417.0</v>
      </c>
      <c r="B2750" s="19">
        <v>956680.0</v>
      </c>
      <c r="E2750" s="43">
        <v>0.0</v>
      </c>
      <c r="H2750" s="45"/>
    </row>
    <row r="2751" hidden="1">
      <c r="A2751" s="41">
        <v>44417.0</v>
      </c>
      <c r="B2751" s="19">
        <v>956668.0</v>
      </c>
      <c r="E2751" s="43">
        <v>0.0</v>
      </c>
      <c r="H2751" s="45"/>
    </row>
    <row r="2752" hidden="1">
      <c r="A2752" s="41">
        <v>44418.0</v>
      </c>
      <c r="B2752" s="19">
        <v>957685.0</v>
      </c>
      <c r="E2752" s="43">
        <v>0.0</v>
      </c>
      <c r="H2752" s="45"/>
    </row>
    <row r="2753" hidden="1">
      <c r="A2753" s="41">
        <v>44418.0</v>
      </c>
      <c r="B2753" s="19">
        <v>957521.0</v>
      </c>
      <c r="E2753" s="43">
        <v>0.0</v>
      </c>
      <c r="H2753" s="45"/>
    </row>
    <row r="2754" hidden="1">
      <c r="A2754" s="41">
        <v>44418.0</v>
      </c>
      <c r="B2754" s="19">
        <v>957773.0</v>
      </c>
      <c r="E2754" s="43">
        <v>0.0</v>
      </c>
      <c r="H2754" s="45"/>
    </row>
    <row r="2755" hidden="1">
      <c r="A2755" s="41">
        <v>44418.0</v>
      </c>
      <c r="B2755" s="19">
        <v>957711.0</v>
      </c>
      <c r="E2755" s="43">
        <v>0.0</v>
      </c>
      <c r="H2755" s="45"/>
    </row>
    <row r="2756" hidden="1">
      <c r="A2756" s="41">
        <v>44419.0</v>
      </c>
      <c r="B2756" s="19">
        <v>958000.0</v>
      </c>
      <c r="E2756" s="43">
        <v>0.0</v>
      </c>
      <c r="H2756" s="45"/>
    </row>
    <row r="2757" hidden="1">
      <c r="A2757" s="41">
        <v>44419.0</v>
      </c>
      <c r="B2757" s="19">
        <v>958198.0</v>
      </c>
      <c r="E2757" s="43">
        <v>0.0</v>
      </c>
      <c r="H2757" s="45"/>
    </row>
    <row r="2758" hidden="1">
      <c r="A2758" s="41">
        <v>44419.0</v>
      </c>
      <c r="B2758" s="19">
        <v>958223.0</v>
      </c>
      <c r="E2758" s="43">
        <v>0.0</v>
      </c>
      <c r="H2758" s="45"/>
    </row>
    <row r="2759" hidden="1">
      <c r="A2759" s="41">
        <v>44419.0</v>
      </c>
      <c r="B2759" s="19">
        <v>957939.0</v>
      </c>
      <c r="E2759" s="43">
        <v>0.0</v>
      </c>
      <c r="H2759" s="45"/>
    </row>
    <row r="2760" hidden="1">
      <c r="A2760" s="41">
        <v>44420.0</v>
      </c>
      <c r="B2760" s="19">
        <v>958865.0</v>
      </c>
      <c r="E2760" s="43">
        <v>0.0</v>
      </c>
      <c r="H2760" s="45"/>
    </row>
    <row r="2761" hidden="1">
      <c r="A2761" s="41">
        <v>44421.0</v>
      </c>
      <c r="B2761" s="19">
        <v>959778.0</v>
      </c>
      <c r="E2761" s="43">
        <v>0.0</v>
      </c>
      <c r="H2761" s="45"/>
    </row>
    <row r="2762" hidden="1">
      <c r="A2762" s="41">
        <v>44421.0</v>
      </c>
      <c r="B2762" s="19">
        <v>959746.0</v>
      </c>
      <c r="E2762" s="43">
        <v>0.0</v>
      </c>
      <c r="H2762" s="45"/>
    </row>
    <row r="2763" hidden="1">
      <c r="A2763" s="41">
        <v>44421.0</v>
      </c>
      <c r="B2763" s="19">
        <v>959881.0</v>
      </c>
      <c r="E2763" s="43">
        <v>0.0</v>
      </c>
      <c r="H2763" s="45"/>
    </row>
    <row r="2764" hidden="1">
      <c r="A2764" s="41">
        <v>44421.0</v>
      </c>
      <c r="B2764" s="19">
        <v>959723.0</v>
      </c>
      <c r="E2764" s="43">
        <v>0.0</v>
      </c>
      <c r="H2764" s="45"/>
    </row>
    <row r="2765" hidden="1">
      <c r="A2765" s="41">
        <v>44421.0</v>
      </c>
      <c r="B2765" s="19">
        <v>959590.0</v>
      </c>
      <c r="E2765" s="43">
        <v>0.0</v>
      </c>
      <c r="H2765" s="45"/>
    </row>
    <row r="2766" hidden="1">
      <c r="A2766" s="41">
        <v>44421.0</v>
      </c>
      <c r="B2766" s="19">
        <v>959933.0</v>
      </c>
      <c r="E2766" s="43">
        <v>0.0</v>
      </c>
      <c r="H2766" s="45"/>
    </row>
    <row r="2767" hidden="1">
      <c r="A2767" s="41">
        <v>44422.0</v>
      </c>
      <c r="B2767" s="19">
        <v>960234.0</v>
      </c>
      <c r="E2767" s="43">
        <v>0.0</v>
      </c>
      <c r="H2767" s="45"/>
    </row>
    <row r="2768" hidden="1">
      <c r="A2768" s="41">
        <v>44422.0</v>
      </c>
      <c r="B2768" s="19">
        <v>960279.0</v>
      </c>
      <c r="E2768" s="43">
        <v>0.0</v>
      </c>
      <c r="H2768" s="45"/>
    </row>
    <row r="2769" hidden="1">
      <c r="A2769" s="41">
        <v>44422.0</v>
      </c>
      <c r="B2769" s="19">
        <v>960355.0</v>
      </c>
      <c r="E2769" s="43">
        <v>0.0</v>
      </c>
      <c r="H2769" s="45"/>
    </row>
    <row r="2770" hidden="1">
      <c r="A2770" s="41">
        <v>44422.0</v>
      </c>
      <c r="B2770" s="19">
        <v>960103.0</v>
      </c>
      <c r="E2770" s="43">
        <v>0.0</v>
      </c>
      <c r="H2770" s="45"/>
    </row>
    <row r="2771" hidden="1">
      <c r="A2771" s="41">
        <v>44423.0</v>
      </c>
      <c r="B2771" s="19">
        <v>960977.0</v>
      </c>
      <c r="E2771" s="43">
        <v>0.0</v>
      </c>
      <c r="H2771" s="45"/>
    </row>
    <row r="2772" hidden="1">
      <c r="A2772" s="41">
        <v>44423.0</v>
      </c>
      <c r="B2772" s="19">
        <v>961016.0</v>
      </c>
      <c r="E2772" s="43">
        <v>0.0</v>
      </c>
      <c r="H2772" s="45"/>
    </row>
    <row r="2773" hidden="1">
      <c r="A2773" s="41">
        <v>44409.0</v>
      </c>
      <c r="B2773" s="19">
        <v>949723.0</v>
      </c>
      <c r="E2773" s="43">
        <v>0.0</v>
      </c>
      <c r="H2773" s="45"/>
    </row>
    <row r="2774" hidden="1">
      <c r="A2774" s="41">
        <v>44409.0</v>
      </c>
      <c r="B2774" s="19">
        <v>950015.0</v>
      </c>
      <c r="E2774" s="43">
        <v>0.0</v>
      </c>
      <c r="H2774" s="45"/>
    </row>
    <row r="2775" hidden="1">
      <c r="A2775" s="41">
        <v>44409.0</v>
      </c>
      <c r="B2775" s="19">
        <v>949985.0</v>
      </c>
      <c r="E2775" s="43">
        <v>0.0</v>
      </c>
      <c r="H2775" s="45"/>
    </row>
    <row r="2776" hidden="1">
      <c r="A2776" s="41">
        <v>44409.0</v>
      </c>
      <c r="B2776" s="19">
        <v>949749.0</v>
      </c>
      <c r="E2776" s="43">
        <v>0.0</v>
      </c>
      <c r="H2776" s="45"/>
    </row>
    <row r="2777" hidden="1">
      <c r="A2777" s="41">
        <v>44410.0</v>
      </c>
      <c r="B2777" s="19">
        <v>950416.0</v>
      </c>
      <c r="E2777" s="43">
        <v>0.0</v>
      </c>
      <c r="H2777" s="45"/>
    </row>
    <row r="2778" hidden="1">
      <c r="A2778" s="41">
        <v>44410.0</v>
      </c>
      <c r="B2778" s="19">
        <v>951091.0</v>
      </c>
      <c r="E2778" s="43">
        <v>0.0</v>
      </c>
      <c r="H2778" s="45"/>
    </row>
    <row r="2779" hidden="1">
      <c r="A2779" s="41">
        <v>44410.0</v>
      </c>
      <c r="B2779" s="19">
        <v>950953.0</v>
      </c>
      <c r="E2779" s="43">
        <v>0.0</v>
      </c>
      <c r="H2779" s="45"/>
    </row>
    <row r="2780" hidden="1">
      <c r="A2780" s="41">
        <v>44410.0</v>
      </c>
      <c r="B2780" s="19">
        <v>950800.0</v>
      </c>
      <c r="E2780" s="43">
        <v>0.0</v>
      </c>
      <c r="H2780" s="45"/>
    </row>
    <row r="2781" hidden="1">
      <c r="A2781" s="41">
        <v>44410.0</v>
      </c>
      <c r="B2781" s="19">
        <v>950538.0</v>
      </c>
      <c r="E2781" s="43">
        <v>0.0</v>
      </c>
      <c r="H2781" s="45"/>
    </row>
    <row r="2782" hidden="1">
      <c r="A2782" s="41">
        <v>44411.0</v>
      </c>
      <c r="B2782" s="19">
        <v>951803.0</v>
      </c>
      <c r="E2782" s="43">
        <v>0.0</v>
      </c>
      <c r="H2782" s="45"/>
    </row>
    <row r="2783" hidden="1">
      <c r="A2783" s="41">
        <v>44411.0</v>
      </c>
      <c r="B2783" s="19">
        <v>951582.0</v>
      </c>
      <c r="E2783" s="43">
        <v>0.0</v>
      </c>
      <c r="H2783" s="45"/>
    </row>
    <row r="2784" hidden="1">
      <c r="A2784" s="41">
        <v>44411.0</v>
      </c>
      <c r="B2784" s="19">
        <v>951155.0</v>
      </c>
      <c r="E2784" s="43">
        <v>0.0</v>
      </c>
      <c r="H2784" s="45"/>
    </row>
    <row r="2785" hidden="1">
      <c r="A2785" s="41">
        <v>44411.0</v>
      </c>
      <c r="B2785" s="19">
        <v>951923.0</v>
      </c>
      <c r="E2785" s="43">
        <v>0.0</v>
      </c>
      <c r="H2785" s="45"/>
    </row>
    <row r="2786" hidden="1">
      <c r="A2786" s="41">
        <v>44411.0</v>
      </c>
      <c r="B2786" s="19">
        <v>951723.0</v>
      </c>
      <c r="E2786" s="43">
        <v>0.0</v>
      </c>
      <c r="H2786" s="45"/>
    </row>
    <row r="2787" hidden="1">
      <c r="A2787" s="41">
        <v>44411.0</v>
      </c>
      <c r="B2787" s="19">
        <v>951496.0</v>
      </c>
      <c r="E2787" s="43">
        <v>0.0</v>
      </c>
      <c r="H2787" s="45"/>
    </row>
    <row r="2788" hidden="1">
      <c r="A2788" s="41">
        <v>44412.0</v>
      </c>
      <c r="B2788" s="19">
        <v>951981.0</v>
      </c>
      <c r="E2788" s="43">
        <v>0.0</v>
      </c>
      <c r="H2788" s="45"/>
    </row>
    <row r="2789" hidden="1">
      <c r="A2789" s="41">
        <v>44412.0</v>
      </c>
      <c r="B2789" s="19">
        <v>952029.0</v>
      </c>
      <c r="E2789" s="43">
        <v>0.0</v>
      </c>
      <c r="H2789" s="45"/>
    </row>
    <row r="2790" hidden="1">
      <c r="A2790" s="41">
        <v>44413.0</v>
      </c>
      <c r="B2790" s="19">
        <v>953249.0</v>
      </c>
      <c r="E2790" s="43">
        <v>0.0</v>
      </c>
      <c r="H2790" s="45"/>
    </row>
    <row r="2791" hidden="1">
      <c r="A2791" s="41">
        <v>44413.0</v>
      </c>
      <c r="B2791" s="19">
        <v>953819.0</v>
      </c>
      <c r="E2791" s="43">
        <v>0.0</v>
      </c>
      <c r="H2791" s="45"/>
    </row>
    <row r="2792" hidden="1">
      <c r="A2792" s="41">
        <v>44414.0</v>
      </c>
      <c r="B2792" s="19">
        <v>954140.0</v>
      </c>
      <c r="E2792" s="43">
        <v>0.0</v>
      </c>
      <c r="H2792" s="45"/>
    </row>
    <row r="2793" hidden="1">
      <c r="A2793" s="41">
        <v>44415.0</v>
      </c>
      <c r="B2793" s="19">
        <v>954815.0</v>
      </c>
      <c r="E2793" s="43">
        <v>0.0</v>
      </c>
      <c r="H2793" s="45"/>
    </row>
    <row r="2794" hidden="1">
      <c r="A2794" s="41">
        <v>44416.0</v>
      </c>
      <c r="B2794" s="19">
        <v>955539.0</v>
      </c>
      <c r="E2794" s="43">
        <v>0.0</v>
      </c>
      <c r="H2794" s="45"/>
    </row>
    <row r="2795" hidden="1">
      <c r="A2795" s="41">
        <v>44416.0</v>
      </c>
      <c r="B2795" s="19">
        <v>955893.0</v>
      </c>
      <c r="E2795" s="43">
        <v>0.0</v>
      </c>
      <c r="H2795" s="45"/>
    </row>
    <row r="2796" hidden="1">
      <c r="A2796" s="41">
        <v>44416.0</v>
      </c>
      <c r="B2796" s="19">
        <v>955772.0</v>
      </c>
      <c r="E2796" s="43">
        <v>0.0</v>
      </c>
      <c r="H2796" s="45"/>
    </row>
    <row r="2797" hidden="1">
      <c r="A2797" s="41">
        <v>44416.0</v>
      </c>
      <c r="B2797" s="19">
        <v>956207.0</v>
      </c>
      <c r="E2797" s="43">
        <v>0.0</v>
      </c>
      <c r="H2797" s="45"/>
    </row>
    <row r="2798" hidden="1">
      <c r="A2798" s="41">
        <v>44416.0</v>
      </c>
      <c r="B2798" s="19">
        <v>955922.0</v>
      </c>
      <c r="E2798" s="43">
        <v>0.0</v>
      </c>
      <c r="H2798" s="45"/>
    </row>
    <row r="2799" hidden="1">
      <c r="A2799" s="41">
        <v>44416.0</v>
      </c>
      <c r="B2799" s="19">
        <v>955351.0</v>
      </c>
      <c r="E2799" s="43">
        <v>0.0</v>
      </c>
      <c r="H2799" s="45"/>
    </row>
    <row r="2800" hidden="1">
      <c r="A2800" s="41">
        <v>44416.0</v>
      </c>
      <c r="B2800" s="19">
        <v>955468.0</v>
      </c>
      <c r="E2800" s="43">
        <v>0.0</v>
      </c>
      <c r="H2800" s="45"/>
    </row>
    <row r="2801" hidden="1">
      <c r="A2801" s="41">
        <v>44416.0</v>
      </c>
      <c r="B2801" s="19">
        <v>955258.0</v>
      </c>
      <c r="E2801" s="43">
        <v>0.0</v>
      </c>
      <c r="H2801" s="45"/>
    </row>
    <row r="2802" hidden="1">
      <c r="A2802" s="41">
        <v>44417.0</v>
      </c>
      <c r="B2802" s="19">
        <v>956897.0</v>
      </c>
      <c r="E2802" s="43">
        <v>0.0</v>
      </c>
      <c r="H2802" s="45"/>
    </row>
    <row r="2803" hidden="1">
      <c r="A2803" s="41">
        <v>44417.0</v>
      </c>
      <c r="B2803" s="19">
        <v>956927.0</v>
      </c>
      <c r="E2803" s="43">
        <v>0.0</v>
      </c>
      <c r="H2803" s="45"/>
    </row>
    <row r="2804" hidden="1">
      <c r="A2804" s="41">
        <v>44417.0</v>
      </c>
      <c r="B2804" s="19">
        <v>956586.0</v>
      </c>
      <c r="E2804" s="43">
        <v>0.0</v>
      </c>
      <c r="H2804" s="45"/>
    </row>
    <row r="2805" hidden="1">
      <c r="A2805" s="41">
        <v>44417.0</v>
      </c>
      <c r="B2805" s="19">
        <v>956667.0</v>
      </c>
      <c r="E2805" s="43">
        <v>0.0</v>
      </c>
      <c r="H2805" s="45"/>
    </row>
    <row r="2806" hidden="1">
      <c r="A2806" s="41">
        <v>44417.0</v>
      </c>
      <c r="B2806" s="19">
        <v>956510.0</v>
      </c>
      <c r="E2806" s="43">
        <v>0.0</v>
      </c>
      <c r="H2806" s="45"/>
    </row>
    <row r="2807" hidden="1">
      <c r="A2807" s="41">
        <v>44417.0</v>
      </c>
      <c r="B2807" s="19">
        <v>956644.0</v>
      </c>
      <c r="E2807" s="43">
        <v>0.0</v>
      </c>
      <c r="H2807" s="45"/>
    </row>
    <row r="2808" hidden="1">
      <c r="A2808" s="41">
        <v>44417.0</v>
      </c>
      <c r="B2808" s="19">
        <v>956352.0</v>
      </c>
      <c r="E2808" s="43">
        <v>0.0</v>
      </c>
      <c r="H2808" s="45"/>
    </row>
    <row r="2809" hidden="1">
      <c r="A2809" s="41">
        <v>44418.0</v>
      </c>
      <c r="B2809" s="19">
        <v>957645.0</v>
      </c>
      <c r="E2809" s="43">
        <v>0.0</v>
      </c>
      <c r="H2809" s="45"/>
    </row>
    <row r="2810" hidden="1">
      <c r="A2810" s="41">
        <v>44418.0</v>
      </c>
      <c r="B2810" s="19">
        <v>957424.0</v>
      </c>
      <c r="E2810" s="43">
        <v>0.0</v>
      </c>
      <c r="H2810" s="45"/>
    </row>
    <row r="2811" hidden="1">
      <c r="A2811" s="41">
        <v>44418.0</v>
      </c>
      <c r="B2811" s="19">
        <v>957458.0</v>
      </c>
      <c r="E2811" s="43">
        <v>0.0</v>
      </c>
      <c r="H2811" s="45"/>
    </row>
    <row r="2812" hidden="1">
      <c r="A2812" s="41">
        <v>44418.0</v>
      </c>
      <c r="B2812" s="19">
        <v>957532.0</v>
      </c>
      <c r="E2812" s="43">
        <v>0.0</v>
      </c>
      <c r="H2812" s="45"/>
    </row>
    <row r="2813" hidden="1">
      <c r="A2813" s="41">
        <v>44418.0</v>
      </c>
      <c r="B2813" s="19">
        <v>957175.0</v>
      </c>
      <c r="E2813" s="43">
        <v>0.0</v>
      </c>
      <c r="H2813" s="45"/>
    </row>
    <row r="2814" hidden="1">
      <c r="A2814" s="41">
        <v>44418.0</v>
      </c>
      <c r="B2814" s="19">
        <v>957799.0</v>
      </c>
      <c r="E2814" s="43">
        <v>0.0</v>
      </c>
      <c r="H2814" s="45"/>
    </row>
    <row r="2815" hidden="1">
      <c r="A2815" s="41">
        <v>44419.0</v>
      </c>
      <c r="B2815" s="19">
        <v>958132.0</v>
      </c>
      <c r="E2815" s="43">
        <v>0.0</v>
      </c>
      <c r="H2815" s="45"/>
    </row>
    <row r="2816" hidden="1">
      <c r="A2816" s="41">
        <v>44419.0</v>
      </c>
      <c r="B2816" s="19">
        <v>958156.0</v>
      </c>
      <c r="E2816" s="43">
        <v>0.0</v>
      </c>
      <c r="H2816" s="45"/>
    </row>
    <row r="2817" hidden="1">
      <c r="A2817" s="41">
        <v>44419.0</v>
      </c>
      <c r="B2817" s="19">
        <v>958026.0</v>
      </c>
      <c r="E2817" s="43">
        <v>0.0</v>
      </c>
      <c r="H2817" s="45"/>
    </row>
    <row r="2818" hidden="1">
      <c r="A2818" s="41">
        <v>44419.0</v>
      </c>
      <c r="B2818" s="19">
        <v>958381.0</v>
      </c>
      <c r="E2818" s="43">
        <v>0.0</v>
      </c>
      <c r="H2818" s="45"/>
    </row>
    <row r="2819" hidden="1">
      <c r="A2819" s="41">
        <v>44419.0</v>
      </c>
      <c r="B2819" s="19">
        <v>958050.0</v>
      </c>
      <c r="E2819" s="43">
        <v>0.0</v>
      </c>
      <c r="H2819" s="45"/>
    </row>
    <row r="2820" hidden="1">
      <c r="A2820" s="41">
        <v>44420.0</v>
      </c>
      <c r="B2820" s="19">
        <v>959159.0</v>
      </c>
      <c r="E2820" s="43">
        <v>0.0</v>
      </c>
      <c r="H2820" s="45"/>
    </row>
    <row r="2821" hidden="1">
      <c r="A2821" s="41">
        <v>44420.0</v>
      </c>
      <c r="B2821" s="19">
        <v>958909.0</v>
      </c>
      <c r="E2821" s="43">
        <v>0.0</v>
      </c>
      <c r="H2821" s="45"/>
    </row>
    <row r="2822" hidden="1">
      <c r="A2822" s="41">
        <v>44420.0</v>
      </c>
      <c r="B2822" s="19">
        <v>959190.0</v>
      </c>
      <c r="E2822" s="43">
        <v>0.0</v>
      </c>
      <c r="H2822" s="45"/>
    </row>
    <row r="2823" hidden="1">
      <c r="A2823" s="41">
        <v>44420.0</v>
      </c>
      <c r="B2823" s="19">
        <v>959304.0</v>
      </c>
      <c r="E2823" s="43">
        <v>0.0</v>
      </c>
      <c r="H2823" s="45"/>
    </row>
    <row r="2824" hidden="1">
      <c r="A2824" s="41">
        <v>44420.0</v>
      </c>
      <c r="B2824" s="19">
        <v>959200.0</v>
      </c>
      <c r="E2824" s="43">
        <v>0.0</v>
      </c>
      <c r="H2824" s="45"/>
    </row>
    <row r="2825" hidden="1">
      <c r="A2825" s="41">
        <v>44421.0</v>
      </c>
      <c r="B2825" s="19">
        <v>959708.0</v>
      </c>
      <c r="E2825" s="43">
        <v>0.0</v>
      </c>
      <c r="H2825" s="45"/>
    </row>
    <row r="2826" hidden="1">
      <c r="A2826" s="41">
        <v>44422.0</v>
      </c>
      <c r="B2826" s="19">
        <v>959995.0</v>
      </c>
      <c r="E2826" s="43">
        <v>0.0</v>
      </c>
      <c r="H2826" s="45"/>
    </row>
    <row r="2827" hidden="1">
      <c r="A2827" s="41">
        <v>44423.0</v>
      </c>
      <c r="B2827" s="19">
        <v>960662.0</v>
      </c>
      <c r="E2827" s="43">
        <v>0.0</v>
      </c>
      <c r="H2827" s="45"/>
    </row>
    <row r="2828" hidden="1">
      <c r="A2828" s="41">
        <v>44423.0</v>
      </c>
      <c r="B2828" s="19">
        <v>961089.0</v>
      </c>
      <c r="E2828" s="43">
        <v>0.0</v>
      </c>
      <c r="H2828" s="45"/>
    </row>
    <row r="2829" hidden="1">
      <c r="A2829" s="41">
        <v>44423.0</v>
      </c>
      <c r="B2829" s="19">
        <v>961013.0</v>
      </c>
      <c r="E2829" s="43">
        <v>0.0</v>
      </c>
      <c r="H2829" s="45"/>
    </row>
    <row r="2830" hidden="1">
      <c r="A2830" s="41">
        <v>44423.0</v>
      </c>
      <c r="B2830" s="19">
        <v>961078.0</v>
      </c>
      <c r="E2830" s="43">
        <v>0.0</v>
      </c>
      <c r="H2830" s="45"/>
    </row>
    <row r="2831" hidden="1">
      <c r="A2831" s="41">
        <v>44409.0</v>
      </c>
      <c r="B2831" s="19">
        <v>949142.0</v>
      </c>
      <c r="E2831" s="43">
        <v>0.0</v>
      </c>
      <c r="H2831" s="45"/>
    </row>
    <row r="2832" hidden="1">
      <c r="A2832" s="41">
        <v>44409.0</v>
      </c>
      <c r="B2832" s="19">
        <v>949418.0</v>
      </c>
      <c r="E2832" s="43">
        <v>0.0</v>
      </c>
      <c r="H2832" s="45"/>
    </row>
    <row r="2833" hidden="1">
      <c r="A2833" s="41">
        <v>44409.0</v>
      </c>
      <c r="B2833" s="19">
        <v>949324.0</v>
      </c>
      <c r="E2833" s="43">
        <v>0.0</v>
      </c>
      <c r="H2833" s="45"/>
    </row>
    <row r="2834" hidden="1">
      <c r="A2834" s="41">
        <v>44409.0</v>
      </c>
      <c r="B2834" s="19">
        <v>949969.0</v>
      </c>
      <c r="E2834" s="43">
        <v>0.0</v>
      </c>
      <c r="H2834" s="45"/>
    </row>
    <row r="2835" hidden="1">
      <c r="A2835" s="41">
        <v>44410.0</v>
      </c>
      <c r="B2835" s="19">
        <v>950815.0</v>
      </c>
      <c r="E2835" s="43">
        <v>0.0</v>
      </c>
      <c r="H2835" s="45"/>
    </row>
    <row r="2836" hidden="1">
      <c r="A2836" s="41">
        <v>44410.0</v>
      </c>
      <c r="B2836" s="19">
        <v>950252.0</v>
      </c>
      <c r="E2836" s="43">
        <v>0.0</v>
      </c>
      <c r="H2836" s="45"/>
    </row>
    <row r="2837" hidden="1">
      <c r="A2837" s="41">
        <v>44410.0</v>
      </c>
      <c r="B2837" s="19">
        <v>951080.0</v>
      </c>
      <c r="E2837" s="43">
        <v>0.0</v>
      </c>
      <c r="H2837" s="45"/>
    </row>
    <row r="2838" hidden="1">
      <c r="A2838" s="41">
        <v>44410.0</v>
      </c>
      <c r="B2838" s="19">
        <v>950191.0</v>
      </c>
      <c r="E2838" s="43">
        <v>0.0</v>
      </c>
      <c r="H2838" s="45"/>
    </row>
    <row r="2839" hidden="1">
      <c r="A2839" s="41">
        <v>44410.0</v>
      </c>
      <c r="B2839" s="19">
        <v>950762.0</v>
      </c>
      <c r="E2839" s="43">
        <v>0.0</v>
      </c>
      <c r="H2839" s="45"/>
    </row>
    <row r="2840" hidden="1">
      <c r="A2840" s="41">
        <v>44411.0</v>
      </c>
      <c r="B2840" s="19">
        <v>951421.0</v>
      </c>
      <c r="E2840" s="43">
        <v>0.0</v>
      </c>
      <c r="H2840" s="45"/>
    </row>
    <row r="2841" hidden="1">
      <c r="A2841" s="41">
        <v>44411.0</v>
      </c>
      <c r="B2841" s="19">
        <v>951386.0</v>
      </c>
      <c r="E2841" s="43">
        <v>0.0</v>
      </c>
      <c r="H2841" s="45"/>
    </row>
    <row r="2842" hidden="1">
      <c r="A2842" s="41">
        <v>44411.0</v>
      </c>
      <c r="B2842" s="19">
        <v>951398.0</v>
      </c>
      <c r="E2842" s="43">
        <v>0.0</v>
      </c>
      <c r="H2842" s="45"/>
    </row>
    <row r="2843" hidden="1">
      <c r="A2843" s="41">
        <v>44412.0</v>
      </c>
      <c r="B2843" s="19">
        <v>952290.0</v>
      </c>
      <c r="E2843" s="43">
        <v>0.0</v>
      </c>
      <c r="H2843" s="45"/>
    </row>
    <row r="2844" hidden="1">
      <c r="A2844" s="41">
        <v>44412.0</v>
      </c>
      <c r="B2844" s="19">
        <v>952429.0</v>
      </c>
      <c r="E2844" s="43">
        <v>0.0</v>
      </c>
      <c r="H2844" s="45"/>
    </row>
    <row r="2845" hidden="1">
      <c r="A2845" s="41">
        <v>44412.0</v>
      </c>
      <c r="B2845" s="19">
        <v>952263.0</v>
      </c>
      <c r="E2845" s="43">
        <v>0.0</v>
      </c>
      <c r="H2845" s="45"/>
    </row>
    <row r="2846" hidden="1">
      <c r="A2846" s="41">
        <v>44412.0</v>
      </c>
      <c r="B2846" s="19">
        <v>952016.0</v>
      </c>
      <c r="E2846" s="43">
        <v>0.0</v>
      </c>
      <c r="H2846" s="45"/>
    </row>
    <row r="2847" hidden="1">
      <c r="A2847" s="41">
        <v>44412.0</v>
      </c>
      <c r="B2847" s="19">
        <v>952678.0</v>
      </c>
      <c r="E2847" s="43">
        <v>0.0</v>
      </c>
      <c r="H2847" s="45"/>
    </row>
    <row r="2848" hidden="1">
      <c r="A2848" s="41">
        <v>44412.0</v>
      </c>
      <c r="B2848" s="19">
        <v>952387.0</v>
      </c>
      <c r="E2848" s="43">
        <v>0.0</v>
      </c>
      <c r="H2848" s="45"/>
    </row>
    <row r="2849" hidden="1">
      <c r="A2849" s="41">
        <v>44412.0</v>
      </c>
      <c r="B2849" s="19">
        <v>952151.0</v>
      </c>
      <c r="E2849" s="43">
        <v>0.0</v>
      </c>
      <c r="H2849" s="45"/>
    </row>
    <row r="2850" hidden="1">
      <c r="A2850" s="41">
        <v>44413.0</v>
      </c>
      <c r="B2850" s="19">
        <v>952945.0</v>
      </c>
      <c r="E2850" s="43">
        <v>0.0</v>
      </c>
      <c r="H2850" s="45"/>
    </row>
    <row r="2851" hidden="1">
      <c r="A2851" s="41">
        <v>44413.0</v>
      </c>
      <c r="B2851" s="19">
        <v>953356.0</v>
      </c>
      <c r="E2851" s="43">
        <v>0.0</v>
      </c>
      <c r="H2851" s="45"/>
    </row>
    <row r="2852" hidden="1">
      <c r="A2852" s="41">
        <v>44413.0</v>
      </c>
      <c r="B2852" s="19">
        <v>953445.0</v>
      </c>
      <c r="E2852" s="43">
        <v>0.0</v>
      </c>
      <c r="H2852" s="45"/>
    </row>
    <row r="2853" hidden="1">
      <c r="A2853" s="41">
        <v>44414.0</v>
      </c>
      <c r="B2853" s="19">
        <v>954446.0</v>
      </c>
      <c r="E2853" s="43">
        <v>0.0</v>
      </c>
      <c r="H2853" s="45"/>
    </row>
    <row r="2854" hidden="1">
      <c r="A2854" s="41">
        <v>44414.0</v>
      </c>
      <c r="B2854" s="19">
        <v>954223.0</v>
      </c>
      <c r="E2854" s="43">
        <v>0.0</v>
      </c>
      <c r="H2854" s="45"/>
    </row>
    <row r="2855" hidden="1">
      <c r="A2855" s="41">
        <v>44414.0</v>
      </c>
      <c r="B2855" s="19">
        <v>954531.0</v>
      </c>
      <c r="E2855" s="43">
        <v>0.0</v>
      </c>
      <c r="H2855" s="45"/>
    </row>
    <row r="2856" hidden="1">
      <c r="A2856" s="41">
        <v>44415.0</v>
      </c>
      <c r="B2856" s="19">
        <v>955036.0</v>
      </c>
      <c r="E2856" s="43">
        <v>0.0</v>
      </c>
      <c r="H2856" s="45"/>
    </row>
    <row r="2857" hidden="1">
      <c r="A2857" s="41">
        <v>44415.0</v>
      </c>
      <c r="B2857" s="19">
        <v>954735.0</v>
      </c>
      <c r="E2857" s="43">
        <v>0.0</v>
      </c>
      <c r="H2857" s="45"/>
    </row>
    <row r="2858" hidden="1">
      <c r="A2858" s="41">
        <v>44415.0</v>
      </c>
      <c r="B2858" s="19">
        <v>955002.0</v>
      </c>
      <c r="E2858" s="43">
        <v>0.0</v>
      </c>
      <c r="H2858" s="45"/>
    </row>
    <row r="2859" hidden="1">
      <c r="A2859" s="41">
        <v>44416.0</v>
      </c>
      <c r="B2859" s="19">
        <v>956068.0</v>
      </c>
      <c r="E2859" s="43">
        <v>0.0</v>
      </c>
      <c r="H2859" s="45"/>
    </row>
    <row r="2860" hidden="1">
      <c r="A2860" s="41">
        <v>44416.0</v>
      </c>
      <c r="B2860" s="19">
        <v>955503.0</v>
      </c>
      <c r="E2860" s="43">
        <v>0.0</v>
      </c>
      <c r="H2860" s="45"/>
    </row>
    <row r="2861" hidden="1">
      <c r="A2861" s="41">
        <v>44416.0</v>
      </c>
      <c r="B2861" s="19">
        <v>955826.0</v>
      </c>
      <c r="E2861" s="43">
        <v>0.0</v>
      </c>
      <c r="H2861" s="45"/>
    </row>
    <row r="2862" hidden="1">
      <c r="A2862" s="41">
        <v>44416.0</v>
      </c>
      <c r="B2862" s="19">
        <v>955973.0</v>
      </c>
      <c r="E2862" s="43">
        <v>0.0</v>
      </c>
      <c r="H2862" s="45"/>
    </row>
    <row r="2863" hidden="1">
      <c r="A2863" s="41">
        <v>44416.0</v>
      </c>
      <c r="B2863" s="19">
        <v>955554.0</v>
      </c>
      <c r="E2863" s="43">
        <v>0.0</v>
      </c>
      <c r="H2863" s="45"/>
    </row>
    <row r="2864" hidden="1">
      <c r="A2864" s="41">
        <v>44417.0</v>
      </c>
      <c r="B2864" s="19">
        <v>956761.0</v>
      </c>
      <c r="E2864" s="43">
        <v>0.0</v>
      </c>
      <c r="H2864" s="45"/>
    </row>
    <row r="2865" hidden="1">
      <c r="A2865" s="41">
        <v>44417.0</v>
      </c>
      <c r="B2865" s="19">
        <v>957020.0</v>
      </c>
      <c r="E2865" s="43">
        <v>0.0</v>
      </c>
      <c r="H2865" s="45"/>
    </row>
    <row r="2866" hidden="1">
      <c r="A2866" s="41">
        <v>44417.0</v>
      </c>
      <c r="B2866" s="19">
        <v>956465.0</v>
      </c>
      <c r="E2866" s="43">
        <v>0.0</v>
      </c>
      <c r="H2866" s="45"/>
    </row>
    <row r="2867" hidden="1">
      <c r="A2867" s="41">
        <v>44417.0</v>
      </c>
      <c r="B2867" s="19">
        <v>956386.0</v>
      </c>
      <c r="E2867" s="43">
        <v>0.0</v>
      </c>
      <c r="H2867" s="45"/>
    </row>
    <row r="2868" hidden="1">
      <c r="A2868" s="41">
        <v>44417.0</v>
      </c>
      <c r="B2868" s="19">
        <v>956702.0</v>
      </c>
      <c r="E2868" s="43">
        <v>0.0</v>
      </c>
      <c r="H2868" s="45"/>
    </row>
    <row r="2869" hidden="1">
      <c r="A2869" s="41">
        <v>44417.0</v>
      </c>
      <c r="B2869" s="19">
        <v>956623.0</v>
      </c>
      <c r="E2869" s="43">
        <v>0.0</v>
      </c>
      <c r="H2869" s="45"/>
    </row>
    <row r="2870" hidden="1">
      <c r="A2870" s="41">
        <v>44418.0</v>
      </c>
      <c r="B2870" s="19">
        <v>957729.0</v>
      </c>
      <c r="E2870" s="43">
        <v>0.0</v>
      </c>
      <c r="H2870" s="45"/>
    </row>
    <row r="2871" hidden="1">
      <c r="A2871" s="41">
        <v>44418.0</v>
      </c>
      <c r="B2871" s="19">
        <v>957347.0</v>
      </c>
      <c r="E2871" s="43">
        <v>0.0</v>
      </c>
      <c r="H2871" s="45"/>
    </row>
    <row r="2872" hidden="1">
      <c r="A2872" s="41">
        <v>44419.0</v>
      </c>
      <c r="B2872" s="19">
        <v>958211.0</v>
      </c>
      <c r="E2872" s="43">
        <v>0.0</v>
      </c>
      <c r="H2872" s="45"/>
    </row>
    <row r="2873" hidden="1">
      <c r="A2873" s="41">
        <v>44421.0</v>
      </c>
      <c r="B2873" s="19">
        <v>959547.0</v>
      </c>
      <c r="E2873" s="43">
        <v>0.0</v>
      </c>
      <c r="H2873" s="45"/>
    </row>
    <row r="2874" hidden="1">
      <c r="A2874" s="41">
        <v>44421.0</v>
      </c>
      <c r="B2874" s="19">
        <v>959758.0</v>
      </c>
      <c r="E2874" s="43">
        <v>0.0</v>
      </c>
      <c r="H2874" s="45"/>
    </row>
    <row r="2875" hidden="1">
      <c r="A2875" s="41">
        <v>44421.0</v>
      </c>
      <c r="B2875" s="19">
        <v>959478.0</v>
      </c>
      <c r="E2875" s="43">
        <v>0.0</v>
      </c>
      <c r="H2875" s="45"/>
    </row>
    <row r="2876" hidden="1">
      <c r="A2876" s="41">
        <v>44421.0</v>
      </c>
      <c r="B2876" s="19">
        <v>959597.0</v>
      </c>
      <c r="E2876" s="43">
        <v>0.0</v>
      </c>
      <c r="H2876" s="45"/>
    </row>
    <row r="2877" hidden="1">
      <c r="A2877" s="41">
        <v>44421.0</v>
      </c>
      <c r="B2877" s="19">
        <v>959936.0</v>
      </c>
      <c r="E2877" s="43">
        <v>0.0</v>
      </c>
      <c r="H2877" s="45"/>
    </row>
    <row r="2878" hidden="1">
      <c r="A2878" s="41">
        <v>44422.0</v>
      </c>
      <c r="B2878" s="19">
        <v>960317.0</v>
      </c>
      <c r="E2878" s="43">
        <v>0.0</v>
      </c>
      <c r="H2878" s="45"/>
    </row>
    <row r="2879" hidden="1">
      <c r="A2879" s="41">
        <v>44422.0</v>
      </c>
      <c r="B2879" s="19">
        <v>960230.0</v>
      </c>
      <c r="E2879" s="43">
        <v>0.0</v>
      </c>
      <c r="H2879" s="45"/>
    </row>
    <row r="2880" hidden="1">
      <c r="A2880" s="41">
        <v>44422.0</v>
      </c>
      <c r="B2880" s="19">
        <v>960444.0</v>
      </c>
      <c r="E2880" s="43">
        <v>0.0</v>
      </c>
      <c r="H2880" s="45"/>
    </row>
    <row r="2881" hidden="1">
      <c r="A2881" s="41">
        <v>44422.0</v>
      </c>
      <c r="B2881" s="19">
        <v>960140.0</v>
      </c>
      <c r="E2881" s="43">
        <v>0.0</v>
      </c>
      <c r="H2881" s="45"/>
    </row>
    <row r="2882" hidden="1">
      <c r="A2882" s="41">
        <v>44422.0</v>
      </c>
      <c r="B2882" s="19">
        <v>959988.0</v>
      </c>
      <c r="E2882" s="43">
        <v>0.0</v>
      </c>
      <c r="H2882" s="45"/>
    </row>
    <row r="2883" hidden="1">
      <c r="A2883" s="41">
        <v>44422.0</v>
      </c>
      <c r="B2883" s="19">
        <v>960164.0</v>
      </c>
      <c r="E2883" s="43">
        <v>0.0</v>
      </c>
      <c r="H2883" s="45"/>
    </row>
    <row r="2884" hidden="1">
      <c r="A2884" s="41">
        <v>44422.0</v>
      </c>
      <c r="B2884" s="19">
        <v>960373.0</v>
      </c>
      <c r="E2884" s="43">
        <v>0.0</v>
      </c>
      <c r="H2884" s="45"/>
    </row>
    <row r="2885" hidden="1">
      <c r="A2885" s="41">
        <v>44423.0</v>
      </c>
      <c r="B2885" s="19">
        <v>960549.0</v>
      </c>
      <c r="E2885" s="43">
        <v>0.0</v>
      </c>
      <c r="H2885" s="45"/>
    </row>
    <row r="2886" hidden="1">
      <c r="A2886" s="41">
        <v>44423.0</v>
      </c>
      <c r="B2886" s="19">
        <v>960494.0</v>
      </c>
      <c r="E2886" s="43">
        <v>0.0</v>
      </c>
      <c r="H2886" s="45"/>
    </row>
    <row r="2887" hidden="1">
      <c r="A2887" s="41">
        <v>44423.0</v>
      </c>
      <c r="B2887" s="19">
        <v>960835.0</v>
      </c>
      <c r="E2887" s="43">
        <v>0.0</v>
      </c>
      <c r="H2887" s="45"/>
    </row>
    <row r="2888" hidden="1">
      <c r="A2888" s="41">
        <v>44423.0</v>
      </c>
      <c r="B2888" s="19">
        <v>960995.0</v>
      </c>
      <c r="E2888" s="43">
        <v>0.0</v>
      </c>
      <c r="H2888" s="45"/>
    </row>
    <row r="2889" hidden="1">
      <c r="A2889" s="41">
        <v>44409.0</v>
      </c>
      <c r="B2889" s="19">
        <v>949330.0</v>
      </c>
      <c r="E2889" s="43">
        <v>0.0</v>
      </c>
      <c r="H2889" s="45"/>
    </row>
    <row r="2890" hidden="1">
      <c r="A2890" s="41">
        <v>44409.0</v>
      </c>
      <c r="B2890" s="19">
        <v>949148.0</v>
      </c>
      <c r="E2890" s="43">
        <v>0.0</v>
      </c>
      <c r="H2890" s="45"/>
    </row>
    <row r="2891" hidden="1">
      <c r="A2891" s="41">
        <v>44409.0</v>
      </c>
      <c r="B2891" s="19">
        <v>949648.0</v>
      </c>
      <c r="E2891" s="43">
        <v>0.0</v>
      </c>
      <c r="H2891" s="45"/>
    </row>
    <row r="2892" hidden="1">
      <c r="A2892" s="41">
        <v>44409.0</v>
      </c>
      <c r="B2892" s="19">
        <v>949847.0</v>
      </c>
      <c r="E2892" s="43">
        <v>0.0</v>
      </c>
      <c r="H2892" s="45"/>
    </row>
    <row r="2893" hidden="1">
      <c r="A2893" s="41">
        <v>44410.0</v>
      </c>
      <c r="B2893" s="19">
        <v>950407.0</v>
      </c>
      <c r="E2893" s="43">
        <v>0.0</v>
      </c>
      <c r="H2893" s="45"/>
    </row>
    <row r="2894" hidden="1">
      <c r="A2894" s="41">
        <v>44410.0</v>
      </c>
      <c r="B2894" s="19">
        <v>951012.0</v>
      </c>
      <c r="E2894" s="43">
        <v>0.0</v>
      </c>
      <c r="H2894" s="45"/>
    </row>
    <row r="2895" hidden="1">
      <c r="A2895" s="41">
        <v>44410.0</v>
      </c>
      <c r="B2895" s="19">
        <v>950177.0</v>
      </c>
      <c r="E2895" s="43">
        <v>0.0</v>
      </c>
      <c r="H2895" s="45"/>
    </row>
    <row r="2896" hidden="1">
      <c r="A2896" s="41">
        <v>44410.0</v>
      </c>
      <c r="B2896" s="19">
        <v>950650.0</v>
      </c>
      <c r="E2896" s="43">
        <v>0.0</v>
      </c>
      <c r="H2896" s="45"/>
    </row>
    <row r="2897" hidden="1">
      <c r="A2897" s="41">
        <v>44410.0</v>
      </c>
      <c r="B2897" s="19">
        <v>950211.0</v>
      </c>
      <c r="E2897" s="43">
        <v>0.0</v>
      </c>
      <c r="H2897" s="45"/>
    </row>
    <row r="2898" hidden="1">
      <c r="A2898" s="41">
        <v>44410.0</v>
      </c>
      <c r="B2898" s="19">
        <v>950814.0</v>
      </c>
      <c r="E2898" s="43">
        <v>0.0</v>
      </c>
      <c r="H2898" s="45"/>
    </row>
    <row r="2899" hidden="1">
      <c r="A2899" s="41">
        <v>44410.0</v>
      </c>
      <c r="B2899" s="19">
        <v>950933.0</v>
      </c>
      <c r="E2899" s="43">
        <v>0.0</v>
      </c>
      <c r="H2899" s="45"/>
    </row>
    <row r="2900" hidden="1">
      <c r="A2900" s="41">
        <v>44411.0</v>
      </c>
      <c r="B2900" s="19">
        <v>951583.0</v>
      </c>
      <c r="E2900" s="43">
        <v>0.0</v>
      </c>
      <c r="H2900" s="45"/>
    </row>
    <row r="2901" hidden="1">
      <c r="A2901" s="41">
        <v>44411.0</v>
      </c>
      <c r="B2901" s="19">
        <v>951444.0</v>
      </c>
      <c r="E2901" s="43">
        <v>0.0</v>
      </c>
      <c r="H2901" s="45"/>
    </row>
    <row r="2902" hidden="1">
      <c r="A2902" s="41">
        <v>44411.0</v>
      </c>
      <c r="B2902" s="19">
        <v>951372.0</v>
      </c>
      <c r="E2902" s="43">
        <v>0.0</v>
      </c>
      <c r="H2902" s="45"/>
    </row>
    <row r="2903" hidden="1">
      <c r="A2903" s="41">
        <v>44411.0</v>
      </c>
      <c r="B2903" s="19">
        <v>951227.0</v>
      </c>
      <c r="E2903" s="43">
        <v>0.0</v>
      </c>
      <c r="H2903" s="45"/>
    </row>
    <row r="2904" hidden="1">
      <c r="A2904" s="41">
        <v>44411.0</v>
      </c>
      <c r="B2904" s="19">
        <v>951270.0</v>
      </c>
      <c r="E2904" s="43">
        <v>0.0</v>
      </c>
      <c r="H2904" s="45"/>
    </row>
    <row r="2905" hidden="1">
      <c r="A2905" s="41">
        <v>44411.0</v>
      </c>
      <c r="B2905" s="19">
        <v>951295.0</v>
      </c>
      <c r="E2905" s="43">
        <v>0.0</v>
      </c>
      <c r="H2905" s="45"/>
    </row>
    <row r="2906" hidden="1">
      <c r="A2906" s="41">
        <v>44412.0</v>
      </c>
      <c r="B2906" s="19">
        <v>952117.0</v>
      </c>
      <c r="E2906" s="43">
        <v>0.0</v>
      </c>
      <c r="H2906" s="45"/>
    </row>
    <row r="2907" hidden="1">
      <c r="A2907" s="41">
        <v>44412.0</v>
      </c>
      <c r="B2907" s="19">
        <v>952686.0</v>
      </c>
      <c r="E2907" s="43">
        <v>0.0</v>
      </c>
      <c r="H2907" s="45"/>
    </row>
    <row r="2908" hidden="1">
      <c r="A2908" s="41">
        <v>44412.0</v>
      </c>
      <c r="B2908" s="19">
        <v>951978.0</v>
      </c>
      <c r="E2908" s="43">
        <v>0.0</v>
      </c>
      <c r="H2908" s="45"/>
    </row>
    <row r="2909" hidden="1">
      <c r="A2909" s="41">
        <v>44412.0</v>
      </c>
      <c r="B2909" s="19">
        <v>952738.0</v>
      </c>
      <c r="E2909" s="43">
        <v>0.0</v>
      </c>
      <c r="H2909" s="45"/>
    </row>
    <row r="2910" hidden="1">
      <c r="A2910" s="41">
        <v>44412.0</v>
      </c>
      <c r="B2910" s="19">
        <v>952022.0</v>
      </c>
      <c r="E2910" s="43">
        <v>0.0</v>
      </c>
      <c r="H2910" s="45"/>
    </row>
    <row r="2911" hidden="1">
      <c r="A2911" s="41">
        <v>44413.0</v>
      </c>
      <c r="B2911" s="19">
        <v>953647.0</v>
      </c>
      <c r="E2911" s="43">
        <v>0.0</v>
      </c>
      <c r="H2911" s="45"/>
    </row>
    <row r="2912" hidden="1">
      <c r="A2912" s="41">
        <v>44413.0</v>
      </c>
      <c r="B2912" s="19">
        <v>953174.0</v>
      </c>
      <c r="E2912" s="43">
        <v>0.0</v>
      </c>
      <c r="H2912" s="45"/>
    </row>
    <row r="2913" hidden="1">
      <c r="A2913" s="41">
        <v>44414.0</v>
      </c>
      <c r="B2913" s="19">
        <v>954280.0</v>
      </c>
      <c r="E2913" s="43">
        <v>0.0</v>
      </c>
      <c r="H2913" s="45"/>
    </row>
    <row r="2914" hidden="1">
      <c r="A2914" s="41">
        <v>44414.0</v>
      </c>
      <c r="B2914" s="19">
        <v>954501.0</v>
      </c>
      <c r="E2914" s="43">
        <v>0.0</v>
      </c>
      <c r="H2914" s="45"/>
    </row>
    <row r="2915" hidden="1">
      <c r="A2915" s="41">
        <v>44414.0</v>
      </c>
      <c r="B2915" s="19">
        <v>954035.0</v>
      </c>
      <c r="E2915" s="43">
        <v>0.0</v>
      </c>
      <c r="H2915" s="45"/>
    </row>
    <row r="2916" hidden="1">
      <c r="A2916" s="41">
        <v>44415.0</v>
      </c>
      <c r="B2916" s="19">
        <v>954853.0</v>
      </c>
      <c r="E2916" s="43">
        <v>0.0</v>
      </c>
      <c r="H2916" s="45"/>
    </row>
    <row r="2917" hidden="1">
      <c r="A2917" s="41">
        <v>44415.0</v>
      </c>
      <c r="B2917" s="19">
        <v>954798.0</v>
      </c>
      <c r="E2917" s="43">
        <v>0.0</v>
      </c>
      <c r="H2917" s="45"/>
    </row>
    <row r="2918" hidden="1">
      <c r="A2918" s="41">
        <v>44415.0</v>
      </c>
      <c r="B2918" s="19">
        <v>954925.0</v>
      </c>
      <c r="E2918" s="43">
        <v>0.0</v>
      </c>
      <c r="H2918" s="45"/>
    </row>
    <row r="2919" hidden="1">
      <c r="A2919" s="41">
        <v>44415.0</v>
      </c>
      <c r="B2919" s="19">
        <v>955137.0</v>
      </c>
      <c r="E2919" s="43">
        <v>0.0</v>
      </c>
      <c r="H2919" s="45"/>
    </row>
    <row r="2920" hidden="1">
      <c r="A2920" s="41">
        <v>44415.0</v>
      </c>
      <c r="B2920" s="19">
        <v>954715.0</v>
      </c>
      <c r="E2920" s="43">
        <v>0.0</v>
      </c>
      <c r="H2920" s="45"/>
    </row>
    <row r="2921" hidden="1">
      <c r="A2921" s="41">
        <v>44415.0</v>
      </c>
      <c r="B2921" s="19">
        <v>954617.0</v>
      </c>
      <c r="E2921" s="43">
        <v>0.0</v>
      </c>
      <c r="H2921" s="45"/>
    </row>
    <row r="2922" hidden="1">
      <c r="A2922" s="41">
        <v>44416.0</v>
      </c>
      <c r="B2922" s="19">
        <v>955504.0</v>
      </c>
      <c r="E2922" s="43">
        <v>0.0</v>
      </c>
      <c r="H2922" s="45"/>
    </row>
    <row r="2923" hidden="1">
      <c r="A2923" s="41">
        <v>44416.0</v>
      </c>
      <c r="B2923" s="19">
        <v>955416.0</v>
      </c>
      <c r="E2923" s="43">
        <v>0.0</v>
      </c>
      <c r="H2923" s="45"/>
    </row>
    <row r="2924" hidden="1">
      <c r="A2924" s="41">
        <v>44416.0</v>
      </c>
      <c r="B2924" s="19">
        <v>955294.0</v>
      </c>
      <c r="E2924" s="43">
        <v>0.0</v>
      </c>
      <c r="H2924" s="45"/>
    </row>
    <row r="2925" hidden="1">
      <c r="A2925" s="41">
        <v>44416.0</v>
      </c>
      <c r="B2925" s="19">
        <v>956188.0</v>
      </c>
      <c r="E2925" s="43">
        <v>0.0</v>
      </c>
      <c r="H2925" s="45"/>
    </row>
    <row r="2926" hidden="1">
      <c r="A2926" s="41">
        <v>44416.0</v>
      </c>
      <c r="B2926" s="19">
        <v>955538.0</v>
      </c>
      <c r="E2926" s="43">
        <v>0.0</v>
      </c>
      <c r="H2926" s="45"/>
    </row>
    <row r="2927" hidden="1">
      <c r="A2927" s="41">
        <v>44416.0</v>
      </c>
      <c r="B2927" s="19">
        <v>955379.0</v>
      </c>
      <c r="E2927" s="43">
        <v>0.0</v>
      </c>
      <c r="H2927" s="45"/>
    </row>
    <row r="2928" hidden="1">
      <c r="A2928" s="41">
        <v>44416.0</v>
      </c>
      <c r="B2928" s="19">
        <v>955751.0</v>
      </c>
      <c r="E2928" s="43">
        <v>0.0</v>
      </c>
      <c r="H2928" s="45"/>
    </row>
    <row r="2929" hidden="1">
      <c r="A2929" s="41">
        <v>44416.0</v>
      </c>
      <c r="B2929" s="19">
        <v>955974.0</v>
      </c>
      <c r="E2929" s="43">
        <v>0.0</v>
      </c>
      <c r="H2929" s="45"/>
    </row>
    <row r="2930" hidden="1">
      <c r="A2930" s="41">
        <v>44417.0</v>
      </c>
      <c r="B2930" s="19">
        <v>957064.0</v>
      </c>
      <c r="E2930" s="43">
        <v>0.0</v>
      </c>
      <c r="H2930" s="45"/>
    </row>
    <row r="2931" hidden="1">
      <c r="A2931" s="41">
        <v>44417.0</v>
      </c>
      <c r="B2931" s="19">
        <v>956546.0</v>
      </c>
      <c r="E2931" s="43">
        <v>0.0</v>
      </c>
      <c r="H2931" s="45"/>
    </row>
    <row r="2932" hidden="1">
      <c r="A2932" s="41">
        <v>44418.0</v>
      </c>
      <c r="B2932" s="19">
        <v>957779.0</v>
      </c>
      <c r="E2932" s="43">
        <v>0.0</v>
      </c>
      <c r="H2932" s="45"/>
    </row>
    <row r="2933" hidden="1">
      <c r="A2933" s="41">
        <v>44418.0</v>
      </c>
      <c r="B2933" s="19">
        <v>957308.0</v>
      </c>
      <c r="E2933" s="43">
        <v>0.0</v>
      </c>
      <c r="H2933" s="45"/>
    </row>
    <row r="2934" hidden="1">
      <c r="A2934" s="41">
        <v>44418.0</v>
      </c>
      <c r="B2934" s="19">
        <v>957493.0</v>
      </c>
      <c r="E2934" s="43">
        <v>0.0</v>
      </c>
      <c r="H2934" s="45"/>
    </row>
    <row r="2935" hidden="1">
      <c r="A2935" s="41">
        <v>44419.0</v>
      </c>
      <c r="B2935" s="19">
        <v>957941.0</v>
      </c>
      <c r="E2935" s="43">
        <v>0.0</v>
      </c>
      <c r="H2935" s="45"/>
    </row>
    <row r="2936" hidden="1">
      <c r="A2936" s="41">
        <v>44419.0</v>
      </c>
      <c r="B2936" s="19">
        <v>958273.0</v>
      </c>
      <c r="E2936" s="43">
        <v>0.0</v>
      </c>
      <c r="H2936" s="45"/>
    </row>
    <row r="2937" hidden="1">
      <c r="A2937" s="41">
        <v>44419.0</v>
      </c>
      <c r="B2937" s="19">
        <v>958421.0</v>
      </c>
      <c r="E2937" s="43">
        <v>0.0</v>
      </c>
      <c r="H2937" s="45"/>
    </row>
    <row r="2938" hidden="1">
      <c r="A2938" s="41">
        <v>44420.0</v>
      </c>
      <c r="B2938" s="19">
        <v>959296.0</v>
      </c>
      <c r="E2938" s="43">
        <v>0.0</v>
      </c>
      <c r="H2938" s="45"/>
    </row>
    <row r="2939" hidden="1">
      <c r="A2939" s="41">
        <v>44420.0</v>
      </c>
      <c r="B2939" s="19">
        <v>959322.0</v>
      </c>
      <c r="E2939" s="43">
        <v>0.0</v>
      </c>
      <c r="H2939" s="45"/>
    </row>
    <row r="2940" hidden="1">
      <c r="A2940" s="41">
        <v>44421.0</v>
      </c>
      <c r="B2940" s="19">
        <v>959901.0</v>
      </c>
      <c r="E2940" s="43">
        <v>0.0</v>
      </c>
      <c r="H2940" s="45"/>
    </row>
    <row r="2941" hidden="1">
      <c r="A2941" s="41">
        <v>44421.0</v>
      </c>
      <c r="B2941" s="19">
        <v>959501.0</v>
      </c>
      <c r="E2941" s="43">
        <v>0.0</v>
      </c>
      <c r="H2941" s="45"/>
    </row>
    <row r="2942" hidden="1">
      <c r="A2942" s="41">
        <v>44422.0</v>
      </c>
      <c r="B2942" s="19">
        <v>960065.0</v>
      </c>
      <c r="E2942" s="43">
        <v>0.0</v>
      </c>
      <c r="H2942" s="45"/>
    </row>
    <row r="2943" hidden="1">
      <c r="A2943" s="41">
        <v>44422.0</v>
      </c>
      <c r="B2943" s="19">
        <v>960244.0</v>
      </c>
      <c r="E2943" s="43">
        <v>0.0</v>
      </c>
      <c r="H2943" s="45"/>
    </row>
    <row r="2944" hidden="1">
      <c r="A2944" s="41">
        <v>44423.0</v>
      </c>
      <c r="B2944" s="19">
        <v>961157.0</v>
      </c>
      <c r="E2944" s="43">
        <v>0.0</v>
      </c>
      <c r="H2944" s="45"/>
    </row>
    <row r="2945" hidden="1">
      <c r="A2945" s="41">
        <v>44423.0</v>
      </c>
      <c r="B2945" s="19">
        <v>960917.0</v>
      </c>
      <c r="E2945" s="43">
        <v>0.0</v>
      </c>
      <c r="H2945" s="45"/>
    </row>
    <row r="2946" hidden="1">
      <c r="A2946" s="41">
        <v>44423.0</v>
      </c>
      <c r="B2946" s="19">
        <v>961162.0</v>
      </c>
      <c r="E2946" s="43">
        <v>0.0</v>
      </c>
      <c r="H2946" s="45"/>
    </row>
    <row r="2947" hidden="1">
      <c r="A2947" s="41">
        <v>44423.0</v>
      </c>
      <c r="B2947" s="19">
        <v>960941.0</v>
      </c>
      <c r="E2947" s="43">
        <v>0.0</v>
      </c>
      <c r="H2947" s="45"/>
    </row>
    <row r="2948" hidden="1">
      <c r="A2948" s="41">
        <v>44409.0</v>
      </c>
      <c r="B2948" s="19">
        <v>949670.0</v>
      </c>
      <c r="E2948" s="43">
        <v>0.0</v>
      </c>
      <c r="H2948" s="45"/>
    </row>
    <row r="2949" hidden="1">
      <c r="A2949" s="41">
        <v>44409.0</v>
      </c>
      <c r="B2949" s="19">
        <v>949156.0</v>
      </c>
      <c r="E2949" s="43">
        <v>0.0</v>
      </c>
      <c r="H2949" s="45"/>
    </row>
    <row r="2950" hidden="1">
      <c r="A2950" s="41">
        <v>44409.0</v>
      </c>
      <c r="B2950" s="19">
        <v>949849.0</v>
      </c>
      <c r="E2950" s="43">
        <v>0.0</v>
      </c>
      <c r="H2950" s="45"/>
    </row>
    <row r="2951" hidden="1">
      <c r="A2951" s="41">
        <v>44409.0</v>
      </c>
      <c r="B2951" s="19">
        <v>949679.0</v>
      </c>
      <c r="E2951" s="43">
        <v>0.0</v>
      </c>
      <c r="H2951" s="45"/>
    </row>
    <row r="2952" hidden="1">
      <c r="A2952" s="41">
        <v>44409.0</v>
      </c>
      <c r="B2952" s="19">
        <v>949656.0</v>
      </c>
      <c r="E2952" s="43">
        <v>0.0</v>
      </c>
      <c r="H2952" s="45"/>
    </row>
    <row r="2953" hidden="1">
      <c r="A2953" s="41">
        <v>44409.0</v>
      </c>
      <c r="B2953" s="19">
        <v>949157.0</v>
      </c>
      <c r="E2953" s="43">
        <v>0.0</v>
      </c>
      <c r="H2953" s="45"/>
    </row>
    <row r="2954" hidden="1">
      <c r="A2954" s="41">
        <v>44410.0</v>
      </c>
      <c r="B2954" s="19">
        <v>950780.0</v>
      </c>
      <c r="E2954" s="43">
        <v>0.0</v>
      </c>
      <c r="H2954" s="45"/>
    </row>
    <row r="2955" hidden="1">
      <c r="A2955" s="41">
        <v>44410.0</v>
      </c>
      <c r="B2955" s="19">
        <v>950436.0</v>
      </c>
      <c r="E2955" s="43">
        <v>0.0</v>
      </c>
      <c r="H2955" s="45"/>
    </row>
    <row r="2956" hidden="1">
      <c r="A2956" s="41">
        <v>44410.0</v>
      </c>
      <c r="B2956" s="19">
        <v>950272.0</v>
      </c>
      <c r="E2956" s="43">
        <v>0.0</v>
      </c>
      <c r="H2956" s="45"/>
    </row>
    <row r="2957" hidden="1">
      <c r="A2957" s="41">
        <v>44410.0</v>
      </c>
      <c r="B2957" s="19">
        <v>950447.0</v>
      </c>
      <c r="E2957" s="43">
        <v>0.0</v>
      </c>
      <c r="H2957" s="45"/>
    </row>
    <row r="2958" hidden="1">
      <c r="A2958" s="41">
        <v>44410.0</v>
      </c>
      <c r="B2958" s="19">
        <v>950627.0</v>
      </c>
      <c r="E2958" s="43">
        <v>0.0</v>
      </c>
      <c r="H2958" s="45"/>
    </row>
    <row r="2959" hidden="1">
      <c r="A2959" s="41">
        <v>44410.0</v>
      </c>
      <c r="B2959" s="19">
        <v>950401.0</v>
      </c>
      <c r="E2959" s="43">
        <v>0.0</v>
      </c>
      <c r="H2959" s="45"/>
    </row>
    <row r="2960" hidden="1">
      <c r="A2960" s="41">
        <v>44411.0</v>
      </c>
      <c r="B2960" s="19">
        <v>951501.0</v>
      </c>
      <c r="E2960" s="43">
        <v>0.0</v>
      </c>
      <c r="H2960" s="45"/>
    </row>
    <row r="2961" hidden="1">
      <c r="A2961" s="41">
        <v>44412.0</v>
      </c>
      <c r="B2961" s="19">
        <v>952318.0</v>
      </c>
      <c r="E2961" s="43">
        <v>0.0</v>
      </c>
      <c r="H2961" s="45"/>
    </row>
    <row r="2962" hidden="1">
      <c r="A2962" s="41">
        <v>44413.0</v>
      </c>
      <c r="B2962" s="19">
        <v>953886.0</v>
      </c>
      <c r="E2962" s="43">
        <v>0.0</v>
      </c>
      <c r="H2962" s="45"/>
    </row>
    <row r="2963" hidden="1">
      <c r="A2963" s="41">
        <v>44413.0</v>
      </c>
      <c r="B2963" s="19">
        <v>953307.0</v>
      </c>
      <c r="E2963" s="43">
        <v>0.0</v>
      </c>
      <c r="H2963" s="45"/>
    </row>
    <row r="2964" hidden="1">
      <c r="A2964" s="41">
        <v>44413.0</v>
      </c>
      <c r="B2964" s="19">
        <v>953825.0</v>
      </c>
      <c r="E2964" s="43">
        <v>0.0</v>
      </c>
      <c r="H2964" s="45"/>
    </row>
    <row r="2965" hidden="1">
      <c r="A2965" s="41">
        <v>44413.0</v>
      </c>
      <c r="B2965" s="19">
        <v>953911.0</v>
      </c>
      <c r="E2965" s="43">
        <v>0.0</v>
      </c>
      <c r="H2965" s="45"/>
    </row>
    <row r="2966" hidden="1">
      <c r="A2966" s="41">
        <v>44414.0</v>
      </c>
      <c r="B2966" s="19">
        <v>954193.0</v>
      </c>
      <c r="E2966" s="43">
        <v>0.0</v>
      </c>
      <c r="H2966" s="45"/>
    </row>
    <row r="2967" hidden="1">
      <c r="A2967" s="41">
        <v>44415.0</v>
      </c>
      <c r="B2967" s="19">
        <v>954713.0</v>
      </c>
      <c r="E2967" s="43">
        <v>0.0</v>
      </c>
      <c r="H2967" s="45"/>
    </row>
    <row r="2968" hidden="1">
      <c r="A2968" s="41">
        <v>44415.0</v>
      </c>
      <c r="B2968" s="19">
        <v>954927.0</v>
      </c>
      <c r="E2968" s="43">
        <v>0.0</v>
      </c>
      <c r="H2968" s="45"/>
    </row>
    <row r="2969" hidden="1">
      <c r="A2969" s="41">
        <v>44416.0</v>
      </c>
      <c r="B2969" s="19">
        <v>956168.0</v>
      </c>
      <c r="E2969" s="43">
        <v>0.0</v>
      </c>
      <c r="H2969" s="45"/>
    </row>
    <row r="2970" hidden="1">
      <c r="A2970" s="41">
        <v>44416.0</v>
      </c>
      <c r="B2970" s="19">
        <v>955994.0</v>
      </c>
      <c r="E2970" s="43">
        <v>0.0</v>
      </c>
      <c r="H2970" s="45"/>
    </row>
    <row r="2971" hidden="1">
      <c r="A2971" s="41">
        <v>44416.0</v>
      </c>
      <c r="B2971" s="19">
        <v>956002.0</v>
      </c>
      <c r="E2971" s="43">
        <v>0.0</v>
      </c>
      <c r="H2971" s="45"/>
    </row>
    <row r="2972" hidden="1">
      <c r="A2972" s="41">
        <v>44416.0</v>
      </c>
      <c r="B2972" s="19">
        <v>955723.0</v>
      </c>
      <c r="E2972" s="43">
        <v>0.0</v>
      </c>
      <c r="H2972" s="45"/>
    </row>
    <row r="2973" hidden="1">
      <c r="A2973" s="41">
        <v>44417.0</v>
      </c>
      <c r="B2973" s="19">
        <v>956864.0</v>
      </c>
      <c r="E2973" s="43">
        <v>0.0</v>
      </c>
      <c r="H2973" s="45"/>
    </row>
    <row r="2974" hidden="1">
      <c r="A2974" s="41">
        <v>44417.0</v>
      </c>
      <c r="B2974" s="19">
        <v>956913.0</v>
      </c>
      <c r="E2974" s="43">
        <v>0.0</v>
      </c>
      <c r="H2974" s="45"/>
    </row>
    <row r="2975" hidden="1">
      <c r="A2975" s="41">
        <v>44418.0</v>
      </c>
      <c r="B2975" s="19">
        <v>957539.0</v>
      </c>
      <c r="E2975" s="43">
        <v>0.0</v>
      </c>
      <c r="H2975" s="45"/>
    </row>
    <row r="2976" hidden="1">
      <c r="A2976" s="41">
        <v>44419.0</v>
      </c>
      <c r="B2976" s="19">
        <v>958438.0</v>
      </c>
      <c r="E2976" s="43">
        <v>0.0</v>
      </c>
      <c r="H2976" s="45"/>
    </row>
    <row r="2977" hidden="1">
      <c r="A2977" s="41">
        <v>44419.0</v>
      </c>
      <c r="B2977" s="19">
        <v>957995.0</v>
      </c>
      <c r="E2977" s="43">
        <v>0.0</v>
      </c>
      <c r="H2977" s="45"/>
    </row>
    <row r="2978" hidden="1">
      <c r="A2978" s="41">
        <v>44419.0</v>
      </c>
      <c r="B2978" s="19">
        <v>958423.0</v>
      </c>
      <c r="E2978" s="43">
        <v>0.0</v>
      </c>
      <c r="H2978" s="45"/>
    </row>
    <row r="2979" hidden="1">
      <c r="A2979" s="41">
        <v>44419.0</v>
      </c>
      <c r="B2979" s="19">
        <v>958193.0</v>
      </c>
      <c r="E2979" s="43">
        <v>0.0</v>
      </c>
      <c r="H2979" s="45"/>
    </row>
    <row r="2980" hidden="1">
      <c r="A2980" s="41">
        <v>44420.0</v>
      </c>
      <c r="B2980" s="19">
        <v>959053.0</v>
      </c>
      <c r="E2980" s="43">
        <v>0.0</v>
      </c>
      <c r="H2980" s="45"/>
    </row>
    <row r="2981" hidden="1">
      <c r="A2981" s="41">
        <v>44420.0</v>
      </c>
      <c r="B2981" s="19">
        <v>959290.0</v>
      </c>
      <c r="E2981" s="43">
        <v>0.0</v>
      </c>
      <c r="H2981" s="45"/>
    </row>
    <row r="2982" hidden="1">
      <c r="A2982" s="41">
        <v>44420.0</v>
      </c>
      <c r="B2982" s="19">
        <v>958734.0</v>
      </c>
      <c r="E2982" s="43">
        <v>0.0</v>
      </c>
      <c r="H2982" s="45"/>
    </row>
    <row r="2983" hidden="1">
      <c r="A2983" s="41">
        <v>44420.0</v>
      </c>
      <c r="B2983" s="19">
        <v>958894.0</v>
      </c>
      <c r="E2983" s="43">
        <v>0.0</v>
      </c>
      <c r="H2983" s="45"/>
    </row>
    <row r="2984" hidden="1">
      <c r="A2984" s="41">
        <v>44420.0</v>
      </c>
      <c r="B2984" s="19">
        <v>959127.0</v>
      </c>
      <c r="E2984" s="43">
        <v>0.0</v>
      </c>
      <c r="H2984" s="45"/>
    </row>
    <row r="2985" hidden="1">
      <c r="A2985" s="41">
        <v>44420.0</v>
      </c>
      <c r="B2985" s="19">
        <v>958558.0</v>
      </c>
      <c r="E2985" s="43">
        <v>0.0</v>
      </c>
      <c r="H2985" s="45"/>
    </row>
    <row r="2986" hidden="1">
      <c r="A2986" s="41">
        <v>44420.0</v>
      </c>
      <c r="B2986" s="19">
        <v>959175.0</v>
      </c>
      <c r="E2986" s="43">
        <v>0.0</v>
      </c>
      <c r="H2986" s="45"/>
    </row>
    <row r="2987" hidden="1">
      <c r="A2987" s="41">
        <v>44421.0</v>
      </c>
      <c r="B2987" s="19">
        <v>959487.0</v>
      </c>
      <c r="E2987" s="43">
        <v>0.0</v>
      </c>
      <c r="H2987" s="45"/>
    </row>
    <row r="2988" hidden="1">
      <c r="A2988" s="41">
        <v>44422.0</v>
      </c>
      <c r="B2988" s="19">
        <v>960238.0</v>
      </c>
      <c r="E2988" s="43">
        <v>0.0</v>
      </c>
      <c r="H2988" s="45"/>
    </row>
    <row r="2989" hidden="1">
      <c r="A2989" s="41">
        <v>44422.0</v>
      </c>
      <c r="B2989" s="19">
        <v>960252.0</v>
      </c>
      <c r="E2989" s="43">
        <v>0.0</v>
      </c>
      <c r="H2989" s="45"/>
    </row>
    <row r="2990" hidden="1">
      <c r="A2990" s="41">
        <v>44423.0</v>
      </c>
      <c r="B2990" s="19">
        <v>960875.0</v>
      </c>
      <c r="E2990" s="43">
        <v>0.0</v>
      </c>
      <c r="H2990" s="45"/>
    </row>
    <row r="2991" hidden="1">
      <c r="A2991" s="41">
        <v>44423.0</v>
      </c>
      <c r="B2991" s="19">
        <v>960567.0</v>
      </c>
      <c r="E2991" s="43">
        <v>0.0</v>
      </c>
      <c r="H2991" s="45"/>
    </row>
    <row r="2992" hidden="1">
      <c r="A2992" s="41">
        <v>44409.0</v>
      </c>
      <c r="B2992" s="19">
        <v>949988.0</v>
      </c>
      <c r="E2992" s="43">
        <v>0.0</v>
      </c>
      <c r="H2992" s="45"/>
    </row>
    <row r="2993" hidden="1">
      <c r="A2993" s="41">
        <v>44409.0</v>
      </c>
      <c r="B2993" s="19">
        <v>949770.0</v>
      </c>
      <c r="E2993" s="43">
        <v>0.0</v>
      </c>
      <c r="H2993" s="45"/>
    </row>
    <row r="2994" hidden="1">
      <c r="A2994" s="41">
        <v>44410.0</v>
      </c>
      <c r="B2994" s="19">
        <v>950758.0</v>
      </c>
      <c r="E2994" s="43">
        <v>0.0</v>
      </c>
      <c r="H2994" s="45"/>
    </row>
    <row r="2995" hidden="1">
      <c r="A2995" s="41">
        <v>44410.0</v>
      </c>
      <c r="B2995" s="19">
        <v>950405.0</v>
      </c>
      <c r="E2995" s="43">
        <v>0.0</v>
      </c>
      <c r="H2995" s="45"/>
    </row>
    <row r="2996" hidden="1">
      <c r="A2996" s="41">
        <v>44410.0</v>
      </c>
      <c r="B2996" s="19">
        <v>950897.0</v>
      </c>
      <c r="E2996" s="43">
        <v>0.0</v>
      </c>
      <c r="H2996" s="45"/>
    </row>
    <row r="2997" hidden="1">
      <c r="A2997" s="41">
        <v>44410.0</v>
      </c>
      <c r="B2997" s="19">
        <v>950058.0</v>
      </c>
      <c r="E2997" s="43">
        <v>0.0</v>
      </c>
      <c r="H2997" s="45"/>
    </row>
    <row r="2998" hidden="1">
      <c r="A2998" s="41">
        <v>44410.0</v>
      </c>
      <c r="B2998" s="19">
        <v>950114.0</v>
      </c>
      <c r="E2998" s="43">
        <v>0.0</v>
      </c>
      <c r="H2998" s="45"/>
    </row>
    <row r="2999" hidden="1">
      <c r="A2999" s="41">
        <v>44411.0</v>
      </c>
      <c r="B2999" s="19">
        <v>951862.0</v>
      </c>
      <c r="E2999" s="43">
        <v>0.0</v>
      </c>
      <c r="H2999" s="45"/>
    </row>
    <row r="3000" hidden="1">
      <c r="A3000" s="41">
        <v>44411.0</v>
      </c>
      <c r="B3000" s="19">
        <v>951720.0</v>
      </c>
      <c r="E3000" s="43">
        <v>0.0</v>
      </c>
      <c r="H3000" s="45"/>
    </row>
    <row r="3001" hidden="1">
      <c r="A3001" s="41">
        <v>44412.0</v>
      </c>
      <c r="B3001" s="19">
        <v>952763.0</v>
      </c>
      <c r="E3001" s="43">
        <v>0.0</v>
      </c>
      <c r="H3001" s="45"/>
    </row>
    <row r="3002" hidden="1">
      <c r="A3002" s="41">
        <v>44412.0</v>
      </c>
      <c r="B3002" s="19">
        <v>952607.0</v>
      </c>
      <c r="E3002" s="43">
        <v>0.0</v>
      </c>
      <c r="H3002" s="45"/>
    </row>
    <row r="3003" hidden="1">
      <c r="A3003" s="41">
        <v>44412.0</v>
      </c>
      <c r="B3003" s="19">
        <v>952674.0</v>
      </c>
      <c r="E3003" s="43">
        <v>0.0</v>
      </c>
      <c r="H3003" s="45"/>
    </row>
    <row r="3004" hidden="1">
      <c r="A3004" s="41">
        <v>44412.0</v>
      </c>
      <c r="B3004" s="19">
        <v>952247.0</v>
      </c>
      <c r="E3004" s="43">
        <v>0.0</v>
      </c>
      <c r="H3004" s="45"/>
    </row>
    <row r="3005" hidden="1">
      <c r="A3005" s="41">
        <v>44412.0</v>
      </c>
      <c r="B3005" s="19">
        <v>952002.0</v>
      </c>
      <c r="E3005" s="43">
        <v>0.0</v>
      </c>
      <c r="H3005" s="45"/>
    </row>
    <row r="3006" hidden="1">
      <c r="A3006" s="41">
        <v>44412.0</v>
      </c>
      <c r="B3006" s="19">
        <v>952479.0</v>
      </c>
      <c r="E3006" s="43">
        <v>0.0</v>
      </c>
      <c r="H3006" s="45"/>
    </row>
    <row r="3007" hidden="1">
      <c r="A3007" s="41">
        <v>44413.0</v>
      </c>
      <c r="B3007" s="19">
        <v>953821.0</v>
      </c>
      <c r="E3007" s="43">
        <v>0.0</v>
      </c>
      <c r="H3007" s="45"/>
    </row>
    <row r="3008" hidden="1">
      <c r="A3008" s="41">
        <v>44413.0</v>
      </c>
      <c r="B3008" s="19">
        <v>953872.0</v>
      </c>
      <c r="E3008" s="43">
        <v>0.0</v>
      </c>
      <c r="H3008" s="45"/>
    </row>
    <row r="3009" hidden="1">
      <c r="A3009" s="41">
        <v>44413.0</v>
      </c>
      <c r="B3009" s="19">
        <v>952987.0</v>
      </c>
      <c r="E3009" s="43">
        <v>0.0</v>
      </c>
      <c r="H3009" s="45"/>
    </row>
    <row r="3010" hidden="1">
      <c r="A3010" s="41">
        <v>44413.0</v>
      </c>
      <c r="B3010" s="19">
        <v>952831.0</v>
      </c>
      <c r="E3010" s="43">
        <v>0.0</v>
      </c>
      <c r="H3010" s="45"/>
    </row>
    <row r="3011" hidden="1">
      <c r="A3011" s="41">
        <v>44413.0</v>
      </c>
      <c r="B3011" s="19">
        <v>953958.0</v>
      </c>
      <c r="E3011" s="43">
        <v>0.0</v>
      </c>
      <c r="H3011" s="45"/>
    </row>
    <row r="3012" hidden="1">
      <c r="A3012" s="41">
        <v>44413.0</v>
      </c>
      <c r="B3012" s="19">
        <v>953773.0</v>
      </c>
      <c r="E3012" s="43">
        <v>0.0</v>
      </c>
      <c r="H3012" s="45"/>
    </row>
    <row r="3013" hidden="1">
      <c r="A3013" s="41">
        <v>44413.0</v>
      </c>
      <c r="B3013" s="19">
        <v>953950.0</v>
      </c>
      <c r="E3013" s="43">
        <v>0.0</v>
      </c>
      <c r="H3013" s="45"/>
    </row>
    <row r="3014" hidden="1">
      <c r="A3014" s="41">
        <v>44413.0</v>
      </c>
      <c r="B3014" s="19">
        <v>953131.0</v>
      </c>
      <c r="E3014" s="43">
        <v>0.0</v>
      </c>
      <c r="H3014" s="45"/>
    </row>
    <row r="3015" hidden="1">
      <c r="A3015" s="41">
        <v>44414.0</v>
      </c>
      <c r="B3015" s="19">
        <v>954085.0</v>
      </c>
      <c r="E3015" s="43">
        <v>0.0</v>
      </c>
      <c r="H3015" s="45"/>
    </row>
    <row r="3016" hidden="1">
      <c r="A3016" s="41">
        <v>44414.0</v>
      </c>
      <c r="B3016" s="19">
        <v>954580.0</v>
      </c>
      <c r="E3016" s="43">
        <v>0.0</v>
      </c>
      <c r="H3016" s="45"/>
    </row>
    <row r="3017" hidden="1">
      <c r="A3017" s="41">
        <v>44414.0</v>
      </c>
      <c r="B3017" s="19">
        <v>954591.0</v>
      </c>
      <c r="E3017" s="43">
        <v>0.0</v>
      </c>
      <c r="H3017" s="45"/>
    </row>
    <row r="3018" hidden="1">
      <c r="A3018" s="41">
        <v>44415.0</v>
      </c>
      <c r="B3018" s="19">
        <v>954897.0</v>
      </c>
      <c r="E3018" s="43">
        <v>0.0</v>
      </c>
      <c r="H3018" s="45"/>
    </row>
    <row r="3019" hidden="1">
      <c r="A3019" s="41">
        <v>44415.0</v>
      </c>
      <c r="B3019" s="19">
        <v>955080.0</v>
      </c>
      <c r="E3019" s="43">
        <v>0.0</v>
      </c>
      <c r="H3019" s="45"/>
    </row>
    <row r="3020" hidden="1">
      <c r="A3020" s="41">
        <v>44415.0</v>
      </c>
      <c r="B3020" s="19">
        <v>955240.0</v>
      </c>
      <c r="E3020" s="43">
        <v>0.0</v>
      </c>
      <c r="H3020" s="45"/>
    </row>
    <row r="3021" hidden="1">
      <c r="A3021" s="41">
        <v>44416.0</v>
      </c>
      <c r="B3021" s="19">
        <v>955776.0</v>
      </c>
      <c r="E3021" s="43">
        <v>0.0</v>
      </c>
      <c r="H3021" s="45"/>
    </row>
    <row r="3022" hidden="1">
      <c r="A3022" s="41">
        <v>44416.0</v>
      </c>
      <c r="B3022" s="19">
        <v>955486.0</v>
      </c>
      <c r="E3022" s="43">
        <v>0.0</v>
      </c>
      <c r="H3022" s="45"/>
    </row>
    <row r="3023" hidden="1">
      <c r="A3023" s="41">
        <v>44416.0</v>
      </c>
      <c r="B3023" s="19">
        <v>955396.0</v>
      </c>
      <c r="E3023" s="43">
        <v>0.0</v>
      </c>
      <c r="H3023" s="45"/>
    </row>
    <row r="3024" hidden="1">
      <c r="A3024" s="41">
        <v>44416.0</v>
      </c>
      <c r="B3024" s="19">
        <v>955675.0</v>
      </c>
      <c r="E3024" s="43">
        <v>0.0</v>
      </c>
      <c r="H3024" s="45"/>
    </row>
    <row r="3025" hidden="1">
      <c r="A3025" s="41">
        <v>44416.0</v>
      </c>
      <c r="B3025" s="19">
        <v>955925.0</v>
      </c>
      <c r="E3025" s="43">
        <v>0.0</v>
      </c>
      <c r="H3025" s="45"/>
    </row>
    <row r="3026" hidden="1">
      <c r="A3026" s="41">
        <v>44416.0</v>
      </c>
      <c r="B3026" s="19">
        <v>955843.0</v>
      </c>
      <c r="E3026" s="43">
        <v>0.0</v>
      </c>
      <c r="H3026" s="45"/>
    </row>
    <row r="3027" hidden="1">
      <c r="A3027" s="41">
        <v>44416.0</v>
      </c>
      <c r="B3027" s="19">
        <v>955990.0</v>
      </c>
      <c r="E3027" s="43">
        <v>0.0</v>
      </c>
      <c r="H3027" s="45"/>
    </row>
    <row r="3028" hidden="1">
      <c r="A3028" s="41">
        <v>44417.0</v>
      </c>
      <c r="B3028" s="19">
        <v>957079.0</v>
      </c>
      <c r="E3028" s="43">
        <v>0.0</v>
      </c>
      <c r="H3028" s="45"/>
    </row>
    <row r="3029" hidden="1">
      <c r="A3029" s="41">
        <v>44418.0</v>
      </c>
      <c r="B3029" s="19">
        <v>957620.0</v>
      </c>
      <c r="E3029" s="43">
        <v>0.0</v>
      </c>
      <c r="H3029" s="45"/>
    </row>
    <row r="3030" hidden="1">
      <c r="A3030" s="41">
        <v>44420.0</v>
      </c>
      <c r="B3030" s="19">
        <v>958753.0</v>
      </c>
      <c r="E3030" s="43">
        <v>0.0</v>
      </c>
      <c r="H3030" s="45"/>
    </row>
    <row r="3031" hidden="1">
      <c r="A3031" s="41">
        <v>44420.0</v>
      </c>
      <c r="B3031" s="19">
        <v>958916.0</v>
      </c>
      <c r="E3031" s="43">
        <v>0.0</v>
      </c>
      <c r="H3031" s="45"/>
    </row>
    <row r="3032" hidden="1">
      <c r="A3032" s="41">
        <v>44420.0</v>
      </c>
      <c r="B3032" s="19">
        <v>959174.0</v>
      </c>
      <c r="E3032" s="43">
        <v>0.0</v>
      </c>
      <c r="H3032" s="45"/>
    </row>
    <row r="3033" hidden="1">
      <c r="A3033" s="41">
        <v>44421.0</v>
      </c>
      <c r="B3033" s="19">
        <v>959411.0</v>
      </c>
      <c r="E3033" s="43">
        <v>0.0</v>
      </c>
      <c r="H3033" s="45"/>
    </row>
    <row r="3034" hidden="1">
      <c r="A3034" s="41">
        <v>44421.0</v>
      </c>
      <c r="B3034" s="19">
        <v>959679.0</v>
      </c>
      <c r="E3034" s="43">
        <v>0.0</v>
      </c>
      <c r="H3034" s="45"/>
    </row>
    <row r="3035" hidden="1">
      <c r="A3035" s="41">
        <v>44422.0</v>
      </c>
      <c r="B3035" s="19">
        <v>960100.0</v>
      </c>
      <c r="E3035" s="43">
        <v>0.0</v>
      </c>
      <c r="H3035" s="45"/>
    </row>
    <row r="3036" hidden="1">
      <c r="A3036" s="41">
        <v>44422.0</v>
      </c>
      <c r="B3036" s="19">
        <v>960081.0</v>
      </c>
      <c r="E3036" s="43">
        <v>0.0</v>
      </c>
      <c r="H3036" s="45"/>
    </row>
    <row r="3037" hidden="1">
      <c r="A3037" s="41">
        <v>44422.0</v>
      </c>
      <c r="B3037" s="19">
        <v>959983.0</v>
      </c>
      <c r="E3037" s="43">
        <v>0.0</v>
      </c>
      <c r="H3037" s="45"/>
    </row>
    <row r="3038" hidden="1">
      <c r="A3038" s="41">
        <v>44423.0</v>
      </c>
      <c r="B3038" s="19">
        <v>961124.0</v>
      </c>
      <c r="E3038" s="43">
        <v>0.0</v>
      </c>
      <c r="H3038" s="45"/>
    </row>
    <row r="3039" hidden="1">
      <c r="A3039" s="41">
        <v>44423.0</v>
      </c>
      <c r="B3039" s="19">
        <v>960474.0</v>
      </c>
      <c r="E3039" s="43">
        <v>0.0</v>
      </c>
      <c r="H3039" s="45"/>
    </row>
    <row r="3040" hidden="1">
      <c r="A3040" s="41">
        <v>44409.0</v>
      </c>
      <c r="B3040" s="19">
        <v>949446.0</v>
      </c>
      <c r="E3040" s="43">
        <v>0.0</v>
      </c>
      <c r="H3040" s="45"/>
    </row>
    <row r="3041" hidden="1">
      <c r="A3041" s="41">
        <v>44409.0</v>
      </c>
      <c r="B3041" s="19">
        <v>949843.0</v>
      </c>
      <c r="E3041" s="43">
        <v>0.0</v>
      </c>
      <c r="H3041" s="45"/>
    </row>
    <row r="3042" hidden="1">
      <c r="A3042" s="41">
        <v>44410.0</v>
      </c>
      <c r="B3042" s="19">
        <v>950907.0</v>
      </c>
      <c r="E3042" s="43">
        <v>0.0</v>
      </c>
      <c r="H3042" s="45"/>
    </row>
    <row r="3043" hidden="1">
      <c r="A3043" s="41">
        <v>44410.0</v>
      </c>
      <c r="B3043" s="19">
        <v>951072.0</v>
      </c>
      <c r="E3043" s="43">
        <v>0.0</v>
      </c>
      <c r="H3043" s="45"/>
    </row>
    <row r="3044" hidden="1">
      <c r="A3044" s="41">
        <v>44410.0</v>
      </c>
      <c r="B3044" s="19">
        <v>950656.0</v>
      </c>
      <c r="E3044" s="43">
        <v>0.0</v>
      </c>
      <c r="H3044" s="45"/>
    </row>
    <row r="3045" hidden="1">
      <c r="A3045" s="41">
        <v>44410.0</v>
      </c>
      <c r="B3045" s="19">
        <v>950259.0</v>
      </c>
      <c r="E3045" s="43">
        <v>0.0</v>
      </c>
      <c r="H3045" s="45"/>
    </row>
    <row r="3046" hidden="1">
      <c r="A3046" s="41">
        <v>44411.0</v>
      </c>
      <c r="B3046" s="19">
        <v>951230.0</v>
      </c>
      <c r="E3046" s="43">
        <v>0.0</v>
      </c>
      <c r="H3046" s="45"/>
    </row>
    <row r="3047" hidden="1">
      <c r="A3047" s="41">
        <v>44411.0</v>
      </c>
      <c r="B3047" s="19">
        <v>951604.0</v>
      </c>
      <c r="E3047" s="43">
        <v>0.0</v>
      </c>
      <c r="H3047" s="45"/>
    </row>
    <row r="3048" hidden="1">
      <c r="A3048" s="41">
        <v>44411.0</v>
      </c>
      <c r="B3048" s="19">
        <v>951859.0</v>
      </c>
      <c r="E3048" s="43">
        <v>0.0</v>
      </c>
      <c r="H3048" s="45"/>
    </row>
    <row r="3049" hidden="1">
      <c r="A3049" s="41">
        <v>44411.0</v>
      </c>
      <c r="B3049" s="19">
        <v>951886.0</v>
      </c>
      <c r="E3049" s="43">
        <v>0.0</v>
      </c>
      <c r="H3049" s="45"/>
    </row>
    <row r="3050" hidden="1">
      <c r="A3050" s="41">
        <v>44411.0</v>
      </c>
      <c r="B3050" s="19">
        <v>951094.0</v>
      </c>
      <c r="E3050" s="43">
        <v>0.0</v>
      </c>
      <c r="H3050" s="45"/>
    </row>
    <row r="3051" hidden="1">
      <c r="A3051" s="41">
        <v>44412.0</v>
      </c>
      <c r="B3051" s="19">
        <v>952592.0</v>
      </c>
      <c r="E3051" s="43">
        <v>0.0</v>
      </c>
      <c r="H3051" s="45"/>
    </row>
    <row r="3052" hidden="1">
      <c r="A3052" s="41">
        <v>44412.0</v>
      </c>
      <c r="B3052" s="19">
        <v>952341.0</v>
      </c>
      <c r="E3052" s="43">
        <v>0.0</v>
      </c>
      <c r="H3052" s="45"/>
    </row>
    <row r="3053" hidden="1">
      <c r="A3053" s="41">
        <v>44413.0</v>
      </c>
      <c r="B3053" s="19">
        <v>953157.0</v>
      </c>
      <c r="E3053" s="43">
        <v>0.0</v>
      </c>
      <c r="H3053" s="45"/>
    </row>
    <row r="3054" hidden="1">
      <c r="A3054" s="41">
        <v>44413.0</v>
      </c>
      <c r="B3054" s="19">
        <v>953469.0</v>
      </c>
      <c r="E3054" s="43">
        <v>0.0</v>
      </c>
      <c r="H3054" s="45"/>
    </row>
    <row r="3055" hidden="1">
      <c r="A3055" s="41">
        <v>44413.0</v>
      </c>
      <c r="B3055" s="19">
        <v>953561.0</v>
      </c>
      <c r="E3055" s="43">
        <v>0.0</v>
      </c>
      <c r="H3055" s="45"/>
    </row>
    <row r="3056" hidden="1">
      <c r="A3056" s="41">
        <v>44413.0</v>
      </c>
      <c r="B3056" s="19">
        <v>952851.0</v>
      </c>
      <c r="E3056" s="43">
        <v>0.0</v>
      </c>
      <c r="H3056" s="45"/>
    </row>
    <row r="3057" hidden="1">
      <c r="A3057" s="41">
        <v>44413.0</v>
      </c>
      <c r="B3057" s="19">
        <v>953595.0</v>
      </c>
      <c r="E3057" s="43">
        <v>0.0</v>
      </c>
      <c r="H3057" s="45"/>
    </row>
    <row r="3058" hidden="1">
      <c r="A3058" s="41">
        <v>44413.0</v>
      </c>
      <c r="B3058" s="19">
        <v>953492.0</v>
      </c>
      <c r="E3058" s="43">
        <v>0.0</v>
      </c>
      <c r="H3058" s="45"/>
    </row>
    <row r="3059" hidden="1">
      <c r="A3059" s="41">
        <v>44414.0</v>
      </c>
      <c r="B3059" s="19">
        <v>954523.0</v>
      </c>
      <c r="E3059" s="43">
        <v>0.0</v>
      </c>
      <c r="H3059" s="45"/>
    </row>
    <row r="3060" hidden="1">
      <c r="A3060" s="41">
        <v>44414.0</v>
      </c>
      <c r="B3060" s="19">
        <v>954582.0</v>
      </c>
      <c r="E3060" s="43">
        <v>0.0</v>
      </c>
      <c r="H3060" s="45"/>
    </row>
    <row r="3061" hidden="1">
      <c r="A3061" s="41">
        <v>44414.0</v>
      </c>
      <c r="B3061" s="19">
        <v>954167.0</v>
      </c>
      <c r="E3061" s="43">
        <v>0.0</v>
      </c>
      <c r="H3061" s="45"/>
    </row>
    <row r="3062" hidden="1">
      <c r="A3062" s="41">
        <v>44414.0</v>
      </c>
      <c r="B3062" s="19">
        <v>954278.0</v>
      </c>
      <c r="E3062" s="43">
        <v>0.0</v>
      </c>
      <c r="H3062" s="45"/>
    </row>
    <row r="3063" hidden="1">
      <c r="A3063" s="41">
        <v>44414.0</v>
      </c>
      <c r="B3063" s="19">
        <v>954598.0</v>
      </c>
      <c r="E3063" s="43">
        <v>0.0</v>
      </c>
      <c r="H3063" s="45"/>
    </row>
    <row r="3064" hidden="1">
      <c r="A3064" s="41">
        <v>44414.0</v>
      </c>
      <c r="B3064" s="19">
        <v>954351.0</v>
      </c>
      <c r="E3064" s="43">
        <v>0.0</v>
      </c>
      <c r="H3064" s="45"/>
    </row>
    <row r="3065" hidden="1">
      <c r="A3065" s="41">
        <v>44415.0</v>
      </c>
      <c r="B3065" s="19">
        <v>954838.0</v>
      </c>
      <c r="E3065" s="43">
        <v>0.0</v>
      </c>
      <c r="H3065" s="45"/>
    </row>
    <row r="3066" hidden="1">
      <c r="A3066" s="41">
        <v>44415.0</v>
      </c>
      <c r="B3066" s="19">
        <v>954954.0</v>
      </c>
      <c r="E3066" s="43">
        <v>0.0</v>
      </c>
      <c r="H3066" s="45"/>
    </row>
    <row r="3067" hidden="1">
      <c r="A3067" s="41">
        <v>44415.0</v>
      </c>
      <c r="B3067" s="19">
        <v>955112.0</v>
      </c>
      <c r="E3067" s="43">
        <v>0.0</v>
      </c>
      <c r="H3067" s="45"/>
    </row>
    <row r="3068" hidden="1">
      <c r="A3068" s="41">
        <v>44416.0</v>
      </c>
      <c r="B3068" s="19">
        <v>955943.0</v>
      </c>
      <c r="E3068" s="43">
        <v>0.0</v>
      </c>
      <c r="H3068" s="45"/>
    </row>
    <row r="3069" hidden="1">
      <c r="A3069" s="41">
        <v>44416.0</v>
      </c>
      <c r="B3069" s="19">
        <v>955282.0</v>
      </c>
      <c r="E3069" s="43">
        <v>0.0</v>
      </c>
      <c r="H3069" s="45"/>
    </row>
    <row r="3070" hidden="1">
      <c r="A3070" s="41">
        <v>44416.0</v>
      </c>
      <c r="B3070" s="19">
        <v>956125.0</v>
      </c>
      <c r="E3070" s="43">
        <v>0.0</v>
      </c>
      <c r="H3070" s="45"/>
    </row>
    <row r="3071" hidden="1">
      <c r="A3071" s="41">
        <v>44416.0</v>
      </c>
      <c r="B3071" s="19">
        <v>955885.0</v>
      </c>
      <c r="E3071" s="43">
        <v>0.0</v>
      </c>
      <c r="H3071" s="45"/>
    </row>
    <row r="3072" hidden="1">
      <c r="A3072" s="41">
        <v>44417.0</v>
      </c>
      <c r="B3072" s="19">
        <v>956890.0</v>
      </c>
      <c r="E3072" s="43">
        <v>0.0</v>
      </c>
      <c r="H3072" s="45"/>
    </row>
    <row r="3073" hidden="1">
      <c r="A3073" s="41">
        <v>44417.0</v>
      </c>
      <c r="B3073" s="19">
        <v>956363.0</v>
      </c>
      <c r="E3073" s="43">
        <v>0.0</v>
      </c>
      <c r="H3073" s="45"/>
    </row>
    <row r="3074" hidden="1">
      <c r="A3074" s="41">
        <v>44417.0</v>
      </c>
      <c r="B3074" s="19">
        <v>956615.0</v>
      </c>
      <c r="E3074" s="43">
        <v>0.0</v>
      </c>
      <c r="H3074" s="45"/>
    </row>
    <row r="3075" hidden="1">
      <c r="A3075" s="41">
        <v>44417.0</v>
      </c>
      <c r="B3075" s="19">
        <v>956932.0</v>
      </c>
      <c r="E3075" s="43">
        <v>0.0</v>
      </c>
      <c r="H3075" s="45"/>
    </row>
    <row r="3076" hidden="1">
      <c r="A3076" s="41">
        <v>44417.0</v>
      </c>
      <c r="B3076" s="19">
        <v>956796.0</v>
      </c>
      <c r="E3076" s="43">
        <v>0.0</v>
      </c>
      <c r="H3076" s="45"/>
    </row>
    <row r="3077" hidden="1">
      <c r="A3077" s="41">
        <v>44418.0</v>
      </c>
      <c r="B3077" s="19">
        <v>957694.0</v>
      </c>
      <c r="E3077" s="43">
        <v>0.0</v>
      </c>
      <c r="H3077" s="45"/>
    </row>
    <row r="3078" hidden="1">
      <c r="A3078" s="41">
        <v>44418.0</v>
      </c>
      <c r="B3078" s="19">
        <v>957707.0</v>
      </c>
      <c r="E3078" s="43">
        <v>0.0</v>
      </c>
      <c r="H3078" s="45"/>
    </row>
    <row r="3079" hidden="1">
      <c r="A3079" s="41">
        <v>44418.0</v>
      </c>
      <c r="B3079" s="19">
        <v>957871.0</v>
      </c>
      <c r="E3079" s="43">
        <v>0.0</v>
      </c>
      <c r="H3079" s="45"/>
    </row>
    <row r="3080" hidden="1">
      <c r="A3080" s="41">
        <v>44418.0</v>
      </c>
      <c r="B3080" s="19">
        <v>957185.0</v>
      </c>
      <c r="E3080" s="43">
        <v>0.0</v>
      </c>
      <c r="H3080" s="45"/>
    </row>
    <row r="3081" hidden="1">
      <c r="A3081" s="41">
        <v>44419.0</v>
      </c>
      <c r="B3081" s="19">
        <v>958461.0</v>
      </c>
      <c r="E3081" s="43">
        <v>0.0</v>
      </c>
      <c r="H3081" s="45"/>
    </row>
    <row r="3082" hidden="1">
      <c r="A3082" s="41">
        <v>44419.0</v>
      </c>
      <c r="B3082" s="19">
        <v>958137.0</v>
      </c>
      <c r="E3082" s="43">
        <v>0.0</v>
      </c>
      <c r="H3082" s="45"/>
    </row>
    <row r="3083" hidden="1">
      <c r="A3083" s="41">
        <v>44419.0</v>
      </c>
      <c r="B3083" s="19">
        <v>958439.0</v>
      </c>
      <c r="E3083" s="43">
        <v>0.0</v>
      </c>
      <c r="H3083" s="45"/>
    </row>
    <row r="3084" hidden="1">
      <c r="A3084" s="41">
        <v>44420.0</v>
      </c>
      <c r="B3084" s="19">
        <v>958828.0</v>
      </c>
      <c r="E3084" s="43">
        <v>0.0</v>
      </c>
      <c r="H3084" s="45"/>
    </row>
    <row r="3085" hidden="1">
      <c r="A3085" s="41">
        <v>44420.0</v>
      </c>
      <c r="B3085" s="19">
        <v>958907.0</v>
      </c>
      <c r="E3085" s="43">
        <v>0.0</v>
      </c>
      <c r="H3085" s="45"/>
    </row>
    <row r="3086" hidden="1">
      <c r="A3086" s="41">
        <v>44420.0</v>
      </c>
      <c r="B3086" s="19">
        <v>958648.0</v>
      </c>
      <c r="E3086" s="43">
        <v>0.0</v>
      </c>
      <c r="H3086" s="45"/>
    </row>
    <row r="3087" hidden="1">
      <c r="A3087" s="41">
        <v>44420.0</v>
      </c>
      <c r="B3087" s="19">
        <v>959087.0</v>
      </c>
      <c r="E3087" s="43">
        <v>0.0</v>
      </c>
      <c r="H3087" s="45"/>
    </row>
    <row r="3088" hidden="1">
      <c r="A3088" s="41">
        <v>44420.0</v>
      </c>
      <c r="B3088" s="19">
        <v>959063.0</v>
      </c>
      <c r="E3088" s="43">
        <v>0.0</v>
      </c>
      <c r="H3088" s="45"/>
    </row>
    <row r="3089" hidden="1">
      <c r="A3089" s="41">
        <v>44421.0</v>
      </c>
      <c r="B3089" s="19">
        <v>959434.0</v>
      </c>
      <c r="E3089" s="43">
        <v>0.0</v>
      </c>
      <c r="H3089" s="45"/>
    </row>
    <row r="3090" hidden="1">
      <c r="A3090" s="41">
        <v>44421.0</v>
      </c>
      <c r="B3090" s="19">
        <v>959457.0</v>
      </c>
      <c r="E3090" s="43">
        <v>0.0</v>
      </c>
      <c r="H3090" s="45"/>
    </row>
    <row r="3091" hidden="1">
      <c r="A3091" s="41">
        <v>44421.0</v>
      </c>
      <c r="B3091" s="19">
        <v>959830.0</v>
      </c>
      <c r="E3091" s="43">
        <v>0.0</v>
      </c>
      <c r="H3091" s="45"/>
    </row>
    <row r="3092" hidden="1">
      <c r="A3092" s="41">
        <v>44422.0</v>
      </c>
      <c r="B3092" s="19">
        <v>959987.0</v>
      </c>
      <c r="E3092" s="43">
        <v>0.0</v>
      </c>
      <c r="H3092" s="45"/>
    </row>
    <row r="3093" hidden="1">
      <c r="A3093" s="41">
        <v>44422.0</v>
      </c>
      <c r="B3093" s="19">
        <v>960349.0</v>
      </c>
      <c r="E3093" s="43">
        <v>0.0</v>
      </c>
      <c r="H3093" s="45"/>
    </row>
    <row r="3094" hidden="1">
      <c r="A3094" s="41">
        <v>44423.0</v>
      </c>
      <c r="B3094" s="19">
        <v>961141.0</v>
      </c>
      <c r="E3094" s="43">
        <v>0.0</v>
      </c>
      <c r="H3094" s="45"/>
    </row>
    <row r="3095" hidden="1">
      <c r="A3095" s="41">
        <v>44423.0</v>
      </c>
      <c r="B3095" s="19">
        <v>960987.0</v>
      </c>
      <c r="E3095" s="43">
        <v>0.0</v>
      </c>
      <c r="H3095" s="45"/>
    </row>
    <row r="3096" hidden="1">
      <c r="A3096" s="41">
        <v>44409.0</v>
      </c>
      <c r="B3096" s="19">
        <v>949764.0</v>
      </c>
      <c r="E3096" s="43">
        <v>0.0</v>
      </c>
      <c r="H3096" s="45"/>
    </row>
    <row r="3097" hidden="1">
      <c r="A3097" s="41">
        <v>44409.0</v>
      </c>
      <c r="B3097" s="19">
        <v>949692.0</v>
      </c>
      <c r="E3097" s="43">
        <v>0.0</v>
      </c>
      <c r="H3097" s="45"/>
    </row>
    <row r="3098" hidden="1">
      <c r="A3098" s="41">
        <v>44409.0</v>
      </c>
      <c r="B3098" s="19">
        <v>949549.0</v>
      </c>
      <c r="E3098" s="43">
        <v>0.0</v>
      </c>
      <c r="H3098" s="45"/>
    </row>
    <row r="3099" hidden="1">
      <c r="A3099" s="41">
        <v>44409.0</v>
      </c>
      <c r="B3099" s="19">
        <v>949216.0</v>
      </c>
      <c r="E3099" s="43">
        <v>0.0</v>
      </c>
      <c r="H3099" s="45"/>
    </row>
    <row r="3100" hidden="1">
      <c r="A3100" s="41">
        <v>44409.0</v>
      </c>
      <c r="B3100" s="19">
        <v>949224.0</v>
      </c>
      <c r="E3100" s="43">
        <v>0.0</v>
      </c>
      <c r="H3100" s="45"/>
    </row>
    <row r="3101" hidden="1">
      <c r="A3101" s="41">
        <v>44410.0</v>
      </c>
      <c r="B3101" s="19">
        <v>950833.0</v>
      </c>
      <c r="E3101" s="43">
        <v>0.0</v>
      </c>
      <c r="H3101" s="45"/>
    </row>
    <row r="3102" hidden="1">
      <c r="A3102" s="41">
        <v>44410.0</v>
      </c>
      <c r="B3102" s="19">
        <v>950410.0</v>
      </c>
      <c r="E3102" s="43">
        <v>0.0</v>
      </c>
      <c r="H3102" s="45"/>
    </row>
    <row r="3103" hidden="1">
      <c r="A3103" s="41">
        <v>44410.0</v>
      </c>
      <c r="B3103" s="19">
        <v>950174.0</v>
      </c>
      <c r="E3103" s="43">
        <v>0.0</v>
      </c>
      <c r="H3103" s="45"/>
    </row>
    <row r="3104" hidden="1">
      <c r="A3104" s="41">
        <v>44410.0</v>
      </c>
      <c r="B3104" s="19">
        <v>950980.0</v>
      </c>
      <c r="E3104" s="43">
        <v>0.0</v>
      </c>
      <c r="H3104" s="45"/>
    </row>
    <row r="3105" hidden="1">
      <c r="A3105" s="41">
        <v>44410.0</v>
      </c>
      <c r="B3105" s="19">
        <v>950631.0</v>
      </c>
      <c r="E3105" s="43">
        <v>0.0</v>
      </c>
      <c r="H3105" s="45"/>
    </row>
    <row r="3106" hidden="1">
      <c r="A3106" s="41">
        <v>44411.0</v>
      </c>
      <c r="B3106" s="19">
        <v>951625.0</v>
      </c>
      <c r="E3106" s="43">
        <v>0.0</v>
      </c>
      <c r="H3106" s="45"/>
    </row>
    <row r="3107" hidden="1">
      <c r="A3107" s="41">
        <v>44411.0</v>
      </c>
      <c r="B3107" s="19">
        <v>951492.0</v>
      </c>
      <c r="E3107" s="43">
        <v>0.0</v>
      </c>
      <c r="H3107" s="45"/>
    </row>
    <row r="3108" hidden="1">
      <c r="A3108" s="41">
        <v>44411.0</v>
      </c>
      <c r="B3108" s="19">
        <v>951912.0</v>
      </c>
      <c r="E3108" s="43">
        <v>0.0</v>
      </c>
      <c r="H3108" s="45"/>
    </row>
    <row r="3109" hidden="1">
      <c r="A3109" s="41">
        <v>44411.0</v>
      </c>
      <c r="B3109" s="19">
        <v>951110.0</v>
      </c>
      <c r="E3109" s="43">
        <v>0.0</v>
      </c>
      <c r="H3109" s="45"/>
    </row>
    <row r="3110" hidden="1">
      <c r="A3110" s="41">
        <v>44411.0</v>
      </c>
      <c r="B3110" s="19">
        <v>951841.0</v>
      </c>
      <c r="E3110" s="43">
        <v>0.0</v>
      </c>
      <c r="H3110" s="45"/>
    </row>
    <row r="3111" hidden="1">
      <c r="A3111" s="41">
        <v>44412.0</v>
      </c>
      <c r="B3111" s="19">
        <v>952314.0</v>
      </c>
      <c r="E3111" s="43">
        <v>0.0</v>
      </c>
      <c r="H3111" s="45"/>
    </row>
    <row r="3112" hidden="1">
      <c r="A3112" s="41">
        <v>44412.0</v>
      </c>
      <c r="B3112" s="19">
        <v>952446.0</v>
      </c>
      <c r="E3112" s="43">
        <v>0.0</v>
      </c>
      <c r="H3112" s="45"/>
    </row>
    <row r="3113" hidden="1">
      <c r="A3113" s="41">
        <v>44412.0</v>
      </c>
      <c r="B3113" s="19">
        <v>952100.0</v>
      </c>
      <c r="E3113" s="43">
        <v>0.0</v>
      </c>
      <c r="H3113" s="45"/>
    </row>
    <row r="3114" hidden="1">
      <c r="A3114" s="41">
        <v>44413.0</v>
      </c>
      <c r="B3114" s="19">
        <v>953400.0</v>
      </c>
      <c r="E3114" s="43">
        <v>0.0</v>
      </c>
      <c r="H3114" s="45"/>
    </row>
    <row r="3115" hidden="1">
      <c r="A3115" s="41">
        <v>44413.0</v>
      </c>
      <c r="B3115" s="19">
        <v>953586.0</v>
      </c>
      <c r="E3115" s="43">
        <v>0.0</v>
      </c>
      <c r="H3115" s="45"/>
    </row>
    <row r="3116" hidden="1">
      <c r="A3116" s="41">
        <v>44413.0</v>
      </c>
      <c r="B3116" s="19">
        <v>952853.0</v>
      </c>
      <c r="E3116" s="43">
        <v>0.0</v>
      </c>
      <c r="H3116" s="45"/>
    </row>
    <row r="3117" hidden="1">
      <c r="A3117" s="41">
        <v>44413.0</v>
      </c>
      <c r="B3117" s="19">
        <v>953573.0</v>
      </c>
      <c r="E3117" s="43">
        <v>0.0</v>
      </c>
      <c r="H3117" s="45"/>
    </row>
    <row r="3118" hidden="1">
      <c r="A3118" s="41">
        <v>44413.0</v>
      </c>
      <c r="B3118" s="19">
        <v>953146.0</v>
      </c>
      <c r="E3118" s="43">
        <v>0.0</v>
      </c>
      <c r="H3118" s="45"/>
    </row>
    <row r="3119" hidden="1">
      <c r="A3119" s="41">
        <v>44413.0</v>
      </c>
      <c r="B3119" s="19">
        <v>953112.0</v>
      </c>
      <c r="E3119" s="43">
        <v>0.0</v>
      </c>
      <c r="H3119" s="45"/>
    </row>
    <row r="3120" hidden="1">
      <c r="A3120" s="41">
        <v>44413.0</v>
      </c>
      <c r="B3120" s="19">
        <v>953672.0</v>
      </c>
      <c r="E3120" s="43">
        <v>0.0</v>
      </c>
      <c r="H3120" s="45"/>
    </row>
    <row r="3121" hidden="1">
      <c r="A3121" s="41">
        <v>44413.0</v>
      </c>
      <c r="B3121" s="19">
        <v>953637.0</v>
      </c>
      <c r="E3121" s="43">
        <v>0.0</v>
      </c>
      <c r="H3121" s="45"/>
    </row>
    <row r="3122" hidden="1">
      <c r="A3122" s="41">
        <v>44414.0</v>
      </c>
      <c r="B3122" s="19">
        <v>954553.0</v>
      </c>
      <c r="E3122" s="43">
        <v>0.0</v>
      </c>
      <c r="H3122" s="45"/>
    </row>
    <row r="3123" hidden="1">
      <c r="A3123" s="41">
        <v>44414.0</v>
      </c>
      <c r="B3123" s="19">
        <v>954601.0</v>
      </c>
      <c r="E3123" s="43">
        <v>0.0</v>
      </c>
      <c r="H3123" s="45"/>
    </row>
    <row r="3124" hidden="1">
      <c r="A3124" s="41">
        <v>44414.0</v>
      </c>
      <c r="B3124" s="19">
        <v>954386.0</v>
      </c>
      <c r="E3124" s="43">
        <v>0.0</v>
      </c>
      <c r="H3124" s="45"/>
    </row>
    <row r="3125" hidden="1">
      <c r="A3125" s="41">
        <v>44414.0</v>
      </c>
      <c r="B3125" s="19">
        <v>954145.0</v>
      </c>
      <c r="E3125" s="43">
        <v>0.0</v>
      </c>
      <c r="H3125" s="45"/>
    </row>
    <row r="3126" hidden="1">
      <c r="A3126" s="41">
        <v>44416.0</v>
      </c>
      <c r="B3126" s="19">
        <v>955896.0</v>
      </c>
      <c r="E3126" s="43">
        <v>0.0</v>
      </c>
      <c r="H3126" s="45"/>
    </row>
    <row r="3127" hidden="1">
      <c r="A3127" s="41">
        <v>44416.0</v>
      </c>
      <c r="B3127" s="19">
        <v>955686.0</v>
      </c>
      <c r="E3127" s="43">
        <v>0.0</v>
      </c>
      <c r="H3127" s="45"/>
    </row>
    <row r="3128" hidden="1">
      <c r="A3128" s="41">
        <v>44416.0</v>
      </c>
      <c r="B3128" s="19">
        <v>955743.0</v>
      </c>
      <c r="E3128" s="43">
        <v>0.0</v>
      </c>
      <c r="H3128" s="45"/>
    </row>
    <row r="3129" hidden="1">
      <c r="A3129" s="41">
        <v>44416.0</v>
      </c>
      <c r="B3129" s="19">
        <v>955999.0</v>
      </c>
      <c r="E3129" s="43">
        <v>0.0</v>
      </c>
      <c r="H3129" s="45"/>
    </row>
    <row r="3130" hidden="1">
      <c r="A3130" s="41">
        <v>44416.0</v>
      </c>
      <c r="B3130" s="19">
        <v>955622.0</v>
      </c>
      <c r="E3130" s="43">
        <v>0.0</v>
      </c>
      <c r="H3130" s="45"/>
    </row>
    <row r="3131" hidden="1">
      <c r="A3131" s="41">
        <v>44416.0</v>
      </c>
      <c r="B3131" s="19">
        <v>956169.0</v>
      </c>
      <c r="E3131" s="43">
        <v>0.0</v>
      </c>
      <c r="H3131" s="45"/>
    </row>
    <row r="3132" hidden="1">
      <c r="A3132" s="41">
        <v>44416.0</v>
      </c>
      <c r="B3132" s="19">
        <v>955502.0</v>
      </c>
      <c r="E3132" s="43">
        <v>0.0</v>
      </c>
      <c r="H3132" s="45"/>
    </row>
    <row r="3133" hidden="1">
      <c r="A3133" s="41">
        <v>44416.0</v>
      </c>
      <c r="B3133" s="19">
        <v>956327.0</v>
      </c>
      <c r="E3133" s="43">
        <v>0.0</v>
      </c>
      <c r="H3133" s="45"/>
    </row>
    <row r="3134" hidden="1">
      <c r="A3134" s="41">
        <v>44417.0</v>
      </c>
      <c r="B3134" s="19">
        <v>957138.0</v>
      </c>
      <c r="E3134" s="43">
        <v>0.0</v>
      </c>
      <c r="H3134" s="45"/>
    </row>
    <row r="3135" hidden="1">
      <c r="A3135" s="41">
        <v>44417.0</v>
      </c>
      <c r="B3135" s="19">
        <v>956597.0</v>
      </c>
      <c r="E3135" s="43">
        <v>0.0</v>
      </c>
      <c r="H3135" s="45"/>
    </row>
    <row r="3136" hidden="1">
      <c r="A3136" s="41">
        <v>44417.0</v>
      </c>
      <c r="B3136" s="19">
        <v>956889.0</v>
      </c>
      <c r="E3136" s="43">
        <v>0.0</v>
      </c>
      <c r="H3136" s="45"/>
    </row>
    <row r="3137" hidden="1">
      <c r="A3137" s="41">
        <v>44418.0</v>
      </c>
      <c r="B3137" s="19">
        <v>957299.0</v>
      </c>
      <c r="E3137" s="43">
        <v>0.0</v>
      </c>
      <c r="H3137" s="45"/>
    </row>
    <row r="3138" hidden="1">
      <c r="A3138" s="41">
        <v>44418.0</v>
      </c>
      <c r="B3138" s="19">
        <v>957741.0</v>
      </c>
      <c r="E3138" s="43">
        <v>0.0</v>
      </c>
      <c r="H3138" s="45"/>
    </row>
    <row r="3139" hidden="1">
      <c r="A3139" s="41">
        <v>44419.0</v>
      </c>
      <c r="B3139" s="19">
        <v>957904.0</v>
      </c>
      <c r="E3139" s="43">
        <v>0.0</v>
      </c>
      <c r="H3139" s="45"/>
    </row>
    <row r="3140" hidden="1">
      <c r="A3140" s="41">
        <v>44419.0</v>
      </c>
      <c r="B3140" s="19">
        <v>957934.0</v>
      </c>
      <c r="E3140" s="43">
        <v>0.0</v>
      </c>
      <c r="H3140" s="45"/>
    </row>
    <row r="3141" hidden="1">
      <c r="A3141" s="41">
        <v>44419.0</v>
      </c>
      <c r="B3141" s="19">
        <v>958484.0</v>
      </c>
      <c r="E3141" s="43">
        <v>0.0</v>
      </c>
      <c r="H3141" s="45"/>
    </row>
    <row r="3142" hidden="1">
      <c r="A3142" s="41">
        <v>44419.0</v>
      </c>
      <c r="B3142" s="19">
        <v>958063.0</v>
      </c>
      <c r="E3142" s="43">
        <v>0.0</v>
      </c>
      <c r="H3142" s="45"/>
    </row>
    <row r="3143" hidden="1">
      <c r="A3143" s="41">
        <v>44420.0</v>
      </c>
      <c r="B3143" s="19">
        <v>958953.0</v>
      </c>
      <c r="E3143" s="43">
        <v>0.0</v>
      </c>
      <c r="H3143" s="45"/>
    </row>
    <row r="3144" hidden="1">
      <c r="A3144" s="41">
        <v>44420.0</v>
      </c>
      <c r="B3144" s="19">
        <v>958766.0</v>
      </c>
      <c r="E3144" s="43">
        <v>0.0</v>
      </c>
      <c r="H3144" s="45"/>
    </row>
    <row r="3145" hidden="1">
      <c r="A3145" s="41">
        <v>44420.0</v>
      </c>
      <c r="B3145" s="19">
        <v>959150.0</v>
      </c>
      <c r="E3145" s="43">
        <v>0.0</v>
      </c>
      <c r="H3145" s="45"/>
    </row>
    <row r="3146" hidden="1">
      <c r="A3146" s="41">
        <v>44420.0</v>
      </c>
      <c r="B3146" s="19">
        <v>959225.0</v>
      </c>
      <c r="E3146" s="43">
        <v>0.0</v>
      </c>
      <c r="H3146" s="45"/>
    </row>
    <row r="3147" hidden="1">
      <c r="A3147" s="41">
        <v>44422.0</v>
      </c>
      <c r="B3147" s="19">
        <v>960200.0</v>
      </c>
      <c r="E3147" s="43">
        <v>0.0</v>
      </c>
      <c r="H3147" s="45"/>
    </row>
    <row r="3148" hidden="1">
      <c r="A3148" s="41">
        <v>44422.0</v>
      </c>
      <c r="B3148" s="19">
        <v>960157.0</v>
      </c>
      <c r="E3148" s="43">
        <v>0.0</v>
      </c>
      <c r="H3148" s="45"/>
    </row>
    <row r="3149" hidden="1">
      <c r="A3149" s="41">
        <v>44422.0</v>
      </c>
      <c r="B3149" s="19">
        <v>960159.0</v>
      </c>
      <c r="E3149" s="43">
        <v>0.0</v>
      </c>
      <c r="H3149" s="45"/>
    </row>
    <row r="3150" hidden="1">
      <c r="A3150" s="41">
        <v>44423.0</v>
      </c>
      <c r="B3150" s="19">
        <v>960559.0</v>
      </c>
      <c r="E3150" s="43">
        <v>0.0</v>
      </c>
      <c r="H3150" s="45"/>
    </row>
    <row r="3151" hidden="1">
      <c r="A3151" s="41">
        <v>44423.0</v>
      </c>
      <c r="B3151" s="19">
        <v>961084.0</v>
      </c>
      <c r="E3151" s="43">
        <v>0.0</v>
      </c>
      <c r="H3151" s="45"/>
    </row>
    <row r="3152" hidden="1">
      <c r="A3152" s="41">
        <v>44423.0</v>
      </c>
      <c r="B3152" s="19">
        <v>960497.0</v>
      </c>
      <c r="E3152" s="43">
        <v>0.0</v>
      </c>
      <c r="H3152" s="45"/>
    </row>
    <row r="3153" hidden="1">
      <c r="A3153" s="41">
        <v>44423.0</v>
      </c>
      <c r="B3153" s="19">
        <v>960876.0</v>
      </c>
      <c r="E3153" s="43">
        <v>0.0</v>
      </c>
      <c r="H3153" s="45"/>
    </row>
    <row r="3154" hidden="1">
      <c r="A3154" s="41">
        <v>44423.0</v>
      </c>
      <c r="B3154" s="19">
        <v>960463.0</v>
      </c>
      <c r="E3154" s="43">
        <v>0.0</v>
      </c>
      <c r="H3154" s="45"/>
    </row>
    <row r="3155">
      <c r="A3155" s="41">
        <v>44410.0</v>
      </c>
      <c r="B3155" s="19">
        <v>950969.0</v>
      </c>
      <c r="C3155" s="19">
        <v>0.0</v>
      </c>
      <c r="D3155" s="42">
        <v>260.0</v>
      </c>
      <c r="E3155" s="43">
        <v>1.0</v>
      </c>
      <c r="F3155" s="19" t="s">
        <v>40</v>
      </c>
      <c r="G3155" s="19" t="s">
        <v>40</v>
      </c>
      <c r="H3155" s="44" t="s">
        <v>39</v>
      </c>
      <c r="I3155" s="19" t="s">
        <v>39</v>
      </c>
    </row>
    <row r="3156" hidden="1">
      <c r="A3156" s="41">
        <v>44409.0</v>
      </c>
      <c r="B3156" s="19">
        <v>949827.0</v>
      </c>
      <c r="E3156" s="43">
        <v>0.0</v>
      </c>
      <c r="H3156" s="45"/>
    </row>
    <row r="3157" hidden="1">
      <c r="A3157" s="41">
        <v>44409.0</v>
      </c>
      <c r="B3157" s="19">
        <v>950003.0</v>
      </c>
      <c r="E3157" s="43">
        <v>0.0</v>
      </c>
      <c r="H3157" s="45"/>
    </row>
    <row r="3158" hidden="1">
      <c r="A3158" s="41">
        <v>44409.0</v>
      </c>
      <c r="B3158" s="19">
        <v>949185.0</v>
      </c>
      <c r="E3158" s="43">
        <v>0.0</v>
      </c>
      <c r="H3158" s="45"/>
    </row>
    <row r="3159" hidden="1">
      <c r="A3159" s="41">
        <v>44409.0</v>
      </c>
      <c r="B3159" s="19">
        <v>949337.0</v>
      </c>
      <c r="E3159" s="43">
        <v>0.0</v>
      </c>
      <c r="H3159" s="45"/>
    </row>
    <row r="3160" hidden="1">
      <c r="A3160" s="41">
        <v>44409.0</v>
      </c>
      <c r="B3160" s="19">
        <v>949980.0</v>
      </c>
      <c r="E3160" s="43">
        <v>0.0</v>
      </c>
      <c r="H3160" s="45"/>
    </row>
    <row r="3161" hidden="1">
      <c r="A3161" s="41">
        <v>44409.0</v>
      </c>
      <c r="B3161" s="19">
        <v>949979.0</v>
      </c>
      <c r="E3161" s="43">
        <v>0.0</v>
      </c>
      <c r="H3161" s="45"/>
    </row>
    <row r="3162" hidden="1">
      <c r="A3162" s="41">
        <v>44409.0</v>
      </c>
      <c r="B3162" s="19">
        <v>949936.0</v>
      </c>
      <c r="E3162" s="43">
        <v>0.0</v>
      </c>
      <c r="H3162" s="45"/>
    </row>
    <row r="3163" hidden="1">
      <c r="A3163" s="41">
        <v>44409.0</v>
      </c>
      <c r="B3163" s="19">
        <v>949781.0</v>
      </c>
      <c r="E3163" s="43">
        <v>0.0</v>
      </c>
      <c r="H3163" s="45"/>
    </row>
    <row r="3164" hidden="1">
      <c r="A3164" s="41">
        <v>44410.0</v>
      </c>
      <c r="B3164" s="19">
        <v>950581.0</v>
      </c>
      <c r="E3164" s="43">
        <v>0.0</v>
      </c>
      <c r="H3164" s="45"/>
    </row>
    <row r="3165" hidden="1">
      <c r="A3165" s="41">
        <v>44410.0</v>
      </c>
      <c r="B3165" s="19">
        <v>950308.0</v>
      </c>
      <c r="E3165" s="43">
        <v>0.0</v>
      </c>
      <c r="H3165" s="45"/>
    </row>
    <row r="3166" hidden="1">
      <c r="A3166" s="41">
        <v>44410.0</v>
      </c>
      <c r="B3166" s="19">
        <v>950971.0</v>
      </c>
      <c r="E3166" s="43">
        <v>0.0</v>
      </c>
      <c r="H3166" s="45"/>
    </row>
    <row r="3167" hidden="1">
      <c r="A3167" s="41">
        <v>44410.0</v>
      </c>
      <c r="B3167" s="19">
        <v>950648.0</v>
      </c>
      <c r="E3167" s="43">
        <v>0.0</v>
      </c>
      <c r="H3167" s="45"/>
    </row>
    <row r="3168" hidden="1">
      <c r="A3168" s="41">
        <v>44411.0</v>
      </c>
      <c r="B3168" s="19">
        <v>951396.0</v>
      </c>
      <c r="E3168" s="43">
        <v>0.0</v>
      </c>
      <c r="H3168" s="45"/>
    </row>
    <row r="3169" hidden="1">
      <c r="A3169" s="41">
        <v>44411.0</v>
      </c>
      <c r="B3169" s="19">
        <v>951750.0</v>
      </c>
      <c r="E3169" s="43">
        <v>0.0</v>
      </c>
      <c r="H3169" s="45"/>
    </row>
    <row r="3170" hidden="1">
      <c r="A3170" s="41">
        <v>44411.0</v>
      </c>
      <c r="B3170" s="19">
        <v>951200.0</v>
      </c>
      <c r="E3170" s="43">
        <v>0.0</v>
      </c>
      <c r="H3170" s="45"/>
    </row>
    <row r="3171" hidden="1">
      <c r="A3171" s="41">
        <v>44411.0</v>
      </c>
      <c r="B3171" s="19">
        <v>951306.0</v>
      </c>
      <c r="E3171" s="43">
        <v>0.0</v>
      </c>
      <c r="H3171" s="45"/>
    </row>
    <row r="3172" hidden="1">
      <c r="A3172" s="41">
        <v>44411.0</v>
      </c>
      <c r="B3172" s="19">
        <v>951948.0</v>
      </c>
      <c r="E3172" s="43">
        <v>0.0</v>
      </c>
      <c r="H3172" s="45"/>
    </row>
    <row r="3173" hidden="1">
      <c r="A3173" s="41">
        <v>44412.0</v>
      </c>
      <c r="B3173" s="19">
        <v>952638.0</v>
      </c>
      <c r="E3173" s="43">
        <v>0.0</v>
      </c>
      <c r="H3173" s="45"/>
    </row>
    <row r="3174" hidden="1">
      <c r="A3174" s="41">
        <v>44412.0</v>
      </c>
      <c r="B3174" s="19">
        <v>952327.0</v>
      </c>
      <c r="E3174" s="43">
        <v>0.0</v>
      </c>
      <c r="H3174" s="45"/>
    </row>
    <row r="3175" hidden="1">
      <c r="A3175" s="41">
        <v>44412.0</v>
      </c>
      <c r="B3175" s="19">
        <v>952494.0</v>
      </c>
      <c r="E3175" s="43">
        <v>0.0</v>
      </c>
      <c r="H3175" s="45"/>
    </row>
    <row r="3176" hidden="1">
      <c r="A3176" s="41">
        <v>44413.0</v>
      </c>
      <c r="B3176" s="19">
        <v>953541.0</v>
      </c>
      <c r="E3176" s="43">
        <v>0.0</v>
      </c>
      <c r="H3176" s="45"/>
    </row>
    <row r="3177" hidden="1">
      <c r="A3177" s="41">
        <v>44413.0</v>
      </c>
      <c r="B3177" s="19">
        <v>953474.0</v>
      </c>
      <c r="E3177" s="43">
        <v>0.0</v>
      </c>
      <c r="H3177" s="45"/>
    </row>
    <row r="3178" hidden="1">
      <c r="A3178" s="41">
        <v>44413.0</v>
      </c>
      <c r="B3178" s="19">
        <v>952933.0</v>
      </c>
      <c r="E3178" s="43">
        <v>0.0</v>
      </c>
      <c r="H3178" s="45"/>
    </row>
    <row r="3179" hidden="1">
      <c r="A3179" s="41">
        <v>44413.0</v>
      </c>
      <c r="B3179" s="19">
        <v>953215.0</v>
      </c>
      <c r="E3179" s="43">
        <v>0.0</v>
      </c>
      <c r="H3179" s="45"/>
    </row>
    <row r="3180" hidden="1">
      <c r="A3180" s="41">
        <v>44413.0</v>
      </c>
      <c r="B3180" s="19">
        <v>953038.0</v>
      </c>
      <c r="E3180" s="43">
        <v>0.0</v>
      </c>
      <c r="H3180" s="45"/>
    </row>
    <row r="3181" hidden="1">
      <c r="A3181" s="41">
        <v>44413.0</v>
      </c>
      <c r="B3181" s="19">
        <v>953625.0</v>
      </c>
      <c r="E3181" s="43">
        <v>0.0</v>
      </c>
      <c r="H3181" s="45"/>
    </row>
    <row r="3182" hidden="1">
      <c r="A3182" s="41">
        <v>44413.0</v>
      </c>
      <c r="B3182" s="19">
        <v>953769.0</v>
      </c>
      <c r="E3182" s="43">
        <v>0.0</v>
      </c>
      <c r="H3182" s="45"/>
    </row>
    <row r="3183" hidden="1">
      <c r="A3183" s="41">
        <v>44414.0</v>
      </c>
      <c r="B3183" s="19">
        <v>954355.0</v>
      </c>
      <c r="E3183" s="43">
        <v>0.0</v>
      </c>
      <c r="H3183" s="45"/>
    </row>
    <row r="3184" hidden="1">
      <c r="A3184" s="41">
        <v>44414.0</v>
      </c>
      <c r="B3184" s="19">
        <v>954209.0</v>
      </c>
      <c r="E3184" s="43">
        <v>0.0</v>
      </c>
      <c r="H3184" s="45"/>
    </row>
    <row r="3185" hidden="1">
      <c r="A3185" s="41">
        <v>44415.0</v>
      </c>
      <c r="B3185" s="19">
        <v>955126.0</v>
      </c>
      <c r="E3185" s="43">
        <v>0.0</v>
      </c>
      <c r="H3185" s="45"/>
    </row>
    <row r="3186" hidden="1">
      <c r="A3186" s="41">
        <v>44415.0</v>
      </c>
      <c r="B3186" s="19">
        <v>955041.0</v>
      </c>
      <c r="E3186" s="43">
        <v>0.0</v>
      </c>
      <c r="H3186" s="45"/>
    </row>
    <row r="3187" hidden="1">
      <c r="A3187" s="41">
        <v>44415.0</v>
      </c>
      <c r="B3187" s="19">
        <v>955059.0</v>
      </c>
      <c r="E3187" s="43">
        <v>0.0</v>
      </c>
      <c r="H3187" s="45"/>
    </row>
    <row r="3188" hidden="1">
      <c r="A3188" s="41">
        <v>44416.0</v>
      </c>
      <c r="B3188" s="19">
        <v>955475.0</v>
      </c>
      <c r="E3188" s="43">
        <v>0.0</v>
      </c>
      <c r="H3188" s="45"/>
    </row>
    <row r="3189" hidden="1">
      <c r="A3189" s="41">
        <v>44416.0</v>
      </c>
      <c r="B3189" s="19">
        <v>955481.0</v>
      </c>
      <c r="E3189" s="43">
        <v>0.0</v>
      </c>
      <c r="H3189" s="45"/>
    </row>
    <row r="3190" hidden="1">
      <c r="A3190" s="41">
        <v>44416.0</v>
      </c>
      <c r="B3190" s="19">
        <v>955792.0</v>
      </c>
      <c r="E3190" s="43">
        <v>0.0</v>
      </c>
      <c r="H3190" s="45"/>
    </row>
    <row r="3191" hidden="1">
      <c r="A3191" s="41">
        <v>44416.0</v>
      </c>
      <c r="B3191" s="19">
        <v>956273.0</v>
      </c>
      <c r="E3191" s="43">
        <v>0.0</v>
      </c>
      <c r="H3191" s="45"/>
    </row>
    <row r="3192" hidden="1">
      <c r="A3192" s="41">
        <v>44417.0</v>
      </c>
      <c r="B3192" s="19">
        <v>957119.0</v>
      </c>
      <c r="E3192" s="43">
        <v>0.0</v>
      </c>
      <c r="H3192" s="45"/>
    </row>
    <row r="3193" hidden="1">
      <c r="A3193" s="41">
        <v>44417.0</v>
      </c>
      <c r="B3193" s="19">
        <v>956900.0</v>
      </c>
      <c r="E3193" s="43">
        <v>0.0</v>
      </c>
      <c r="H3193" s="45"/>
    </row>
    <row r="3194" hidden="1">
      <c r="A3194" s="41">
        <v>44418.0</v>
      </c>
      <c r="B3194" s="19">
        <v>957164.0</v>
      </c>
      <c r="E3194" s="43">
        <v>0.0</v>
      </c>
      <c r="H3194" s="45"/>
    </row>
    <row r="3195" hidden="1">
      <c r="A3195" s="41">
        <v>44418.0</v>
      </c>
      <c r="B3195" s="19">
        <v>957374.0</v>
      </c>
      <c r="E3195" s="43">
        <v>0.0</v>
      </c>
      <c r="H3195" s="45"/>
    </row>
    <row r="3196" hidden="1">
      <c r="A3196" s="41">
        <v>44418.0</v>
      </c>
      <c r="B3196" s="19">
        <v>957422.0</v>
      </c>
      <c r="E3196" s="43">
        <v>0.0</v>
      </c>
      <c r="H3196" s="45"/>
    </row>
    <row r="3197" hidden="1">
      <c r="A3197" s="41">
        <v>44418.0</v>
      </c>
      <c r="B3197" s="19">
        <v>957590.0</v>
      </c>
      <c r="E3197" s="43">
        <v>0.0</v>
      </c>
      <c r="H3197" s="45"/>
    </row>
    <row r="3198" hidden="1">
      <c r="A3198" s="41">
        <v>44419.0</v>
      </c>
      <c r="B3198" s="19">
        <v>957942.0</v>
      </c>
      <c r="E3198" s="43">
        <v>0.0</v>
      </c>
      <c r="H3198" s="45"/>
    </row>
    <row r="3199" hidden="1">
      <c r="A3199" s="41">
        <v>44419.0</v>
      </c>
      <c r="B3199" s="19">
        <v>958171.0</v>
      </c>
      <c r="E3199" s="43">
        <v>0.0</v>
      </c>
      <c r="H3199" s="45"/>
    </row>
    <row r="3200" hidden="1">
      <c r="A3200" s="41">
        <v>44419.0</v>
      </c>
      <c r="B3200" s="19">
        <v>958183.0</v>
      </c>
      <c r="E3200" s="43">
        <v>0.0</v>
      </c>
      <c r="H3200" s="45"/>
    </row>
    <row r="3201" hidden="1">
      <c r="A3201" s="41">
        <v>44419.0</v>
      </c>
      <c r="B3201" s="19">
        <v>958209.0</v>
      </c>
      <c r="E3201" s="43">
        <v>0.0</v>
      </c>
      <c r="H3201" s="45"/>
    </row>
    <row r="3202" hidden="1">
      <c r="A3202" s="41">
        <v>44420.0</v>
      </c>
      <c r="B3202" s="19">
        <v>958641.0</v>
      </c>
      <c r="E3202" s="43">
        <v>0.0</v>
      </c>
      <c r="H3202" s="45"/>
    </row>
    <row r="3203" hidden="1">
      <c r="A3203" s="41">
        <v>44420.0</v>
      </c>
      <c r="B3203" s="19">
        <v>959243.0</v>
      </c>
      <c r="E3203" s="43">
        <v>0.0</v>
      </c>
      <c r="H3203" s="45"/>
    </row>
    <row r="3204" hidden="1">
      <c r="A3204" s="41">
        <v>44420.0</v>
      </c>
      <c r="B3204" s="19">
        <v>959333.0</v>
      </c>
      <c r="E3204" s="43">
        <v>0.0</v>
      </c>
      <c r="H3204" s="45"/>
    </row>
    <row r="3205" hidden="1">
      <c r="A3205" s="41">
        <v>44420.0</v>
      </c>
      <c r="B3205" s="19">
        <v>958627.0</v>
      </c>
      <c r="E3205" s="43">
        <v>0.0</v>
      </c>
      <c r="H3205" s="45"/>
    </row>
    <row r="3206" hidden="1">
      <c r="A3206" s="41">
        <v>44420.0</v>
      </c>
      <c r="B3206" s="19">
        <v>959265.0</v>
      </c>
      <c r="E3206" s="43">
        <v>0.0</v>
      </c>
      <c r="H3206" s="45"/>
    </row>
    <row r="3207" hidden="1">
      <c r="A3207" s="41">
        <v>44420.0</v>
      </c>
      <c r="B3207" s="19">
        <v>958986.0</v>
      </c>
      <c r="E3207" s="43">
        <v>0.0</v>
      </c>
      <c r="H3207" s="45"/>
    </row>
    <row r="3208" hidden="1">
      <c r="A3208" s="41">
        <v>44421.0</v>
      </c>
      <c r="B3208" s="19">
        <v>959651.0</v>
      </c>
      <c r="E3208" s="43">
        <v>0.0</v>
      </c>
      <c r="H3208" s="45"/>
    </row>
    <row r="3209" hidden="1">
      <c r="A3209" s="41">
        <v>44421.0</v>
      </c>
      <c r="B3209" s="19">
        <v>959862.0</v>
      </c>
      <c r="E3209" s="43">
        <v>0.0</v>
      </c>
      <c r="H3209" s="45"/>
    </row>
    <row r="3210" hidden="1">
      <c r="A3210" s="41">
        <v>44421.0</v>
      </c>
      <c r="B3210" s="19">
        <v>959969.0</v>
      </c>
      <c r="E3210" s="43">
        <v>0.0</v>
      </c>
      <c r="H3210" s="45"/>
    </row>
    <row r="3211" hidden="1">
      <c r="A3211" s="41">
        <v>44421.0</v>
      </c>
      <c r="B3211" s="19">
        <v>959431.0</v>
      </c>
      <c r="E3211" s="43">
        <v>0.0</v>
      </c>
      <c r="H3211" s="45"/>
    </row>
    <row r="3212" hidden="1">
      <c r="A3212" s="41">
        <v>44422.0</v>
      </c>
      <c r="B3212" s="19">
        <v>960312.0</v>
      </c>
      <c r="E3212" s="43">
        <v>0.0</v>
      </c>
      <c r="H3212" s="45"/>
    </row>
    <row r="3213" hidden="1">
      <c r="A3213" s="41">
        <v>44423.0</v>
      </c>
      <c r="B3213" s="19">
        <v>960945.0</v>
      </c>
      <c r="E3213" s="43">
        <v>0.0</v>
      </c>
      <c r="H3213" s="45"/>
    </row>
    <row r="3214" hidden="1">
      <c r="A3214" s="41">
        <v>44423.0</v>
      </c>
      <c r="B3214" s="19">
        <v>960880.0</v>
      </c>
      <c r="E3214" s="43">
        <v>0.0</v>
      </c>
      <c r="H3214" s="45"/>
    </row>
    <row r="3215" hidden="1">
      <c r="A3215" s="41">
        <v>44409.0</v>
      </c>
      <c r="B3215" s="19">
        <v>949949.0</v>
      </c>
      <c r="E3215" s="43">
        <v>0.0</v>
      </c>
      <c r="H3215" s="45"/>
    </row>
    <row r="3216" hidden="1">
      <c r="A3216" s="41">
        <v>44409.0</v>
      </c>
      <c r="B3216" s="19">
        <v>949799.0</v>
      </c>
      <c r="E3216" s="43">
        <v>0.0</v>
      </c>
      <c r="H3216" s="45"/>
    </row>
    <row r="3217" hidden="1">
      <c r="A3217" s="41">
        <v>44409.0</v>
      </c>
      <c r="B3217" s="19">
        <v>949693.0</v>
      </c>
      <c r="E3217" s="43">
        <v>0.0</v>
      </c>
      <c r="H3217" s="45"/>
    </row>
    <row r="3218" hidden="1">
      <c r="A3218" s="41">
        <v>44410.0</v>
      </c>
      <c r="B3218" s="19">
        <v>950597.0</v>
      </c>
      <c r="E3218" s="43">
        <v>0.0</v>
      </c>
      <c r="H3218" s="45"/>
    </row>
    <row r="3219" hidden="1">
      <c r="A3219" s="41">
        <v>44410.0</v>
      </c>
      <c r="B3219" s="19">
        <v>950747.0</v>
      </c>
      <c r="E3219" s="43">
        <v>0.0</v>
      </c>
      <c r="H3219" s="45"/>
    </row>
    <row r="3220" hidden="1">
      <c r="A3220" s="41">
        <v>44410.0</v>
      </c>
      <c r="B3220" s="19">
        <v>950029.0</v>
      </c>
      <c r="E3220" s="43">
        <v>0.0</v>
      </c>
      <c r="H3220" s="45"/>
    </row>
    <row r="3221" hidden="1">
      <c r="A3221" s="41">
        <v>44410.0</v>
      </c>
      <c r="B3221" s="19">
        <v>951023.0</v>
      </c>
      <c r="E3221" s="43">
        <v>0.0</v>
      </c>
      <c r="H3221" s="45"/>
    </row>
    <row r="3222" hidden="1">
      <c r="A3222" s="41">
        <v>44410.0</v>
      </c>
      <c r="B3222" s="19">
        <v>951034.0</v>
      </c>
      <c r="E3222" s="43">
        <v>0.0</v>
      </c>
      <c r="H3222" s="45"/>
    </row>
    <row r="3223" hidden="1">
      <c r="A3223" s="41">
        <v>44410.0</v>
      </c>
      <c r="B3223" s="19">
        <v>950620.0</v>
      </c>
      <c r="E3223" s="43">
        <v>0.0</v>
      </c>
      <c r="H3223" s="45"/>
    </row>
    <row r="3224" hidden="1">
      <c r="A3224" s="41">
        <v>44410.0</v>
      </c>
      <c r="B3224" s="19">
        <v>950331.0</v>
      </c>
      <c r="E3224" s="43">
        <v>0.0</v>
      </c>
      <c r="H3224" s="45"/>
    </row>
    <row r="3225" hidden="1">
      <c r="A3225" s="41">
        <v>44411.0</v>
      </c>
      <c r="B3225" s="19">
        <v>951845.0</v>
      </c>
      <c r="E3225" s="43">
        <v>0.0</v>
      </c>
      <c r="H3225" s="45"/>
    </row>
    <row r="3226" hidden="1">
      <c r="A3226" s="41">
        <v>44411.0</v>
      </c>
      <c r="B3226" s="19">
        <v>951791.0</v>
      </c>
      <c r="E3226" s="43">
        <v>0.0</v>
      </c>
      <c r="H3226" s="45"/>
    </row>
    <row r="3227" hidden="1">
      <c r="A3227" s="41">
        <v>44411.0</v>
      </c>
      <c r="B3227" s="19">
        <v>951651.0</v>
      </c>
      <c r="E3227" s="43">
        <v>0.0</v>
      </c>
      <c r="H3227" s="45"/>
    </row>
    <row r="3228" hidden="1">
      <c r="A3228" s="41">
        <v>44411.0</v>
      </c>
      <c r="B3228" s="19">
        <v>951540.0</v>
      </c>
      <c r="E3228" s="43">
        <v>0.0</v>
      </c>
      <c r="H3228" s="45"/>
    </row>
    <row r="3229" hidden="1">
      <c r="A3229" s="41">
        <v>44411.0</v>
      </c>
      <c r="B3229" s="19">
        <v>951407.0</v>
      </c>
      <c r="E3229" s="43">
        <v>0.0</v>
      </c>
      <c r="H3229" s="45"/>
    </row>
    <row r="3230" hidden="1">
      <c r="A3230" s="41">
        <v>44411.0</v>
      </c>
      <c r="B3230" s="19">
        <v>951766.0</v>
      </c>
      <c r="E3230" s="43">
        <v>0.0</v>
      </c>
      <c r="H3230" s="45"/>
    </row>
    <row r="3231" hidden="1">
      <c r="A3231" s="41">
        <v>44412.0</v>
      </c>
      <c r="B3231" s="19">
        <v>952063.0</v>
      </c>
      <c r="E3231" s="43">
        <v>0.0</v>
      </c>
      <c r="H3231" s="45"/>
    </row>
    <row r="3232" hidden="1">
      <c r="A3232" s="41">
        <v>44412.0</v>
      </c>
      <c r="B3232" s="19">
        <v>952493.0</v>
      </c>
      <c r="E3232" s="43">
        <v>0.0</v>
      </c>
      <c r="H3232" s="45"/>
    </row>
    <row r="3233" hidden="1">
      <c r="A3233" s="41">
        <v>44412.0</v>
      </c>
      <c r="B3233" s="19">
        <v>952460.0</v>
      </c>
      <c r="E3233" s="43">
        <v>0.0</v>
      </c>
      <c r="H3233" s="45"/>
    </row>
    <row r="3234" hidden="1">
      <c r="A3234" s="41">
        <v>44413.0</v>
      </c>
      <c r="B3234" s="19">
        <v>953477.0</v>
      </c>
      <c r="E3234" s="43">
        <v>0.0</v>
      </c>
      <c r="H3234" s="45"/>
    </row>
    <row r="3235" hidden="1">
      <c r="A3235" s="41">
        <v>44413.0</v>
      </c>
      <c r="B3235" s="19">
        <v>953446.0</v>
      </c>
      <c r="E3235" s="43">
        <v>0.0</v>
      </c>
      <c r="H3235" s="45"/>
    </row>
    <row r="3236" hidden="1">
      <c r="A3236" s="41">
        <v>44413.0</v>
      </c>
      <c r="B3236" s="19">
        <v>953288.0</v>
      </c>
      <c r="E3236" s="43">
        <v>0.0</v>
      </c>
      <c r="H3236" s="45"/>
    </row>
    <row r="3237" hidden="1">
      <c r="A3237" s="41">
        <v>44413.0</v>
      </c>
      <c r="B3237" s="19">
        <v>953861.0</v>
      </c>
      <c r="E3237" s="43">
        <v>0.0</v>
      </c>
      <c r="H3237" s="45"/>
    </row>
    <row r="3238" hidden="1">
      <c r="A3238" s="41">
        <v>44413.0</v>
      </c>
      <c r="B3238" s="19">
        <v>953768.0</v>
      </c>
      <c r="E3238" s="43">
        <v>0.0</v>
      </c>
      <c r="H3238" s="45"/>
    </row>
    <row r="3239" hidden="1">
      <c r="A3239" s="41">
        <v>44414.0</v>
      </c>
      <c r="B3239" s="19">
        <v>954590.0</v>
      </c>
      <c r="E3239" s="43">
        <v>0.0</v>
      </c>
      <c r="H3239" s="45"/>
    </row>
    <row r="3240" hidden="1">
      <c r="A3240" s="41">
        <v>44414.0</v>
      </c>
      <c r="B3240" s="19">
        <v>954169.0</v>
      </c>
      <c r="E3240" s="43">
        <v>0.0</v>
      </c>
      <c r="H3240" s="45"/>
    </row>
    <row r="3241" hidden="1">
      <c r="A3241" s="41">
        <v>44414.0</v>
      </c>
      <c r="B3241" s="19">
        <v>953993.0</v>
      </c>
      <c r="E3241" s="43">
        <v>0.0</v>
      </c>
      <c r="H3241" s="45"/>
    </row>
    <row r="3242" hidden="1">
      <c r="A3242" s="41">
        <v>44414.0</v>
      </c>
      <c r="B3242" s="19">
        <v>954138.0</v>
      </c>
      <c r="E3242" s="43">
        <v>0.0</v>
      </c>
      <c r="H3242" s="45"/>
    </row>
    <row r="3243" hidden="1">
      <c r="A3243" s="41">
        <v>44414.0</v>
      </c>
      <c r="B3243" s="19">
        <v>954179.0</v>
      </c>
      <c r="E3243" s="43">
        <v>0.0</v>
      </c>
      <c r="H3243" s="45"/>
    </row>
    <row r="3244" hidden="1">
      <c r="A3244" s="41">
        <v>44415.0</v>
      </c>
      <c r="B3244" s="19">
        <v>954746.0</v>
      </c>
      <c r="E3244" s="43">
        <v>0.0</v>
      </c>
      <c r="H3244" s="45"/>
    </row>
    <row r="3245" hidden="1">
      <c r="A3245" s="41">
        <v>44416.0</v>
      </c>
      <c r="B3245" s="19">
        <v>955315.0</v>
      </c>
      <c r="E3245" s="43">
        <v>0.0</v>
      </c>
      <c r="H3245" s="45"/>
    </row>
    <row r="3246" hidden="1">
      <c r="A3246" s="41">
        <v>44416.0</v>
      </c>
      <c r="B3246" s="19">
        <v>955321.0</v>
      </c>
      <c r="E3246" s="43">
        <v>0.0</v>
      </c>
      <c r="H3246" s="45"/>
    </row>
    <row r="3247" hidden="1">
      <c r="A3247" s="41">
        <v>44416.0</v>
      </c>
      <c r="B3247" s="19">
        <v>955703.0</v>
      </c>
      <c r="E3247" s="43">
        <v>0.0</v>
      </c>
      <c r="H3247" s="45"/>
    </row>
    <row r="3248" hidden="1">
      <c r="A3248" s="41">
        <v>44416.0</v>
      </c>
      <c r="B3248" s="19">
        <v>955524.0</v>
      </c>
      <c r="E3248" s="43">
        <v>0.0</v>
      </c>
      <c r="H3248" s="45"/>
    </row>
    <row r="3249" hidden="1">
      <c r="A3249" s="41">
        <v>44416.0</v>
      </c>
      <c r="B3249" s="19">
        <v>955981.0</v>
      </c>
      <c r="E3249" s="43">
        <v>0.0</v>
      </c>
      <c r="H3249" s="45"/>
    </row>
    <row r="3250" hidden="1">
      <c r="A3250" s="41">
        <v>44416.0</v>
      </c>
      <c r="B3250" s="19">
        <v>955730.0</v>
      </c>
      <c r="E3250" s="43">
        <v>0.0</v>
      </c>
      <c r="H3250" s="45"/>
    </row>
    <row r="3251" hidden="1">
      <c r="A3251" s="41">
        <v>44417.0</v>
      </c>
      <c r="B3251" s="19">
        <v>956744.0</v>
      </c>
      <c r="E3251" s="43">
        <v>0.0</v>
      </c>
      <c r="H3251" s="45"/>
    </row>
    <row r="3252" hidden="1">
      <c r="A3252" s="41">
        <v>44417.0</v>
      </c>
      <c r="B3252" s="19">
        <v>957007.0</v>
      </c>
      <c r="E3252" s="43">
        <v>0.0</v>
      </c>
      <c r="H3252" s="45"/>
    </row>
    <row r="3253" hidden="1">
      <c r="A3253" s="41">
        <v>44417.0</v>
      </c>
      <c r="B3253" s="19">
        <v>956587.0</v>
      </c>
      <c r="E3253" s="43">
        <v>0.0</v>
      </c>
      <c r="H3253" s="45"/>
    </row>
    <row r="3254" hidden="1">
      <c r="A3254" s="41">
        <v>44419.0</v>
      </c>
      <c r="B3254" s="19">
        <v>958220.0</v>
      </c>
      <c r="E3254" s="43">
        <v>0.0</v>
      </c>
      <c r="H3254" s="45"/>
    </row>
    <row r="3255" hidden="1">
      <c r="A3255" s="41">
        <v>44419.0</v>
      </c>
      <c r="B3255" s="19">
        <v>958356.0</v>
      </c>
      <c r="E3255" s="43">
        <v>0.0</v>
      </c>
      <c r="H3255" s="45"/>
    </row>
    <row r="3256" hidden="1">
      <c r="A3256" s="41">
        <v>44419.0</v>
      </c>
      <c r="B3256" s="19">
        <v>958095.0</v>
      </c>
      <c r="E3256" s="43">
        <v>0.0</v>
      </c>
      <c r="H3256" s="45"/>
    </row>
    <row r="3257" hidden="1">
      <c r="A3257" s="41">
        <v>44419.0</v>
      </c>
      <c r="B3257" s="19">
        <v>957954.0</v>
      </c>
      <c r="E3257" s="43">
        <v>0.0</v>
      </c>
      <c r="H3257" s="45"/>
    </row>
    <row r="3258" hidden="1">
      <c r="A3258" s="41">
        <v>44419.0</v>
      </c>
      <c r="B3258" s="19">
        <v>958131.0</v>
      </c>
      <c r="E3258" s="43">
        <v>0.0</v>
      </c>
      <c r="H3258" s="45"/>
    </row>
    <row r="3259" hidden="1">
      <c r="A3259" s="41">
        <v>44419.0</v>
      </c>
      <c r="B3259" s="19">
        <v>957888.0</v>
      </c>
      <c r="E3259" s="43">
        <v>0.0</v>
      </c>
      <c r="H3259" s="45"/>
    </row>
    <row r="3260" hidden="1">
      <c r="A3260" s="41">
        <v>44420.0</v>
      </c>
      <c r="B3260" s="19">
        <v>958752.0</v>
      </c>
      <c r="E3260" s="43">
        <v>0.0</v>
      </c>
      <c r="H3260" s="45"/>
    </row>
    <row r="3261" hidden="1">
      <c r="A3261" s="41">
        <v>44420.0</v>
      </c>
      <c r="B3261" s="19">
        <v>958565.0</v>
      </c>
      <c r="E3261" s="43">
        <v>0.0</v>
      </c>
      <c r="H3261" s="45"/>
    </row>
    <row r="3262" hidden="1">
      <c r="A3262" s="41">
        <v>44420.0</v>
      </c>
      <c r="B3262" s="19">
        <v>959149.0</v>
      </c>
      <c r="E3262" s="43">
        <v>0.0</v>
      </c>
      <c r="H3262" s="45"/>
    </row>
    <row r="3263" hidden="1">
      <c r="A3263" s="41">
        <v>44420.0</v>
      </c>
      <c r="B3263" s="19">
        <v>958675.0</v>
      </c>
      <c r="E3263" s="43">
        <v>0.0</v>
      </c>
      <c r="H3263" s="45"/>
    </row>
    <row r="3264" hidden="1">
      <c r="A3264" s="41">
        <v>44420.0</v>
      </c>
      <c r="B3264" s="19">
        <v>959155.0</v>
      </c>
      <c r="E3264" s="43">
        <v>0.0</v>
      </c>
      <c r="H3264" s="45"/>
    </row>
    <row r="3265" hidden="1">
      <c r="A3265" s="41">
        <v>44420.0</v>
      </c>
      <c r="B3265" s="19">
        <v>958802.0</v>
      </c>
      <c r="E3265" s="43">
        <v>0.0</v>
      </c>
      <c r="H3265" s="45"/>
    </row>
    <row r="3266" hidden="1">
      <c r="A3266" s="41">
        <v>44421.0</v>
      </c>
      <c r="B3266" s="19">
        <v>959964.0</v>
      </c>
      <c r="E3266" s="43">
        <v>0.0</v>
      </c>
      <c r="H3266" s="45"/>
    </row>
    <row r="3267" hidden="1">
      <c r="A3267" s="41">
        <v>44421.0</v>
      </c>
      <c r="B3267" s="19">
        <v>959524.0</v>
      </c>
      <c r="E3267" s="43">
        <v>0.0</v>
      </c>
      <c r="H3267" s="45"/>
    </row>
    <row r="3268" hidden="1">
      <c r="A3268" s="41">
        <v>44422.0</v>
      </c>
      <c r="B3268" s="19">
        <v>960108.0</v>
      </c>
      <c r="E3268" s="43">
        <v>0.0</v>
      </c>
      <c r="H3268" s="45"/>
    </row>
    <row r="3269" hidden="1">
      <c r="A3269" s="41">
        <v>44422.0</v>
      </c>
      <c r="B3269" s="19">
        <v>960182.0</v>
      </c>
      <c r="E3269" s="43">
        <v>0.0</v>
      </c>
      <c r="H3269" s="45"/>
    </row>
    <row r="3270" hidden="1">
      <c r="A3270" s="41">
        <v>44423.0</v>
      </c>
      <c r="B3270" s="19">
        <v>961131.0</v>
      </c>
      <c r="E3270" s="43">
        <v>0.0</v>
      </c>
      <c r="H3270" s="45"/>
    </row>
    <row r="3271" hidden="1">
      <c r="A3271" s="41">
        <v>44409.0</v>
      </c>
      <c r="B3271" s="19">
        <v>949293.0</v>
      </c>
      <c r="E3271" s="43">
        <v>0.0</v>
      </c>
      <c r="H3271" s="45"/>
    </row>
    <row r="3272" hidden="1">
      <c r="A3272" s="41">
        <v>44409.0</v>
      </c>
      <c r="B3272" s="19">
        <v>949574.0</v>
      </c>
      <c r="E3272" s="43">
        <v>0.0</v>
      </c>
      <c r="H3272" s="45"/>
    </row>
    <row r="3273" hidden="1">
      <c r="A3273" s="41">
        <v>44409.0</v>
      </c>
      <c r="B3273" s="19">
        <v>949144.0</v>
      </c>
      <c r="E3273" s="43">
        <v>0.0</v>
      </c>
      <c r="H3273" s="45"/>
    </row>
    <row r="3274" hidden="1">
      <c r="A3274" s="41">
        <v>44410.0</v>
      </c>
      <c r="B3274" s="19">
        <v>950440.0</v>
      </c>
      <c r="E3274" s="43">
        <v>0.0</v>
      </c>
      <c r="H3274" s="45"/>
    </row>
    <row r="3275" hidden="1">
      <c r="A3275" s="41">
        <v>44410.0</v>
      </c>
      <c r="B3275" s="19">
        <v>950714.0</v>
      </c>
      <c r="E3275" s="43">
        <v>0.0</v>
      </c>
      <c r="H3275" s="45"/>
    </row>
    <row r="3276" hidden="1">
      <c r="A3276" s="41">
        <v>44410.0</v>
      </c>
      <c r="B3276" s="19">
        <v>950261.0</v>
      </c>
      <c r="E3276" s="43">
        <v>0.0</v>
      </c>
      <c r="H3276" s="45"/>
    </row>
    <row r="3277" hidden="1">
      <c r="A3277" s="41">
        <v>44411.0</v>
      </c>
      <c r="B3277" s="19">
        <v>951831.0</v>
      </c>
      <c r="E3277" s="43">
        <v>0.0</v>
      </c>
      <c r="H3277" s="45"/>
    </row>
    <row r="3278" hidden="1">
      <c r="A3278" s="41">
        <v>44411.0</v>
      </c>
      <c r="B3278" s="19">
        <v>951453.0</v>
      </c>
      <c r="E3278" s="43">
        <v>0.0</v>
      </c>
      <c r="H3278" s="45"/>
    </row>
    <row r="3279" hidden="1">
      <c r="A3279" s="41">
        <v>44411.0</v>
      </c>
      <c r="B3279" s="19">
        <v>951322.0</v>
      </c>
      <c r="E3279" s="43">
        <v>0.0</v>
      </c>
      <c r="H3279" s="45"/>
    </row>
    <row r="3280" hidden="1">
      <c r="A3280" s="41">
        <v>44412.0</v>
      </c>
      <c r="B3280" s="19">
        <v>952093.0</v>
      </c>
      <c r="E3280" s="43">
        <v>0.0</v>
      </c>
      <c r="H3280" s="45"/>
    </row>
    <row r="3281" hidden="1">
      <c r="A3281" s="41">
        <v>44412.0</v>
      </c>
      <c r="B3281" s="19">
        <v>952026.0</v>
      </c>
      <c r="E3281" s="43">
        <v>0.0</v>
      </c>
      <c r="H3281" s="45"/>
    </row>
    <row r="3282" hidden="1">
      <c r="A3282" s="41">
        <v>44412.0</v>
      </c>
      <c r="B3282" s="19">
        <v>952015.0</v>
      </c>
      <c r="E3282" s="43">
        <v>0.0</v>
      </c>
      <c r="H3282" s="45"/>
    </row>
    <row r="3283" hidden="1">
      <c r="A3283" s="41">
        <v>44412.0</v>
      </c>
      <c r="B3283" s="19">
        <v>952393.0</v>
      </c>
      <c r="E3283" s="43">
        <v>0.0</v>
      </c>
      <c r="H3283" s="45"/>
    </row>
    <row r="3284" hidden="1">
      <c r="A3284" s="41">
        <v>44412.0</v>
      </c>
      <c r="B3284" s="19">
        <v>952090.0</v>
      </c>
      <c r="E3284" s="43">
        <v>0.0</v>
      </c>
      <c r="H3284" s="45"/>
    </row>
    <row r="3285" hidden="1">
      <c r="A3285" s="41">
        <v>44413.0</v>
      </c>
      <c r="B3285" s="19">
        <v>953799.0</v>
      </c>
      <c r="E3285" s="43">
        <v>0.0</v>
      </c>
      <c r="H3285" s="45"/>
    </row>
    <row r="3286" hidden="1">
      <c r="A3286" s="41">
        <v>44413.0</v>
      </c>
      <c r="B3286" s="19">
        <v>953962.0</v>
      </c>
      <c r="E3286" s="43">
        <v>0.0</v>
      </c>
      <c r="H3286" s="45"/>
    </row>
    <row r="3287" hidden="1">
      <c r="A3287" s="41">
        <v>44413.0</v>
      </c>
      <c r="B3287" s="19">
        <v>953275.0</v>
      </c>
      <c r="E3287" s="43">
        <v>0.0</v>
      </c>
      <c r="H3287" s="45"/>
    </row>
    <row r="3288" hidden="1">
      <c r="A3288" s="41">
        <v>44413.0</v>
      </c>
      <c r="B3288" s="19">
        <v>953153.0</v>
      </c>
      <c r="E3288" s="43">
        <v>0.0</v>
      </c>
      <c r="H3288" s="45"/>
    </row>
    <row r="3289" hidden="1">
      <c r="A3289" s="41">
        <v>44414.0</v>
      </c>
      <c r="B3289" s="19">
        <v>954364.0</v>
      </c>
      <c r="E3289" s="43">
        <v>0.0</v>
      </c>
      <c r="H3289" s="45"/>
    </row>
    <row r="3290" hidden="1">
      <c r="A3290" s="41">
        <v>44414.0</v>
      </c>
      <c r="B3290" s="19">
        <v>954482.0</v>
      </c>
      <c r="E3290" s="43">
        <v>0.0</v>
      </c>
      <c r="H3290" s="45"/>
    </row>
    <row r="3291" hidden="1">
      <c r="A3291" s="41">
        <v>44414.0</v>
      </c>
      <c r="B3291" s="19">
        <v>954584.0</v>
      </c>
      <c r="E3291" s="43">
        <v>0.0</v>
      </c>
      <c r="H3291" s="45"/>
    </row>
    <row r="3292" hidden="1">
      <c r="A3292" s="41">
        <v>44415.0</v>
      </c>
      <c r="B3292" s="19">
        <v>955215.0</v>
      </c>
      <c r="E3292" s="43">
        <v>0.0</v>
      </c>
      <c r="H3292" s="45"/>
    </row>
    <row r="3293" hidden="1">
      <c r="A3293" s="41">
        <v>44415.0</v>
      </c>
      <c r="B3293" s="19">
        <v>954841.0</v>
      </c>
      <c r="E3293" s="43">
        <v>0.0</v>
      </c>
      <c r="H3293" s="45"/>
    </row>
    <row r="3294" hidden="1">
      <c r="A3294" s="41">
        <v>44416.0</v>
      </c>
      <c r="B3294" s="19">
        <v>955905.0</v>
      </c>
      <c r="E3294" s="43">
        <v>0.0</v>
      </c>
      <c r="H3294" s="45"/>
    </row>
    <row r="3295" hidden="1">
      <c r="A3295" s="41">
        <v>44416.0</v>
      </c>
      <c r="B3295" s="19">
        <v>955447.0</v>
      </c>
      <c r="E3295" s="43">
        <v>0.0</v>
      </c>
      <c r="H3295" s="45"/>
    </row>
    <row r="3296" hidden="1">
      <c r="A3296" s="41">
        <v>44416.0</v>
      </c>
      <c r="B3296" s="19">
        <v>956263.0</v>
      </c>
      <c r="E3296" s="43">
        <v>0.0</v>
      </c>
      <c r="H3296" s="45"/>
    </row>
    <row r="3297" hidden="1">
      <c r="A3297" s="41">
        <v>44416.0</v>
      </c>
      <c r="B3297" s="19">
        <v>956179.0</v>
      </c>
      <c r="E3297" s="43">
        <v>0.0</v>
      </c>
      <c r="H3297" s="45"/>
    </row>
    <row r="3298" hidden="1">
      <c r="A3298" s="41">
        <v>44416.0</v>
      </c>
      <c r="B3298" s="19">
        <v>955527.0</v>
      </c>
      <c r="E3298" s="43">
        <v>0.0</v>
      </c>
      <c r="H3298" s="45"/>
    </row>
    <row r="3299" hidden="1">
      <c r="A3299" s="41">
        <v>44417.0</v>
      </c>
      <c r="B3299" s="19">
        <v>956861.0</v>
      </c>
      <c r="E3299" s="43">
        <v>0.0</v>
      </c>
      <c r="H3299" s="45"/>
    </row>
    <row r="3300" hidden="1">
      <c r="A3300" s="41">
        <v>44417.0</v>
      </c>
      <c r="B3300" s="19">
        <v>956738.0</v>
      </c>
      <c r="E3300" s="43">
        <v>0.0</v>
      </c>
      <c r="H3300" s="45"/>
    </row>
    <row r="3301" hidden="1">
      <c r="A3301" s="41">
        <v>44417.0</v>
      </c>
      <c r="B3301" s="19">
        <v>956394.0</v>
      </c>
      <c r="E3301" s="43">
        <v>0.0</v>
      </c>
      <c r="H3301" s="45"/>
    </row>
    <row r="3302" hidden="1">
      <c r="A3302" s="41">
        <v>44417.0</v>
      </c>
      <c r="B3302" s="19">
        <v>956948.0</v>
      </c>
      <c r="E3302" s="43">
        <v>0.0</v>
      </c>
      <c r="H3302" s="45"/>
    </row>
    <row r="3303" hidden="1">
      <c r="A3303" s="41">
        <v>44418.0</v>
      </c>
      <c r="B3303" s="19">
        <v>957798.0</v>
      </c>
      <c r="E3303" s="43">
        <v>0.0</v>
      </c>
      <c r="H3303" s="45"/>
    </row>
    <row r="3304" hidden="1">
      <c r="A3304" s="41">
        <v>44419.0</v>
      </c>
      <c r="B3304" s="19">
        <v>958519.0</v>
      </c>
      <c r="E3304" s="43">
        <v>0.0</v>
      </c>
      <c r="H3304" s="45"/>
    </row>
    <row r="3305" hidden="1">
      <c r="A3305" s="41">
        <v>44419.0</v>
      </c>
      <c r="B3305" s="19">
        <v>958036.0</v>
      </c>
      <c r="E3305" s="43">
        <v>0.0</v>
      </c>
      <c r="H3305" s="45"/>
    </row>
    <row r="3306" hidden="1">
      <c r="A3306" s="41">
        <v>44419.0</v>
      </c>
      <c r="B3306" s="19">
        <v>958045.0</v>
      </c>
      <c r="E3306" s="43">
        <v>0.0</v>
      </c>
      <c r="H3306" s="45"/>
    </row>
    <row r="3307" hidden="1">
      <c r="A3307" s="41">
        <v>44420.0</v>
      </c>
      <c r="B3307" s="19">
        <v>959158.0</v>
      </c>
      <c r="E3307" s="43">
        <v>0.0</v>
      </c>
      <c r="H3307" s="45"/>
    </row>
    <row r="3308" hidden="1">
      <c r="A3308" s="41">
        <v>44420.0</v>
      </c>
      <c r="B3308" s="19">
        <v>959295.0</v>
      </c>
      <c r="E3308" s="43">
        <v>0.0</v>
      </c>
      <c r="H3308" s="45"/>
    </row>
    <row r="3309" hidden="1">
      <c r="A3309" s="41">
        <v>44420.0</v>
      </c>
      <c r="B3309" s="19">
        <v>958589.0</v>
      </c>
      <c r="E3309" s="43">
        <v>0.0</v>
      </c>
      <c r="H3309" s="45"/>
    </row>
    <row r="3310" hidden="1">
      <c r="A3310" s="41">
        <v>44421.0</v>
      </c>
      <c r="B3310" s="19">
        <v>959404.0</v>
      </c>
      <c r="E3310" s="43">
        <v>0.0</v>
      </c>
      <c r="H3310" s="45"/>
    </row>
    <row r="3311" hidden="1">
      <c r="A3311" s="41">
        <v>44421.0</v>
      </c>
      <c r="B3311" s="19">
        <v>959789.0</v>
      </c>
      <c r="E3311" s="43">
        <v>0.0</v>
      </c>
      <c r="H3311" s="45"/>
    </row>
    <row r="3312" hidden="1">
      <c r="A3312" s="41">
        <v>44421.0</v>
      </c>
      <c r="B3312" s="19">
        <v>959950.0</v>
      </c>
      <c r="E3312" s="43">
        <v>0.0</v>
      </c>
      <c r="H3312" s="45"/>
    </row>
    <row r="3313" hidden="1">
      <c r="A3313" s="41">
        <v>44421.0</v>
      </c>
      <c r="B3313" s="19">
        <v>959867.0</v>
      </c>
      <c r="E3313" s="43">
        <v>0.0</v>
      </c>
      <c r="H3313" s="45"/>
    </row>
    <row r="3314" hidden="1">
      <c r="A3314" s="41">
        <v>44421.0</v>
      </c>
      <c r="B3314" s="19">
        <v>959835.0</v>
      </c>
      <c r="E3314" s="43">
        <v>0.0</v>
      </c>
      <c r="H3314" s="45"/>
    </row>
    <row r="3315" hidden="1">
      <c r="A3315" s="41">
        <v>44421.0</v>
      </c>
      <c r="B3315" s="19">
        <v>959765.0</v>
      </c>
      <c r="E3315" s="43">
        <v>0.0</v>
      </c>
      <c r="H3315" s="45"/>
    </row>
    <row r="3316" hidden="1">
      <c r="A3316" s="41">
        <v>44421.0</v>
      </c>
      <c r="B3316" s="19">
        <v>959412.0</v>
      </c>
      <c r="E3316" s="43">
        <v>0.0</v>
      </c>
      <c r="H3316" s="45"/>
    </row>
    <row r="3317" hidden="1">
      <c r="A3317" s="41">
        <v>44422.0</v>
      </c>
      <c r="B3317" s="19">
        <v>960036.0</v>
      </c>
      <c r="E3317" s="43">
        <v>0.0</v>
      </c>
      <c r="H3317" s="45"/>
    </row>
    <row r="3318" hidden="1">
      <c r="A3318" s="41">
        <v>44422.0</v>
      </c>
      <c r="B3318" s="19">
        <v>960371.0</v>
      </c>
      <c r="E3318" s="43">
        <v>0.0</v>
      </c>
      <c r="H3318" s="45"/>
    </row>
    <row r="3319" hidden="1">
      <c r="A3319" s="41">
        <v>44423.0</v>
      </c>
      <c r="B3319" s="19">
        <v>960865.0</v>
      </c>
      <c r="E3319" s="43">
        <v>0.0</v>
      </c>
      <c r="H3319" s="45"/>
    </row>
    <row r="3320" hidden="1">
      <c r="A3320" s="41">
        <v>44423.0</v>
      </c>
      <c r="B3320" s="19">
        <v>960813.0</v>
      </c>
      <c r="E3320" s="43">
        <v>0.0</v>
      </c>
      <c r="H3320" s="45"/>
    </row>
    <row r="3321" hidden="1">
      <c r="A3321" s="41">
        <v>44423.0</v>
      </c>
      <c r="B3321" s="19">
        <v>961169.0</v>
      </c>
      <c r="E3321" s="43">
        <v>0.0</v>
      </c>
      <c r="H3321" s="45"/>
    </row>
    <row r="3322" hidden="1">
      <c r="A3322" s="41">
        <v>44409.0</v>
      </c>
      <c r="B3322" s="19">
        <v>949460.0</v>
      </c>
      <c r="E3322" s="43">
        <v>0.0</v>
      </c>
      <c r="H3322" s="45"/>
    </row>
    <row r="3323" hidden="1">
      <c r="A3323" s="41">
        <v>44410.0</v>
      </c>
      <c r="B3323" s="19">
        <v>950076.0</v>
      </c>
      <c r="E3323" s="43">
        <v>0.0</v>
      </c>
      <c r="H3323" s="45"/>
    </row>
    <row r="3324" hidden="1">
      <c r="A3324" s="41">
        <v>44410.0</v>
      </c>
      <c r="B3324" s="19">
        <v>950807.0</v>
      </c>
      <c r="E3324" s="43">
        <v>0.0</v>
      </c>
      <c r="H3324" s="45"/>
    </row>
    <row r="3325" hidden="1">
      <c r="A3325" s="41">
        <v>44411.0</v>
      </c>
      <c r="B3325" s="19">
        <v>951128.0</v>
      </c>
      <c r="E3325" s="43">
        <v>0.0</v>
      </c>
      <c r="H3325" s="45"/>
    </row>
    <row r="3326" hidden="1">
      <c r="A3326" s="41">
        <v>44411.0</v>
      </c>
      <c r="B3326" s="19">
        <v>951686.0</v>
      </c>
      <c r="E3326" s="43">
        <v>0.0</v>
      </c>
      <c r="H3326" s="45"/>
    </row>
    <row r="3327" hidden="1">
      <c r="A3327" s="41">
        <v>44411.0</v>
      </c>
      <c r="B3327" s="19">
        <v>951518.0</v>
      </c>
      <c r="E3327" s="43">
        <v>0.0</v>
      </c>
      <c r="H3327" s="45"/>
    </row>
    <row r="3328" hidden="1">
      <c r="A3328" s="41">
        <v>44411.0</v>
      </c>
      <c r="B3328" s="19">
        <v>951365.0</v>
      </c>
      <c r="E3328" s="43">
        <v>0.0</v>
      </c>
      <c r="H3328" s="45"/>
    </row>
    <row r="3329" hidden="1">
      <c r="A3329" s="41">
        <v>44411.0</v>
      </c>
      <c r="B3329" s="19">
        <v>951795.0</v>
      </c>
      <c r="E3329" s="43">
        <v>0.0</v>
      </c>
      <c r="H3329" s="45"/>
    </row>
    <row r="3330" hidden="1">
      <c r="A3330" s="41">
        <v>44411.0</v>
      </c>
      <c r="B3330" s="19">
        <v>951631.0</v>
      </c>
      <c r="E3330" s="43">
        <v>0.0</v>
      </c>
      <c r="H3330" s="45"/>
    </row>
    <row r="3331" hidden="1">
      <c r="A3331" s="41">
        <v>44411.0</v>
      </c>
      <c r="B3331" s="19">
        <v>951541.0</v>
      </c>
      <c r="E3331" s="43">
        <v>0.0</v>
      </c>
      <c r="H3331" s="45"/>
    </row>
    <row r="3332" hidden="1">
      <c r="A3332" s="41">
        <v>44412.0</v>
      </c>
      <c r="B3332" s="19">
        <v>952588.0</v>
      </c>
      <c r="E3332" s="43">
        <v>0.0</v>
      </c>
      <c r="H3332" s="45"/>
    </row>
    <row r="3333" hidden="1">
      <c r="A3333" s="41">
        <v>44412.0</v>
      </c>
      <c r="B3333" s="19">
        <v>952177.0</v>
      </c>
      <c r="E3333" s="43">
        <v>0.0</v>
      </c>
      <c r="H3333" s="45"/>
    </row>
    <row r="3334" hidden="1">
      <c r="A3334" s="41">
        <v>44412.0</v>
      </c>
      <c r="B3334" s="19">
        <v>952758.0</v>
      </c>
      <c r="E3334" s="43">
        <v>0.0</v>
      </c>
      <c r="H3334" s="45"/>
    </row>
    <row r="3335" hidden="1">
      <c r="A3335" s="41">
        <v>44412.0</v>
      </c>
      <c r="B3335" s="19">
        <v>952793.0</v>
      </c>
      <c r="E3335" s="43">
        <v>0.0</v>
      </c>
      <c r="H3335" s="45"/>
    </row>
    <row r="3336" hidden="1">
      <c r="A3336" s="41">
        <v>44412.0</v>
      </c>
      <c r="B3336" s="19">
        <v>952146.0</v>
      </c>
      <c r="E3336" s="43">
        <v>0.0</v>
      </c>
      <c r="H3336" s="45"/>
    </row>
    <row r="3337" hidden="1">
      <c r="A3337" s="41">
        <v>44412.0</v>
      </c>
      <c r="B3337" s="19">
        <v>952361.0</v>
      </c>
      <c r="E3337" s="43">
        <v>0.0</v>
      </c>
      <c r="H3337" s="45"/>
    </row>
    <row r="3338" hidden="1">
      <c r="A3338" s="41">
        <v>44413.0</v>
      </c>
      <c r="B3338" s="19">
        <v>952927.0</v>
      </c>
      <c r="E3338" s="43">
        <v>0.0</v>
      </c>
      <c r="H3338" s="45"/>
    </row>
    <row r="3339" hidden="1">
      <c r="A3339" s="41">
        <v>44413.0</v>
      </c>
      <c r="B3339" s="19">
        <v>953299.0</v>
      </c>
      <c r="E3339" s="43">
        <v>0.0</v>
      </c>
      <c r="H3339" s="45"/>
    </row>
    <row r="3340" hidden="1">
      <c r="A3340" s="41">
        <v>44413.0</v>
      </c>
      <c r="B3340" s="19">
        <v>953184.0</v>
      </c>
      <c r="E3340" s="43">
        <v>0.0</v>
      </c>
      <c r="H3340" s="45"/>
    </row>
    <row r="3341" hidden="1">
      <c r="A3341" s="41">
        <v>44413.0</v>
      </c>
      <c r="B3341" s="19">
        <v>953014.0</v>
      </c>
      <c r="E3341" s="43">
        <v>0.0</v>
      </c>
      <c r="H3341" s="45"/>
    </row>
    <row r="3342" hidden="1">
      <c r="A3342" s="41">
        <v>44413.0</v>
      </c>
      <c r="B3342" s="19">
        <v>952938.0</v>
      </c>
      <c r="E3342" s="43">
        <v>0.0</v>
      </c>
      <c r="H3342" s="45"/>
    </row>
    <row r="3343" hidden="1">
      <c r="A3343" s="41">
        <v>44413.0</v>
      </c>
      <c r="B3343" s="19">
        <v>953925.0</v>
      </c>
      <c r="E3343" s="43">
        <v>0.0</v>
      </c>
      <c r="H3343" s="45"/>
    </row>
    <row r="3344" hidden="1">
      <c r="A3344" s="41">
        <v>44414.0</v>
      </c>
      <c r="B3344" s="19">
        <v>954528.0</v>
      </c>
      <c r="E3344" s="43">
        <v>0.0</v>
      </c>
      <c r="H3344" s="45"/>
    </row>
    <row r="3345" hidden="1">
      <c r="A3345" s="41">
        <v>44414.0</v>
      </c>
      <c r="B3345" s="19">
        <v>954470.0</v>
      </c>
      <c r="E3345" s="43">
        <v>0.0</v>
      </c>
      <c r="H3345" s="45"/>
    </row>
    <row r="3346" hidden="1">
      <c r="A3346" s="41">
        <v>44414.0</v>
      </c>
      <c r="B3346" s="19">
        <v>954295.0</v>
      </c>
      <c r="E3346" s="43">
        <v>0.0</v>
      </c>
      <c r="H3346" s="45"/>
    </row>
    <row r="3347" hidden="1">
      <c r="A3347" s="41">
        <v>44414.0</v>
      </c>
      <c r="B3347" s="19">
        <v>954204.0</v>
      </c>
      <c r="E3347" s="43">
        <v>0.0</v>
      </c>
      <c r="H3347" s="45"/>
    </row>
    <row r="3348" hidden="1">
      <c r="A3348" s="41">
        <v>44415.0</v>
      </c>
      <c r="B3348" s="19">
        <v>955194.0</v>
      </c>
      <c r="E3348" s="43">
        <v>0.0</v>
      </c>
      <c r="H3348" s="45"/>
    </row>
    <row r="3349" hidden="1">
      <c r="A3349" s="41">
        <v>44415.0</v>
      </c>
      <c r="B3349" s="19">
        <v>954754.0</v>
      </c>
      <c r="E3349" s="43">
        <v>0.0</v>
      </c>
      <c r="H3349" s="45"/>
    </row>
    <row r="3350" hidden="1">
      <c r="A3350" s="41">
        <v>44415.0</v>
      </c>
      <c r="B3350" s="19">
        <v>954740.0</v>
      </c>
      <c r="E3350" s="43">
        <v>0.0</v>
      </c>
      <c r="H3350" s="45"/>
    </row>
    <row r="3351" hidden="1">
      <c r="A3351" s="41">
        <v>44415.0</v>
      </c>
      <c r="B3351" s="19">
        <v>955217.0</v>
      </c>
      <c r="E3351" s="43">
        <v>0.0</v>
      </c>
      <c r="H3351" s="45"/>
    </row>
    <row r="3352" hidden="1">
      <c r="A3352" s="41">
        <v>44416.0</v>
      </c>
      <c r="B3352" s="19">
        <v>955461.0</v>
      </c>
      <c r="E3352" s="43">
        <v>0.0</v>
      </c>
      <c r="H3352" s="45"/>
    </row>
    <row r="3353" hidden="1">
      <c r="A3353" s="41">
        <v>44416.0</v>
      </c>
      <c r="B3353" s="19">
        <v>955916.0</v>
      </c>
      <c r="E3353" s="43">
        <v>0.0</v>
      </c>
      <c r="H3353" s="45"/>
    </row>
    <row r="3354" hidden="1">
      <c r="A3354" s="41">
        <v>44416.0</v>
      </c>
      <c r="B3354" s="19">
        <v>955591.0</v>
      </c>
      <c r="E3354" s="43">
        <v>0.0</v>
      </c>
      <c r="H3354" s="45"/>
    </row>
    <row r="3355" hidden="1">
      <c r="A3355" s="41">
        <v>44417.0</v>
      </c>
      <c r="B3355" s="19">
        <v>956902.0</v>
      </c>
      <c r="E3355" s="43">
        <v>0.0</v>
      </c>
      <c r="H3355" s="45"/>
    </row>
    <row r="3356" hidden="1">
      <c r="A3356" s="41">
        <v>44417.0</v>
      </c>
      <c r="B3356" s="19">
        <v>956412.0</v>
      </c>
      <c r="E3356" s="43">
        <v>0.0</v>
      </c>
      <c r="H3356" s="45"/>
    </row>
    <row r="3357" hidden="1">
      <c r="A3357" s="41">
        <v>44417.0</v>
      </c>
      <c r="B3357" s="19">
        <v>956467.0</v>
      </c>
      <c r="E3357" s="43">
        <v>0.0</v>
      </c>
      <c r="H3357" s="45"/>
    </row>
    <row r="3358" hidden="1">
      <c r="A3358" s="41">
        <v>44417.0</v>
      </c>
      <c r="B3358" s="19">
        <v>956816.0</v>
      </c>
      <c r="E3358" s="43">
        <v>0.0</v>
      </c>
      <c r="H3358" s="45"/>
    </row>
    <row r="3359" hidden="1">
      <c r="A3359" s="41">
        <v>44417.0</v>
      </c>
      <c r="B3359" s="19">
        <v>956512.0</v>
      </c>
      <c r="E3359" s="43">
        <v>0.0</v>
      </c>
      <c r="H3359" s="45"/>
    </row>
    <row r="3360" hidden="1">
      <c r="A3360" s="41">
        <v>44417.0</v>
      </c>
      <c r="B3360" s="19">
        <v>956991.0</v>
      </c>
      <c r="E3360" s="43">
        <v>0.0</v>
      </c>
      <c r="H3360" s="45"/>
    </row>
    <row r="3361" hidden="1">
      <c r="A3361" s="41">
        <v>44417.0</v>
      </c>
      <c r="B3361" s="19">
        <v>956833.0</v>
      </c>
      <c r="E3361" s="43">
        <v>0.0</v>
      </c>
      <c r="H3361" s="45"/>
    </row>
    <row r="3362" hidden="1">
      <c r="A3362" s="41">
        <v>44418.0</v>
      </c>
      <c r="B3362" s="19">
        <v>957766.0</v>
      </c>
      <c r="E3362" s="43">
        <v>0.0</v>
      </c>
      <c r="H3362" s="45"/>
    </row>
    <row r="3363" hidden="1">
      <c r="A3363" s="41">
        <v>44418.0</v>
      </c>
      <c r="B3363" s="19">
        <v>957371.0</v>
      </c>
      <c r="E3363" s="43">
        <v>0.0</v>
      </c>
      <c r="H3363" s="45"/>
    </row>
    <row r="3364" hidden="1">
      <c r="A3364" s="41">
        <v>44418.0</v>
      </c>
      <c r="B3364" s="19">
        <v>957721.0</v>
      </c>
      <c r="E3364" s="43">
        <v>0.0</v>
      </c>
      <c r="H3364" s="45"/>
    </row>
    <row r="3365" hidden="1">
      <c r="A3365" s="41">
        <v>44418.0</v>
      </c>
      <c r="B3365" s="19">
        <v>957415.0</v>
      </c>
      <c r="E3365" s="43">
        <v>0.0</v>
      </c>
      <c r="H3365" s="45"/>
    </row>
    <row r="3366" hidden="1">
      <c r="A3366" s="41">
        <v>44418.0</v>
      </c>
      <c r="B3366" s="19">
        <v>957288.0</v>
      </c>
      <c r="E3366" s="43">
        <v>0.0</v>
      </c>
      <c r="H3366" s="45"/>
    </row>
    <row r="3367" hidden="1">
      <c r="A3367" s="41">
        <v>44419.0</v>
      </c>
      <c r="B3367" s="19">
        <v>957898.0</v>
      </c>
      <c r="E3367" s="43">
        <v>0.0</v>
      </c>
      <c r="H3367" s="45"/>
    </row>
    <row r="3368" hidden="1">
      <c r="A3368" s="41">
        <v>44419.0</v>
      </c>
      <c r="B3368" s="19">
        <v>958052.0</v>
      </c>
      <c r="E3368" s="43">
        <v>0.0</v>
      </c>
      <c r="H3368" s="45"/>
    </row>
    <row r="3369" hidden="1">
      <c r="A3369" s="41">
        <v>44419.0</v>
      </c>
      <c r="B3369" s="19">
        <v>958441.0</v>
      </c>
      <c r="E3369" s="43">
        <v>0.0</v>
      </c>
      <c r="H3369" s="45"/>
    </row>
    <row r="3370" hidden="1">
      <c r="A3370" s="41">
        <v>44420.0</v>
      </c>
      <c r="B3370" s="19">
        <v>958838.0</v>
      </c>
      <c r="E3370" s="43">
        <v>0.0</v>
      </c>
      <c r="H3370" s="45"/>
    </row>
    <row r="3371" hidden="1">
      <c r="A3371" s="41">
        <v>44420.0</v>
      </c>
      <c r="B3371" s="19">
        <v>958892.0</v>
      </c>
      <c r="E3371" s="43">
        <v>0.0</v>
      </c>
      <c r="H3371" s="45"/>
    </row>
    <row r="3372" hidden="1">
      <c r="A3372" s="41">
        <v>44420.0</v>
      </c>
      <c r="B3372" s="19">
        <v>958639.0</v>
      </c>
      <c r="E3372" s="43">
        <v>0.0</v>
      </c>
      <c r="H3372" s="45"/>
    </row>
    <row r="3373" hidden="1">
      <c r="A3373" s="41">
        <v>44420.0</v>
      </c>
      <c r="B3373" s="19">
        <v>958875.0</v>
      </c>
      <c r="E3373" s="43">
        <v>0.0</v>
      </c>
      <c r="H3373" s="45"/>
    </row>
    <row r="3374" hidden="1">
      <c r="A3374" s="41">
        <v>44421.0</v>
      </c>
      <c r="B3374" s="19">
        <v>959821.0</v>
      </c>
      <c r="E3374" s="43">
        <v>0.0</v>
      </c>
      <c r="H3374" s="45"/>
    </row>
    <row r="3375" hidden="1">
      <c r="A3375" s="41">
        <v>44421.0</v>
      </c>
      <c r="B3375" s="19">
        <v>959849.0</v>
      </c>
      <c r="E3375" s="43">
        <v>0.0</v>
      </c>
      <c r="H3375" s="45"/>
    </row>
    <row r="3376" hidden="1">
      <c r="A3376" s="41">
        <v>44421.0</v>
      </c>
      <c r="B3376" s="19">
        <v>959496.0</v>
      </c>
      <c r="E3376" s="43">
        <v>0.0</v>
      </c>
      <c r="H3376" s="45"/>
    </row>
    <row r="3377" hidden="1">
      <c r="A3377" s="41">
        <v>44421.0</v>
      </c>
      <c r="B3377" s="19">
        <v>959556.0</v>
      </c>
      <c r="E3377" s="43">
        <v>0.0</v>
      </c>
      <c r="H3377" s="45"/>
    </row>
    <row r="3378" hidden="1">
      <c r="A3378" s="41">
        <v>44422.0</v>
      </c>
      <c r="B3378" s="19">
        <v>960041.0</v>
      </c>
      <c r="E3378" s="43">
        <v>0.0</v>
      </c>
      <c r="H3378" s="45"/>
    </row>
    <row r="3379" hidden="1">
      <c r="A3379" s="41">
        <v>44422.0</v>
      </c>
      <c r="B3379" s="19">
        <v>960121.0</v>
      </c>
      <c r="E3379" s="43">
        <v>0.0</v>
      </c>
      <c r="H3379" s="45"/>
    </row>
    <row r="3380" hidden="1">
      <c r="A3380" s="41">
        <v>44423.0</v>
      </c>
      <c r="B3380" s="19">
        <v>960752.0</v>
      </c>
      <c r="E3380" s="43">
        <v>0.0</v>
      </c>
      <c r="H3380" s="45"/>
    </row>
    <row r="3381" hidden="1">
      <c r="A3381" s="41">
        <v>44423.0</v>
      </c>
      <c r="B3381" s="19">
        <v>961160.0</v>
      </c>
      <c r="E3381" s="43">
        <v>0.0</v>
      </c>
      <c r="H3381" s="45"/>
    </row>
    <row r="3382" hidden="1">
      <c r="A3382" s="41">
        <v>44423.0</v>
      </c>
      <c r="B3382" s="19">
        <v>960627.0</v>
      </c>
      <c r="E3382" s="43">
        <v>0.0</v>
      </c>
      <c r="H3382" s="45"/>
    </row>
    <row r="3383" hidden="1">
      <c r="A3383" s="41">
        <v>44409.0</v>
      </c>
      <c r="B3383" s="19">
        <v>949386.0</v>
      </c>
      <c r="E3383" s="43">
        <v>0.0</v>
      </c>
      <c r="H3383" s="45"/>
    </row>
    <row r="3384" hidden="1">
      <c r="A3384" s="41">
        <v>44409.0</v>
      </c>
      <c r="B3384" s="19">
        <v>949910.0</v>
      </c>
      <c r="E3384" s="43">
        <v>0.0</v>
      </c>
      <c r="H3384" s="45"/>
    </row>
    <row r="3385" hidden="1">
      <c r="A3385" s="41">
        <v>44409.0</v>
      </c>
      <c r="B3385" s="19">
        <v>949542.0</v>
      </c>
      <c r="E3385" s="43">
        <v>0.0</v>
      </c>
      <c r="H3385" s="45"/>
    </row>
    <row r="3386" hidden="1">
      <c r="A3386" s="41">
        <v>44410.0</v>
      </c>
      <c r="B3386" s="19">
        <v>950695.0</v>
      </c>
      <c r="E3386" s="43">
        <v>0.0</v>
      </c>
      <c r="H3386" s="45"/>
    </row>
    <row r="3387" hidden="1">
      <c r="A3387" s="41">
        <v>44410.0</v>
      </c>
      <c r="B3387" s="19">
        <v>950424.0</v>
      </c>
      <c r="E3387" s="43">
        <v>0.0</v>
      </c>
      <c r="H3387" s="45"/>
    </row>
    <row r="3388" hidden="1">
      <c r="A3388" s="41">
        <v>44410.0</v>
      </c>
      <c r="B3388" s="19">
        <v>950362.0</v>
      </c>
      <c r="E3388" s="43">
        <v>0.0</v>
      </c>
      <c r="H3388" s="45"/>
    </row>
    <row r="3389" hidden="1">
      <c r="A3389" s="41">
        <v>44410.0</v>
      </c>
      <c r="B3389" s="19">
        <v>950168.0</v>
      </c>
      <c r="E3389" s="43">
        <v>0.0</v>
      </c>
      <c r="H3389" s="45"/>
    </row>
    <row r="3390" hidden="1">
      <c r="A3390" s="41">
        <v>44410.0</v>
      </c>
      <c r="B3390" s="19">
        <v>950092.0</v>
      </c>
      <c r="E3390" s="43">
        <v>0.0</v>
      </c>
      <c r="H3390" s="45"/>
    </row>
    <row r="3391" hidden="1">
      <c r="A3391" s="41">
        <v>44411.0</v>
      </c>
      <c r="B3391" s="19">
        <v>951752.0</v>
      </c>
      <c r="E3391" s="43">
        <v>0.0</v>
      </c>
      <c r="H3391" s="45"/>
    </row>
    <row r="3392" hidden="1">
      <c r="A3392" s="41">
        <v>44411.0</v>
      </c>
      <c r="B3392" s="19">
        <v>951698.0</v>
      </c>
      <c r="E3392" s="43">
        <v>0.0</v>
      </c>
      <c r="H3392" s="45"/>
    </row>
    <row r="3393" hidden="1">
      <c r="A3393" s="41">
        <v>44411.0</v>
      </c>
      <c r="B3393" s="19">
        <v>951942.0</v>
      </c>
      <c r="E3393" s="43">
        <v>0.0</v>
      </c>
      <c r="H3393" s="45"/>
    </row>
    <row r="3394" hidden="1">
      <c r="A3394" s="41">
        <v>44411.0</v>
      </c>
      <c r="B3394" s="19">
        <v>951170.0</v>
      </c>
      <c r="E3394" s="43">
        <v>0.0</v>
      </c>
      <c r="H3394" s="45"/>
    </row>
    <row r="3395" hidden="1">
      <c r="A3395" s="41">
        <v>44412.0</v>
      </c>
      <c r="B3395" s="19">
        <v>952575.0</v>
      </c>
      <c r="E3395" s="43">
        <v>0.0</v>
      </c>
      <c r="H3395" s="45"/>
    </row>
    <row r="3396" hidden="1">
      <c r="A3396" s="41">
        <v>44413.0</v>
      </c>
      <c r="B3396" s="19">
        <v>953512.0</v>
      </c>
      <c r="E3396" s="43">
        <v>0.0</v>
      </c>
      <c r="H3396" s="45"/>
    </row>
    <row r="3397" hidden="1">
      <c r="A3397" s="41">
        <v>44413.0</v>
      </c>
      <c r="B3397" s="19">
        <v>953472.0</v>
      </c>
      <c r="E3397" s="43">
        <v>0.0</v>
      </c>
      <c r="H3397" s="45"/>
    </row>
    <row r="3398" hidden="1">
      <c r="A3398" s="41">
        <v>44413.0</v>
      </c>
      <c r="B3398" s="19">
        <v>953579.0</v>
      </c>
      <c r="E3398" s="43">
        <v>0.0</v>
      </c>
      <c r="H3398" s="45"/>
    </row>
    <row r="3399" hidden="1">
      <c r="A3399" s="41">
        <v>44413.0</v>
      </c>
      <c r="B3399" s="19">
        <v>953730.0</v>
      </c>
      <c r="E3399" s="43">
        <v>0.0</v>
      </c>
      <c r="H3399" s="45"/>
    </row>
    <row r="3400" hidden="1">
      <c r="A3400" s="41">
        <v>44413.0</v>
      </c>
      <c r="B3400" s="19">
        <v>953073.0</v>
      </c>
      <c r="E3400" s="43">
        <v>0.0</v>
      </c>
      <c r="H3400" s="45"/>
    </row>
    <row r="3401" hidden="1">
      <c r="A3401" s="41">
        <v>44413.0</v>
      </c>
      <c r="B3401" s="19">
        <v>952978.0</v>
      </c>
      <c r="E3401" s="43">
        <v>0.0</v>
      </c>
      <c r="H3401" s="45"/>
    </row>
    <row r="3402" hidden="1">
      <c r="A3402" s="41">
        <v>44414.0</v>
      </c>
      <c r="B3402" s="19">
        <v>954238.0</v>
      </c>
      <c r="E3402" s="43">
        <v>0.0</v>
      </c>
      <c r="H3402" s="45"/>
    </row>
    <row r="3403" hidden="1">
      <c r="A3403" s="41">
        <v>44414.0</v>
      </c>
      <c r="B3403" s="19">
        <v>954377.0</v>
      </c>
      <c r="E3403" s="43">
        <v>0.0</v>
      </c>
      <c r="H3403" s="45"/>
    </row>
    <row r="3404" hidden="1">
      <c r="A3404" s="41">
        <v>44414.0</v>
      </c>
      <c r="B3404" s="19">
        <v>954496.0</v>
      </c>
      <c r="E3404" s="43">
        <v>0.0</v>
      </c>
      <c r="H3404" s="45"/>
    </row>
    <row r="3405" hidden="1">
      <c r="A3405" s="41">
        <v>44416.0</v>
      </c>
      <c r="B3405" s="19">
        <v>955564.0</v>
      </c>
      <c r="E3405" s="43">
        <v>0.0</v>
      </c>
      <c r="H3405" s="45"/>
    </row>
    <row r="3406" hidden="1">
      <c r="A3406" s="41">
        <v>44416.0</v>
      </c>
      <c r="B3406" s="19">
        <v>956319.0</v>
      </c>
      <c r="E3406" s="43">
        <v>0.0</v>
      </c>
      <c r="H3406" s="45"/>
    </row>
    <row r="3407" hidden="1">
      <c r="A3407" s="41">
        <v>44416.0</v>
      </c>
      <c r="B3407" s="19">
        <v>956070.0</v>
      </c>
      <c r="E3407" s="43">
        <v>0.0</v>
      </c>
      <c r="H3407" s="45"/>
    </row>
    <row r="3408" hidden="1">
      <c r="A3408" s="41">
        <v>44416.0</v>
      </c>
      <c r="B3408" s="19">
        <v>955529.0</v>
      </c>
      <c r="E3408" s="43">
        <v>0.0</v>
      </c>
      <c r="H3408" s="45"/>
    </row>
    <row r="3409" hidden="1">
      <c r="A3409" s="41">
        <v>44416.0</v>
      </c>
      <c r="B3409" s="19">
        <v>956148.0</v>
      </c>
      <c r="E3409" s="43">
        <v>0.0</v>
      </c>
      <c r="H3409" s="45"/>
    </row>
    <row r="3410" hidden="1">
      <c r="A3410" s="41">
        <v>44416.0</v>
      </c>
      <c r="B3410" s="19">
        <v>955830.0</v>
      </c>
      <c r="E3410" s="43">
        <v>0.0</v>
      </c>
      <c r="H3410" s="45"/>
    </row>
    <row r="3411" hidden="1">
      <c r="A3411" s="41">
        <v>44416.0</v>
      </c>
      <c r="B3411" s="19">
        <v>955796.0</v>
      </c>
      <c r="E3411" s="43">
        <v>0.0</v>
      </c>
      <c r="H3411" s="45"/>
    </row>
    <row r="3412" hidden="1">
      <c r="A3412" s="41">
        <v>44416.0</v>
      </c>
      <c r="B3412" s="19">
        <v>956035.0</v>
      </c>
      <c r="E3412" s="43">
        <v>0.0</v>
      </c>
      <c r="H3412" s="45"/>
    </row>
    <row r="3413" hidden="1">
      <c r="A3413" s="41">
        <v>44417.0</v>
      </c>
      <c r="B3413" s="19">
        <v>956849.0</v>
      </c>
      <c r="E3413" s="43">
        <v>0.0</v>
      </c>
      <c r="H3413" s="45"/>
    </row>
    <row r="3414" hidden="1">
      <c r="A3414" s="41">
        <v>44417.0</v>
      </c>
      <c r="B3414" s="19">
        <v>956378.0</v>
      </c>
      <c r="E3414" s="43">
        <v>0.0</v>
      </c>
      <c r="H3414" s="45"/>
    </row>
    <row r="3415" hidden="1">
      <c r="A3415" s="41">
        <v>44417.0</v>
      </c>
      <c r="B3415" s="19">
        <v>956389.0</v>
      </c>
      <c r="E3415" s="43">
        <v>0.0</v>
      </c>
      <c r="H3415" s="45"/>
    </row>
    <row r="3416" hidden="1">
      <c r="A3416" s="41">
        <v>44417.0</v>
      </c>
      <c r="B3416" s="19">
        <v>957106.0</v>
      </c>
      <c r="E3416" s="43">
        <v>0.0</v>
      </c>
      <c r="H3416" s="45"/>
    </row>
    <row r="3417" hidden="1">
      <c r="A3417" s="41">
        <v>44417.0</v>
      </c>
      <c r="B3417" s="19">
        <v>956841.0</v>
      </c>
      <c r="E3417" s="43">
        <v>0.0</v>
      </c>
      <c r="H3417" s="45"/>
    </row>
    <row r="3418" hidden="1">
      <c r="A3418" s="41">
        <v>44418.0</v>
      </c>
      <c r="B3418" s="19">
        <v>957747.0</v>
      </c>
      <c r="E3418" s="43">
        <v>0.0</v>
      </c>
      <c r="H3418" s="45"/>
    </row>
    <row r="3419" hidden="1">
      <c r="A3419" s="41">
        <v>44418.0</v>
      </c>
      <c r="B3419" s="19">
        <v>957832.0</v>
      </c>
      <c r="E3419" s="43">
        <v>0.0</v>
      </c>
      <c r="H3419" s="45"/>
    </row>
    <row r="3420" hidden="1">
      <c r="A3420" s="41">
        <v>44418.0</v>
      </c>
      <c r="B3420" s="19">
        <v>957615.0</v>
      </c>
      <c r="E3420" s="43">
        <v>0.0</v>
      </c>
      <c r="H3420" s="45"/>
    </row>
    <row r="3421" hidden="1">
      <c r="A3421" s="41">
        <v>44418.0</v>
      </c>
      <c r="B3421" s="19">
        <v>957265.0</v>
      </c>
      <c r="E3421" s="43">
        <v>0.0</v>
      </c>
      <c r="H3421" s="45"/>
    </row>
    <row r="3422" hidden="1">
      <c r="A3422" s="41">
        <v>44418.0</v>
      </c>
      <c r="B3422" s="19">
        <v>957317.0</v>
      </c>
      <c r="E3422" s="43">
        <v>0.0</v>
      </c>
      <c r="H3422" s="45"/>
    </row>
    <row r="3423" hidden="1">
      <c r="A3423" s="41">
        <v>44418.0</v>
      </c>
      <c r="B3423" s="19">
        <v>957603.0</v>
      </c>
      <c r="E3423" s="43">
        <v>0.0</v>
      </c>
      <c r="H3423" s="45"/>
    </row>
    <row r="3424" hidden="1">
      <c r="A3424" s="41">
        <v>44419.0</v>
      </c>
      <c r="B3424" s="19">
        <v>958077.0</v>
      </c>
      <c r="E3424" s="43">
        <v>0.0</v>
      </c>
      <c r="H3424" s="45"/>
    </row>
    <row r="3425" hidden="1">
      <c r="A3425" s="41">
        <v>44419.0</v>
      </c>
      <c r="B3425" s="19">
        <v>957960.0</v>
      </c>
      <c r="E3425" s="43">
        <v>0.0</v>
      </c>
      <c r="H3425" s="45"/>
    </row>
    <row r="3426" hidden="1">
      <c r="A3426" s="41">
        <v>44420.0</v>
      </c>
      <c r="B3426" s="19">
        <v>958562.0</v>
      </c>
      <c r="E3426" s="43">
        <v>0.0</v>
      </c>
      <c r="H3426" s="45"/>
    </row>
    <row r="3427" hidden="1">
      <c r="A3427" s="41">
        <v>44420.0</v>
      </c>
      <c r="B3427" s="19">
        <v>959388.0</v>
      </c>
      <c r="E3427" s="43">
        <v>0.0</v>
      </c>
      <c r="H3427" s="45"/>
    </row>
    <row r="3428" hidden="1">
      <c r="A3428" s="41">
        <v>44420.0</v>
      </c>
      <c r="B3428" s="19">
        <v>959177.0</v>
      </c>
      <c r="E3428" s="43">
        <v>0.0</v>
      </c>
      <c r="H3428" s="45"/>
    </row>
    <row r="3429" hidden="1">
      <c r="A3429" s="41">
        <v>44421.0</v>
      </c>
      <c r="B3429" s="19">
        <v>959587.0</v>
      </c>
      <c r="E3429" s="43">
        <v>0.0</v>
      </c>
      <c r="H3429" s="45"/>
    </row>
    <row r="3430" hidden="1">
      <c r="A3430" s="41">
        <v>44421.0</v>
      </c>
      <c r="B3430" s="19">
        <v>959842.0</v>
      </c>
      <c r="E3430" s="43">
        <v>0.0</v>
      </c>
      <c r="H3430" s="45"/>
    </row>
    <row r="3431" hidden="1">
      <c r="A3431" s="41">
        <v>44421.0</v>
      </c>
      <c r="B3431" s="19">
        <v>959693.0</v>
      </c>
      <c r="E3431" s="43">
        <v>0.0</v>
      </c>
      <c r="H3431" s="45"/>
    </row>
    <row r="3432" hidden="1">
      <c r="A3432" s="41">
        <v>44422.0</v>
      </c>
      <c r="B3432" s="19">
        <v>960332.0</v>
      </c>
      <c r="E3432" s="43">
        <v>0.0</v>
      </c>
      <c r="H3432" s="45"/>
    </row>
    <row r="3433" hidden="1">
      <c r="A3433" s="41">
        <v>44422.0</v>
      </c>
      <c r="B3433" s="19">
        <v>960019.0</v>
      </c>
      <c r="E3433" s="43">
        <v>0.0</v>
      </c>
      <c r="H3433" s="45"/>
    </row>
    <row r="3434" hidden="1">
      <c r="A3434" s="41">
        <v>44423.0</v>
      </c>
      <c r="B3434" s="19">
        <v>960922.0</v>
      </c>
      <c r="E3434" s="43">
        <v>0.0</v>
      </c>
      <c r="H3434" s="45"/>
    </row>
    <row r="3435" hidden="1">
      <c r="A3435" s="41">
        <v>44423.0</v>
      </c>
      <c r="B3435" s="19">
        <v>960630.0</v>
      </c>
      <c r="E3435" s="43">
        <v>0.0</v>
      </c>
      <c r="H3435" s="45"/>
    </row>
    <row r="3436" hidden="1">
      <c r="A3436" s="41">
        <v>44423.0</v>
      </c>
      <c r="B3436" s="19">
        <v>960743.0</v>
      </c>
      <c r="E3436" s="43">
        <v>0.0</v>
      </c>
      <c r="H3436" s="45"/>
    </row>
    <row r="3437" hidden="1">
      <c r="A3437" s="41">
        <v>44423.0</v>
      </c>
      <c r="B3437" s="19">
        <v>960806.0</v>
      </c>
      <c r="E3437" s="43">
        <v>0.0</v>
      </c>
      <c r="H3437" s="45"/>
    </row>
    <row r="3438" hidden="1">
      <c r="A3438" s="41">
        <v>44410.0</v>
      </c>
      <c r="B3438" s="19">
        <v>951075.0</v>
      </c>
      <c r="E3438" s="43">
        <v>0.0</v>
      </c>
      <c r="H3438" s="45"/>
    </row>
    <row r="3439" hidden="1">
      <c r="A3439" s="41">
        <v>44410.0</v>
      </c>
      <c r="B3439" s="19">
        <v>950038.0</v>
      </c>
      <c r="E3439" s="43">
        <v>0.0</v>
      </c>
      <c r="H3439" s="45"/>
    </row>
    <row r="3440" hidden="1">
      <c r="A3440" s="41">
        <v>44410.0</v>
      </c>
      <c r="B3440" s="19">
        <v>950120.0</v>
      </c>
      <c r="E3440" s="43">
        <v>0.0</v>
      </c>
      <c r="H3440" s="45"/>
    </row>
    <row r="3441" hidden="1">
      <c r="A3441" s="41">
        <v>44410.0</v>
      </c>
      <c r="B3441" s="19">
        <v>950777.0</v>
      </c>
      <c r="E3441" s="43">
        <v>0.0</v>
      </c>
      <c r="H3441" s="45"/>
    </row>
    <row r="3442" hidden="1">
      <c r="A3442" s="41">
        <v>44410.0</v>
      </c>
      <c r="B3442" s="19">
        <v>950144.0</v>
      </c>
      <c r="E3442" s="43">
        <v>0.0</v>
      </c>
      <c r="H3442" s="45"/>
    </row>
    <row r="3443" hidden="1">
      <c r="A3443" s="41">
        <v>44410.0</v>
      </c>
      <c r="B3443" s="19">
        <v>950551.0</v>
      </c>
      <c r="E3443" s="43">
        <v>0.0</v>
      </c>
      <c r="H3443" s="45"/>
    </row>
    <row r="3444" hidden="1">
      <c r="A3444" s="41">
        <v>44410.0</v>
      </c>
      <c r="B3444" s="19">
        <v>950737.0</v>
      </c>
      <c r="E3444" s="43">
        <v>0.0</v>
      </c>
      <c r="H3444" s="45"/>
    </row>
    <row r="3445" hidden="1">
      <c r="A3445" s="41">
        <v>44410.0</v>
      </c>
      <c r="B3445" s="19">
        <v>951035.0</v>
      </c>
      <c r="E3445" s="43">
        <v>0.0</v>
      </c>
      <c r="H3445" s="45"/>
    </row>
    <row r="3446" hidden="1">
      <c r="A3446" s="41">
        <v>44410.0</v>
      </c>
      <c r="B3446" s="19">
        <v>950117.0</v>
      </c>
      <c r="E3446" s="43">
        <v>0.0</v>
      </c>
      <c r="H3446" s="45"/>
    </row>
    <row r="3447" hidden="1">
      <c r="A3447" s="41">
        <v>44411.0</v>
      </c>
      <c r="B3447" s="19">
        <v>951655.0</v>
      </c>
      <c r="E3447" s="43">
        <v>0.0</v>
      </c>
      <c r="H3447" s="45"/>
    </row>
    <row r="3448" hidden="1">
      <c r="A3448" s="41">
        <v>44411.0</v>
      </c>
      <c r="B3448" s="19">
        <v>951906.0</v>
      </c>
      <c r="E3448" s="43">
        <v>0.0</v>
      </c>
      <c r="H3448" s="45"/>
    </row>
    <row r="3449" hidden="1">
      <c r="A3449" s="41">
        <v>44411.0</v>
      </c>
      <c r="B3449" s="19">
        <v>951707.0</v>
      </c>
      <c r="E3449" s="43">
        <v>0.0</v>
      </c>
      <c r="H3449" s="45"/>
    </row>
    <row r="3450" hidden="1">
      <c r="A3450" s="41">
        <v>44412.0</v>
      </c>
      <c r="B3450" s="19">
        <v>952647.0</v>
      </c>
      <c r="E3450" s="43">
        <v>0.0</v>
      </c>
      <c r="H3450" s="45"/>
    </row>
    <row r="3451" hidden="1">
      <c r="A3451" s="41">
        <v>44412.0</v>
      </c>
      <c r="B3451" s="19">
        <v>952286.0</v>
      </c>
      <c r="E3451" s="43">
        <v>0.0</v>
      </c>
      <c r="H3451" s="45"/>
    </row>
    <row r="3452" hidden="1">
      <c r="A3452" s="41">
        <v>44412.0</v>
      </c>
      <c r="B3452" s="19">
        <v>952685.0</v>
      </c>
      <c r="E3452" s="43">
        <v>0.0</v>
      </c>
      <c r="H3452" s="45"/>
    </row>
    <row r="3453" hidden="1">
      <c r="A3453" s="41">
        <v>44412.0</v>
      </c>
      <c r="B3453" s="19">
        <v>952745.0</v>
      </c>
      <c r="E3453" s="43">
        <v>0.0</v>
      </c>
      <c r="H3453" s="45"/>
    </row>
    <row r="3454" hidden="1">
      <c r="A3454" s="41">
        <v>44412.0</v>
      </c>
      <c r="B3454" s="19">
        <v>952357.0</v>
      </c>
      <c r="E3454" s="43">
        <v>0.0</v>
      </c>
      <c r="H3454" s="45"/>
    </row>
    <row r="3455" hidden="1">
      <c r="A3455" s="41">
        <v>44413.0</v>
      </c>
      <c r="B3455" s="19">
        <v>953830.0</v>
      </c>
      <c r="E3455" s="43">
        <v>0.0</v>
      </c>
      <c r="H3455" s="45"/>
    </row>
    <row r="3456" hidden="1">
      <c r="A3456" s="41">
        <v>44413.0</v>
      </c>
      <c r="B3456" s="19">
        <v>953090.0</v>
      </c>
      <c r="E3456" s="43">
        <v>0.0</v>
      </c>
      <c r="H3456" s="45"/>
    </row>
    <row r="3457" hidden="1">
      <c r="A3457" s="41">
        <v>44413.0</v>
      </c>
      <c r="B3457" s="19">
        <v>953108.0</v>
      </c>
      <c r="E3457" s="43">
        <v>0.0</v>
      </c>
      <c r="H3457" s="45"/>
    </row>
    <row r="3458" hidden="1">
      <c r="A3458" s="41">
        <v>44413.0</v>
      </c>
      <c r="B3458" s="19">
        <v>953183.0</v>
      </c>
      <c r="E3458" s="43">
        <v>0.0</v>
      </c>
      <c r="H3458" s="45"/>
    </row>
    <row r="3459" hidden="1">
      <c r="A3459" s="41">
        <v>44414.0</v>
      </c>
      <c r="B3459" s="19">
        <v>954347.0</v>
      </c>
      <c r="E3459" s="43">
        <v>0.0</v>
      </c>
      <c r="H3459" s="45"/>
    </row>
    <row r="3460" hidden="1">
      <c r="A3460" s="41">
        <v>44414.0</v>
      </c>
      <c r="B3460" s="19">
        <v>954390.0</v>
      </c>
      <c r="E3460" s="43">
        <v>0.0</v>
      </c>
      <c r="H3460" s="45"/>
    </row>
    <row r="3461" hidden="1">
      <c r="A3461" s="41">
        <v>44414.0</v>
      </c>
      <c r="B3461" s="19">
        <v>954603.0</v>
      </c>
      <c r="E3461" s="43">
        <v>0.0</v>
      </c>
      <c r="H3461" s="45"/>
    </row>
    <row r="3462" hidden="1">
      <c r="A3462" s="41">
        <v>44414.0</v>
      </c>
      <c r="B3462" s="19">
        <v>954301.0</v>
      </c>
      <c r="E3462" s="43">
        <v>0.0</v>
      </c>
      <c r="H3462" s="45"/>
    </row>
    <row r="3463" hidden="1">
      <c r="A3463" s="41">
        <v>44415.0</v>
      </c>
      <c r="B3463" s="19">
        <v>954817.0</v>
      </c>
      <c r="E3463" s="43">
        <v>0.0</v>
      </c>
      <c r="H3463" s="45"/>
    </row>
    <row r="3464" hidden="1">
      <c r="A3464" s="41">
        <v>44416.0</v>
      </c>
      <c r="B3464" s="19">
        <v>955623.0</v>
      </c>
      <c r="E3464" s="43">
        <v>0.0</v>
      </c>
      <c r="H3464" s="45"/>
    </row>
    <row r="3465" hidden="1">
      <c r="A3465" s="41">
        <v>44416.0</v>
      </c>
      <c r="B3465" s="19">
        <v>956066.0</v>
      </c>
      <c r="E3465" s="43">
        <v>0.0</v>
      </c>
      <c r="H3465" s="45"/>
    </row>
    <row r="3466" hidden="1">
      <c r="A3466" s="41">
        <v>44416.0</v>
      </c>
      <c r="B3466" s="19">
        <v>956026.0</v>
      </c>
      <c r="E3466" s="43">
        <v>0.0</v>
      </c>
      <c r="H3466" s="45"/>
    </row>
    <row r="3467" hidden="1">
      <c r="A3467" s="41">
        <v>44416.0</v>
      </c>
      <c r="B3467" s="19">
        <v>955428.0</v>
      </c>
      <c r="E3467" s="43">
        <v>0.0</v>
      </c>
      <c r="H3467" s="45"/>
    </row>
    <row r="3468" hidden="1">
      <c r="A3468" s="41">
        <v>44416.0</v>
      </c>
      <c r="B3468" s="19">
        <v>955820.0</v>
      </c>
      <c r="E3468" s="43">
        <v>0.0</v>
      </c>
      <c r="H3468" s="45"/>
    </row>
    <row r="3469" hidden="1">
      <c r="A3469" s="41">
        <v>44416.0</v>
      </c>
      <c r="B3469" s="19">
        <v>955665.0</v>
      </c>
      <c r="E3469" s="43">
        <v>0.0</v>
      </c>
      <c r="H3469" s="45"/>
    </row>
    <row r="3470" hidden="1">
      <c r="A3470" s="41">
        <v>44416.0</v>
      </c>
      <c r="B3470" s="19">
        <v>955935.0</v>
      </c>
      <c r="E3470" s="43">
        <v>0.0</v>
      </c>
      <c r="H3470" s="45"/>
    </row>
    <row r="3471" hidden="1">
      <c r="A3471" s="41">
        <v>44417.0</v>
      </c>
      <c r="B3471" s="19">
        <v>956422.0</v>
      </c>
      <c r="E3471" s="43">
        <v>0.0</v>
      </c>
      <c r="H3471" s="45"/>
    </row>
    <row r="3472" hidden="1">
      <c r="A3472" s="41">
        <v>44417.0</v>
      </c>
      <c r="B3472" s="19">
        <v>956961.0</v>
      </c>
      <c r="E3472" s="43">
        <v>0.0</v>
      </c>
      <c r="H3472" s="45"/>
    </row>
    <row r="3473" hidden="1">
      <c r="A3473" s="41">
        <v>44418.0</v>
      </c>
      <c r="B3473" s="19">
        <v>957531.0</v>
      </c>
      <c r="E3473" s="43">
        <v>0.0</v>
      </c>
      <c r="H3473" s="45"/>
    </row>
    <row r="3474" hidden="1">
      <c r="A3474" s="41">
        <v>44419.0</v>
      </c>
      <c r="B3474" s="19">
        <v>958010.0</v>
      </c>
      <c r="E3474" s="43">
        <v>0.0</v>
      </c>
      <c r="H3474" s="45"/>
    </row>
    <row r="3475" hidden="1">
      <c r="A3475" s="41">
        <v>44419.0</v>
      </c>
      <c r="B3475" s="19">
        <v>958249.0</v>
      </c>
      <c r="E3475" s="43">
        <v>0.0</v>
      </c>
      <c r="H3475" s="45"/>
    </row>
    <row r="3476" hidden="1">
      <c r="A3476" s="41">
        <v>44419.0</v>
      </c>
      <c r="B3476" s="19">
        <v>958531.0</v>
      </c>
      <c r="E3476" s="43">
        <v>0.0</v>
      </c>
      <c r="H3476" s="45"/>
    </row>
    <row r="3477" hidden="1">
      <c r="A3477" s="41">
        <v>44419.0</v>
      </c>
      <c r="B3477" s="19">
        <v>958207.0</v>
      </c>
      <c r="E3477" s="43">
        <v>0.0</v>
      </c>
      <c r="H3477" s="45"/>
    </row>
    <row r="3478" hidden="1">
      <c r="A3478" s="41">
        <v>44420.0</v>
      </c>
      <c r="B3478" s="19">
        <v>958741.0</v>
      </c>
      <c r="E3478" s="43">
        <v>0.0</v>
      </c>
      <c r="H3478" s="45"/>
    </row>
    <row r="3479" hidden="1">
      <c r="A3479" s="41">
        <v>44420.0</v>
      </c>
      <c r="B3479" s="19">
        <v>959148.0</v>
      </c>
      <c r="E3479" s="43">
        <v>0.0</v>
      </c>
      <c r="H3479" s="45"/>
    </row>
    <row r="3480" hidden="1">
      <c r="A3480" s="41">
        <v>44420.0</v>
      </c>
      <c r="B3480" s="19">
        <v>959178.0</v>
      </c>
      <c r="E3480" s="43">
        <v>0.0</v>
      </c>
      <c r="H3480" s="45"/>
    </row>
    <row r="3481" hidden="1">
      <c r="A3481" s="41">
        <v>44421.0</v>
      </c>
      <c r="B3481" s="19">
        <v>959806.0</v>
      </c>
      <c r="E3481" s="43">
        <v>0.0</v>
      </c>
      <c r="H3481" s="45"/>
    </row>
    <row r="3482" hidden="1">
      <c r="A3482" s="41">
        <v>44421.0</v>
      </c>
      <c r="B3482" s="19">
        <v>959655.0</v>
      </c>
      <c r="E3482" s="43">
        <v>0.0</v>
      </c>
      <c r="H3482" s="45"/>
    </row>
    <row r="3483" hidden="1">
      <c r="A3483" s="41">
        <v>44422.0</v>
      </c>
      <c r="B3483" s="19">
        <v>960427.0</v>
      </c>
      <c r="E3483" s="43">
        <v>0.0</v>
      </c>
      <c r="H3483" s="45"/>
    </row>
    <row r="3484" hidden="1">
      <c r="A3484" s="41">
        <v>44423.0</v>
      </c>
      <c r="B3484" s="19">
        <v>961149.0</v>
      </c>
      <c r="E3484" s="43">
        <v>0.0</v>
      </c>
      <c r="H3484" s="45"/>
    </row>
    <row r="3485" hidden="1">
      <c r="A3485" s="41">
        <v>44423.0</v>
      </c>
      <c r="B3485" s="19">
        <v>960479.0</v>
      </c>
      <c r="E3485" s="43">
        <v>0.0</v>
      </c>
      <c r="H3485" s="45"/>
    </row>
    <row r="3486">
      <c r="A3486" s="41">
        <v>44417.0</v>
      </c>
      <c r="B3486" s="19">
        <v>956621.0</v>
      </c>
      <c r="C3486" s="19">
        <v>0.0</v>
      </c>
      <c r="D3486" s="42">
        <v>36.0</v>
      </c>
      <c r="E3486" s="43">
        <v>1.0</v>
      </c>
      <c r="F3486" s="19" t="s">
        <v>36</v>
      </c>
      <c r="G3486" s="19" t="s">
        <v>37</v>
      </c>
      <c r="H3486" s="44" t="s">
        <v>200</v>
      </c>
      <c r="I3486" s="19" t="s">
        <v>200</v>
      </c>
    </row>
    <row r="3487" hidden="1">
      <c r="A3487" s="41">
        <v>44409.0</v>
      </c>
      <c r="B3487" s="19">
        <v>949752.0</v>
      </c>
      <c r="E3487" s="43">
        <v>0.0</v>
      </c>
      <c r="H3487" s="45"/>
    </row>
    <row r="3488" hidden="1">
      <c r="A3488" s="41">
        <v>44410.0</v>
      </c>
      <c r="B3488" s="19">
        <v>950786.0</v>
      </c>
      <c r="E3488" s="43">
        <v>0.0</v>
      </c>
      <c r="H3488" s="45"/>
    </row>
    <row r="3489" hidden="1">
      <c r="A3489" s="41">
        <v>44410.0</v>
      </c>
      <c r="B3489" s="19">
        <v>950998.0</v>
      </c>
      <c r="E3489" s="43">
        <v>0.0</v>
      </c>
      <c r="H3489" s="45"/>
    </row>
    <row r="3490" hidden="1">
      <c r="A3490" s="41">
        <v>44410.0</v>
      </c>
      <c r="B3490" s="19">
        <v>950085.0</v>
      </c>
      <c r="E3490" s="43">
        <v>0.0</v>
      </c>
      <c r="H3490" s="45"/>
    </row>
    <row r="3491" hidden="1">
      <c r="A3491" s="41">
        <v>44410.0</v>
      </c>
      <c r="B3491" s="19">
        <v>950718.0</v>
      </c>
      <c r="E3491" s="43">
        <v>0.0</v>
      </c>
      <c r="H3491" s="45"/>
    </row>
    <row r="3492" hidden="1">
      <c r="A3492" s="41">
        <v>44410.0</v>
      </c>
      <c r="B3492" s="19">
        <v>950730.0</v>
      </c>
      <c r="E3492" s="43">
        <v>0.0</v>
      </c>
      <c r="H3492" s="45"/>
    </row>
    <row r="3493" hidden="1">
      <c r="A3493" s="41">
        <v>44410.0</v>
      </c>
      <c r="B3493" s="19">
        <v>950810.0</v>
      </c>
      <c r="E3493" s="43">
        <v>0.0</v>
      </c>
      <c r="H3493" s="45"/>
    </row>
    <row r="3494" hidden="1">
      <c r="A3494" s="41">
        <v>44411.0</v>
      </c>
      <c r="B3494" s="19">
        <v>951384.0</v>
      </c>
      <c r="E3494" s="43">
        <v>0.0</v>
      </c>
      <c r="H3494" s="45"/>
    </row>
    <row r="3495" hidden="1">
      <c r="A3495" s="41">
        <v>44411.0</v>
      </c>
      <c r="B3495" s="19">
        <v>951691.0</v>
      </c>
      <c r="E3495" s="43">
        <v>0.0</v>
      </c>
      <c r="H3495" s="45"/>
    </row>
    <row r="3496" hidden="1">
      <c r="A3496" s="41">
        <v>44411.0</v>
      </c>
      <c r="B3496" s="19">
        <v>951489.0</v>
      </c>
      <c r="E3496" s="43">
        <v>0.0</v>
      </c>
      <c r="H3496" s="45"/>
    </row>
    <row r="3497" hidden="1">
      <c r="A3497" s="41">
        <v>44411.0</v>
      </c>
      <c r="B3497" s="19">
        <v>951885.0</v>
      </c>
      <c r="E3497" s="43">
        <v>0.0</v>
      </c>
      <c r="H3497" s="45"/>
    </row>
    <row r="3498" hidden="1">
      <c r="A3498" s="41">
        <v>44411.0</v>
      </c>
      <c r="B3498" s="19">
        <v>951441.0</v>
      </c>
      <c r="E3498" s="43">
        <v>0.0</v>
      </c>
      <c r="H3498" s="45"/>
    </row>
    <row r="3499" hidden="1">
      <c r="A3499" s="41">
        <v>44412.0</v>
      </c>
      <c r="B3499" s="19">
        <v>952162.0</v>
      </c>
      <c r="E3499" s="43">
        <v>0.0</v>
      </c>
      <c r="H3499" s="45"/>
    </row>
    <row r="3500" hidden="1">
      <c r="A3500" s="41">
        <v>44412.0</v>
      </c>
      <c r="B3500" s="19">
        <v>952661.0</v>
      </c>
      <c r="E3500" s="43">
        <v>0.0</v>
      </c>
      <c r="H3500" s="45"/>
    </row>
    <row r="3501" hidden="1">
      <c r="A3501" s="41">
        <v>44412.0</v>
      </c>
      <c r="B3501" s="19">
        <v>952625.0</v>
      </c>
      <c r="E3501" s="43">
        <v>0.0</v>
      </c>
      <c r="H3501" s="45"/>
    </row>
    <row r="3502" hidden="1">
      <c r="A3502" s="41">
        <v>44412.0</v>
      </c>
      <c r="B3502" s="19">
        <v>952472.0</v>
      </c>
      <c r="E3502" s="43">
        <v>0.0</v>
      </c>
      <c r="H3502" s="45"/>
    </row>
    <row r="3503" hidden="1">
      <c r="A3503" s="41">
        <v>44412.0</v>
      </c>
      <c r="B3503" s="19">
        <v>952229.0</v>
      </c>
      <c r="E3503" s="43">
        <v>0.0</v>
      </c>
      <c r="H3503" s="45"/>
    </row>
    <row r="3504" hidden="1">
      <c r="A3504" s="41">
        <v>44412.0</v>
      </c>
      <c r="B3504" s="19">
        <v>952652.0</v>
      </c>
      <c r="E3504" s="43">
        <v>0.0</v>
      </c>
      <c r="H3504" s="45"/>
    </row>
    <row r="3505" hidden="1">
      <c r="A3505" s="41">
        <v>44413.0</v>
      </c>
      <c r="B3505" s="19">
        <v>953427.0</v>
      </c>
      <c r="E3505" s="43">
        <v>0.0</v>
      </c>
      <c r="H3505" s="45"/>
    </row>
    <row r="3506" hidden="1">
      <c r="A3506" s="41">
        <v>44413.0</v>
      </c>
      <c r="B3506" s="19">
        <v>953094.0</v>
      </c>
      <c r="E3506" s="43">
        <v>0.0</v>
      </c>
      <c r="H3506" s="45"/>
    </row>
    <row r="3507" hidden="1">
      <c r="A3507" s="41">
        <v>44413.0</v>
      </c>
      <c r="B3507" s="19">
        <v>953935.0</v>
      </c>
      <c r="E3507" s="43">
        <v>0.0</v>
      </c>
      <c r="H3507" s="45"/>
    </row>
    <row r="3508" hidden="1">
      <c r="A3508" s="41">
        <v>44413.0</v>
      </c>
      <c r="B3508" s="19">
        <v>952976.0</v>
      </c>
      <c r="E3508" s="43">
        <v>0.0</v>
      </c>
      <c r="H3508" s="45"/>
    </row>
    <row r="3509" hidden="1">
      <c r="A3509" s="41">
        <v>44413.0</v>
      </c>
      <c r="B3509" s="19">
        <v>953732.0</v>
      </c>
      <c r="E3509" s="43">
        <v>0.0</v>
      </c>
      <c r="H3509" s="45"/>
    </row>
    <row r="3510" hidden="1">
      <c r="A3510" s="41">
        <v>44414.0</v>
      </c>
      <c r="B3510" s="19">
        <v>954447.0</v>
      </c>
      <c r="E3510" s="43">
        <v>0.0</v>
      </c>
      <c r="H3510" s="45"/>
    </row>
    <row r="3511" hidden="1">
      <c r="A3511" s="41">
        <v>44415.0</v>
      </c>
      <c r="B3511" s="19">
        <v>955177.0</v>
      </c>
      <c r="E3511" s="43">
        <v>0.0</v>
      </c>
      <c r="H3511" s="45"/>
    </row>
    <row r="3512" hidden="1">
      <c r="A3512" s="41">
        <v>44415.0</v>
      </c>
      <c r="B3512" s="19">
        <v>955024.0</v>
      </c>
      <c r="E3512" s="43">
        <v>0.0</v>
      </c>
      <c r="H3512" s="45"/>
    </row>
    <row r="3513" hidden="1">
      <c r="A3513" s="41">
        <v>44415.0</v>
      </c>
      <c r="B3513" s="19">
        <v>955167.0</v>
      </c>
      <c r="E3513" s="43">
        <v>0.0</v>
      </c>
      <c r="H3513" s="45"/>
    </row>
    <row r="3514" hidden="1">
      <c r="A3514" s="41">
        <v>44416.0</v>
      </c>
      <c r="B3514" s="19">
        <v>956089.0</v>
      </c>
      <c r="E3514" s="43">
        <v>0.0</v>
      </c>
      <c r="H3514" s="45"/>
    </row>
    <row r="3515" hidden="1">
      <c r="A3515" s="41">
        <v>44416.0</v>
      </c>
      <c r="B3515" s="19">
        <v>956241.0</v>
      </c>
      <c r="E3515" s="43">
        <v>0.0</v>
      </c>
      <c r="H3515" s="45"/>
    </row>
    <row r="3516" hidden="1">
      <c r="A3516" s="41">
        <v>44416.0</v>
      </c>
      <c r="B3516" s="19">
        <v>956311.0</v>
      </c>
      <c r="E3516" s="43">
        <v>0.0</v>
      </c>
      <c r="H3516" s="45"/>
    </row>
    <row r="3517" hidden="1">
      <c r="A3517" s="41">
        <v>44416.0</v>
      </c>
      <c r="B3517" s="19">
        <v>955534.0</v>
      </c>
      <c r="E3517" s="43">
        <v>0.0</v>
      </c>
      <c r="H3517" s="45"/>
    </row>
    <row r="3518" hidden="1">
      <c r="A3518" s="41">
        <v>44417.0</v>
      </c>
      <c r="B3518" s="19">
        <v>956987.0</v>
      </c>
      <c r="E3518" s="43">
        <v>0.0</v>
      </c>
      <c r="H3518" s="45"/>
    </row>
    <row r="3519" hidden="1">
      <c r="A3519" s="41">
        <v>44417.0</v>
      </c>
      <c r="B3519" s="19">
        <v>956482.0</v>
      </c>
      <c r="E3519" s="43">
        <v>0.0</v>
      </c>
      <c r="H3519" s="45"/>
    </row>
    <row r="3520" hidden="1">
      <c r="A3520" s="41">
        <v>44417.0</v>
      </c>
      <c r="B3520" s="19">
        <v>956508.0</v>
      </c>
      <c r="E3520" s="43">
        <v>0.0</v>
      </c>
      <c r="H3520" s="45"/>
    </row>
    <row r="3521" hidden="1">
      <c r="A3521" s="41">
        <v>44417.0</v>
      </c>
      <c r="B3521" s="19">
        <v>956544.0</v>
      </c>
      <c r="E3521" s="43">
        <v>0.0</v>
      </c>
      <c r="H3521" s="45"/>
    </row>
    <row r="3522" hidden="1">
      <c r="A3522" s="41">
        <v>44418.0</v>
      </c>
      <c r="B3522" s="19">
        <v>957180.0</v>
      </c>
      <c r="E3522" s="43">
        <v>0.0</v>
      </c>
      <c r="H3522" s="45"/>
    </row>
    <row r="3523" hidden="1">
      <c r="A3523" s="41">
        <v>44418.0</v>
      </c>
      <c r="B3523" s="19">
        <v>957739.0</v>
      </c>
      <c r="E3523" s="43">
        <v>0.0</v>
      </c>
      <c r="H3523" s="45"/>
    </row>
    <row r="3524" hidden="1">
      <c r="A3524" s="41">
        <v>44418.0</v>
      </c>
      <c r="B3524" s="19">
        <v>957653.0</v>
      </c>
      <c r="E3524" s="43">
        <v>0.0</v>
      </c>
      <c r="H3524" s="45"/>
    </row>
    <row r="3525" hidden="1">
      <c r="A3525" s="41">
        <v>44419.0</v>
      </c>
      <c r="B3525" s="19">
        <v>958517.0</v>
      </c>
      <c r="E3525" s="43">
        <v>0.0</v>
      </c>
      <c r="H3525" s="45"/>
    </row>
    <row r="3526" hidden="1">
      <c r="A3526" s="41">
        <v>44419.0</v>
      </c>
      <c r="B3526" s="19">
        <v>958483.0</v>
      </c>
      <c r="E3526" s="43">
        <v>0.0</v>
      </c>
      <c r="H3526" s="45"/>
    </row>
    <row r="3527" hidden="1">
      <c r="A3527" s="41">
        <v>44419.0</v>
      </c>
      <c r="B3527" s="19">
        <v>958380.0</v>
      </c>
      <c r="E3527" s="43">
        <v>0.0</v>
      </c>
      <c r="H3527" s="45"/>
    </row>
    <row r="3528" hidden="1">
      <c r="A3528" s="41">
        <v>44419.0</v>
      </c>
      <c r="B3528" s="19">
        <v>958191.0</v>
      </c>
      <c r="E3528" s="43">
        <v>0.0</v>
      </c>
      <c r="H3528" s="45"/>
    </row>
    <row r="3529" hidden="1">
      <c r="A3529" s="41">
        <v>44419.0</v>
      </c>
      <c r="B3529" s="19">
        <v>958257.0</v>
      </c>
      <c r="E3529" s="43">
        <v>0.0</v>
      </c>
      <c r="H3529" s="45"/>
    </row>
    <row r="3530" hidden="1">
      <c r="A3530" s="41">
        <v>44420.0</v>
      </c>
      <c r="B3530" s="19">
        <v>958970.0</v>
      </c>
      <c r="E3530" s="43">
        <v>0.0</v>
      </c>
      <c r="H3530" s="45"/>
    </row>
    <row r="3531" hidden="1">
      <c r="A3531" s="41">
        <v>44420.0</v>
      </c>
      <c r="B3531" s="19">
        <v>959091.0</v>
      </c>
      <c r="E3531" s="43">
        <v>0.0</v>
      </c>
      <c r="H3531" s="45"/>
    </row>
    <row r="3532" hidden="1">
      <c r="A3532" s="41">
        <v>44420.0</v>
      </c>
      <c r="B3532" s="19">
        <v>958659.0</v>
      </c>
      <c r="E3532" s="43">
        <v>0.0</v>
      </c>
      <c r="H3532" s="45"/>
    </row>
    <row r="3533" hidden="1">
      <c r="A3533" s="41">
        <v>44421.0</v>
      </c>
      <c r="B3533" s="19">
        <v>959558.0</v>
      </c>
      <c r="E3533" s="43">
        <v>0.0</v>
      </c>
      <c r="H3533" s="45"/>
    </row>
    <row r="3534" hidden="1">
      <c r="A3534" s="41">
        <v>44421.0</v>
      </c>
      <c r="B3534" s="19">
        <v>959637.0</v>
      </c>
      <c r="E3534" s="43">
        <v>0.0</v>
      </c>
      <c r="H3534" s="45"/>
    </row>
    <row r="3535" hidden="1">
      <c r="A3535" s="41">
        <v>44421.0</v>
      </c>
      <c r="B3535" s="19">
        <v>959954.0</v>
      </c>
      <c r="E3535" s="43">
        <v>0.0</v>
      </c>
      <c r="H3535" s="45"/>
    </row>
    <row r="3536" hidden="1">
      <c r="A3536" s="41">
        <v>44421.0</v>
      </c>
      <c r="B3536" s="19">
        <v>959975.0</v>
      </c>
      <c r="E3536" s="43">
        <v>0.0</v>
      </c>
      <c r="H3536" s="45"/>
    </row>
    <row r="3537" hidden="1">
      <c r="A3537" s="41">
        <v>44422.0</v>
      </c>
      <c r="B3537" s="19">
        <v>960148.0</v>
      </c>
      <c r="E3537" s="43">
        <v>0.0</v>
      </c>
      <c r="H3537" s="45"/>
    </row>
    <row r="3538" hidden="1">
      <c r="A3538" s="41">
        <v>44422.0</v>
      </c>
      <c r="B3538" s="19">
        <v>960343.0</v>
      </c>
      <c r="E3538" s="43">
        <v>0.0</v>
      </c>
      <c r="H3538" s="45"/>
    </row>
    <row r="3539" hidden="1">
      <c r="A3539" s="41">
        <v>44423.0</v>
      </c>
      <c r="B3539" s="19">
        <v>960565.0</v>
      </c>
      <c r="E3539" s="43">
        <v>0.0</v>
      </c>
      <c r="H3539" s="45"/>
    </row>
    <row r="3540" hidden="1">
      <c r="A3540" s="41">
        <v>44423.0</v>
      </c>
      <c r="B3540" s="19">
        <v>960499.0</v>
      </c>
      <c r="E3540" s="43">
        <v>0.0</v>
      </c>
      <c r="H3540" s="45"/>
    </row>
    <row r="3541" hidden="1">
      <c r="A3541" s="41">
        <v>44423.0</v>
      </c>
      <c r="B3541" s="19">
        <v>960885.0</v>
      </c>
      <c r="E3541" s="43">
        <v>0.0</v>
      </c>
      <c r="H3541" s="45"/>
    </row>
    <row r="3542" hidden="1">
      <c r="A3542" s="41">
        <v>44409.0</v>
      </c>
      <c r="B3542" s="19">
        <v>949342.0</v>
      </c>
      <c r="E3542" s="43">
        <v>0.0</v>
      </c>
      <c r="H3542" s="45"/>
    </row>
    <row r="3543" hidden="1">
      <c r="A3543" s="41">
        <v>44409.0</v>
      </c>
      <c r="B3543" s="19">
        <v>949260.0</v>
      </c>
      <c r="E3543" s="43">
        <v>0.0</v>
      </c>
      <c r="H3543" s="45"/>
    </row>
    <row r="3544" hidden="1">
      <c r="A3544" s="41">
        <v>44409.0</v>
      </c>
      <c r="B3544" s="19">
        <v>949732.0</v>
      </c>
      <c r="E3544" s="43">
        <v>0.0</v>
      </c>
      <c r="H3544" s="45"/>
    </row>
    <row r="3545" hidden="1">
      <c r="A3545" s="41">
        <v>44409.0</v>
      </c>
      <c r="B3545" s="19">
        <v>950005.0</v>
      </c>
      <c r="E3545" s="43">
        <v>0.0</v>
      </c>
      <c r="H3545" s="45"/>
    </row>
    <row r="3546" hidden="1">
      <c r="A3546" s="41">
        <v>44409.0</v>
      </c>
      <c r="B3546" s="19">
        <v>949832.0</v>
      </c>
      <c r="E3546" s="43">
        <v>0.0</v>
      </c>
      <c r="H3546" s="45"/>
    </row>
    <row r="3547" hidden="1">
      <c r="A3547" s="41">
        <v>44409.0</v>
      </c>
      <c r="B3547" s="19">
        <v>949334.0</v>
      </c>
      <c r="E3547" s="43">
        <v>0.0</v>
      </c>
      <c r="H3547" s="45"/>
    </row>
    <row r="3548" hidden="1">
      <c r="A3548" s="41">
        <v>44409.0</v>
      </c>
      <c r="B3548" s="19">
        <v>949543.0</v>
      </c>
      <c r="E3548" s="43">
        <v>0.0</v>
      </c>
      <c r="H3548" s="45"/>
    </row>
    <row r="3549" hidden="1">
      <c r="A3549" s="41">
        <v>44409.0</v>
      </c>
      <c r="B3549" s="19">
        <v>949788.0</v>
      </c>
      <c r="E3549" s="43">
        <v>0.0</v>
      </c>
      <c r="H3549" s="45"/>
    </row>
    <row r="3550" hidden="1">
      <c r="A3550" s="41">
        <v>44409.0</v>
      </c>
      <c r="B3550" s="19">
        <v>949560.0</v>
      </c>
      <c r="E3550" s="43">
        <v>0.0</v>
      </c>
      <c r="H3550" s="45"/>
    </row>
    <row r="3551" hidden="1">
      <c r="A3551" s="41">
        <v>44410.0</v>
      </c>
      <c r="B3551" s="19">
        <v>950723.0</v>
      </c>
      <c r="E3551" s="43">
        <v>0.0</v>
      </c>
      <c r="H3551" s="45"/>
    </row>
    <row r="3552" hidden="1">
      <c r="A3552" s="41">
        <v>44410.0</v>
      </c>
      <c r="B3552" s="19">
        <v>951092.0</v>
      </c>
      <c r="E3552" s="43">
        <v>0.0</v>
      </c>
      <c r="H3552" s="45"/>
    </row>
    <row r="3553" hidden="1">
      <c r="A3553" s="41">
        <v>44410.0</v>
      </c>
      <c r="B3553" s="19">
        <v>950744.0</v>
      </c>
      <c r="E3553" s="43">
        <v>0.0</v>
      </c>
      <c r="H3553" s="45"/>
    </row>
    <row r="3554" hidden="1">
      <c r="A3554" s="41">
        <v>44411.0</v>
      </c>
      <c r="B3554" s="19">
        <v>951856.0</v>
      </c>
      <c r="E3554" s="43">
        <v>0.0</v>
      </c>
      <c r="H3554" s="45"/>
    </row>
    <row r="3555" hidden="1">
      <c r="A3555" s="41">
        <v>44411.0</v>
      </c>
      <c r="B3555" s="19">
        <v>951259.0</v>
      </c>
      <c r="E3555" s="43">
        <v>0.0</v>
      </c>
      <c r="H3555" s="45"/>
    </row>
    <row r="3556" hidden="1">
      <c r="A3556" s="41">
        <v>44412.0</v>
      </c>
      <c r="B3556" s="19">
        <v>952178.0</v>
      </c>
      <c r="E3556" s="43">
        <v>0.0</v>
      </c>
      <c r="H3556" s="45"/>
    </row>
    <row r="3557" hidden="1">
      <c r="A3557" s="41">
        <v>44413.0</v>
      </c>
      <c r="B3557" s="19">
        <v>953742.0</v>
      </c>
      <c r="E3557" s="43">
        <v>0.0</v>
      </c>
      <c r="H3557" s="45"/>
    </row>
    <row r="3558" hidden="1">
      <c r="A3558" s="41">
        <v>44413.0</v>
      </c>
      <c r="B3558" s="19">
        <v>953026.0</v>
      </c>
      <c r="E3558" s="43">
        <v>0.0</v>
      </c>
      <c r="H3558" s="45"/>
    </row>
    <row r="3559" hidden="1">
      <c r="A3559" s="41">
        <v>44413.0</v>
      </c>
      <c r="B3559" s="19">
        <v>953324.0</v>
      </c>
      <c r="E3559" s="43">
        <v>0.0</v>
      </c>
      <c r="H3559" s="45"/>
    </row>
    <row r="3560" hidden="1">
      <c r="A3560" s="41">
        <v>44413.0</v>
      </c>
      <c r="B3560" s="19">
        <v>952934.0</v>
      </c>
      <c r="E3560" s="43">
        <v>0.0</v>
      </c>
      <c r="H3560" s="45"/>
    </row>
    <row r="3561" hidden="1">
      <c r="A3561" s="41">
        <v>44413.0</v>
      </c>
      <c r="B3561" s="19">
        <v>953776.0</v>
      </c>
      <c r="E3561" s="43">
        <v>0.0</v>
      </c>
      <c r="H3561" s="45"/>
    </row>
    <row r="3562" hidden="1">
      <c r="A3562" s="41">
        <v>44414.0</v>
      </c>
      <c r="B3562" s="19">
        <v>954023.0</v>
      </c>
      <c r="E3562" s="43">
        <v>0.0</v>
      </c>
      <c r="H3562" s="45"/>
    </row>
    <row r="3563" hidden="1">
      <c r="A3563" s="41">
        <v>44414.0</v>
      </c>
      <c r="B3563" s="19">
        <v>954293.0</v>
      </c>
      <c r="E3563" s="43">
        <v>0.0</v>
      </c>
      <c r="H3563" s="45"/>
    </row>
    <row r="3564" hidden="1">
      <c r="A3564" s="41">
        <v>44414.0</v>
      </c>
      <c r="B3564" s="19">
        <v>954198.0</v>
      </c>
      <c r="E3564" s="43">
        <v>0.0</v>
      </c>
      <c r="H3564" s="45"/>
    </row>
    <row r="3565" hidden="1">
      <c r="A3565" s="41">
        <v>44414.0</v>
      </c>
      <c r="B3565" s="19">
        <v>954516.0</v>
      </c>
      <c r="E3565" s="43">
        <v>0.0</v>
      </c>
      <c r="H3565" s="45"/>
    </row>
    <row r="3566" hidden="1">
      <c r="A3566" s="41">
        <v>44414.0</v>
      </c>
      <c r="B3566" s="19">
        <v>954229.0</v>
      </c>
      <c r="E3566" s="43">
        <v>0.0</v>
      </c>
      <c r="H3566" s="45"/>
    </row>
    <row r="3567" hidden="1">
      <c r="A3567" s="41">
        <v>44415.0</v>
      </c>
      <c r="B3567" s="19">
        <v>954694.0</v>
      </c>
      <c r="E3567" s="43">
        <v>0.0</v>
      </c>
      <c r="H3567" s="45"/>
    </row>
    <row r="3568" hidden="1">
      <c r="A3568" s="41">
        <v>44415.0</v>
      </c>
      <c r="B3568" s="19">
        <v>954781.0</v>
      </c>
      <c r="E3568" s="43">
        <v>0.0</v>
      </c>
      <c r="H3568" s="45"/>
    </row>
    <row r="3569" hidden="1">
      <c r="A3569" s="41">
        <v>44415.0</v>
      </c>
      <c r="B3569" s="19">
        <v>955008.0</v>
      </c>
      <c r="E3569" s="43">
        <v>0.0</v>
      </c>
      <c r="H3569" s="45"/>
    </row>
    <row r="3570" hidden="1">
      <c r="A3570" s="41">
        <v>44416.0</v>
      </c>
      <c r="B3570" s="19">
        <v>956294.0</v>
      </c>
      <c r="E3570" s="43">
        <v>0.0</v>
      </c>
      <c r="H3570" s="45"/>
    </row>
    <row r="3571" hidden="1">
      <c r="A3571" s="41">
        <v>44416.0</v>
      </c>
      <c r="B3571" s="19">
        <v>955837.0</v>
      </c>
      <c r="E3571" s="43">
        <v>0.0</v>
      </c>
      <c r="H3571" s="45"/>
    </row>
    <row r="3572" hidden="1">
      <c r="A3572" s="41">
        <v>44416.0</v>
      </c>
      <c r="B3572" s="19">
        <v>956302.0</v>
      </c>
      <c r="E3572" s="43">
        <v>0.0</v>
      </c>
      <c r="H3572" s="45"/>
    </row>
    <row r="3573" hidden="1">
      <c r="A3573" s="41">
        <v>44416.0</v>
      </c>
      <c r="B3573" s="19">
        <v>955369.0</v>
      </c>
      <c r="E3573" s="43">
        <v>0.0</v>
      </c>
      <c r="H3573" s="45"/>
    </row>
    <row r="3574" hidden="1">
      <c r="A3574" s="41">
        <v>44417.0</v>
      </c>
      <c r="B3574" s="19">
        <v>956431.0</v>
      </c>
      <c r="E3574" s="43">
        <v>0.0</v>
      </c>
      <c r="H3574" s="45"/>
    </row>
    <row r="3575" hidden="1">
      <c r="A3575" s="41">
        <v>44417.0</v>
      </c>
      <c r="B3575" s="19">
        <v>956497.0</v>
      </c>
      <c r="E3575" s="43">
        <v>0.0</v>
      </c>
      <c r="H3575" s="45"/>
    </row>
    <row r="3576" hidden="1">
      <c r="A3576" s="41">
        <v>44417.0</v>
      </c>
      <c r="B3576" s="19">
        <v>956430.0</v>
      </c>
      <c r="E3576" s="43">
        <v>0.0</v>
      </c>
      <c r="H3576" s="45"/>
    </row>
    <row r="3577" hidden="1">
      <c r="A3577" s="41">
        <v>44418.0</v>
      </c>
      <c r="B3577" s="19">
        <v>957212.0</v>
      </c>
      <c r="E3577" s="43">
        <v>0.0</v>
      </c>
      <c r="H3577" s="45"/>
    </row>
    <row r="3578" hidden="1">
      <c r="A3578" s="41">
        <v>44418.0</v>
      </c>
      <c r="B3578" s="19">
        <v>957570.0</v>
      </c>
      <c r="E3578" s="43">
        <v>0.0</v>
      </c>
      <c r="H3578" s="45"/>
    </row>
    <row r="3579" hidden="1">
      <c r="A3579" s="41">
        <v>44419.0</v>
      </c>
      <c r="B3579" s="19">
        <v>958516.0</v>
      </c>
      <c r="E3579" s="43">
        <v>0.0</v>
      </c>
      <c r="H3579" s="45"/>
    </row>
    <row r="3580" hidden="1">
      <c r="A3580" s="41">
        <v>44419.0</v>
      </c>
      <c r="B3580" s="19">
        <v>957952.0</v>
      </c>
      <c r="E3580" s="43">
        <v>0.0</v>
      </c>
      <c r="H3580" s="45"/>
    </row>
    <row r="3581" hidden="1">
      <c r="A3581" s="41">
        <v>44419.0</v>
      </c>
      <c r="B3581" s="19">
        <v>958024.0</v>
      </c>
      <c r="E3581" s="43">
        <v>0.0</v>
      </c>
      <c r="H3581" s="45"/>
    </row>
    <row r="3582" hidden="1">
      <c r="A3582" s="41">
        <v>44419.0</v>
      </c>
      <c r="B3582" s="19">
        <v>958219.0</v>
      </c>
      <c r="E3582" s="43">
        <v>0.0</v>
      </c>
      <c r="H3582" s="45"/>
    </row>
    <row r="3583" hidden="1">
      <c r="A3583" s="41">
        <v>44420.0</v>
      </c>
      <c r="B3583" s="19">
        <v>958935.0</v>
      </c>
      <c r="E3583" s="43">
        <v>0.0</v>
      </c>
      <c r="H3583" s="45"/>
    </row>
    <row r="3584" hidden="1">
      <c r="A3584" s="41">
        <v>44420.0</v>
      </c>
      <c r="B3584" s="19">
        <v>959008.0</v>
      </c>
      <c r="E3584" s="43">
        <v>0.0</v>
      </c>
      <c r="H3584" s="45"/>
    </row>
    <row r="3585" hidden="1">
      <c r="A3585" s="41">
        <v>44420.0</v>
      </c>
      <c r="B3585" s="19">
        <v>959262.0</v>
      </c>
      <c r="E3585" s="43">
        <v>0.0</v>
      </c>
      <c r="H3585" s="45"/>
    </row>
    <row r="3586" hidden="1">
      <c r="A3586" s="41">
        <v>44421.0</v>
      </c>
      <c r="B3586" s="19">
        <v>959480.0</v>
      </c>
      <c r="E3586" s="43">
        <v>0.0</v>
      </c>
      <c r="H3586" s="45"/>
    </row>
    <row r="3587" hidden="1">
      <c r="A3587" s="41">
        <v>44421.0</v>
      </c>
      <c r="B3587" s="19">
        <v>959666.0</v>
      </c>
      <c r="E3587" s="43">
        <v>0.0</v>
      </c>
      <c r="H3587" s="45"/>
    </row>
    <row r="3588" hidden="1">
      <c r="A3588" s="41">
        <v>44421.0</v>
      </c>
      <c r="B3588" s="19">
        <v>959747.0</v>
      </c>
      <c r="E3588" s="43">
        <v>0.0</v>
      </c>
      <c r="H3588" s="45"/>
    </row>
    <row r="3589" hidden="1">
      <c r="A3589" s="41">
        <v>44423.0</v>
      </c>
      <c r="B3589" s="19">
        <v>960831.0</v>
      </c>
      <c r="E3589" s="43">
        <v>0.0</v>
      </c>
      <c r="H3589" s="45"/>
    </row>
    <row r="3590" hidden="1">
      <c r="A3590" s="41">
        <v>44423.0</v>
      </c>
      <c r="B3590" s="19">
        <v>960543.0</v>
      </c>
      <c r="E3590" s="43">
        <v>0.0</v>
      </c>
      <c r="H3590" s="45"/>
    </row>
    <row r="3591" hidden="1">
      <c r="A3591" s="41">
        <v>44423.0</v>
      </c>
      <c r="B3591" s="19">
        <v>961000.0</v>
      </c>
      <c r="E3591" s="43">
        <v>0.0</v>
      </c>
      <c r="H3591" s="45"/>
    </row>
    <row r="3592" hidden="1">
      <c r="A3592" s="41">
        <v>44423.0</v>
      </c>
      <c r="B3592" s="19">
        <v>960998.0</v>
      </c>
      <c r="E3592" s="43">
        <v>0.0</v>
      </c>
      <c r="H3592" s="45"/>
    </row>
    <row r="3593" hidden="1">
      <c r="A3593" s="41">
        <v>44409.0</v>
      </c>
      <c r="B3593" s="19">
        <v>949933.0</v>
      </c>
      <c r="E3593" s="43">
        <v>0.0</v>
      </c>
      <c r="H3593" s="45"/>
    </row>
    <row r="3594" hidden="1">
      <c r="A3594" s="41">
        <v>44409.0</v>
      </c>
      <c r="B3594" s="19">
        <v>949441.0</v>
      </c>
      <c r="E3594" s="43">
        <v>0.0</v>
      </c>
      <c r="H3594" s="45"/>
    </row>
    <row r="3595" hidden="1">
      <c r="A3595" s="41">
        <v>44409.0</v>
      </c>
      <c r="B3595" s="19">
        <v>949576.0</v>
      </c>
      <c r="E3595" s="43">
        <v>0.0</v>
      </c>
      <c r="H3595" s="45"/>
    </row>
    <row r="3596" hidden="1">
      <c r="A3596" s="41">
        <v>44409.0</v>
      </c>
      <c r="B3596" s="19">
        <v>949518.0</v>
      </c>
      <c r="E3596" s="43">
        <v>0.0</v>
      </c>
      <c r="H3596" s="45"/>
    </row>
    <row r="3597" hidden="1">
      <c r="A3597" s="41">
        <v>44410.0</v>
      </c>
      <c r="B3597" s="19">
        <v>951026.0</v>
      </c>
      <c r="E3597" s="43">
        <v>0.0</v>
      </c>
      <c r="H3597" s="45"/>
    </row>
    <row r="3598" hidden="1">
      <c r="A3598" s="41">
        <v>44410.0</v>
      </c>
      <c r="B3598" s="19">
        <v>950741.0</v>
      </c>
      <c r="E3598" s="43">
        <v>0.0</v>
      </c>
      <c r="H3598" s="45"/>
    </row>
    <row r="3599" hidden="1">
      <c r="A3599" s="41">
        <v>44410.0</v>
      </c>
      <c r="B3599" s="19">
        <v>950939.0</v>
      </c>
      <c r="E3599" s="43">
        <v>0.0</v>
      </c>
      <c r="H3599" s="45"/>
    </row>
    <row r="3600" hidden="1">
      <c r="A3600" s="41">
        <v>44411.0</v>
      </c>
      <c r="B3600" s="19">
        <v>951623.0</v>
      </c>
      <c r="E3600" s="43">
        <v>0.0</v>
      </c>
      <c r="H3600" s="45"/>
    </row>
    <row r="3601" hidden="1">
      <c r="A3601" s="41">
        <v>44411.0</v>
      </c>
      <c r="B3601" s="19">
        <v>951190.0</v>
      </c>
      <c r="E3601" s="43">
        <v>0.0</v>
      </c>
      <c r="H3601" s="45"/>
    </row>
    <row r="3602" hidden="1">
      <c r="A3602" s="41">
        <v>44411.0</v>
      </c>
      <c r="B3602" s="19">
        <v>951553.0</v>
      </c>
      <c r="E3602" s="43">
        <v>0.0</v>
      </c>
      <c r="H3602" s="45"/>
    </row>
    <row r="3603" hidden="1">
      <c r="A3603" s="41">
        <v>44412.0</v>
      </c>
      <c r="B3603" s="19">
        <v>952282.0</v>
      </c>
      <c r="E3603" s="43">
        <v>0.0</v>
      </c>
      <c r="H3603" s="45"/>
    </row>
    <row r="3604" hidden="1">
      <c r="A3604" s="41">
        <v>44412.0</v>
      </c>
      <c r="B3604" s="19">
        <v>952239.0</v>
      </c>
      <c r="E3604" s="43">
        <v>0.0</v>
      </c>
      <c r="H3604" s="45"/>
    </row>
    <row r="3605" hidden="1">
      <c r="A3605" s="41">
        <v>44412.0</v>
      </c>
      <c r="B3605" s="19">
        <v>952024.0</v>
      </c>
      <c r="E3605" s="43">
        <v>0.0</v>
      </c>
      <c r="H3605" s="45"/>
    </row>
    <row r="3606" hidden="1">
      <c r="A3606" s="41">
        <v>44413.0</v>
      </c>
      <c r="B3606" s="19">
        <v>953720.0</v>
      </c>
      <c r="E3606" s="43">
        <v>0.0</v>
      </c>
      <c r="H3606" s="45"/>
    </row>
    <row r="3607" hidden="1">
      <c r="A3607" s="41">
        <v>44413.0</v>
      </c>
      <c r="B3607" s="19">
        <v>952946.0</v>
      </c>
      <c r="E3607" s="43">
        <v>0.0</v>
      </c>
      <c r="H3607" s="45"/>
    </row>
    <row r="3608" hidden="1">
      <c r="A3608" s="41">
        <v>44413.0</v>
      </c>
      <c r="B3608" s="19">
        <v>953967.0</v>
      </c>
      <c r="E3608" s="43">
        <v>0.0</v>
      </c>
      <c r="H3608" s="45"/>
    </row>
    <row r="3609" hidden="1">
      <c r="A3609" s="41">
        <v>44413.0</v>
      </c>
      <c r="B3609" s="19">
        <v>953836.0</v>
      </c>
      <c r="E3609" s="43">
        <v>0.0</v>
      </c>
      <c r="H3609" s="45"/>
    </row>
    <row r="3610" hidden="1">
      <c r="A3610" s="41">
        <v>44413.0</v>
      </c>
      <c r="B3610" s="19">
        <v>953244.0</v>
      </c>
      <c r="E3610" s="43">
        <v>0.0</v>
      </c>
      <c r="H3610" s="45"/>
    </row>
    <row r="3611" hidden="1">
      <c r="A3611" s="41">
        <v>44413.0</v>
      </c>
      <c r="B3611" s="19">
        <v>953646.0</v>
      </c>
      <c r="E3611" s="43">
        <v>0.0</v>
      </c>
      <c r="H3611" s="45"/>
    </row>
    <row r="3612" hidden="1">
      <c r="A3612" s="41">
        <v>44413.0</v>
      </c>
      <c r="B3612" s="19">
        <v>953706.0</v>
      </c>
      <c r="E3612" s="43">
        <v>0.0</v>
      </c>
      <c r="H3612" s="45"/>
    </row>
    <row r="3613" hidden="1">
      <c r="A3613" s="41">
        <v>44415.0</v>
      </c>
      <c r="B3613" s="19">
        <v>954664.0</v>
      </c>
      <c r="E3613" s="43">
        <v>0.0</v>
      </c>
      <c r="H3613" s="45"/>
    </row>
    <row r="3614" hidden="1">
      <c r="A3614" s="41">
        <v>44415.0</v>
      </c>
      <c r="B3614" s="19">
        <v>954656.0</v>
      </c>
      <c r="E3614" s="43">
        <v>0.0</v>
      </c>
      <c r="H3614" s="45"/>
    </row>
    <row r="3615" hidden="1">
      <c r="A3615" s="41">
        <v>44416.0</v>
      </c>
      <c r="B3615" s="19">
        <v>956175.0</v>
      </c>
      <c r="E3615" s="43">
        <v>0.0</v>
      </c>
      <c r="H3615" s="45"/>
    </row>
    <row r="3616" hidden="1">
      <c r="A3616" s="41">
        <v>44416.0</v>
      </c>
      <c r="B3616" s="19">
        <v>956103.0</v>
      </c>
      <c r="E3616" s="43">
        <v>0.0</v>
      </c>
      <c r="H3616" s="45"/>
    </row>
    <row r="3617" hidden="1">
      <c r="A3617" s="41">
        <v>44416.0</v>
      </c>
      <c r="B3617" s="19">
        <v>955586.0</v>
      </c>
      <c r="E3617" s="43">
        <v>0.0</v>
      </c>
      <c r="H3617" s="45"/>
    </row>
    <row r="3618" hidden="1">
      <c r="A3618" s="41">
        <v>44416.0</v>
      </c>
      <c r="B3618" s="19">
        <v>956204.0</v>
      </c>
      <c r="E3618" s="43">
        <v>0.0</v>
      </c>
      <c r="H3618" s="45"/>
    </row>
    <row r="3619" hidden="1">
      <c r="A3619" s="41">
        <v>44416.0</v>
      </c>
      <c r="B3619" s="19">
        <v>956299.0</v>
      </c>
      <c r="E3619" s="43">
        <v>0.0</v>
      </c>
      <c r="H3619" s="45"/>
    </row>
    <row r="3620" hidden="1">
      <c r="A3620" s="41">
        <v>44416.0</v>
      </c>
      <c r="B3620" s="19">
        <v>955604.0</v>
      </c>
      <c r="E3620" s="43">
        <v>0.0</v>
      </c>
      <c r="H3620" s="45"/>
    </row>
    <row r="3621" hidden="1">
      <c r="A3621" s="41">
        <v>44416.0</v>
      </c>
      <c r="B3621" s="19">
        <v>955948.0</v>
      </c>
      <c r="E3621" s="43">
        <v>0.0</v>
      </c>
      <c r="H3621" s="45"/>
    </row>
    <row r="3622" hidden="1">
      <c r="A3622" s="41">
        <v>44416.0</v>
      </c>
      <c r="B3622" s="19">
        <v>955558.0</v>
      </c>
      <c r="E3622" s="43">
        <v>0.0</v>
      </c>
      <c r="H3622" s="45"/>
    </row>
    <row r="3623" hidden="1">
      <c r="A3623" s="41">
        <v>44417.0</v>
      </c>
      <c r="B3623" s="19">
        <v>957027.0</v>
      </c>
      <c r="E3623" s="43">
        <v>0.0</v>
      </c>
      <c r="H3623" s="45"/>
    </row>
    <row r="3624" hidden="1">
      <c r="A3624" s="41">
        <v>44418.0</v>
      </c>
      <c r="B3624" s="19">
        <v>957292.0</v>
      </c>
      <c r="E3624" s="43">
        <v>0.0</v>
      </c>
      <c r="H3624" s="45"/>
    </row>
    <row r="3625" hidden="1">
      <c r="A3625" s="41">
        <v>44418.0</v>
      </c>
      <c r="B3625" s="19">
        <v>957296.0</v>
      </c>
      <c r="E3625" s="43">
        <v>0.0</v>
      </c>
      <c r="H3625" s="45"/>
    </row>
    <row r="3626" hidden="1">
      <c r="A3626" s="41">
        <v>44419.0</v>
      </c>
      <c r="B3626" s="19">
        <v>957908.0</v>
      </c>
      <c r="E3626" s="43">
        <v>0.0</v>
      </c>
      <c r="H3626" s="45"/>
    </row>
    <row r="3627" hidden="1">
      <c r="A3627" s="41">
        <v>44419.0</v>
      </c>
      <c r="B3627" s="19">
        <v>957879.0</v>
      </c>
      <c r="E3627" s="43">
        <v>0.0</v>
      </c>
      <c r="H3627" s="45"/>
    </row>
    <row r="3628" hidden="1">
      <c r="A3628" s="41">
        <v>44419.0</v>
      </c>
      <c r="B3628" s="19">
        <v>958307.0</v>
      </c>
      <c r="E3628" s="43">
        <v>0.0</v>
      </c>
      <c r="H3628" s="45"/>
    </row>
    <row r="3629" hidden="1">
      <c r="A3629" s="41">
        <v>44419.0</v>
      </c>
      <c r="B3629" s="19">
        <v>958167.0</v>
      </c>
      <c r="E3629" s="43">
        <v>0.0</v>
      </c>
      <c r="H3629" s="45"/>
    </row>
    <row r="3630" hidden="1">
      <c r="A3630" s="41">
        <v>44420.0</v>
      </c>
      <c r="B3630" s="19">
        <v>959362.0</v>
      </c>
      <c r="E3630" s="43">
        <v>0.0</v>
      </c>
      <c r="H3630" s="45"/>
    </row>
    <row r="3631" hidden="1">
      <c r="A3631" s="41">
        <v>44420.0</v>
      </c>
      <c r="B3631" s="19">
        <v>959197.0</v>
      </c>
      <c r="E3631" s="43">
        <v>0.0</v>
      </c>
      <c r="H3631" s="45"/>
    </row>
    <row r="3632" hidden="1">
      <c r="A3632" s="41">
        <v>44420.0</v>
      </c>
      <c r="B3632" s="19">
        <v>959086.0</v>
      </c>
      <c r="E3632" s="43">
        <v>0.0</v>
      </c>
      <c r="H3632" s="45"/>
    </row>
    <row r="3633" hidden="1">
      <c r="A3633" s="41">
        <v>44420.0</v>
      </c>
      <c r="B3633" s="19">
        <v>958773.0</v>
      </c>
      <c r="E3633" s="43">
        <v>0.0</v>
      </c>
      <c r="H3633" s="45"/>
    </row>
    <row r="3634" hidden="1">
      <c r="A3634" s="41">
        <v>44420.0</v>
      </c>
      <c r="B3634" s="19">
        <v>959099.0</v>
      </c>
      <c r="E3634" s="43">
        <v>0.0</v>
      </c>
      <c r="H3634" s="45"/>
    </row>
    <row r="3635" hidden="1">
      <c r="A3635" s="41">
        <v>44420.0</v>
      </c>
      <c r="B3635" s="19">
        <v>959084.0</v>
      </c>
      <c r="E3635" s="43">
        <v>0.0</v>
      </c>
      <c r="H3635" s="45"/>
    </row>
    <row r="3636" hidden="1">
      <c r="A3636" s="41">
        <v>44420.0</v>
      </c>
      <c r="B3636" s="19">
        <v>958899.0</v>
      </c>
      <c r="E3636" s="43">
        <v>0.0</v>
      </c>
      <c r="H3636" s="45"/>
    </row>
    <row r="3637" hidden="1">
      <c r="A3637" s="41">
        <v>44421.0</v>
      </c>
      <c r="B3637" s="19">
        <v>959654.0</v>
      </c>
      <c r="E3637" s="43">
        <v>0.0</v>
      </c>
      <c r="H3637" s="45"/>
    </row>
    <row r="3638" hidden="1">
      <c r="A3638" s="41">
        <v>44421.0</v>
      </c>
      <c r="B3638" s="19">
        <v>959730.0</v>
      </c>
      <c r="E3638" s="43">
        <v>0.0</v>
      </c>
      <c r="H3638" s="45"/>
    </row>
    <row r="3639" hidden="1">
      <c r="A3639" s="41">
        <v>44421.0</v>
      </c>
      <c r="B3639" s="19">
        <v>959528.0</v>
      </c>
      <c r="E3639" s="43">
        <v>0.0</v>
      </c>
      <c r="H3639" s="45"/>
    </row>
    <row r="3640" hidden="1">
      <c r="A3640" s="41">
        <v>44422.0</v>
      </c>
      <c r="B3640" s="19">
        <v>960268.0</v>
      </c>
      <c r="E3640" s="43">
        <v>0.0</v>
      </c>
      <c r="H3640" s="45"/>
    </row>
    <row r="3641" hidden="1">
      <c r="A3641" s="41">
        <v>44422.0</v>
      </c>
      <c r="B3641" s="19">
        <v>960321.0</v>
      </c>
      <c r="E3641" s="43">
        <v>0.0</v>
      </c>
      <c r="H3641" s="45"/>
    </row>
    <row r="3642" hidden="1">
      <c r="A3642" s="41">
        <v>44422.0</v>
      </c>
      <c r="B3642" s="19">
        <v>960123.0</v>
      </c>
      <c r="E3642" s="43">
        <v>0.0</v>
      </c>
      <c r="H3642" s="45"/>
    </row>
    <row r="3643" hidden="1">
      <c r="A3643" s="41">
        <v>44422.0</v>
      </c>
      <c r="B3643" s="19">
        <v>960425.0</v>
      </c>
      <c r="E3643" s="43">
        <v>0.0</v>
      </c>
      <c r="H3643" s="45"/>
    </row>
    <row r="3644" hidden="1">
      <c r="A3644" s="41">
        <v>44423.0</v>
      </c>
      <c r="B3644" s="19">
        <v>961042.0</v>
      </c>
      <c r="E3644" s="43">
        <v>0.0</v>
      </c>
      <c r="H3644" s="45"/>
    </row>
    <row r="3645" hidden="1">
      <c r="A3645" s="41">
        <v>44409.0</v>
      </c>
      <c r="B3645" s="19">
        <v>949199.0</v>
      </c>
      <c r="E3645" s="43">
        <v>0.0</v>
      </c>
      <c r="H3645" s="45"/>
    </row>
    <row r="3646" hidden="1">
      <c r="A3646" s="41">
        <v>44409.0</v>
      </c>
      <c r="B3646" s="19">
        <v>949484.0</v>
      </c>
      <c r="E3646" s="43">
        <v>0.0</v>
      </c>
      <c r="H3646" s="45"/>
    </row>
    <row r="3647" hidden="1">
      <c r="A3647" s="41">
        <v>44409.0</v>
      </c>
      <c r="B3647" s="19">
        <v>949557.0</v>
      </c>
      <c r="E3647" s="43">
        <v>0.0</v>
      </c>
      <c r="H3647" s="45"/>
    </row>
    <row r="3648" hidden="1">
      <c r="A3648" s="41">
        <v>44410.0</v>
      </c>
      <c r="B3648" s="19">
        <v>950536.0</v>
      </c>
      <c r="E3648" s="43">
        <v>0.0</v>
      </c>
      <c r="H3648" s="45"/>
    </row>
    <row r="3649" hidden="1">
      <c r="A3649" s="41">
        <v>44410.0</v>
      </c>
      <c r="B3649" s="19">
        <v>950976.0</v>
      </c>
      <c r="E3649" s="43">
        <v>0.0</v>
      </c>
      <c r="H3649" s="45"/>
    </row>
    <row r="3650" hidden="1">
      <c r="A3650" s="41">
        <v>44410.0</v>
      </c>
      <c r="B3650" s="19">
        <v>950212.0</v>
      </c>
      <c r="E3650" s="43">
        <v>0.0</v>
      </c>
      <c r="H3650" s="45"/>
    </row>
    <row r="3651" hidden="1">
      <c r="A3651" s="41">
        <v>44410.0</v>
      </c>
      <c r="B3651" s="19">
        <v>950080.0</v>
      </c>
      <c r="E3651" s="43">
        <v>0.0</v>
      </c>
      <c r="H3651" s="45"/>
    </row>
    <row r="3652" hidden="1">
      <c r="A3652" s="41">
        <v>44410.0</v>
      </c>
      <c r="B3652" s="19">
        <v>950554.0</v>
      </c>
      <c r="E3652" s="43">
        <v>0.0</v>
      </c>
      <c r="H3652" s="45"/>
    </row>
    <row r="3653" hidden="1">
      <c r="A3653" s="41">
        <v>44410.0</v>
      </c>
      <c r="B3653" s="19">
        <v>950664.0</v>
      </c>
      <c r="E3653" s="43">
        <v>0.0</v>
      </c>
      <c r="H3653" s="45"/>
    </row>
    <row r="3654" hidden="1">
      <c r="A3654" s="41">
        <v>44410.0</v>
      </c>
      <c r="B3654" s="19">
        <v>950339.0</v>
      </c>
      <c r="E3654" s="43">
        <v>0.0</v>
      </c>
      <c r="H3654" s="45"/>
    </row>
    <row r="3655" hidden="1">
      <c r="A3655" s="41">
        <v>44410.0</v>
      </c>
      <c r="B3655" s="19">
        <v>950143.0</v>
      </c>
      <c r="E3655" s="43">
        <v>0.0</v>
      </c>
      <c r="H3655" s="45"/>
    </row>
    <row r="3656" hidden="1">
      <c r="A3656" s="41">
        <v>44410.0</v>
      </c>
      <c r="B3656" s="19">
        <v>950915.0</v>
      </c>
      <c r="E3656" s="43">
        <v>0.0</v>
      </c>
      <c r="H3656" s="45"/>
    </row>
    <row r="3657" hidden="1">
      <c r="A3657" s="41">
        <v>44410.0</v>
      </c>
      <c r="B3657" s="19">
        <v>950223.0</v>
      </c>
      <c r="E3657" s="43">
        <v>0.0</v>
      </c>
      <c r="H3657" s="45"/>
    </row>
    <row r="3658" hidden="1">
      <c r="A3658" s="41">
        <v>44411.0</v>
      </c>
      <c r="B3658" s="19">
        <v>951181.0</v>
      </c>
      <c r="E3658" s="43">
        <v>0.0</v>
      </c>
      <c r="H3658" s="45"/>
    </row>
    <row r="3659" hidden="1">
      <c r="A3659" s="41">
        <v>44411.0</v>
      </c>
      <c r="B3659" s="19">
        <v>951383.0</v>
      </c>
      <c r="E3659" s="43">
        <v>0.0</v>
      </c>
      <c r="H3659" s="45"/>
    </row>
    <row r="3660" hidden="1">
      <c r="A3660" s="41">
        <v>44411.0</v>
      </c>
      <c r="B3660" s="19">
        <v>951564.0</v>
      </c>
      <c r="E3660" s="43">
        <v>0.0</v>
      </c>
      <c r="H3660" s="45"/>
    </row>
    <row r="3661" hidden="1">
      <c r="A3661" s="41">
        <v>44411.0</v>
      </c>
      <c r="B3661" s="19">
        <v>951550.0</v>
      </c>
      <c r="E3661" s="43">
        <v>0.0</v>
      </c>
      <c r="H3661" s="45"/>
    </row>
    <row r="3662" hidden="1">
      <c r="A3662" s="41">
        <v>44411.0</v>
      </c>
      <c r="B3662" s="19">
        <v>951705.0</v>
      </c>
      <c r="E3662" s="43">
        <v>0.0</v>
      </c>
      <c r="H3662" s="45"/>
    </row>
    <row r="3663" hidden="1">
      <c r="A3663" s="41">
        <v>44411.0</v>
      </c>
      <c r="B3663" s="19">
        <v>951844.0</v>
      </c>
      <c r="E3663" s="43">
        <v>0.0</v>
      </c>
      <c r="H3663" s="45"/>
    </row>
    <row r="3664" hidden="1">
      <c r="A3664" s="41">
        <v>44411.0</v>
      </c>
      <c r="B3664" s="19">
        <v>951798.0</v>
      </c>
      <c r="E3664" s="43">
        <v>0.0</v>
      </c>
      <c r="H3664" s="45"/>
    </row>
    <row r="3665" hidden="1">
      <c r="A3665" s="41">
        <v>44411.0</v>
      </c>
      <c r="B3665" s="19">
        <v>951857.0</v>
      </c>
      <c r="E3665" s="43">
        <v>0.0</v>
      </c>
      <c r="H3665" s="45"/>
    </row>
    <row r="3666" hidden="1">
      <c r="A3666" s="41">
        <v>44412.0</v>
      </c>
      <c r="B3666" s="19">
        <v>952513.0</v>
      </c>
      <c r="E3666" s="43">
        <v>0.0</v>
      </c>
      <c r="H3666" s="45"/>
    </row>
    <row r="3667" hidden="1">
      <c r="A3667" s="41">
        <v>44412.0</v>
      </c>
      <c r="B3667" s="19">
        <v>952721.0</v>
      </c>
      <c r="E3667" s="43">
        <v>0.0</v>
      </c>
      <c r="H3667" s="45"/>
    </row>
    <row r="3668" hidden="1">
      <c r="A3668" s="41">
        <v>44413.0</v>
      </c>
      <c r="B3668" s="19">
        <v>953028.0</v>
      </c>
      <c r="E3668" s="43">
        <v>0.0</v>
      </c>
      <c r="H3668" s="45"/>
    </row>
    <row r="3669" hidden="1">
      <c r="A3669" s="41">
        <v>44413.0</v>
      </c>
      <c r="B3669" s="19">
        <v>953142.0</v>
      </c>
      <c r="E3669" s="43">
        <v>0.0</v>
      </c>
      <c r="H3669" s="45"/>
    </row>
    <row r="3670" hidden="1">
      <c r="A3670" s="41">
        <v>44413.0</v>
      </c>
      <c r="B3670" s="19">
        <v>953046.0</v>
      </c>
      <c r="E3670" s="43">
        <v>0.0</v>
      </c>
      <c r="H3670" s="45"/>
    </row>
    <row r="3671" hidden="1">
      <c r="A3671" s="41">
        <v>44414.0</v>
      </c>
      <c r="B3671" s="19">
        <v>954187.0</v>
      </c>
      <c r="E3671" s="43">
        <v>0.0</v>
      </c>
      <c r="H3671" s="45"/>
    </row>
    <row r="3672" hidden="1">
      <c r="A3672" s="41">
        <v>44414.0</v>
      </c>
      <c r="B3672" s="19">
        <v>954104.0</v>
      </c>
      <c r="E3672" s="43">
        <v>0.0</v>
      </c>
      <c r="H3672" s="45"/>
    </row>
    <row r="3673" hidden="1">
      <c r="A3673" s="41">
        <v>44414.0</v>
      </c>
      <c r="B3673" s="19">
        <v>954065.0</v>
      </c>
      <c r="E3673" s="43">
        <v>0.0</v>
      </c>
      <c r="H3673" s="45"/>
    </row>
    <row r="3674" hidden="1">
      <c r="A3674" s="41">
        <v>44415.0</v>
      </c>
      <c r="B3674" s="19">
        <v>955026.0</v>
      </c>
      <c r="E3674" s="43">
        <v>0.0</v>
      </c>
      <c r="H3674" s="45"/>
    </row>
    <row r="3675" hidden="1">
      <c r="A3675" s="41">
        <v>44415.0</v>
      </c>
      <c r="B3675" s="19">
        <v>954765.0</v>
      </c>
      <c r="E3675" s="43">
        <v>0.0</v>
      </c>
      <c r="H3675" s="45"/>
    </row>
    <row r="3676" hidden="1">
      <c r="A3676" s="41">
        <v>44416.0</v>
      </c>
      <c r="B3676" s="19">
        <v>955917.0</v>
      </c>
      <c r="E3676" s="43">
        <v>0.0</v>
      </c>
      <c r="H3676" s="45"/>
    </row>
    <row r="3677" hidden="1">
      <c r="A3677" s="41">
        <v>44416.0</v>
      </c>
      <c r="B3677" s="19">
        <v>955918.0</v>
      </c>
      <c r="E3677" s="43">
        <v>0.0</v>
      </c>
      <c r="H3677" s="45"/>
    </row>
    <row r="3678" hidden="1">
      <c r="A3678" s="41">
        <v>44416.0</v>
      </c>
      <c r="B3678" s="19">
        <v>956009.0</v>
      </c>
      <c r="E3678" s="43">
        <v>0.0</v>
      </c>
      <c r="H3678" s="45"/>
    </row>
    <row r="3679" hidden="1">
      <c r="A3679" s="41">
        <v>44416.0</v>
      </c>
      <c r="B3679" s="19">
        <v>955980.0</v>
      </c>
      <c r="E3679" s="43">
        <v>0.0</v>
      </c>
      <c r="H3679" s="45"/>
    </row>
    <row r="3680" hidden="1">
      <c r="A3680" s="41">
        <v>44416.0</v>
      </c>
      <c r="B3680" s="19">
        <v>955388.0</v>
      </c>
      <c r="E3680" s="43">
        <v>0.0</v>
      </c>
      <c r="H3680" s="45"/>
    </row>
    <row r="3681" hidden="1">
      <c r="A3681" s="41">
        <v>44416.0</v>
      </c>
      <c r="B3681" s="19">
        <v>955862.0</v>
      </c>
      <c r="E3681" s="43">
        <v>0.0</v>
      </c>
      <c r="H3681" s="45"/>
    </row>
    <row r="3682" hidden="1">
      <c r="A3682" s="41">
        <v>44416.0</v>
      </c>
      <c r="B3682" s="19">
        <v>955546.0</v>
      </c>
      <c r="E3682" s="43">
        <v>0.0</v>
      </c>
      <c r="H3682" s="45"/>
    </row>
    <row r="3683" hidden="1">
      <c r="A3683" s="41">
        <v>44416.0</v>
      </c>
      <c r="B3683" s="19">
        <v>956183.0</v>
      </c>
      <c r="E3683" s="43">
        <v>0.0</v>
      </c>
      <c r="H3683" s="45"/>
    </row>
    <row r="3684" hidden="1">
      <c r="A3684" s="41">
        <v>44417.0</v>
      </c>
      <c r="B3684" s="19">
        <v>956878.0</v>
      </c>
      <c r="E3684" s="43">
        <v>0.0</v>
      </c>
      <c r="H3684" s="45"/>
    </row>
    <row r="3685" hidden="1">
      <c r="A3685" s="41">
        <v>44418.0</v>
      </c>
      <c r="B3685" s="19">
        <v>957553.0</v>
      </c>
      <c r="E3685" s="43">
        <v>0.0</v>
      </c>
      <c r="H3685" s="45"/>
    </row>
    <row r="3686" hidden="1">
      <c r="A3686" s="41">
        <v>44418.0</v>
      </c>
      <c r="B3686" s="19">
        <v>957434.0</v>
      </c>
      <c r="E3686" s="43">
        <v>0.0</v>
      </c>
      <c r="H3686" s="45"/>
    </row>
    <row r="3687" hidden="1">
      <c r="A3687" s="41">
        <v>44418.0</v>
      </c>
      <c r="B3687" s="19">
        <v>957154.0</v>
      </c>
      <c r="E3687" s="43">
        <v>0.0</v>
      </c>
      <c r="H3687" s="45"/>
    </row>
    <row r="3688" hidden="1">
      <c r="A3688" s="41">
        <v>44418.0</v>
      </c>
      <c r="B3688" s="19">
        <v>957712.0</v>
      </c>
      <c r="E3688" s="43">
        <v>0.0</v>
      </c>
      <c r="H3688" s="45"/>
    </row>
    <row r="3689" hidden="1">
      <c r="A3689" s="41">
        <v>44418.0</v>
      </c>
      <c r="B3689" s="19">
        <v>957332.0</v>
      </c>
      <c r="E3689" s="43">
        <v>0.0</v>
      </c>
      <c r="H3689" s="45"/>
    </row>
    <row r="3690" hidden="1">
      <c r="A3690" s="41">
        <v>44419.0</v>
      </c>
      <c r="B3690" s="19">
        <v>958232.0</v>
      </c>
      <c r="E3690" s="43">
        <v>0.0</v>
      </c>
      <c r="H3690" s="45"/>
    </row>
    <row r="3691" hidden="1">
      <c r="A3691" s="41">
        <v>44419.0</v>
      </c>
      <c r="B3691" s="19">
        <v>958386.0</v>
      </c>
      <c r="E3691" s="43">
        <v>0.0</v>
      </c>
      <c r="H3691" s="45"/>
    </row>
    <row r="3692" hidden="1">
      <c r="A3692" s="41">
        <v>44420.0</v>
      </c>
      <c r="B3692" s="19">
        <v>959062.0</v>
      </c>
      <c r="E3692" s="43">
        <v>0.0</v>
      </c>
      <c r="H3692" s="45"/>
    </row>
    <row r="3693" hidden="1">
      <c r="A3693" s="41">
        <v>44420.0</v>
      </c>
      <c r="B3693" s="19">
        <v>959014.0</v>
      </c>
      <c r="E3693" s="43">
        <v>0.0</v>
      </c>
      <c r="H3693" s="45"/>
    </row>
    <row r="3694" hidden="1">
      <c r="A3694" s="41">
        <v>44420.0</v>
      </c>
      <c r="B3694" s="19">
        <v>958681.0</v>
      </c>
      <c r="E3694" s="43">
        <v>0.0</v>
      </c>
      <c r="H3694" s="45"/>
    </row>
    <row r="3695" hidden="1">
      <c r="A3695" s="41">
        <v>44421.0</v>
      </c>
      <c r="B3695" s="19">
        <v>959903.0</v>
      </c>
      <c r="E3695" s="43">
        <v>0.0</v>
      </c>
      <c r="H3695" s="45"/>
    </row>
    <row r="3696" hidden="1">
      <c r="A3696" s="41">
        <v>44421.0</v>
      </c>
      <c r="B3696" s="19">
        <v>959874.0</v>
      </c>
      <c r="E3696" s="43">
        <v>0.0</v>
      </c>
      <c r="H3696" s="45"/>
    </row>
    <row r="3697" hidden="1">
      <c r="A3697" s="41">
        <v>44422.0</v>
      </c>
      <c r="B3697" s="19">
        <v>960098.0</v>
      </c>
      <c r="E3697" s="43">
        <v>0.0</v>
      </c>
      <c r="H3697" s="45"/>
    </row>
    <row r="3698" hidden="1">
      <c r="A3698" s="41">
        <v>44422.0</v>
      </c>
      <c r="B3698" s="19">
        <v>960102.0</v>
      </c>
      <c r="E3698" s="43">
        <v>0.0</v>
      </c>
      <c r="H3698" s="45"/>
    </row>
    <row r="3699" hidden="1">
      <c r="A3699" s="41">
        <v>44423.0</v>
      </c>
      <c r="B3699" s="19">
        <v>960649.0</v>
      </c>
      <c r="E3699" s="43">
        <v>0.0</v>
      </c>
      <c r="H3699" s="45"/>
    </row>
    <row r="3700" hidden="1">
      <c r="A3700" s="41">
        <v>44423.0</v>
      </c>
      <c r="B3700" s="19">
        <v>960850.0</v>
      </c>
      <c r="E3700" s="43">
        <v>0.0</v>
      </c>
      <c r="H3700" s="45"/>
    </row>
    <row r="3701" hidden="1">
      <c r="A3701" s="41">
        <v>44423.0</v>
      </c>
      <c r="B3701" s="19">
        <v>960586.0</v>
      </c>
      <c r="E3701" s="43">
        <v>0.0</v>
      </c>
      <c r="H3701" s="45"/>
    </row>
    <row r="3702" hidden="1">
      <c r="A3702" s="41">
        <v>44423.0</v>
      </c>
      <c r="B3702" s="19">
        <v>961062.0</v>
      </c>
      <c r="E3702" s="43">
        <v>0.0</v>
      </c>
      <c r="H3702" s="45"/>
    </row>
    <row r="3703" hidden="1">
      <c r="A3703" s="41">
        <v>44409.0</v>
      </c>
      <c r="B3703" s="19">
        <v>950004.0</v>
      </c>
      <c r="E3703" s="43">
        <v>0.0</v>
      </c>
      <c r="H3703" s="45"/>
    </row>
    <row r="3704" hidden="1">
      <c r="A3704" s="41">
        <v>44409.0</v>
      </c>
      <c r="B3704" s="19">
        <v>949450.0</v>
      </c>
      <c r="E3704" s="43">
        <v>0.0</v>
      </c>
      <c r="H3704" s="45"/>
    </row>
    <row r="3705" hidden="1">
      <c r="A3705" s="41">
        <v>44409.0</v>
      </c>
      <c r="B3705" s="19">
        <v>949803.0</v>
      </c>
      <c r="E3705" s="43">
        <v>0.0</v>
      </c>
      <c r="H3705" s="45"/>
    </row>
    <row r="3706" hidden="1">
      <c r="A3706" s="41">
        <v>44410.0</v>
      </c>
      <c r="B3706" s="19">
        <v>950099.0</v>
      </c>
      <c r="E3706" s="43">
        <v>0.0</v>
      </c>
      <c r="H3706" s="45"/>
    </row>
    <row r="3707" hidden="1">
      <c r="A3707" s="41">
        <v>44410.0</v>
      </c>
      <c r="B3707" s="19">
        <v>950580.0</v>
      </c>
      <c r="E3707" s="43">
        <v>0.0</v>
      </c>
      <c r="H3707" s="45"/>
    </row>
    <row r="3708" hidden="1">
      <c r="A3708" s="41">
        <v>44411.0</v>
      </c>
      <c r="B3708" s="19">
        <v>951156.0</v>
      </c>
      <c r="E3708" s="43">
        <v>0.0</v>
      </c>
      <c r="H3708" s="45"/>
    </row>
    <row r="3709" hidden="1">
      <c r="A3709" s="41">
        <v>44411.0</v>
      </c>
      <c r="B3709" s="19">
        <v>951692.0</v>
      </c>
      <c r="E3709" s="43">
        <v>0.0</v>
      </c>
      <c r="H3709" s="45"/>
    </row>
    <row r="3710" hidden="1">
      <c r="A3710" s="41">
        <v>44412.0</v>
      </c>
      <c r="B3710" s="19">
        <v>952402.0</v>
      </c>
      <c r="E3710" s="43">
        <v>0.0</v>
      </c>
      <c r="H3710" s="45"/>
    </row>
    <row r="3711" hidden="1">
      <c r="A3711" s="41">
        <v>44412.0</v>
      </c>
      <c r="B3711" s="19">
        <v>952372.0</v>
      </c>
      <c r="E3711" s="43">
        <v>0.0</v>
      </c>
      <c r="H3711" s="45"/>
    </row>
    <row r="3712" hidden="1">
      <c r="A3712" s="41">
        <v>44413.0</v>
      </c>
      <c r="B3712" s="19">
        <v>952823.0</v>
      </c>
      <c r="E3712" s="43">
        <v>0.0</v>
      </c>
      <c r="H3712" s="45"/>
    </row>
    <row r="3713" hidden="1">
      <c r="A3713" s="41">
        <v>44413.0</v>
      </c>
      <c r="B3713" s="19">
        <v>952821.0</v>
      </c>
      <c r="E3713" s="43">
        <v>0.0</v>
      </c>
      <c r="H3713" s="45"/>
    </row>
    <row r="3714" hidden="1">
      <c r="A3714" s="41">
        <v>44413.0</v>
      </c>
      <c r="B3714" s="19">
        <v>953787.0</v>
      </c>
      <c r="E3714" s="43">
        <v>0.0</v>
      </c>
      <c r="H3714" s="45"/>
    </row>
    <row r="3715" hidden="1">
      <c r="A3715" s="41">
        <v>44413.0</v>
      </c>
      <c r="B3715" s="19">
        <v>953783.0</v>
      </c>
      <c r="E3715" s="43">
        <v>0.0</v>
      </c>
      <c r="H3715" s="45"/>
    </row>
    <row r="3716" hidden="1">
      <c r="A3716" s="41">
        <v>44413.0</v>
      </c>
      <c r="B3716" s="19">
        <v>953622.0</v>
      </c>
      <c r="E3716" s="43">
        <v>0.0</v>
      </c>
      <c r="H3716" s="45"/>
    </row>
    <row r="3717" hidden="1">
      <c r="A3717" s="41">
        <v>44413.0</v>
      </c>
      <c r="B3717" s="19">
        <v>953785.0</v>
      </c>
      <c r="E3717" s="43">
        <v>0.0</v>
      </c>
      <c r="H3717" s="45"/>
    </row>
    <row r="3718" hidden="1">
      <c r="A3718" s="41">
        <v>44413.0</v>
      </c>
      <c r="B3718" s="19">
        <v>953921.0</v>
      </c>
      <c r="E3718" s="43">
        <v>0.0</v>
      </c>
      <c r="H3718" s="45"/>
    </row>
    <row r="3719" hidden="1">
      <c r="A3719" s="41">
        <v>44415.0</v>
      </c>
      <c r="B3719" s="19">
        <v>954750.0</v>
      </c>
      <c r="E3719" s="43">
        <v>0.0</v>
      </c>
      <c r="H3719" s="45"/>
    </row>
    <row r="3720" hidden="1">
      <c r="A3720" s="41">
        <v>44415.0</v>
      </c>
      <c r="B3720" s="19">
        <v>955090.0</v>
      </c>
      <c r="E3720" s="43">
        <v>0.0</v>
      </c>
      <c r="H3720" s="45"/>
    </row>
    <row r="3721" hidden="1">
      <c r="A3721" s="41">
        <v>44416.0</v>
      </c>
      <c r="B3721" s="19">
        <v>955325.0</v>
      </c>
      <c r="E3721" s="43">
        <v>0.0</v>
      </c>
      <c r="H3721" s="45"/>
    </row>
    <row r="3722" hidden="1">
      <c r="A3722" s="41">
        <v>44416.0</v>
      </c>
      <c r="B3722" s="19">
        <v>955480.0</v>
      </c>
      <c r="E3722" s="43">
        <v>0.0</v>
      </c>
      <c r="H3722" s="45"/>
    </row>
    <row r="3723" hidden="1">
      <c r="A3723" s="41">
        <v>44416.0</v>
      </c>
      <c r="B3723" s="19">
        <v>955784.0</v>
      </c>
      <c r="E3723" s="43">
        <v>0.0</v>
      </c>
      <c r="H3723" s="45"/>
    </row>
    <row r="3724" hidden="1">
      <c r="A3724" s="41">
        <v>44416.0</v>
      </c>
      <c r="B3724" s="19">
        <v>956216.0</v>
      </c>
      <c r="E3724" s="43">
        <v>0.0</v>
      </c>
      <c r="H3724" s="45"/>
    </row>
    <row r="3725" hidden="1">
      <c r="A3725" s="41">
        <v>44416.0</v>
      </c>
      <c r="B3725" s="19">
        <v>955270.0</v>
      </c>
      <c r="E3725" s="43">
        <v>0.0</v>
      </c>
      <c r="H3725" s="45"/>
    </row>
    <row r="3726" hidden="1">
      <c r="A3726" s="41">
        <v>44416.0</v>
      </c>
      <c r="B3726" s="19">
        <v>955278.0</v>
      </c>
      <c r="E3726" s="43">
        <v>0.0</v>
      </c>
      <c r="H3726" s="45"/>
    </row>
    <row r="3727" hidden="1">
      <c r="A3727" s="41">
        <v>44416.0</v>
      </c>
      <c r="B3727" s="19">
        <v>955904.0</v>
      </c>
      <c r="E3727" s="43">
        <v>0.0</v>
      </c>
      <c r="H3727" s="45"/>
    </row>
    <row r="3728" hidden="1">
      <c r="A3728" s="41">
        <v>44417.0</v>
      </c>
      <c r="B3728" s="19">
        <v>956495.0</v>
      </c>
      <c r="E3728" s="43">
        <v>0.0</v>
      </c>
      <c r="H3728" s="45"/>
    </row>
    <row r="3729" hidden="1">
      <c r="A3729" s="41">
        <v>44417.0</v>
      </c>
      <c r="B3729" s="19">
        <v>956825.0</v>
      </c>
      <c r="E3729" s="43">
        <v>0.0</v>
      </c>
      <c r="H3729" s="45"/>
    </row>
    <row r="3730" hidden="1">
      <c r="A3730" s="41">
        <v>44417.0</v>
      </c>
      <c r="B3730" s="19">
        <v>956432.0</v>
      </c>
      <c r="E3730" s="43">
        <v>0.0</v>
      </c>
      <c r="H3730" s="45"/>
    </row>
    <row r="3731" hidden="1">
      <c r="A3731" s="41">
        <v>44418.0</v>
      </c>
      <c r="B3731" s="19">
        <v>957621.0</v>
      </c>
      <c r="E3731" s="43">
        <v>0.0</v>
      </c>
      <c r="H3731" s="45"/>
    </row>
    <row r="3732" hidden="1">
      <c r="A3732" s="41">
        <v>44418.0</v>
      </c>
      <c r="B3732" s="19">
        <v>957239.0</v>
      </c>
      <c r="E3732" s="43">
        <v>0.0</v>
      </c>
      <c r="H3732" s="45"/>
    </row>
    <row r="3733" hidden="1">
      <c r="A3733" s="41">
        <v>44418.0</v>
      </c>
      <c r="B3733" s="19">
        <v>957605.0</v>
      </c>
      <c r="E3733" s="43">
        <v>0.0</v>
      </c>
      <c r="H3733" s="45"/>
    </row>
    <row r="3734" hidden="1">
      <c r="A3734" s="41">
        <v>44419.0</v>
      </c>
      <c r="B3734" s="19">
        <v>957884.0</v>
      </c>
      <c r="E3734" s="43">
        <v>0.0</v>
      </c>
      <c r="H3734" s="45"/>
    </row>
    <row r="3735" hidden="1">
      <c r="A3735" s="41">
        <v>44420.0</v>
      </c>
      <c r="B3735" s="19">
        <v>959372.0</v>
      </c>
      <c r="E3735" s="43">
        <v>0.0</v>
      </c>
      <c r="H3735" s="45"/>
    </row>
    <row r="3736" hidden="1">
      <c r="A3736" s="41">
        <v>44420.0</v>
      </c>
      <c r="B3736" s="19">
        <v>958928.0</v>
      </c>
      <c r="E3736" s="43">
        <v>0.0</v>
      </c>
      <c r="H3736" s="45"/>
    </row>
    <row r="3737" hidden="1">
      <c r="A3737" s="41">
        <v>44420.0</v>
      </c>
      <c r="B3737" s="19">
        <v>958932.0</v>
      </c>
      <c r="E3737" s="43">
        <v>0.0</v>
      </c>
      <c r="H3737" s="45"/>
    </row>
    <row r="3738" hidden="1">
      <c r="A3738" s="41">
        <v>44421.0</v>
      </c>
      <c r="B3738" s="19">
        <v>959951.0</v>
      </c>
      <c r="E3738" s="43">
        <v>0.0</v>
      </c>
      <c r="H3738" s="45"/>
    </row>
    <row r="3739" hidden="1">
      <c r="A3739" s="41">
        <v>44421.0</v>
      </c>
      <c r="B3739" s="19">
        <v>959930.0</v>
      </c>
      <c r="E3739" s="43">
        <v>0.0</v>
      </c>
      <c r="H3739" s="45"/>
    </row>
    <row r="3740" hidden="1">
      <c r="A3740" s="41">
        <v>44421.0</v>
      </c>
      <c r="B3740" s="19">
        <v>959879.0</v>
      </c>
      <c r="E3740" s="43">
        <v>0.0</v>
      </c>
      <c r="H3740" s="45"/>
    </row>
    <row r="3741" hidden="1">
      <c r="A3741" s="41">
        <v>44422.0</v>
      </c>
      <c r="B3741" s="19">
        <v>960280.0</v>
      </c>
      <c r="E3741" s="43">
        <v>0.0</v>
      </c>
      <c r="H3741" s="45"/>
    </row>
    <row r="3742" hidden="1">
      <c r="A3742" s="41">
        <v>44422.0</v>
      </c>
      <c r="B3742" s="19">
        <v>960454.0</v>
      </c>
      <c r="E3742" s="43">
        <v>0.0</v>
      </c>
      <c r="H3742" s="45"/>
    </row>
    <row r="3743" hidden="1">
      <c r="A3743" s="41">
        <v>44422.0</v>
      </c>
      <c r="B3743" s="19">
        <v>960045.0</v>
      </c>
      <c r="E3743" s="43">
        <v>0.0</v>
      </c>
      <c r="H3743" s="45"/>
    </row>
    <row r="3744" hidden="1">
      <c r="A3744" s="41">
        <v>44423.0</v>
      </c>
      <c r="B3744" s="19">
        <v>960774.0</v>
      </c>
      <c r="E3744" s="43">
        <v>0.0</v>
      </c>
      <c r="H3744" s="45"/>
    </row>
    <row r="3745" hidden="1">
      <c r="A3745" s="41">
        <v>44423.0</v>
      </c>
      <c r="B3745" s="19">
        <v>960699.0</v>
      </c>
      <c r="E3745" s="43">
        <v>0.0</v>
      </c>
      <c r="H3745" s="45"/>
    </row>
    <row r="3746" hidden="1">
      <c r="A3746" s="41">
        <v>44423.0</v>
      </c>
      <c r="B3746" s="19">
        <v>960807.0</v>
      </c>
      <c r="E3746" s="43">
        <v>0.0</v>
      </c>
      <c r="H3746" s="45"/>
    </row>
    <row r="3747" hidden="1">
      <c r="A3747" s="41">
        <v>44423.0</v>
      </c>
      <c r="B3747" s="19">
        <v>960772.0</v>
      </c>
      <c r="E3747" s="43">
        <v>0.0</v>
      </c>
      <c r="H3747" s="45"/>
    </row>
    <row r="3748" hidden="1">
      <c r="A3748" s="41">
        <v>44423.0</v>
      </c>
      <c r="B3748" s="19">
        <v>960610.0</v>
      </c>
      <c r="E3748" s="43">
        <v>0.0</v>
      </c>
      <c r="H3748" s="45"/>
    </row>
    <row r="3749">
      <c r="A3749" s="41">
        <v>44412.0</v>
      </c>
      <c r="B3749" s="19">
        <v>952560.0</v>
      </c>
      <c r="C3749" s="19">
        <v>0.0</v>
      </c>
      <c r="D3749" s="42">
        <v>151.3</v>
      </c>
      <c r="E3749" s="43">
        <v>1.0</v>
      </c>
      <c r="F3749" s="19" t="s">
        <v>40</v>
      </c>
      <c r="G3749" s="19" t="s">
        <v>40</v>
      </c>
      <c r="H3749" s="44" t="s">
        <v>39</v>
      </c>
      <c r="I3749" s="19" t="s">
        <v>39</v>
      </c>
    </row>
    <row r="3750" hidden="1">
      <c r="A3750" s="41">
        <v>44409.0</v>
      </c>
      <c r="B3750" s="19">
        <v>949649.0</v>
      </c>
      <c r="E3750" s="43">
        <v>0.0</v>
      </c>
      <c r="H3750" s="45"/>
    </row>
    <row r="3751" hidden="1">
      <c r="A3751" s="41">
        <v>44409.0</v>
      </c>
      <c r="B3751" s="19">
        <v>949590.0</v>
      </c>
      <c r="E3751" s="43">
        <v>0.0</v>
      </c>
      <c r="H3751" s="45"/>
    </row>
    <row r="3752" hidden="1">
      <c r="A3752" s="41">
        <v>44409.0</v>
      </c>
      <c r="B3752" s="19">
        <v>949533.0</v>
      </c>
      <c r="E3752" s="43">
        <v>0.0</v>
      </c>
      <c r="H3752" s="45"/>
    </row>
    <row r="3753" hidden="1">
      <c r="A3753" s="41">
        <v>44409.0</v>
      </c>
      <c r="B3753" s="19">
        <v>949346.0</v>
      </c>
      <c r="E3753" s="43">
        <v>0.0</v>
      </c>
      <c r="H3753" s="45"/>
    </row>
    <row r="3754" hidden="1">
      <c r="A3754" s="41">
        <v>44409.0</v>
      </c>
      <c r="B3754" s="19">
        <v>949955.0</v>
      </c>
      <c r="E3754" s="43">
        <v>0.0</v>
      </c>
      <c r="H3754" s="45"/>
    </row>
    <row r="3755" hidden="1">
      <c r="A3755" s="41">
        <v>44410.0</v>
      </c>
      <c r="B3755" s="19">
        <v>950269.0</v>
      </c>
      <c r="E3755" s="43">
        <v>0.0</v>
      </c>
      <c r="H3755" s="45"/>
    </row>
    <row r="3756" hidden="1">
      <c r="A3756" s="41">
        <v>44410.0</v>
      </c>
      <c r="B3756" s="19">
        <v>950500.0</v>
      </c>
      <c r="E3756" s="43">
        <v>0.0</v>
      </c>
      <c r="H3756" s="45"/>
    </row>
    <row r="3757" hidden="1">
      <c r="A3757" s="41">
        <v>44410.0</v>
      </c>
      <c r="B3757" s="19">
        <v>950923.0</v>
      </c>
      <c r="E3757" s="43">
        <v>0.0</v>
      </c>
      <c r="H3757" s="45"/>
    </row>
    <row r="3758" hidden="1">
      <c r="A3758" s="41">
        <v>44410.0</v>
      </c>
      <c r="B3758" s="19">
        <v>950461.0</v>
      </c>
      <c r="E3758" s="43">
        <v>0.0</v>
      </c>
      <c r="H3758" s="45"/>
    </row>
    <row r="3759" hidden="1">
      <c r="A3759" s="41">
        <v>44410.0</v>
      </c>
      <c r="B3759" s="19">
        <v>950434.0</v>
      </c>
      <c r="E3759" s="43">
        <v>0.0</v>
      </c>
      <c r="H3759" s="45"/>
    </row>
    <row r="3760" hidden="1">
      <c r="A3760" s="41">
        <v>44411.0</v>
      </c>
      <c r="B3760" s="19">
        <v>951806.0</v>
      </c>
      <c r="E3760" s="43">
        <v>0.0</v>
      </c>
      <c r="H3760" s="45"/>
    </row>
    <row r="3761" hidden="1">
      <c r="A3761" s="41">
        <v>44411.0</v>
      </c>
      <c r="B3761" s="19">
        <v>951598.0</v>
      </c>
      <c r="E3761" s="43">
        <v>0.0</v>
      </c>
      <c r="H3761" s="45"/>
    </row>
    <row r="3762" hidden="1">
      <c r="A3762" s="41">
        <v>44411.0</v>
      </c>
      <c r="B3762" s="19">
        <v>951274.0</v>
      </c>
      <c r="E3762" s="43">
        <v>0.0</v>
      </c>
      <c r="H3762" s="45"/>
    </row>
    <row r="3763" hidden="1">
      <c r="A3763" s="41">
        <v>44412.0</v>
      </c>
      <c r="B3763" s="19">
        <v>952077.0</v>
      </c>
      <c r="E3763" s="43">
        <v>0.0</v>
      </c>
      <c r="H3763" s="45"/>
    </row>
    <row r="3764" hidden="1">
      <c r="A3764" s="41">
        <v>44412.0</v>
      </c>
      <c r="B3764" s="19">
        <v>951977.0</v>
      </c>
      <c r="E3764" s="43">
        <v>0.0</v>
      </c>
      <c r="H3764" s="45"/>
    </row>
    <row r="3765" hidden="1">
      <c r="A3765" s="41">
        <v>44413.0</v>
      </c>
      <c r="B3765" s="19">
        <v>953212.0</v>
      </c>
      <c r="E3765" s="43">
        <v>0.0</v>
      </c>
      <c r="H3765" s="45"/>
    </row>
    <row r="3766" hidden="1">
      <c r="A3766" s="41">
        <v>44413.0</v>
      </c>
      <c r="B3766" s="19">
        <v>953940.0</v>
      </c>
      <c r="E3766" s="43">
        <v>0.0</v>
      </c>
      <c r="H3766" s="45"/>
    </row>
    <row r="3767" hidden="1">
      <c r="A3767" s="41">
        <v>44413.0</v>
      </c>
      <c r="B3767" s="19">
        <v>953341.0</v>
      </c>
      <c r="E3767" s="43">
        <v>0.0</v>
      </c>
      <c r="H3767" s="45"/>
    </row>
    <row r="3768" hidden="1">
      <c r="A3768" s="41">
        <v>44413.0</v>
      </c>
      <c r="B3768" s="19">
        <v>953253.0</v>
      </c>
      <c r="E3768" s="43">
        <v>0.0</v>
      </c>
      <c r="H3768" s="45"/>
    </row>
    <row r="3769" hidden="1">
      <c r="A3769" s="41">
        <v>44413.0</v>
      </c>
      <c r="B3769" s="19">
        <v>953033.0</v>
      </c>
      <c r="E3769" s="43">
        <v>0.0</v>
      </c>
      <c r="H3769" s="45"/>
    </row>
    <row r="3770" hidden="1">
      <c r="A3770" s="41">
        <v>44413.0</v>
      </c>
      <c r="B3770" s="19">
        <v>953949.0</v>
      </c>
      <c r="E3770" s="43">
        <v>0.0</v>
      </c>
      <c r="H3770" s="45"/>
    </row>
    <row r="3771" hidden="1">
      <c r="A3771" s="41">
        <v>44413.0</v>
      </c>
      <c r="B3771" s="19">
        <v>953701.0</v>
      </c>
      <c r="E3771" s="43">
        <v>0.0</v>
      </c>
      <c r="H3771" s="45"/>
    </row>
    <row r="3772" hidden="1">
      <c r="A3772" s="41">
        <v>44413.0</v>
      </c>
      <c r="B3772" s="19">
        <v>953675.0</v>
      </c>
      <c r="E3772" s="43">
        <v>0.0</v>
      </c>
      <c r="H3772" s="45"/>
    </row>
    <row r="3773" hidden="1">
      <c r="A3773" s="41">
        <v>44414.0</v>
      </c>
      <c r="B3773" s="19">
        <v>954424.0</v>
      </c>
      <c r="E3773" s="43">
        <v>0.0</v>
      </c>
      <c r="H3773" s="45"/>
    </row>
    <row r="3774" hidden="1">
      <c r="A3774" s="41">
        <v>44415.0</v>
      </c>
      <c r="B3774" s="19">
        <v>954654.0</v>
      </c>
      <c r="E3774" s="43">
        <v>0.0</v>
      </c>
      <c r="H3774" s="45"/>
    </row>
    <row r="3775" hidden="1">
      <c r="A3775" s="41">
        <v>44415.0</v>
      </c>
      <c r="B3775" s="19">
        <v>955102.0</v>
      </c>
      <c r="E3775" s="43">
        <v>0.0</v>
      </c>
      <c r="H3775" s="45"/>
    </row>
    <row r="3776" hidden="1">
      <c r="A3776" s="41">
        <v>44415.0</v>
      </c>
      <c r="B3776" s="19">
        <v>954891.0</v>
      </c>
      <c r="E3776" s="43">
        <v>0.0</v>
      </c>
      <c r="H3776" s="45"/>
    </row>
    <row r="3777" hidden="1">
      <c r="A3777" s="41">
        <v>44416.0</v>
      </c>
      <c r="B3777" s="19">
        <v>955301.0</v>
      </c>
      <c r="E3777" s="43">
        <v>0.0</v>
      </c>
      <c r="H3777" s="45"/>
    </row>
    <row r="3778" hidden="1">
      <c r="A3778" s="41">
        <v>44417.0</v>
      </c>
      <c r="B3778" s="19">
        <v>956520.0</v>
      </c>
      <c r="E3778" s="43">
        <v>0.0</v>
      </c>
      <c r="H3778" s="45"/>
    </row>
    <row r="3779" hidden="1">
      <c r="A3779" s="41">
        <v>44418.0</v>
      </c>
      <c r="B3779" s="19">
        <v>957483.0</v>
      </c>
      <c r="E3779" s="43">
        <v>0.0</v>
      </c>
      <c r="H3779" s="45"/>
    </row>
    <row r="3780" hidden="1">
      <c r="A3780" s="41">
        <v>44418.0</v>
      </c>
      <c r="B3780" s="19">
        <v>957495.0</v>
      </c>
      <c r="E3780" s="43">
        <v>0.0</v>
      </c>
      <c r="H3780" s="45"/>
    </row>
    <row r="3781" hidden="1">
      <c r="A3781" s="41">
        <v>44419.0</v>
      </c>
      <c r="B3781" s="19">
        <v>957981.0</v>
      </c>
      <c r="E3781" s="43">
        <v>0.0</v>
      </c>
      <c r="H3781" s="45"/>
    </row>
    <row r="3782" hidden="1">
      <c r="A3782" s="41">
        <v>44419.0</v>
      </c>
      <c r="B3782" s="19">
        <v>958217.0</v>
      </c>
      <c r="E3782" s="43">
        <v>0.0</v>
      </c>
      <c r="H3782" s="45"/>
    </row>
    <row r="3783" hidden="1">
      <c r="A3783" s="41">
        <v>44419.0</v>
      </c>
      <c r="B3783" s="19">
        <v>957978.0</v>
      </c>
      <c r="E3783" s="43">
        <v>0.0</v>
      </c>
      <c r="H3783" s="45"/>
    </row>
    <row r="3784" hidden="1">
      <c r="A3784" s="41">
        <v>44419.0</v>
      </c>
      <c r="B3784" s="19">
        <v>958537.0</v>
      </c>
      <c r="E3784" s="43">
        <v>0.0</v>
      </c>
      <c r="H3784" s="45"/>
    </row>
    <row r="3785" hidden="1">
      <c r="A3785" s="41">
        <v>44420.0</v>
      </c>
      <c r="B3785" s="19">
        <v>958778.0</v>
      </c>
      <c r="E3785" s="43">
        <v>0.0</v>
      </c>
      <c r="H3785" s="45"/>
    </row>
    <row r="3786" hidden="1">
      <c r="A3786" s="41">
        <v>44420.0</v>
      </c>
      <c r="B3786" s="19">
        <v>958747.0</v>
      </c>
      <c r="E3786" s="43">
        <v>0.0</v>
      </c>
      <c r="H3786" s="45"/>
    </row>
    <row r="3787" hidden="1">
      <c r="A3787" s="41">
        <v>44420.0</v>
      </c>
      <c r="B3787" s="19">
        <v>958570.0</v>
      </c>
      <c r="E3787" s="43">
        <v>0.0</v>
      </c>
      <c r="H3787" s="45"/>
    </row>
    <row r="3788" hidden="1">
      <c r="A3788" s="41">
        <v>44420.0</v>
      </c>
      <c r="B3788" s="19">
        <v>958790.0</v>
      </c>
      <c r="E3788" s="43">
        <v>0.0</v>
      </c>
      <c r="H3788" s="45"/>
    </row>
    <row r="3789" hidden="1">
      <c r="A3789" s="41">
        <v>44420.0</v>
      </c>
      <c r="B3789" s="19">
        <v>959227.0</v>
      </c>
      <c r="E3789" s="43">
        <v>0.0</v>
      </c>
      <c r="H3789" s="45"/>
    </row>
    <row r="3790" hidden="1">
      <c r="A3790" s="41">
        <v>44420.0</v>
      </c>
      <c r="B3790" s="19">
        <v>959306.0</v>
      </c>
      <c r="E3790" s="43">
        <v>0.0</v>
      </c>
      <c r="H3790" s="45"/>
    </row>
    <row r="3791" hidden="1">
      <c r="A3791" s="41">
        <v>44420.0</v>
      </c>
      <c r="B3791" s="19">
        <v>959238.0</v>
      </c>
      <c r="E3791" s="43">
        <v>0.0</v>
      </c>
      <c r="H3791" s="45"/>
    </row>
    <row r="3792" hidden="1">
      <c r="A3792" s="41">
        <v>44421.0</v>
      </c>
      <c r="B3792" s="19">
        <v>959575.0</v>
      </c>
      <c r="E3792" s="43">
        <v>0.0</v>
      </c>
      <c r="H3792" s="45"/>
    </row>
    <row r="3793" hidden="1">
      <c r="A3793" s="41">
        <v>44421.0</v>
      </c>
      <c r="B3793" s="19">
        <v>959938.0</v>
      </c>
      <c r="E3793" s="43">
        <v>0.0</v>
      </c>
      <c r="H3793" s="45"/>
    </row>
    <row r="3794" hidden="1">
      <c r="A3794" s="41">
        <v>44421.0</v>
      </c>
      <c r="B3794" s="19">
        <v>959675.0</v>
      </c>
      <c r="E3794" s="43">
        <v>0.0</v>
      </c>
      <c r="H3794" s="45"/>
    </row>
    <row r="3795" hidden="1">
      <c r="A3795" s="41">
        <v>44422.0</v>
      </c>
      <c r="B3795" s="19">
        <v>960360.0</v>
      </c>
      <c r="E3795" s="43">
        <v>0.0</v>
      </c>
      <c r="H3795" s="45"/>
    </row>
    <row r="3796" hidden="1">
      <c r="A3796" s="41">
        <v>44423.0</v>
      </c>
      <c r="B3796" s="19">
        <v>960855.0</v>
      </c>
      <c r="E3796" s="43">
        <v>0.0</v>
      </c>
      <c r="H3796" s="45"/>
    </row>
    <row r="3797" hidden="1">
      <c r="A3797" s="41">
        <v>44423.0</v>
      </c>
      <c r="B3797" s="19">
        <v>960782.0</v>
      </c>
      <c r="E3797" s="43">
        <v>0.0</v>
      </c>
      <c r="H3797" s="45"/>
    </row>
    <row r="3798" hidden="1">
      <c r="A3798" s="41">
        <v>44409.0</v>
      </c>
      <c r="B3798" s="19">
        <v>949962.0</v>
      </c>
      <c r="E3798" s="43">
        <v>0.0</v>
      </c>
      <c r="H3798" s="45"/>
    </row>
    <row r="3799" hidden="1">
      <c r="A3799" s="41">
        <v>44409.0</v>
      </c>
      <c r="B3799" s="19">
        <v>949360.0</v>
      </c>
      <c r="E3799" s="43">
        <v>0.0</v>
      </c>
      <c r="H3799" s="45"/>
    </row>
    <row r="3800" hidden="1">
      <c r="A3800" s="41">
        <v>44409.0</v>
      </c>
      <c r="B3800" s="19">
        <v>949462.0</v>
      </c>
      <c r="E3800" s="43">
        <v>0.0</v>
      </c>
      <c r="H3800" s="45"/>
    </row>
    <row r="3801" hidden="1">
      <c r="A3801" s="41">
        <v>44409.0</v>
      </c>
      <c r="B3801" s="19">
        <v>949276.0</v>
      </c>
      <c r="E3801" s="43">
        <v>0.0</v>
      </c>
      <c r="H3801" s="45"/>
    </row>
    <row r="3802" hidden="1">
      <c r="A3802" s="41">
        <v>44409.0</v>
      </c>
      <c r="B3802" s="19">
        <v>949609.0</v>
      </c>
      <c r="E3802" s="43">
        <v>0.0</v>
      </c>
      <c r="H3802" s="45"/>
    </row>
    <row r="3803" hidden="1">
      <c r="A3803" s="41">
        <v>44410.0</v>
      </c>
      <c r="B3803" s="19">
        <v>951048.0</v>
      </c>
      <c r="E3803" s="43">
        <v>0.0</v>
      </c>
      <c r="H3803" s="45"/>
    </row>
    <row r="3804" hidden="1">
      <c r="A3804" s="41">
        <v>44410.0</v>
      </c>
      <c r="B3804" s="19">
        <v>950249.0</v>
      </c>
      <c r="E3804" s="43">
        <v>0.0</v>
      </c>
      <c r="H3804" s="45"/>
    </row>
    <row r="3805" hidden="1">
      <c r="A3805" s="41">
        <v>44410.0</v>
      </c>
      <c r="B3805" s="19">
        <v>950888.0</v>
      </c>
      <c r="E3805" s="43">
        <v>0.0</v>
      </c>
      <c r="H3805" s="45"/>
    </row>
    <row r="3806" hidden="1">
      <c r="A3806" s="41">
        <v>44410.0</v>
      </c>
      <c r="B3806" s="19">
        <v>950304.0</v>
      </c>
      <c r="E3806" s="43">
        <v>0.0</v>
      </c>
      <c r="H3806" s="45"/>
    </row>
    <row r="3807" hidden="1">
      <c r="A3807" s="41">
        <v>44411.0</v>
      </c>
      <c r="B3807" s="19">
        <v>951909.0</v>
      </c>
      <c r="E3807" s="43">
        <v>0.0</v>
      </c>
      <c r="H3807" s="45"/>
    </row>
    <row r="3808" hidden="1">
      <c r="A3808" s="41">
        <v>44411.0</v>
      </c>
      <c r="B3808" s="19">
        <v>951636.0</v>
      </c>
      <c r="E3808" s="43">
        <v>0.0</v>
      </c>
      <c r="H3808" s="45"/>
    </row>
    <row r="3809" hidden="1">
      <c r="A3809" s="41">
        <v>44411.0</v>
      </c>
      <c r="B3809" s="19">
        <v>951656.0</v>
      </c>
      <c r="E3809" s="43">
        <v>0.0</v>
      </c>
      <c r="H3809" s="45"/>
    </row>
    <row r="3810" hidden="1">
      <c r="A3810" s="41">
        <v>44412.0</v>
      </c>
      <c r="B3810" s="19">
        <v>952076.0</v>
      </c>
      <c r="E3810" s="43">
        <v>0.0</v>
      </c>
      <c r="H3810" s="45"/>
    </row>
    <row r="3811" hidden="1">
      <c r="A3811" s="41">
        <v>44412.0</v>
      </c>
      <c r="B3811" s="19">
        <v>952744.0</v>
      </c>
      <c r="E3811" s="43">
        <v>0.0</v>
      </c>
      <c r="H3811" s="45"/>
    </row>
    <row r="3812" hidden="1">
      <c r="A3812" s="41">
        <v>44413.0</v>
      </c>
      <c r="B3812" s="19">
        <v>953024.0</v>
      </c>
      <c r="E3812" s="43">
        <v>0.0</v>
      </c>
      <c r="H3812" s="45"/>
    </row>
    <row r="3813" hidden="1">
      <c r="A3813" s="41">
        <v>44413.0</v>
      </c>
      <c r="B3813" s="19">
        <v>953381.0</v>
      </c>
      <c r="E3813" s="43">
        <v>0.0</v>
      </c>
      <c r="H3813" s="45"/>
    </row>
    <row r="3814" hidden="1">
      <c r="A3814" s="41">
        <v>44413.0</v>
      </c>
      <c r="B3814" s="19">
        <v>952972.0</v>
      </c>
      <c r="E3814" s="43">
        <v>0.0</v>
      </c>
      <c r="H3814" s="45"/>
    </row>
    <row r="3815" hidden="1">
      <c r="A3815" s="41">
        <v>44413.0</v>
      </c>
      <c r="B3815" s="19">
        <v>953085.0</v>
      </c>
      <c r="E3815" s="43">
        <v>0.0</v>
      </c>
      <c r="H3815" s="45"/>
    </row>
    <row r="3816" hidden="1">
      <c r="A3816" s="41">
        <v>44413.0</v>
      </c>
      <c r="B3816" s="19">
        <v>952956.0</v>
      </c>
      <c r="E3816" s="43">
        <v>0.0</v>
      </c>
      <c r="H3816" s="45"/>
    </row>
    <row r="3817" hidden="1">
      <c r="A3817" s="41">
        <v>44413.0</v>
      </c>
      <c r="B3817" s="19">
        <v>953707.0</v>
      </c>
      <c r="E3817" s="43">
        <v>0.0</v>
      </c>
      <c r="H3817" s="45"/>
    </row>
    <row r="3818" hidden="1">
      <c r="A3818" s="41">
        <v>44413.0</v>
      </c>
      <c r="B3818" s="19">
        <v>953713.0</v>
      </c>
      <c r="E3818" s="43">
        <v>0.0</v>
      </c>
      <c r="H3818" s="45"/>
    </row>
    <row r="3819" hidden="1">
      <c r="A3819" s="41">
        <v>44414.0</v>
      </c>
      <c r="B3819" s="19">
        <v>954291.0</v>
      </c>
      <c r="E3819" s="43">
        <v>0.0</v>
      </c>
      <c r="H3819" s="45"/>
    </row>
    <row r="3820" hidden="1">
      <c r="A3820" s="41">
        <v>44414.0</v>
      </c>
      <c r="B3820" s="19">
        <v>954348.0</v>
      </c>
      <c r="E3820" s="43">
        <v>0.0</v>
      </c>
      <c r="H3820" s="45"/>
    </row>
    <row r="3821" hidden="1">
      <c r="A3821" s="41">
        <v>44414.0</v>
      </c>
      <c r="B3821" s="19">
        <v>954401.0</v>
      </c>
      <c r="E3821" s="43">
        <v>0.0</v>
      </c>
      <c r="H3821" s="45"/>
    </row>
    <row r="3822" hidden="1">
      <c r="A3822" s="41">
        <v>44414.0</v>
      </c>
      <c r="B3822" s="19">
        <v>954573.0</v>
      </c>
      <c r="E3822" s="43">
        <v>0.0</v>
      </c>
      <c r="H3822" s="45"/>
    </row>
    <row r="3823" hidden="1">
      <c r="A3823" s="41">
        <v>44415.0</v>
      </c>
      <c r="B3823" s="19">
        <v>955016.0</v>
      </c>
      <c r="E3823" s="43">
        <v>0.0</v>
      </c>
      <c r="H3823" s="45"/>
    </row>
    <row r="3824" hidden="1">
      <c r="A3824" s="41">
        <v>44416.0</v>
      </c>
      <c r="B3824" s="19">
        <v>955855.0</v>
      </c>
      <c r="E3824" s="43">
        <v>0.0</v>
      </c>
      <c r="H3824" s="45"/>
    </row>
    <row r="3825" hidden="1">
      <c r="A3825" s="41">
        <v>44416.0</v>
      </c>
      <c r="B3825" s="19">
        <v>955750.0</v>
      </c>
      <c r="E3825" s="43">
        <v>0.0</v>
      </c>
      <c r="H3825" s="45"/>
    </row>
    <row r="3826" hidden="1">
      <c r="A3826" s="41">
        <v>44416.0</v>
      </c>
      <c r="B3826" s="19">
        <v>955671.0</v>
      </c>
      <c r="E3826" s="43">
        <v>0.0</v>
      </c>
      <c r="H3826" s="45"/>
    </row>
    <row r="3827" hidden="1">
      <c r="A3827" s="41">
        <v>44416.0</v>
      </c>
      <c r="B3827" s="19">
        <v>956224.0</v>
      </c>
      <c r="E3827" s="43">
        <v>0.0</v>
      </c>
      <c r="H3827" s="45"/>
    </row>
    <row r="3828" hidden="1">
      <c r="A3828" s="41">
        <v>44416.0</v>
      </c>
      <c r="B3828" s="19">
        <v>955349.0</v>
      </c>
      <c r="E3828" s="43">
        <v>0.0</v>
      </c>
      <c r="H3828" s="45"/>
    </row>
    <row r="3829" hidden="1">
      <c r="A3829" s="41">
        <v>44417.0</v>
      </c>
      <c r="B3829" s="19">
        <v>956894.0</v>
      </c>
      <c r="E3829" s="43">
        <v>0.0</v>
      </c>
      <c r="H3829" s="45"/>
    </row>
    <row r="3830" hidden="1">
      <c r="A3830" s="41">
        <v>44418.0</v>
      </c>
      <c r="B3830" s="19">
        <v>957690.0</v>
      </c>
      <c r="E3830" s="43">
        <v>0.0</v>
      </c>
      <c r="H3830" s="45"/>
    </row>
    <row r="3831" hidden="1">
      <c r="A3831" s="41">
        <v>44418.0</v>
      </c>
      <c r="B3831" s="19">
        <v>957329.0</v>
      </c>
      <c r="E3831" s="43">
        <v>0.0</v>
      </c>
      <c r="H3831" s="45"/>
    </row>
    <row r="3832" hidden="1">
      <c r="A3832" s="41">
        <v>44418.0</v>
      </c>
      <c r="B3832" s="19">
        <v>957838.0</v>
      </c>
      <c r="E3832" s="43">
        <v>0.0</v>
      </c>
      <c r="H3832" s="45"/>
    </row>
    <row r="3833" hidden="1">
      <c r="A3833" s="41">
        <v>44418.0</v>
      </c>
      <c r="B3833" s="19">
        <v>957877.0</v>
      </c>
      <c r="E3833" s="43">
        <v>0.0</v>
      </c>
      <c r="H3833" s="45"/>
    </row>
    <row r="3834" hidden="1">
      <c r="A3834" s="41">
        <v>44419.0</v>
      </c>
      <c r="B3834" s="19">
        <v>958135.0</v>
      </c>
      <c r="E3834" s="43">
        <v>0.0</v>
      </c>
      <c r="H3834" s="45"/>
    </row>
    <row r="3835" hidden="1">
      <c r="A3835" s="41">
        <v>44419.0</v>
      </c>
      <c r="B3835" s="19">
        <v>958142.0</v>
      </c>
      <c r="E3835" s="43">
        <v>0.0</v>
      </c>
      <c r="H3835" s="45"/>
    </row>
    <row r="3836" hidden="1">
      <c r="A3836" s="41">
        <v>44420.0</v>
      </c>
      <c r="B3836" s="19">
        <v>958704.0</v>
      </c>
      <c r="E3836" s="43">
        <v>0.0</v>
      </c>
      <c r="H3836" s="45"/>
    </row>
    <row r="3837" hidden="1">
      <c r="A3837" s="41">
        <v>44420.0</v>
      </c>
      <c r="B3837" s="19">
        <v>958601.0</v>
      </c>
      <c r="E3837" s="43">
        <v>0.0</v>
      </c>
      <c r="H3837" s="45"/>
    </row>
    <row r="3838" hidden="1">
      <c r="A3838" s="41">
        <v>44420.0</v>
      </c>
      <c r="B3838" s="19">
        <v>959131.0</v>
      </c>
      <c r="E3838" s="43">
        <v>0.0</v>
      </c>
      <c r="H3838" s="45"/>
    </row>
    <row r="3839" hidden="1">
      <c r="A3839" s="41">
        <v>44420.0</v>
      </c>
      <c r="B3839" s="19">
        <v>959263.0</v>
      </c>
      <c r="E3839" s="43">
        <v>0.0</v>
      </c>
      <c r="H3839" s="45"/>
    </row>
    <row r="3840" hidden="1">
      <c r="A3840" s="41">
        <v>44421.0</v>
      </c>
      <c r="B3840" s="19">
        <v>959576.0</v>
      </c>
      <c r="E3840" s="43">
        <v>0.0</v>
      </c>
      <c r="H3840" s="45"/>
    </row>
    <row r="3841" hidden="1">
      <c r="A3841" s="41">
        <v>44421.0</v>
      </c>
      <c r="B3841" s="19">
        <v>959529.0</v>
      </c>
      <c r="E3841" s="43">
        <v>0.0</v>
      </c>
      <c r="H3841" s="45"/>
    </row>
    <row r="3842" hidden="1">
      <c r="A3842" s="41">
        <v>44421.0</v>
      </c>
      <c r="B3842" s="19">
        <v>959748.0</v>
      </c>
      <c r="E3842" s="43">
        <v>0.0</v>
      </c>
      <c r="H3842" s="45"/>
    </row>
    <row r="3843" hidden="1">
      <c r="A3843" s="41">
        <v>44422.0</v>
      </c>
      <c r="B3843" s="19">
        <v>960414.0</v>
      </c>
      <c r="E3843" s="43">
        <v>0.0</v>
      </c>
      <c r="H3843" s="45"/>
    </row>
    <row r="3844" hidden="1">
      <c r="A3844" s="41">
        <v>44422.0</v>
      </c>
      <c r="B3844" s="19">
        <v>960192.0</v>
      </c>
      <c r="E3844" s="43">
        <v>0.0</v>
      </c>
      <c r="H3844" s="45"/>
    </row>
    <row r="3845" hidden="1">
      <c r="A3845" s="41">
        <v>44423.0</v>
      </c>
      <c r="B3845" s="19">
        <v>960536.0</v>
      </c>
      <c r="E3845" s="43">
        <v>0.0</v>
      </c>
      <c r="H3845" s="45"/>
    </row>
    <row r="3846" hidden="1">
      <c r="A3846" s="41">
        <v>44409.0</v>
      </c>
      <c r="B3846" s="19">
        <v>949815.0</v>
      </c>
      <c r="E3846" s="43">
        <v>0.0</v>
      </c>
      <c r="H3846" s="45"/>
    </row>
    <row r="3847" hidden="1">
      <c r="A3847" s="41">
        <v>44409.0</v>
      </c>
      <c r="B3847" s="19">
        <v>949640.0</v>
      </c>
      <c r="E3847" s="43">
        <v>0.0</v>
      </c>
      <c r="H3847" s="45"/>
    </row>
    <row r="3848" hidden="1">
      <c r="A3848" s="41">
        <v>44409.0</v>
      </c>
      <c r="B3848" s="19">
        <v>949971.0</v>
      </c>
      <c r="E3848" s="43">
        <v>0.0</v>
      </c>
      <c r="H3848" s="45"/>
    </row>
    <row r="3849" hidden="1">
      <c r="A3849" s="41">
        <v>44410.0</v>
      </c>
      <c r="B3849" s="19">
        <v>950358.0</v>
      </c>
      <c r="E3849" s="43">
        <v>0.0</v>
      </c>
      <c r="H3849" s="45"/>
    </row>
    <row r="3850" hidden="1">
      <c r="A3850" s="41">
        <v>44410.0</v>
      </c>
      <c r="B3850" s="19">
        <v>950426.0</v>
      </c>
      <c r="E3850" s="43">
        <v>0.0</v>
      </c>
      <c r="H3850" s="45"/>
    </row>
    <row r="3851" hidden="1">
      <c r="A3851" s="41">
        <v>44410.0</v>
      </c>
      <c r="B3851" s="19">
        <v>950804.0</v>
      </c>
      <c r="E3851" s="43">
        <v>0.0</v>
      </c>
      <c r="H3851" s="45"/>
    </row>
    <row r="3852" hidden="1">
      <c r="A3852" s="41">
        <v>44410.0</v>
      </c>
      <c r="B3852" s="19">
        <v>950137.0</v>
      </c>
      <c r="E3852" s="43">
        <v>0.0</v>
      </c>
      <c r="H3852" s="45"/>
    </row>
    <row r="3853" hidden="1">
      <c r="A3853" s="41">
        <v>44410.0</v>
      </c>
      <c r="B3853" s="19">
        <v>951057.0</v>
      </c>
      <c r="E3853" s="43">
        <v>0.0</v>
      </c>
      <c r="H3853" s="45"/>
    </row>
    <row r="3854" hidden="1">
      <c r="A3854" s="41">
        <v>44410.0</v>
      </c>
      <c r="B3854" s="19">
        <v>950789.0</v>
      </c>
      <c r="E3854" s="43">
        <v>0.0</v>
      </c>
      <c r="H3854" s="45"/>
    </row>
    <row r="3855" hidden="1">
      <c r="A3855" s="41">
        <v>44410.0</v>
      </c>
      <c r="B3855" s="19">
        <v>950411.0</v>
      </c>
      <c r="E3855" s="43">
        <v>0.0</v>
      </c>
      <c r="H3855" s="45"/>
    </row>
    <row r="3856" hidden="1">
      <c r="A3856" s="41">
        <v>44410.0</v>
      </c>
      <c r="B3856" s="19">
        <v>950612.0</v>
      </c>
      <c r="E3856" s="43">
        <v>0.0</v>
      </c>
      <c r="H3856" s="45"/>
    </row>
    <row r="3857" hidden="1">
      <c r="A3857" s="41">
        <v>44411.0</v>
      </c>
      <c r="B3857" s="19">
        <v>951847.0</v>
      </c>
      <c r="E3857" s="43">
        <v>0.0</v>
      </c>
      <c r="H3857" s="45"/>
    </row>
    <row r="3858" hidden="1">
      <c r="A3858" s="41">
        <v>44411.0</v>
      </c>
      <c r="B3858" s="19">
        <v>951245.0</v>
      </c>
      <c r="E3858" s="43">
        <v>0.0</v>
      </c>
      <c r="H3858" s="45"/>
    </row>
    <row r="3859" hidden="1">
      <c r="A3859" s="41">
        <v>44411.0</v>
      </c>
      <c r="B3859" s="19">
        <v>951848.0</v>
      </c>
      <c r="E3859" s="43">
        <v>0.0</v>
      </c>
      <c r="H3859" s="45"/>
    </row>
    <row r="3860" hidden="1">
      <c r="A3860" s="41">
        <v>44412.0</v>
      </c>
      <c r="B3860" s="19">
        <v>952244.0</v>
      </c>
      <c r="E3860" s="43">
        <v>0.0</v>
      </c>
      <c r="H3860" s="45"/>
    </row>
    <row r="3861" hidden="1">
      <c r="A3861" s="41">
        <v>44412.0</v>
      </c>
      <c r="B3861" s="19">
        <v>952233.0</v>
      </c>
      <c r="E3861" s="43">
        <v>0.0</v>
      </c>
      <c r="H3861" s="45"/>
    </row>
    <row r="3862" hidden="1">
      <c r="A3862" s="41">
        <v>44413.0</v>
      </c>
      <c r="B3862" s="19">
        <v>953488.0</v>
      </c>
      <c r="E3862" s="43">
        <v>0.0</v>
      </c>
      <c r="H3862" s="45"/>
    </row>
    <row r="3863" hidden="1">
      <c r="A3863" s="41">
        <v>44413.0</v>
      </c>
      <c r="B3863" s="19">
        <v>953159.0</v>
      </c>
      <c r="E3863" s="43">
        <v>0.0</v>
      </c>
      <c r="H3863" s="45"/>
    </row>
    <row r="3864" hidden="1">
      <c r="A3864" s="41">
        <v>44413.0</v>
      </c>
      <c r="B3864" s="19">
        <v>953101.0</v>
      </c>
      <c r="E3864" s="43">
        <v>0.0</v>
      </c>
      <c r="H3864" s="45"/>
    </row>
    <row r="3865" hidden="1">
      <c r="A3865" s="41">
        <v>44413.0</v>
      </c>
      <c r="B3865" s="19">
        <v>953977.0</v>
      </c>
      <c r="E3865" s="43">
        <v>0.0</v>
      </c>
      <c r="H3865" s="45"/>
    </row>
    <row r="3866" hidden="1">
      <c r="A3866" s="41">
        <v>44413.0</v>
      </c>
      <c r="B3866" s="19">
        <v>953312.0</v>
      </c>
      <c r="E3866" s="43">
        <v>0.0</v>
      </c>
      <c r="H3866" s="45"/>
    </row>
    <row r="3867" hidden="1">
      <c r="A3867" s="41">
        <v>44413.0</v>
      </c>
      <c r="B3867" s="19">
        <v>953250.0</v>
      </c>
      <c r="E3867" s="43">
        <v>0.0</v>
      </c>
      <c r="H3867" s="45"/>
    </row>
    <row r="3868" hidden="1">
      <c r="A3868" s="41">
        <v>44413.0</v>
      </c>
      <c r="B3868" s="19">
        <v>952981.0</v>
      </c>
      <c r="E3868" s="43">
        <v>0.0</v>
      </c>
      <c r="H3868" s="45"/>
    </row>
    <row r="3869" hidden="1">
      <c r="A3869" s="41">
        <v>44415.0</v>
      </c>
      <c r="B3869" s="19">
        <v>954768.0</v>
      </c>
      <c r="E3869" s="43">
        <v>0.0</v>
      </c>
      <c r="H3869" s="45"/>
    </row>
    <row r="3870" hidden="1">
      <c r="A3870" s="41">
        <v>44415.0</v>
      </c>
      <c r="B3870" s="19">
        <v>955067.0</v>
      </c>
      <c r="E3870" s="43">
        <v>0.0</v>
      </c>
      <c r="H3870" s="45"/>
    </row>
    <row r="3871" hidden="1">
      <c r="A3871" s="41">
        <v>44415.0</v>
      </c>
      <c r="B3871" s="19">
        <v>954947.0</v>
      </c>
      <c r="E3871" s="43">
        <v>0.0</v>
      </c>
      <c r="H3871" s="45"/>
    </row>
    <row r="3872" hidden="1">
      <c r="A3872" s="41">
        <v>44415.0</v>
      </c>
      <c r="B3872" s="19">
        <v>955153.0</v>
      </c>
      <c r="E3872" s="43">
        <v>0.0</v>
      </c>
      <c r="H3872" s="45"/>
    </row>
    <row r="3873" hidden="1">
      <c r="A3873" s="41">
        <v>44416.0</v>
      </c>
      <c r="B3873" s="19">
        <v>955844.0</v>
      </c>
      <c r="E3873" s="43">
        <v>0.0</v>
      </c>
      <c r="H3873" s="45"/>
    </row>
    <row r="3874" hidden="1">
      <c r="A3874" s="41">
        <v>44416.0</v>
      </c>
      <c r="B3874" s="19">
        <v>956328.0</v>
      </c>
      <c r="E3874" s="43">
        <v>0.0</v>
      </c>
      <c r="H3874" s="45"/>
    </row>
    <row r="3875" hidden="1">
      <c r="A3875" s="41">
        <v>44416.0</v>
      </c>
      <c r="B3875" s="19">
        <v>955462.0</v>
      </c>
      <c r="E3875" s="43">
        <v>0.0</v>
      </c>
      <c r="H3875" s="45"/>
    </row>
    <row r="3876" hidden="1">
      <c r="A3876" s="41">
        <v>44416.0</v>
      </c>
      <c r="B3876" s="19">
        <v>956145.0</v>
      </c>
      <c r="E3876" s="43">
        <v>0.0</v>
      </c>
      <c r="H3876" s="45"/>
    </row>
    <row r="3877" hidden="1">
      <c r="A3877" s="41">
        <v>44416.0</v>
      </c>
      <c r="B3877" s="19">
        <v>956170.0</v>
      </c>
      <c r="E3877" s="43">
        <v>0.0</v>
      </c>
      <c r="H3877" s="45"/>
    </row>
    <row r="3878" hidden="1">
      <c r="A3878" s="41">
        <v>44416.0</v>
      </c>
      <c r="B3878" s="19">
        <v>956257.0</v>
      </c>
      <c r="E3878" s="43">
        <v>0.0</v>
      </c>
      <c r="H3878" s="45"/>
    </row>
    <row r="3879" hidden="1">
      <c r="A3879" s="41">
        <v>44417.0</v>
      </c>
      <c r="B3879" s="19">
        <v>956963.0</v>
      </c>
      <c r="E3879" s="43">
        <v>0.0</v>
      </c>
      <c r="H3879" s="45"/>
    </row>
    <row r="3880" hidden="1">
      <c r="A3880" s="41">
        <v>44417.0</v>
      </c>
      <c r="B3880" s="19">
        <v>956808.0</v>
      </c>
      <c r="E3880" s="43">
        <v>0.0</v>
      </c>
      <c r="H3880" s="45"/>
    </row>
    <row r="3881" hidden="1">
      <c r="A3881" s="41">
        <v>44417.0</v>
      </c>
      <c r="B3881" s="19">
        <v>956637.0</v>
      </c>
      <c r="E3881" s="43">
        <v>0.0</v>
      </c>
      <c r="H3881" s="45"/>
    </row>
    <row r="3882" hidden="1">
      <c r="A3882" s="41">
        <v>44417.0</v>
      </c>
      <c r="B3882" s="19">
        <v>956903.0</v>
      </c>
      <c r="E3882" s="43">
        <v>0.0</v>
      </c>
      <c r="H3882" s="45"/>
    </row>
    <row r="3883" hidden="1">
      <c r="A3883" s="41">
        <v>44417.0</v>
      </c>
      <c r="B3883" s="19">
        <v>956642.0</v>
      </c>
      <c r="E3883" s="43">
        <v>0.0</v>
      </c>
      <c r="H3883" s="45"/>
    </row>
    <row r="3884" hidden="1">
      <c r="A3884" s="41">
        <v>44418.0</v>
      </c>
      <c r="B3884" s="19">
        <v>957613.0</v>
      </c>
      <c r="E3884" s="43">
        <v>0.0</v>
      </c>
      <c r="H3884" s="45"/>
    </row>
    <row r="3885" hidden="1">
      <c r="A3885" s="41">
        <v>44418.0</v>
      </c>
      <c r="B3885" s="19">
        <v>957203.0</v>
      </c>
      <c r="E3885" s="43">
        <v>0.0</v>
      </c>
      <c r="H3885" s="45"/>
    </row>
    <row r="3886" hidden="1">
      <c r="A3886" s="41">
        <v>44418.0</v>
      </c>
      <c r="B3886" s="19">
        <v>957504.0</v>
      </c>
      <c r="E3886" s="43">
        <v>0.0</v>
      </c>
      <c r="H3886" s="45"/>
    </row>
    <row r="3887" hidden="1">
      <c r="A3887" s="41">
        <v>44418.0</v>
      </c>
      <c r="B3887" s="19">
        <v>957442.0</v>
      </c>
      <c r="E3887" s="43">
        <v>0.0</v>
      </c>
      <c r="H3887" s="45"/>
    </row>
    <row r="3888" hidden="1">
      <c r="A3888" s="41">
        <v>44418.0</v>
      </c>
      <c r="B3888" s="19">
        <v>957210.0</v>
      </c>
      <c r="E3888" s="43">
        <v>0.0</v>
      </c>
      <c r="H3888" s="45"/>
    </row>
    <row r="3889" hidden="1">
      <c r="A3889" s="41">
        <v>44419.0</v>
      </c>
      <c r="B3889" s="19">
        <v>958349.0</v>
      </c>
      <c r="E3889" s="43">
        <v>0.0</v>
      </c>
      <c r="H3889" s="45"/>
    </row>
    <row r="3890" hidden="1">
      <c r="A3890" s="41">
        <v>44419.0</v>
      </c>
      <c r="B3890" s="19">
        <v>957911.0</v>
      </c>
      <c r="E3890" s="43">
        <v>0.0</v>
      </c>
      <c r="H3890" s="45"/>
    </row>
    <row r="3891" hidden="1">
      <c r="A3891" s="41">
        <v>44419.0</v>
      </c>
      <c r="B3891" s="19">
        <v>958221.0</v>
      </c>
      <c r="E3891" s="43">
        <v>0.0</v>
      </c>
      <c r="H3891" s="45"/>
    </row>
    <row r="3892" hidden="1">
      <c r="A3892" s="41">
        <v>44419.0</v>
      </c>
      <c r="B3892" s="19">
        <v>958216.0</v>
      </c>
      <c r="E3892" s="43">
        <v>0.0</v>
      </c>
      <c r="H3892" s="45"/>
    </row>
    <row r="3893" hidden="1">
      <c r="A3893" s="41">
        <v>44419.0</v>
      </c>
      <c r="B3893" s="19">
        <v>958488.0</v>
      </c>
      <c r="E3893" s="43">
        <v>0.0</v>
      </c>
      <c r="H3893" s="45"/>
    </row>
    <row r="3894" hidden="1">
      <c r="A3894" s="41">
        <v>44420.0</v>
      </c>
      <c r="B3894" s="19">
        <v>959242.0</v>
      </c>
      <c r="E3894" s="43">
        <v>0.0</v>
      </c>
      <c r="H3894" s="45"/>
    </row>
    <row r="3895" hidden="1">
      <c r="A3895" s="41">
        <v>44420.0</v>
      </c>
      <c r="B3895" s="19">
        <v>959215.0</v>
      </c>
      <c r="E3895" s="43">
        <v>0.0</v>
      </c>
      <c r="H3895" s="45"/>
    </row>
    <row r="3896" hidden="1">
      <c r="A3896" s="41">
        <v>44420.0</v>
      </c>
      <c r="B3896" s="19">
        <v>959379.0</v>
      </c>
      <c r="E3896" s="43">
        <v>0.0</v>
      </c>
      <c r="H3896" s="45"/>
    </row>
    <row r="3897" hidden="1">
      <c r="A3897" s="41">
        <v>44420.0</v>
      </c>
      <c r="B3897" s="19">
        <v>958632.0</v>
      </c>
      <c r="E3897" s="43">
        <v>0.0</v>
      </c>
      <c r="H3897" s="45"/>
    </row>
    <row r="3898" hidden="1">
      <c r="A3898" s="41">
        <v>44420.0</v>
      </c>
      <c r="B3898" s="19">
        <v>959327.0</v>
      </c>
      <c r="E3898" s="43">
        <v>0.0</v>
      </c>
      <c r="H3898" s="45"/>
    </row>
    <row r="3899" hidden="1">
      <c r="A3899" s="41">
        <v>44420.0</v>
      </c>
      <c r="B3899" s="19">
        <v>958574.0</v>
      </c>
      <c r="E3899" s="43">
        <v>0.0</v>
      </c>
      <c r="H3899" s="45"/>
    </row>
    <row r="3900" hidden="1">
      <c r="A3900" s="41">
        <v>44420.0</v>
      </c>
      <c r="B3900" s="19">
        <v>958837.0</v>
      </c>
      <c r="E3900" s="43">
        <v>0.0</v>
      </c>
      <c r="H3900" s="45"/>
    </row>
    <row r="3901" hidden="1">
      <c r="A3901" s="41">
        <v>44421.0</v>
      </c>
      <c r="B3901" s="19">
        <v>959817.0</v>
      </c>
      <c r="E3901" s="43">
        <v>0.0</v>
      </c>
      <c r="H3901" s="45"/>
    </row>
    <row r="3902" hidden="1">
      <c r="A3902" s="41">
        <v>44421.0</v>
      </c>
      <c r="B3902" s="19">
        <v>959800.0</v>
      </c>
      <c r="E3902" s="43">
        <v>0.0</v>
      </c>
      <c r="H3902" s="45"/>
    </row>
    <row r="3903" hidden="1">
      <c r="A3903" s="41">
        <v>44422.0</v>
      </c>
      <c r="B3903" s="19">
        <v>960363.0</v>
      </c>
      <c r="E3903" s="43">
        <v>0.0</v>
      </c>
      <c r="H3903" s="45"/>
    </row>
    <row r="3904" hidden="1">
      <c r="A3904" s="41">
        <v>44422.0</v>
      </c>
      <c r="B3904" s="19">
        <v>960372.0</v>
      </c>
      <c r="E3904" s="43">
        <v>0.0</v>
      </c>
      <c r="H3904" s="45"/>
    </row>
    <row r="3905" hidden="1">
      <c r="A3905" s="41">
        <v>44422.0</v>
      </c>
      <c r="B3905" s="19">
        <v>960270.0</v>
      </c>
      <c r="E3905" s="43">
        <v>0.0</v>
      </c>
      <c r="H3905" s="45"/>
    </row>
    <row r="3906" hidden="1">
      <c r="A3906" s="41">
        <v>44422.0</v>
      </c>
      <c r="B3906" s="19">
        <v>960340.0</v>
      </c>
      <c r="E3906" s="43">
        <v>0.0</v>
      </c>
      <c r="H3906" s="45"/>
    </row>
    <row r="3907" hidden="1">
      <c r="A3907" s="41">
        <v>44423.0</v>
      </c>
      <c r="B3907" s="19">
        <v>961194.0</v>
      </c>
      <c r="E3907" s="43">
        <v>0.0</v>
      </c>
      <c r="H3907" s="45"/>
    </row>
    <row r="3908" hidden="1">
      <c r="A3908" s="41">
        <v>44423.0</v>
      </c>
      <c r="B3908" s="19">
        <v>960703.0</v>
      </c>
      <c r="E3908" s="43">
        <v>0.0</v>
      </c>
      <c r="H3908" s="45"/>
    </row>
    <row r="3909" hidden="1">
      <c r="A3909" s="41">
        <v>44409.0</v>
      </c>
      <c r="B3909" s="19">
        <v>949974.0</v>
      </c>
      <c r="E3909" s="43">
        <v>0.0</v>
      </c>
      <c r="H3909" s="45"/>
    </row>
    <row r="3910" hidden="1">
      <c r="A3910" s="41">
        <v>44409.0</v>
      </c>
      <c r="B3910" s="19">
        <v>949744.0</v>
      </c>
      <c r="E3910" s="43">
        <v>0.0</v>
      </c>
      <c r="H3910" s="45"/>
    </row>
    <row r="3911" hidden="1">
      <c r="A3911" s="41">
        <v>44409.0</v>
      </c>
      <c r="B3911" s="19">
        <v>949676.0</v>
      </c>
      <c r="E3911" s="43">
        <v>0.0</v>
      </c>
      <c r="H3911" s="45"/>
    </row>
    <row r="3912" hidden="1">
      <c r="A3912" s="41">
        <v>44410.0</v>
      </c>
      <c r="B3912" s="19">
        <v>950433.0</v>
      </c>
      <c r="E3912" s="43">
        <v>0.0</v>
      </c>
      <c r="H3912" s="45"/>
    </row>
    <row r="3913" hidden="1">
      <c r="A3913" s="41">
        <v>44410.0</v>
      </c>
      <c r="B3913" s="19">
        <v>950041.0</v>
      </c>
      <c r="E3913" s="43">
        <v>0.0</v>
      </c>
      <c r="H3913" s="45"/>
    </row>
    <row r="3914" hidden="1">
      <c r="A3914" s="41">
        <v>44410.0</v>
      </c>
      <c r="B3914" s="19">
        <v>950296.0</v>
      </c>
      <c r="E3914" s="43">
        <v>0.0</v>
      </c>
      <c r="H3914" s="45"/>
    </row>
    <row r="3915" hidden="1">
      <c r="A3915" s="41">
        <v>44410.0</v>
      </c>
      <c r="B3915" s="19">
        <v>950403.0</v>
      </c>
      <c r="E3915" s="43">
        <v>0.0</v>
      </c>
      <c r="H3915" s="45"/>
    </row>
    <row r="3916" hidden="1">
      <c r="A3916" s="41">
        <v>44410.0</v>
      </c>
      <c r="B3916" s="19">
        <v>950613.0</v>
      </c>
      <c r="E3916" s="43">
        <v>0.0</v>
      </c>
      <c r="H3916" s="45"/>
    </row>
    <row r="3917" hidden="1">
      <c r="A3917" s="41">
        <v>44410.0</v>
      </c>
      <c r="B3917" s="19">
        <v>950337.0</v>
      </c>
      <c r="E3917" s="43">
        <v>0.0</v>
      </c>
      <c r="H3917" s="45"/>
    </row>
    <row r="3918" hidden="1">
      <c r="A3918" s="41">
        <v>44410.0</v>
      </c>
      <c r="B3918" s="19">
        <v>950572.0</v>
      </c>
      <c r="E3918" s="43">
        <v>0.0</v>
      </c>
      <c r="H3918" s="45"/>
    </row>
    <row r="3919" hidden="1">
      <c r="A3919" s="41">
        <v>44411.0</v>
      </c>
      <c r="B3919" s="19">
        <v>951350.0</v>
      </c>
      <c r="E3919" s="43">
        <v>0.0</v>
      </c>
      <c r="H3919" s="45"/>
    </row>
    <row r="3920" hidden="1">
      <c r="A3920" s="41">
        <v>44411.0</v>
      </c>
      <c r="B3920" s="19">
        <v>951127.0</v>
      </c>
      <c r="E3920" s="43">
        <v>0.0</v>
      </c>
      <c r="H3920" s="45"/>
    </row>
    <row r="3921" hidden="1">
      <c r="A3921" s="41">
        <v>44411.0</v>
      </c>
      <c r="B3921" s="19">
        <v>951759.0</v>
      </c>
      <c r="E3921" s="43">
        <v>0.0</v>
      </c>
      <c r="H3921" s="45"/>
    </row>
    <row r="3922" hidden="1">
      <c r="A3922" s="41">
        <v>44411.0</v>
      </c>
      <c r="B3922" s="19">
        <v>951241.0</v>
      </c>
      <c r="E3922" s="43">
        <v>0.0</v>
      </c>
      <c r="H3922" s="45"/>
    </row>
    <row r="3923" hidden="1">
      <c r="A3923" s="41">
        <v>44411.0</v>
      </c>
      <c r="B3923" s="19">
        <v>951664.0</v>
      </c>
      <c r="E3923" s="43">
        <v>0.0</v>
      </c>
      <c r="H3923" s="45"/>
    </row>
    <row r="3924" hidden="1">
      <c r="A3924" s="41">
        <v>44411.0</v>
      </c>
      <c r="B3924" s="19">
        <v>951790.0</v>
      </c>
      <c r="E3924" s="43">
        <v>0.0</v>
      </c>
      <c r="H3924" s="45"/>
    </row>
    <row r="3925" hidden="1">
      <c r="A3925" s="41">
        <v>44411.0</v>
      </c>
      <c r="B3925" s="19">
        <v>951373.0</v>
      </c>
      <c r="E3925" s="43">
        <v>0.0</v>
      </c>
      <c r="H3925" s="45"/>
    </row>
    <row r="3926" hidden="1">
      <c r="A3926" s="41">
        <v>44412.0</v>
      </c>
      <c r="B3926" s="19">
        <v>952456.0</v>
      </c>
      <c r="E3926" s="43">
        <v>0.0</v>
      </c>
      <c r="H3926" s="45"/>
    </row>
    <row r="3927" hidden="1">
      <c r="A3927" s="41">
        <v>44412.0</v>
      </c>
      <c r="B3927" s="19">
        <v>952700.0</v>
      </c>
      <c r="E3927" s="43">
        <v>0.0</v>
      </c>
      <c r="H3927" s="45"/>
    </row>
    <row r="3928" hidden="1">
      <c r="A3928" s="41">
        <v>44412.0</v>
      </c>
      <c r="B3928" s="19">
        <v>952164.0</v>
      </c>
      <c r="E3928" s="43">
        <v>0.0</v>
      </c>
      <c r="H3928" s="45"/>
    </row>
    <row r="3929" hidden="1">
      <c r="A3929" s="41">
        <v>44412.0</v>
      </c>
      <c r="B3929" s="19">
        <v>952488.0</v>
      </c>
      <c r="E3929" s="43">
        <v>0.0</v>
      </c>
      <c r="H3929" s="45"/>
    </row>
    <row r="3930" hidden="1">
      <c r="A3930" s="41">
        <v>44412.0</v>
      </c>
      <c r="B3930" s="19">
        <v>952680.0</v>
      </c>
      <c r="E3930" s="43">
        <v>0.0</v>
      </c>
      <c r="H3930" s="45"/>
    </row>
    <row r="3931" hidden="1">
      <c r="A3931" s="41">
        <v>44412.0</v>
      </c>
      <c r="B3931" s="19">
        <v>952649.0</v>
      </c>
      <c r="E3931" s="43">
        <v>0.0</v>
      </c>
      <c r="H3931" s="45"/>
    </row>
    <row r="3932" hidden="1">
      <c r="A3932" s="41">
        <v>44413.0</v>
      </c>
      <c r="B3932" s="19">
        <v>953973.0</v>
      </c>
      <c r="E3932" s="43">
        <v>0.0</v>
      </c>
      <c r="H3932" s="45"/>
    </row>
    <row r="3933" hidden="1">
      <c r="A3933" s="41">
        <v>44413.0</v>
      </c>
      <c r="B3933" s="19">
        <v>953548.0</v>
      </c>
      <c r="E3933" s="43">
        <v>0.0</v>
      </c>
      <c r="H3933" s="45"/>
    </row>
    <row r="3934" hidden="1">
      <c r="A3934" s="41">
        <v>44414.0</v>
      </c>
      <c r="B3934" s="19">
        <v>954239.0</v>
      </c>
      <c r="E3934" s="43">
        <v>0.0</v>
      </c>
      <c r="H3934" s="45"/>
    </row>
    <row r="3935" hidden="1">
      <c r="A3935" s="41">
        <v>44414.0</v>
      </c>
      <c r="B3935" s="19">
        <v>954478.0</v>
      </c>
      <c r="E3935" s="43">
        <v>0.0</v>
      </c>
      <c r="H3935" s="45"/>
    </row>
    <row r="3936" hidden="1">
      <c r="A3936" s="41">
        <v>44415.0</v>
      </c>
      <c r="B3936" s="19">
        <v>955037.0</v>
      </c>
      <c r="E3936" s="43">
        <v>0.0</v>
      </c>
      <c r="H3936" s="45"/>
    </row>
    <row r="3937" hidden="1">
      <c r="A3937" s="41">
        <v>44415.0</v>
      </c>
      <c r="B3937" s="19">
        <v>954710.0</v>
      </c>
      <c r="E3937" s="43">
        <v>0.0</v>
      </c>
      <c r="H3937" s="45"/>
    </row>
    <row r="3938" hidden="1">
      <c r="A3938" s="41">
        <v>44415.0</v>
      </c>
      <c r="B3938" s="19">
        <v>954807.0</v>
      </c>
      <c r="E3938" s="43">
        <v>0.0</v>
      </c>
      <c r="H3938" s="45"/>
    </row>
    <row r="3939" hidden="1">
      <c r="A3939" s="41">
        <v>44415.0</v>
      </c>
      <c r="B3939" s="19">
        <v>954943.0</v>
      </c>
      <c r="E3939" s="43">
        <v>0.0</v>
      </c>
      <c r="H3939" s="45"/>
    </row>
    <row r="3940" hidden="1">
      <c r="A3940" s="41">
        <v>44415.0</v>
      </c>
      <c r="B3940" s="19">
        <v>954974.0</v>
      </c>
      <c r="E3940" s="43">
        <v>0.0</v>
      </c>
      <c r="H3940" s="45"/>
    </row>
    <row r="3941" hidden="1">
      <c r="A3941" s="41">
        <v>44415.0</v>
      </c>
      <c r="B3941" s="19">
        <v>955006.0</v>
      </c>
      <c r="E3941" s="43">
        <v>0.0</v>
      </c>
      <c r="H3941" s="45"/>
    </row>
    <row r="3942" hidden="1">
      <c r="A3942" s="41">
        <v>44415.0</v>
      </c>
      <c r="B3942" s="19">
        <v>954698.0</v>
      </c>
      <c r="E3942" s="43">
        <v>0.0</v>
      </c>
      <c r="H3942" s="45"/>
    </row>
    <row r="3943" hidden="1">
      <c r="A3943" s="41">
        <v>44416.0</v>
      </c>
      <c r="B3943" s="19">
        <v>955385.0</v>
      </c>
      <c r="E3943" s="43">
        <v>0.0</v>
      </c>
      <c r="H3943" s="45"/>
    </row>
    <row r="3944" hidden="1">
      <c r="A3944" s="41">
        <v>44416.0</v>
      </c>
      <c r="B3944" s="19">
        <v>956113.0</v>
      </c>
      <c r="E3944" s="43">
        <v>0.0</v>
      </c>
      <c r="H3944" s="45"/>
    </row>
    <row r="3945" hidden="1">
      <c r="A3945" s="41">
        <v>44417.0</v>
      </c>
      <c r="B3945" s="19">
        <v>956536.0</v>
      </c>
      <c r="E3945" s="43">
        <v>0.0</v>
      </c>
      <c r="H3945" s="45"/>
    </row>
    <row r="3946" hidden="1">
      <c r="A3946" s="41">
        <v>44417.0</v>
      </c>
      <c r="B3946" s="19">
        <v>956989.0</v>
      </c>
      <c r="E3946" s="43">
        <v>0.0</v>
      </c>
      <c r="H3946" s="45"/>
    </row>
    <row r="3947" hidden="1">
      <c r="A3947" s="41">
        <v>44417.0</v>
      </c>
      <c r="B3947" s="19">
        <v>956691.0</v>
      </c>
      <c r="E3947" s="43">
        <v>0.0</v>
      </c>
      <c r="H3947" s="45"/>
    </row>
    <row r="3948" hidden="1">
      <c r="A3948" s="41">
        <v>44417.0</v>
      </c>
      <c r="B3948" s="19">
        <v>957128.0</v>
      </c>
      <c r="E3948" s="43">
        <v>0.0</v>
      </c>
      <c r="H3948" s="45"/>
    </row>
    <row r="3949" hidden="1">
      <c r="A3949" s="41">
        <v>44417.0</v>
      </c>
      <c r="B3949" s="19">
        <v>956755.0</v>
      </c>
      <c r="E3949" s="43">
        <v>0.0</v>
      </c>
      <c r="H3949" s="45"/>
    </row>
    <row r="3950" hidden="1">
      <c r="A3950" s="41">
        <v>44417.0</v>
      </c>
      <c r="B3950" s="19">
        <v>956907.0</v>
      </c>
      <c r="E3950" s="43">
        <v>0.0</v>
      </c>
      <c r="H3950" s="45"/>
    </row>
    <row r="3951" hidden="1">
      <c r="A3951" s="41">
        <v>44417.0</v>
      </c>
      <c r="B3951" s="19">
        <v>957108.0</v>
      </c>
      <c r="E3951" s="43">
        <v>0.0</v>
      </c>
      <c r="H3951" s="45"/>
    </row>
    <row r="3952" hidden="1">
      <c r="A3952" s="41">
        <v>44417.0</v>
      </c>
      <c r="B3952" s="19">
        <v>956379.0</v>
      </c>
      <c r="E3952" s="43">
        <v>0.0</v>
      </c>
      <c r="H3952" s="45"/>
    </row>
    <row r="3953" hidden="1">
      <c r="A3953" s="41">
        <v>44418.0</v>
      </c>
      <c r="B3953" s="19">
        <v>957390.0</v>
      </c>
      <c r="E3953" s="43">
        <v>0.0</v>
      </c>
      <c r="H3953" s="45"/>
    </row>
    <row r="3954" hidden="1">
      <c r="A3954" s="41">
        <v>44418.0</v>
      </c>
      <c r="B3954" s="19">
        <v>957161.0</v>
      </c>
      <c r="E3954" s="43">
        <v>0.0</v>
      </c>
      <c r="H3954" s="45"/>
    </row>
    <row r="3955" hidden="1">
      <c r="A3955" s="41">
        <v>44418.0</v>
      </c>
      <c r="B3955" s="19">
        <v>957246.0</v>
      </c>
      <c r="E3955" s="43">
        <v>0.0</v>
      </c>
      <c r="H3955" s="45"/>
    </row>
    <row r="3956" hidden="1">
      <c r="A3956" s="41">
        <v>44419.0</v>
      </c>
      <c r="B3956" s="19">
        <v>958215.0</v>
      </c>
      <c r="E3956" s="43">
        <v>0.0</v>
      </c>
      <c r="H3956" s="45"/>
    </row>
    <row r="3957" hidden="1">
      <c r="A3957" s="41">
        <v>44419.0</v>
      </c>
      <c r="B3957" s="19">
        <v>957977.0</v>
      </c>
      <c r="E3957" s="43">
        <v>0.0</v>
      </c>
      <c r="H3957" s="45"/>
    </row>
    <row r="3958" hidden="1">
      <c r="A3958" s="41">
        <v>44419.0</v>
      </c>
      <c r="B3958" s="19">
        <v>958334.0</v>
      </c>
      <c r="E3958" s="43">
        <v>0.0</v>
      </c>
      <c r="H3958" s="45"/>
    </row>
    <row r="3959" hidden="1">
      <c r="A3959" s="41">
        <v>44420.0</v>
      </c>
      <c r="B3959" s="19">
        <v>959102.0</v>
      </c>
      <c r="E3959" s="43">
        <v>0.0</v>
      </c>
      <c r="H3959" s="45"/>
    </row>
    <row r="3960" hidden="1">
      <c r="A3960" s="41">
        <v>44420.0</v>
      </c>
      <c r="B3960" s="19">
        <v>959052.0</v>
      </c>
      <c r="E3960" s="43">
        <v>0.0</v>
      </c>
      <c r="H3960" s="45"/>
    </row>
    <row r="3961" hidden="1">
      <c r="A3961" s="41">
        <v>44420.0</v>
      </c>
      <c r="B3961" s="19">
        <v>959352.0</v>
      </c>
      <c r="E3961" s="43">
        <v>0.0</v>
      </c>
      <c r="H3961" s="45"/>
    </row>
    <row r="3962" hidden="1">
      <c r="A3962" s="41">
        <v>44420.0</v>
      </c>
      <c r="B3962" s="19">
        <v>959179.0</v>
      </c>
      <c r="E3962" s="43">
        <v>0.0</v>
      </c>
      <c r="H3962" s="45"/>
    </row>
    <row r="3963" hidden="1">
      <c r="A3963" s="41">
        <v>44420.0</v>
      </c>
      <c r="B3963" s="19">
        <v>959076.0</v>
      </c>
      <c r="E3963" s="43">
        <v>0.0</v>
      </c>
      <c r="H3963" s="45"/>
    </row>
    <row r="3964" hidden="1">
      <c r="A3964" s="41">
        <v>44420.0</v>
      </c>
      <c r="B3964" s="19">
        <v>959095.0</v>
      </c>
      <c r="E3964" s="43">
        <v>0.0</v>
      </c>
      <c r="H3964" s="45"/>
    </row>
    <row r="3965" hidden="1">
      <c r="A3965" s="41">
        <v>44421.0</v>
      </c>
      <c r="B3965" s="19">
        <v>959907.0</v>
      </c>
      <c r="E3965" s="43">
        <v>0.0</v>
      </c>
      <c r="H3965" s="45"/>
    </row>
    <row r="3966" hidden="1">
      <c r="A3966" s="41">
        <v>44422.0</v>
      </c>
      <c r="B3966" s="19">
        <v>960426.0</v>
      </c>
      <c r="E3966" s="43">
        <v>0.0</v>
      </c>
      <c r="H3966" s="45"/>
    </row>
    <row r="3967" hidden="1">
      <c r="A3967" s="41">
        <v>44422.0</v>
      </c>
      <c r="B3967" s="19">
        <v>960051.0</v>
      </c>
      <c r="E3967" s="43">
        <v>0.0</v>
      </c>
      <c r="H3967" s="45"/>
    </row>
    <row r="3968" hidden="1">
      <c r="A3968" s="41">
        <v>44423.0</v>
      </c>
      <c r="B3968" s="19">
        <v>961183.0</v>
      </c>
      <c r="E3968" s="43">
        <v>0.0</v>
      </c>
      <c r="H3968" s="45"/>
    </row>
    <row r="3969" hidden="1">
      <c r="A3969" s="41">
        <v>44423.0</v>
      </c>
      <c r="B3969" s="19">
        <v>961058.0</v>
      </c>
      <c r="E3969" s="43">
        <v>0.0</v>
      </c>
      <c r="H3969" s="45"/>
    </row>
    <row r="3970" hidden="1">
      <c r="A3970" s="41">
        <v>44423.0</v>
      </c>
      <c r="B3970" s="19">
        <v>960739.0</v>
      </c>
      <c r="E3970" s="43">
        <v>0.0</v>
      </c>
      <c r="H3970" s="45"/>
    </row>
    <row r="3971" hidden="1">
      <c r="A3971" s="41">
        <v>44409.0</v>
      </c>
      <c r="B3971" s="19">
        <v>949743.0</v>
      </c>
      <c r="E3971" s="43">
        <v>0.0</v>
      </c>
      <c r="H3971" s="45"/>
    </row>
    <row r="3972" hidden="1">
      <c r="A3972" s="41">
        <v>44409.0</v>
      </c>
      <c r="B3972" s="19">
        <v>949912.0</v>
      </c>
      <c r="E3972" s="43">
        <v>0.0</v>
      </c>
      <c r="H3972" s="45"/>
    </row>
    <row r="3973" hidden="1">
      <c r="A3973" s="41">
        <v>44409.0</v>
      </c>
      <c r="B3973" s="19">
        <v>949964.0</v>
      </c>
      <c r="E3973" s="43">
        <v>0.0</v>
      </c>
      <c r="H3973" s="45"/>
    </row>
    <row r="3974" hidden="1">
      <c r="A3974" s="41">
        <v>44409.0</v>
      </c>
      <c r="B3974" s="19">
        <v>949375.0</v>
      </c>
      <c r="E3974" s="43">
        <v>0.0</v>
      </c>
      <c r="H3974" s="45"/>
    </row>
    <row r="3975" hidden="1">
      <c r="A3975" s="41">
        <v>44409.0</v>
      </c>
      <c r="B3975" s="19">
        <v>949200.0</v>
      </c>
      <c r="E3975" s="43">
        <v>0.0</v>
      </c>
      <c r="H3975" s="45"/>
    </row>
    <row r="3976" hidden="1">
      <c r="A3976" s="41">
        <v>44409.0</v>
      </c>
      <c r="B3976" s="19">
        <v>949311.0</v>
      </c>
      <c r="E3976" s="43">
        <v>0.0</v>
      </c>
      <c r="H3976" s="45"/>
    </row>
    <row r="3977" hidden="1">
      <c r="A3977" s="41">
        <v>44409.0</v>
      </c>
      <c r="B3977" s="19">
        <v>949587.0</v>
      </c>
      <c r="E3977" s="43">
        <v>0.0</v>
      </c>
      <c r="H3977" s="45"/>
    </row>
    <row r="3978" hidden="1">
      <c r="A3978" s="41">
        <v>44409.0</v>
      </c>
      <c r="B3978" s="19">
        <v>949595.0</v>
      </c>
      <c r="E3978" s="43">
        <v>0.0</v>
      </c>
      <c r="H3978" s="45"/>
    </row>
    <row r="3979" hidden="1">
      <c r="A3979" s="41">
        <v>44410.0</v>
      </c>
      <c r="B3979" s="19">
        <v>950539.0</v>
      </c>
      <c r="E3979" s="43">
        <v>0.0</v>
      </c>
      <c r="H3979" s="45"/>
    </row>
    <row r="3980" hidden="1">
      <c r="A3980" s="41">
        <v>44410.0</v>
      </c>
      <c r="B3980" s="19">
        <v>950489.0</v>
      </c>
      <c r="E3980" s="43">
        <v>0.0</v>
      </c>
      <c r="H3980" s="45"/>
    </row>
    <row r="3981" hidden="1">
      <c r="A3981" s="41">
        <v>44410.0</v>
      </c>
      <c r="B3981" s="19">
        <v>950966.0</v>
      </c>
      <c r="E3981" s="43">
        <v>0.0</v>
      </c>
      <c r="H3981" s="45"/>
    </row>
    <row r="3982" hidden="1">
      <c r="A3982" s="41">
        <v>44410.0</v>
      </c>
      <c r="B3982" s="19">
        <v>950644.0</v>
      </c>
      <c r="E3982" s="43">
        <v>0.0</v>
      </c>
      <c r="H3982" s="45"/>
    </row>
    <row r="3983" hidden="1">
      <c r="A3983" s="41">
        <v>44411.0</v>
      </c>
      <c r="B3983" s="19">
        <v>951693.0</v>
      </c>
      <c r="E3983" s="43">
        <v>0.0</v>
      </c>
      <c r="H3983" s="45"/>
    </row>
    <row r="3984" hidden="1">
      <c r="A3984" s="41">
        <v>44411.0</v>
      </c>
      <c r="B3984" s="19">
        <v>951612.0</v>
      </c>
      <c r="E3984" s="43">
        <v>0.0</v>
      </c>
      <c r="H3984" s="45"/>
    </row>
    <row r="3985" hidden="1">
      <c r="A3985" s="41">
        <v>44411.0</v>
      </c>
      <c r="B3985" s="19">
        <v>951870.0</v>
      </c>
      <c r="E3985" s="43">
        <v>0.0</v>
      </c>
      <c r="H3985" s="45"/>
    </row>
    <row r="3986" hidden="1">
      <c r="A3986" s="41">
        <v>44411.0</v>
      </c>
      <c r="B3986" s="19">
        <v>951250.0</v>
      </c>
      <c r="E3986" s="43">
        <v>0.0</v>
      </c>
      <c r="H3986" s="45"/>
    </row>
    <row r="3987" hidden="1">
      <c r="A3987" s="41">
        <v>44411.0</v>
      </c>
      <c r="B3987" s="19">
        <v>951410.0</v>
      </c>
      <c r="E3987" s="43">
        <v>0.0</v>
      </c>
      <c r="H3987" s="45"/>
    </row>
    <row r="3988" hidden="1">
      <c r="A3988" s="41">
        <v>44412.0</v>
      </c>
      <c r="B3988" s="19">
        <v>952507.0</v>
      </c>
      <c r="E3988" s="43">
        <v>0.0</v>
      </c>
      <c r="H3988" s="45"/>
    </row>
    <row r="3989" hidden="1">
      <c r="A3989" s="41">
        <v>44413.0</v>
      </c>
      <c r="B3989" s="19">
        <v>953846.0</v>
      </c>
      <c r="E3989" s="43">
        <v>0.0</v>
      </c>
      <c r="H3989" s="45"/>
    </row>
    <row r="3990" hidden="1">
      <c r="A3990" s="41">
        <v>44413.0</v>
      </c>
      <c r="B3990" s="19">
        <v>953481.0</v>
      </c>
      <c r="E3990" s="43">
        <v>0.0</v>
      </c>
      <c r="H3990" s="45"/>
    </row>
    <row r="3991" hidden="1">
      <c r="A3991" s="41">
        <v>44413.0</v>
      </c>
      <c r="B3991" s="19">
        <v>953462.0</v>
      </c>
      <c r="E3991" s="43">
        <v>0.0</v>
      </c>
      <c r="H3991" s="45"/>
    </row>
    <row r="3992" hidden="1">
      <c r="A3992" s="41">
        <v>44413.0</v>
      </c>
      <c r="B3992" s="19">
        <v>953412.0</v>
      </c>
      <c r="E3992" s="43">
        <v>0.0</v>
      </c>
      <c r="H3992" s="45"/>
    </row>
    <row r="3993" hidden="1">
      <c r="A3993" s="41">
        <v>44413.0</v>
      </c>
      <c r="B3993" s="19">
        <v>953384.0</v>
      </c>
      <c r="E3993" s="43">
        <v>0.0</v>
      </c>
      <c r="H3993" s="45"/>
    </row>
    <row r="3994" hidden="1">
      <c r="A3994" s="41">
        <v>44413.0</v>
      </c>
      <c r="B3994" s="19">
        <v>953160.0</v>
      </c>
      <c r="E3994" s="43">
        <v>0.0</v>
      </c>
      <c r="H3994" s="45"/>
    </row>
    <row r="3995" hidden="1">
      <c r="A3995" s="41">
        <v>44414.0</v>
      </c>
      <c r="B3995" s="19">
        <v>954458.0</v>
      </c>
      <c r="E3995" s="43">
        <v>0.0</v>
      </c>
      <c r="H3995" s="45"/>
    </row>
    <row r="3996" hidden="1">
      <c r="A3996" s="41">
        <v>44414.0</v>
      </c>
      <c r="B3996" s="19">
        <v>954195.0</v>
      </c>
      <c r="E3996" s="43">
        <v>0.0</v>
      </c>
      <c r="H3996" s="45"/>
    </row>
    <row r="3997" hidden="1">
      <c r="A3997" s="41">
        <v>44415.0</v>
      </c>
      <c r="B3997" s="19">
        <v>955148.0</v>
      </c>
      <c r="E3997" s="43">
        <v>0.0</v>
      </c>
      <c r="H3997" s="45"/>
    </row>
    <row r="3998" hidden="1">
      <c r="A3998" s="41">
        <v>44415.0</v>
      </c>
      <c r="B3998" s="19">
        <v>954759.0</v>
      </c>
      <c r="E3998" s="43">
        <v>0.0</v>
      </c>
      <c r="H3998" s="45"/>
    </row>
    <row r="3999" hidden="1">
      <c r="A3999" s="41">
        <v>44415.0</v>
      </c>
      <c r="B3999" s="19">
        <v>954791.0</v>
      </c>
      <c r="E3999" s="43">
        <v>0.0</v>
      </c>
      <c r="H3999" s="45"/>
    </row>
    <row r="4000" hidden="1">
      <c r="A4000" s="41">
        <v>44415.0</v>
      </c>
      <c r="B4000" s="19">
        <v>955125.0</v>
      </c>
      <c r="E4000" s="43">
        <v>0.0</v>
      </c>
      <c r="H4000" s="45"/>
    </row>
    <row r="4001" hidden="1">
      <c r="A4001" s="41">
        <v>44416.0</v>
      </c>
      <c r="B4001" s="19">
        <v>956052.0</v>
      </c>
      <c r="E4001" s="43">
        <v>0.0</v>
      </c>
      <c r="H4001" s="45"/>
    </row>
    <row r="4002" hidden="1">
      <c r="A4002" s="41">
        <v>44416.0</v>
      </c>
      <c r="B4002" s="19">
        <v>956228.0</v>
      </c>
      <c r="E4002" s="43">
        <v>0.0</v>
      </c>
      <c r="H4002" s="45"/>
    </row>
    <row r="4003" hidden="1">
      <c r="A4003" s="41">
        <v>44416.0</v>
      </c>
      <c r="B4003" s="19">
        <v>956185.0</v>
      </c>
      <c r="E4003" s="43">
        <v>0.0</v>
      </c>
      <c r="H4003" s="45"/>
    </row>
    <row r="4004" hidden="1">
      <c r="A4004" s="41">
        <v>44417.0</v>
      </c>
      <c r="B4004" s="19">
        <v>956675.0</v>
      </c>
      <c r="E4004" s="43">
        <v>0.0</v>
      </c>
      <c r="H4004" s="45"/>
    </row>
    <row r="4005" hidden="1">
      <c r="A4005" s="41">
        <v>44417.0</v>
      </c>
      <c r="B4005" s="19">
        <v>957057.0</v>
      </c>
      <c r="E4005" s="43">
        <v>0.0</v>
      </c>
      <c r="H4005" s="45"/>
    </row>
    <row r="4006" hidden="1">
      <c r="A4006" s="41">
        <v>44417.0</v>
      </c>
      <c r="B4006" s="19">
        <v>956640.0</v>
      </c>
      <c r="E4006" s="43">
        <v>0.0</v>
      </c>
      <c r="H4006" s="45"/>
    </row>
    <row r="4007" hidden="1">
      <c r="A4007" s="41">
        <v>44417.0</v>
      </c>
      <c r="B4007" s="19">
        <v>956555.0</v>
      </c>
      <c r="E4007" s="43">
        <v>0.0</v>
      </c>
      <c r="H4007" s="45"/>
    </row>
    <row r="4008" hidden="1">
      <c r="A4008" s="41">
        <v>44417.0</v>
      </c>
      <c r="B4008" s="19">
        <v>957034.0</v>
      </c>
      <c r="E4008" s="43">
        <v>0.0</v>
      </c>
      <c r="H4008" s="45"/>
    </row>
    <row r="4009" hidden="1">
      <c r="A4009" s="41">
        <v>44417.0</v>
      </c>
      <c r="B4009" s="19">
        <v>956358.0</v>
      </c>
      <c r="E4009" s="43">
        <v>0.0</v>
      </c>
      <c r="H4009" s="45"/>
    </row>
    <row r="4010" hidden="1">
      <c r="A4010" s="41">
        <v>44417.0</v>
      </c>
      <c r="B4010" s="19">
        <v>956860.0</v>
      </c>
      <c r="E4010" s="43">
        <v>0.0</v>
      </c>
      <c r="H4010" s="45"/>
    </row>
    <row r="4011" hidden="1">
      <c r="A4011" s="41">
        <v>44418.0</v>
      </c>
      <c r="B4011" s="19">
        <v>957392.0</v>
      </c>
      <c r="E4011" s="43">
        <v>0.0</v>
      </c>
      <c r="H4011" s="45"/>
    </row>
    <row r="4012" hidden="1">
      <c r="A4012" s="41">
        <v>44418.0</v>
      </c>
      <c r="B4012" s="19">
        <v>957731.0</v>
      </c>
      <c r="E4012" s="43">
        <v>0.0</v>
      </c>
      <c r="H4012" s="45"/>
    </row>
    <row r="4013" hidden="1">
      <c r="A4013" s="41">
        <v>44418.0</v>
      </c>
      <c r="B4013" s="19">
        <v>957667.0</v>
      </c>
      <c r="E4013" s="43">
        <v>0.0</v>
      </c>
      <c r="H4013" s="45"/>
    </row>
    <row r="4014" hidden="1">
      <c r="A4014" s="41">
        <v>44418.0</v>
      </c>
      <c r="B4014" s="19">
        <v>957278.0</v>
      </c>
      <c r="E4014" s="43">
        <v>0.0</v>
      </c>
      <c r="H4014" s="45"/>
    </row>
    <row r="4015" hidden="1">
      <c r="A4015" s="41">
        <v>44418.0</v>
      </c>
      <c r="B4015" s="19">
        <v>957508.0</v>
      </c>
      <c r="E4015" s="43">
        <v>0.0</v>
      </c>
      <c r="H4015" s="45"/>
    </row>
    <row r="4016" hidden="1">
      <c r="A4016" s="41">
        <v>44419.0</v>
      </c>
      <c r="B4016" s="19">
        <v>957980.0</v>
      </c>
      <c r="E4016" s="43">
        <v>0.0</v>
      </c>
      <c r="H4016" s="45"/>
    </row>
    <row r="4017" hidden="1">
      <c r="A4017" s="41">
        <v>44419.0</v>
      </c>
      <c r="B4017" s="19">
        <v>957930.0</v>
      </c>
      <c r="E4017" s="43">
        <v>0.0</v>
      </c>
      <c r="H4017" s="45"/>
    </row>
    <row r="4018" hidden="1">
      <c r="A4018" s="41">
        <v>44420.0</v>
      </c>
      <c r="B4018" s="19">
        <v>958668.0</v>
      </c>
      <c r="E4018" s="43">
        <v>0.0</v>
      </c>
      <c r="H4018" s="45"/>
    </row>
    <row r="4019" hidden="1">
      <c r="A4019" s="41">
        <v>44420.0</v>
      </c>
      <c r="B4019" s="19">
        <v>958791.0</v>
      </c>
      <c r="E4019" s="43">
        <v>0.0</v>
      </c>
      <c r="H4019" s="45"/>
    </row>
    <row r="4020" hidden="1">
      <c r="A4020" s="41">
        <v>44420.0</v>
      </c>
      <c r="B4020" s="19">
        <v>958563.0</v>
      </c>
      <c r="E4020" s="43">
        <v>0.0</v>
      </c>
      <c r="H4020" s="45"/>
    </row>
    <row r="4021" hidden="1">
      <c r="A4021" s="41">
        <v>44422.0</v>
      </c>
      <c r="B4021" s="19">
        <v>960170.0</v>
      </c>
      <c r="E4021" s="43">
        <v>0.0</v>
      </c>
      <c r="H4021" s="45"/>
    </row>
    <row r="4022" hidden="1">
      <c r="A4022" s="41">
        <v>44422.0</v>
      </c>
      <c r="B4022" s="19">
        <v>960235.0</v>
      </c>
      <c r="E4022" s="43">
        <v>0.0</v>
      </c>
      <c r="H4022" s="45"/>
    </row>
    <row r="4023" hidden="1">
      <c r="A4023" s="41">
        <v>44423.0</v>
      </c>
      <c r="B4023" s="19">
        <v>960581.0</v>
      </c>
      <c r="E4023" s="43">
        <v>0.0</v>
      </c>
      <c r="H4023" s="45"/>
    </row>
    <row r="4024" hidden="1">
      <c r="A4024" s="41">
        <v>44423.0</v>
      </c>
      <c r="B4024" s="19">
        <v>961113.0</v>
      </c>
      <c r="E4024" s="43">
        <v>0.0</v>
      </c>
      <c r="H4024" s="45"/>
    </row>
    <row r="4025" hidden="1">
      <c r="A4025" s="41">
        <v>44423.0</v>
      </c>
      <c r="B4025" s="19">
        <v>960504.0</v>
      </c>
      <c r="E4025" s="43">
        <v>0.0</v>
      </c>
      <c r="H4025" s="45"/>
    </row>
    <row r="4026" hidden="1">
      <c r="A4026" s="41">
        <v>44423.0</v>
      </c>
      <c r="B4026" s="19">
        <v>960569.0</v>
      </c>
      <c r="E4026" s="43">
        <v>0.0</v>
      </c>
      <c r="H4026" s="45"/>
    </row>
    <row r="4027">
      <c r="A4027" s="41">
        <v>44418.0</v>
      </c>
      <c r="B4027" s="19">
        <v>957674.0</v>
      </c>
      <c r="C4027" s="19">
        <v>1.0</v>
      </c>
      <c r="D4027" s="42">
        <v>92.8</v>
      </c>
      <c r="E4027" s="43">
        <v>1.0</v>
      </c>
      <c r="F4027" s="19" t="s">
        <v>40</v>
      </c>
      <c r="G4027" s="19" t="s">
        <v>40</v>
      </c>
      <c r="H4027" s="44" t="s">
        <v>39</v>
      </c>
      <c r="I4027" s="19" t="s">
        <v>39</v>
      </c>
    </row>
    <row r="4028" hidden="1">
      <c r="A4028" s="41">
        <v>44409.0</v>
      </c>
      <c r="B4028" s="19">
        <v>949854.0</v>
      </c>
      <c r="E4028" s="43">
        <v>0.0</v>
      </c>
      <c r="H4028" s="45"/>
    </row>
    <row r="4029" hidden="1">
      <c r="A4029" s="41">
        <v>44409.0</v>
      </c>
      <c r="B4029" s="19">
        <v>949620.0</v>
      </c>
      <c r="E4029" s="43">
        <v>0.0</v>
      </c>
      <c r="H4029" s="45"/>
    </row>
    <row r="4030" hidden="1">
      <c r="A4030" s="41">
        <v>44409.0</v>
      </c>
      <c r="B4030" s="19">
        <v>949537.0</v>
      </c>
      <c r="E4030" s="43">
        <v>0.0</v>
      </c>
      <c r="H4030" s="45"/>
    </row>
    <row r="4031" hidden="1">
      <c r="A4031" s="41">
        <v>44410.0</v>
      </c>
      <c r="B4031" s="19">
        <v>950370.0</v>
      </c>
      <c r="E4031" s="43">
        <v>0.0</v>
      </c>
      <c r="H4031" s="45"/>
    </row>
    <row r="4032" hidden="1">
      <c r="A4032" s="41">
        <v>44410.0</v>
      </c>
      <c r="B4032" s="19">
        <v>950118.0</v>
      </c>
      <c r="E4032" s="43">
        <v>0.0</v>
      </c>
      <c r="H4032" s="45"/>
    </row>
    <row r="4033" hidden="1">
      <c r="A4033" s="41">
        <v>44410.0</v>
      </c>
      <c r="B4033" s="19">
        <v>950299.0</v>
      </c>
      <c r="E4033" s="43">
        <v>0.0</v>
      </c>
      <c r="H4033" s="45"/>
    </row>
    <row r="4034" hidden="1">
      <c r="A4034" s="41">
        <v>44410.0</v>
      </c>
      <c r="B4034" s="19">
        <v>950717.0</v>
      </c>
      <c r="E4034" s="43">
        <v>0.0</v>
      </c>
      <c r="H4034" s="45"/>
    </row>
    <row r="4035" hidden="1">
      <c r="A4035" s="41">
        <v>44411.0</v>
      </c>
      <c r="B4035" s="19">
        <v>951905.0</v>
      </c>
      <c r="E4035" s="43">
        <v>0.0</v>
      </c>
      <c r="H4035" s="45"/>
    </row>
    <row r="4036" hidden="1">
      <c r="A4036" s="41">
        <v>44411.0</v>
      </c>
      <c r="B4036" s="19">
        <v>951291.0</v>
      </c>
      <c r="E4036" s="43">
        <v>0.0</v>
      </c>
      <c r="H4036" s="45"/>
    </row>
    <row r="4037" hidden="1">
      <c r="A4037" s="41">
        <v>44411.0</v>
      </c>
      <c r="B4037" s="19">
        <v>951673.0</v>
      </c>
      <c r="E4037" s="43">
        <v>0.0</v>
      </c>
      <c r="H4037" s="45"/>
    </row>
    <row r="4038" hidden="1">
      <c r="A4038" s="41">
        <v>44411.0</v>
      </c>
      <c r="B4038" s="19">
        <v>951793.0</v>
      </c>
      <c r="E4038" s="43">
        <v>0.0</v>
      </c>
      <c r="H4038" s="45"/>
    </row>
    <row r="4039" hidden="1">
      <c r="A4039" s="41">
        <v>44411.0</v>
      </c>
      <c r="B4039" s="19">
        <v>951261.0</v>
      </c>
      <c r="E4039" s="43">
        <v>0.0</v>
      </c>
      <c r="H4039" s="45"/>
    </row>
    <row r="4040" hidden="1">
      <c r="A4040" s="41">
        <v>44411.0</v>
      </c>
      <c r="B4040" s="19">
        <v>951494.0</v>
      </c>
      <c r="E4040" s="43">
        <v>0.0</v>
      </c>
      <c r="H4040" s="45"/>
    </row>
    <row r="4041" hidden="1">
      <c r="A4041" s="41">
        <v>44411.0</v>
      </c>
      <c r="B4041" s="19">
        <v>951731.0</v>
      </c>
      <c r="E4041" s="43">
        <v>0.0</v>
      </c>
      <c r="H4041" s="45"/>
    </row>
    <row r="4042" hidden="1">
      <c r="A4042" s="41">
        <v>44411.0</v>
      </c>
      <c r="B4042" s="19">
        <v>951603.0</v>
      </c>
      <c r="E4042" s="43">
        <v>0.0</v>
      </c>
      <c r="H4042" s="45"/>
    </row>
    <row r="4043" hidden="1">
      <c r="A4043" s="41">
        <v>44412.0</v>
      </c>
      <c r="B4043" s="19">
        <v>951985.0</v>
      </c>
      <c r="E4043" s="43">
        <v>0.0</v>
      </c>
      <c r="H4043" s="45"/>
    </row>
    <row r="4044" hidden="1">
      <c r="A4044" s="41">
        <v>44412.0</v>
      </c>
      <c r="B4044" s="19">
        <v>952388.0</v>
      </c>
      <c r="E4044" s="43">
        <v>0.0</v>
      </c>
      <c r="H4044" s="45"/>
    </row>
    <row r="4045" hidden="1">
      <c r="A4045" s="41">
        <v>44412.0</v>
      </c>
      <c r="B4045" s="19">
        <v>952524.0</v>
      </c>
      <c r="E4045" s="43">
        <v>0.0</v>
      </c>
      <c r="H4045" s="45"/>
    </row>
    <row r="4046" hidden="1">
      <c r="A4046" s="41">
        <v>44413.0</v>
      </c>
      <c r="B4046" s="19">
        <v>953119.0</v>
      </c>
      <c r="E4046" s="43">
        <v>0.0</v>
      </c>
      <c r="H4046" s="45"/>
    </row>
    <row r="4047" hidden="1">
      <c r="A4047" s="41">
        <v>44413.0</v>
      </c>
      <c r="B4047" s="19">
        <v>953103.0</v>
      </c>
      <c r="E4047" s="43">
        <v>0.0</v>
      </c>
      <c r="H4047" s="45"/>
    </row>
    <row r="4048" hidden="1">
      <c r="A4048" s="41">
        <v>44413.0</v>
      </c>
      <c r="B4048" s="19">
        <v>953190.0</v>
      </c>
      <c r="E4048" s="43">
        <v>0.0</v>
      </c>
      <c r="H4048" s="45"/>
    </row>
    <row r="4049" hidden="1">
      <c r="A4049" s="41">
        <v>44413.0</v>
      </c>
      <c r="B4049" s="19">
        <v>953980.0</v>
      </c>
      <c r="E4049" s="43">
        <v>0.0</v>
      </c>
      <c r="H4049" s="45"/>
    </row>
    <row r="4050" hidden="1">
      <c r="A4050" s="41">
        <v>44414.0</v>
      </c>
      <c r="B4050" s="19">
        <v>954075.0</v>
      </c>
      <c r="E4050" s="43">
        <v>0.0</v>
      </c>
      <c r="H4050" s="45"/>
    </row>
    <row r="4051" hidden="1">
      <c r="A4051" s="41">
        <v>44414.0</v>
      </c>
      <c r="B4051" s="19">
        <v>954114.0</v>
      </c>
      <c r="E4051" s="43">
        <v>0.0</v>
      </c>
      <c r="H4051" s="45"/>
    </row>
    <row r="4052" hidden="1">
      <c r="A4052" s="41">
        <v>44415.0</v>
      </c>
      <c r="B4052" s="19">
        <v>955021.0</v>
      </c>
      <c r="E4052" s="43">
        <v>0.0</v>
      </c>
      <c r="H4052" s="45"/>
    </row>
    <row r="4053" hidden="1">
      <c r="A4053" s="41">
        <v>44415.0</v>
      </c>
      <c r="B4053" s="19">
        <v>955118.0</v>
      </c>
      <c r="E4053" s="43">
        <v>0.0</v>
      </c>
      <c r="H4053" s="45"/>
    </row>
    <row r="4054" hidden="1">
      <c r="A4054" s="41">
        <v>44415.0</v>
      </c>
      <c r="B4054" s="19">
        <v>954847.0</v>
      </c>
      <c r="E4054" s="43">
        <v>0.0</v>
      </c>
      <c r="H4054" s="45"/>
    </row>
    <row r="4055" hidden="1">
      <c r="A4055" s="41">
        <v>44415.0</v>
      </c>
      <c r="B4055" s="19">
        <v>954888.0</v>
      </c>
      <c r="E4055" s="43">
        <v>0.0</v>
      </c>
      <c r="H4055" s="45"/>
    </row>
    <row r="4056" hidden="1">
      <c r="A4056" s="41">
        <v>44415.0</v>
      </c>
      <c r="B4056" s="19">
        <v>955195.0</v>
      </c>
      <c r="E4056" s="43">
        <v>0.0</v>
      </c>
      <c r="H4056" s="45"/>
    </row>
    <row r="4057" hidden="1">
      <c r="A4057" s="41">
        <v>44416.0</v>
      </c>
      <c r="B4057" s="19">
        <v>956028.0</v>
      </c>
      <c r="E4057" s="43">
        <v>0.0</v>
      </c>
      <c r="H4057" s="45"/>
    </row>
    <row r="4058" hidden="1">
      <c r="A4058" s="41">
        <v>44416.0</v>
      </c>
      <c r="B4058" s="19">
        <v>955991.0</v>
      </c>
      <c r="E4058" s="43">
        <v>0.0</v>
      </c>
      <c r="H4058" s="45"/>
    </row>
    <row r="4059" hidden="1">
      <c r="A4059" s="41">
        <v>44417.0</v>
      </c>
      <c r="B4059" s="19">
        <v>956567.0</v>
      </c>
      <c r="E4059" s="43">
        <v>0.0</v>
      </c>
      <c r="H4059" s="45"/>
    </row>
    <row r="4060" hidden="1">
      <c r="A4060" s="41">
        <v>44417.0</v>
      </c>
      <c r="B4060" s="19">
        <v>956942.0</v>
      </c>
      <c r="E4060" s="43">
        <v>0.0</v>
      </c>
      <c r="H4060" s="45"/>
    </row>
    <row r="4061" hidden="1">
      <c r="A4061" s="41">
        <v>44417.0</v>
      </c>
      <c r="B4061" s="19">
        <v>956662.0</v>
      </c>
      <c r="E4061" s="43">
        <v>0.0</v>
      </c>
      <c r="H4061" s="45"/>
    </row>
    <row r="4062" hidden="1">
      <c r="A4062" s="41">
        <v>44417.0</v>
      </c>
      <c r="B4062" s="19">
        <v>956901.0</v>
      </c>
      <c r="E4062" s="43">
        <v>0.0</v>
      </c>
      <c r="H4062" s="45"/>
    </row>
    <row r="4063" hidden="1">
      <c r="A4063" s="41">
        <v>44417.0</v>
      </c>
      <c r="B4063" s="19">
        <v>956705.0</v>
      </c>
      <c r="E4063" s="43">
        <v>0.0</v>
      </c>
      <c r="H4063" s="45"/>
    </row>
    <row r="4064" hidden="1">
      <c r="A4064" s="41">
        <v>44418.0</v>
      </c>
      <c r="B4064" s="19">
        <v>957872.0</v>
      </c>
      <c r="E4064" s="43">
        <v>0.0</v>
      </c>
      <c r="H4064" s="45"/>
    </row>
    <row r="4065" hidden="1">
      <c r="A4065" s="41">
        <v>44418.0</v>
      </c>
      <c r="B4065" s="19">
        <v>957650.0</v>
      </c>
      <c r="E4065" s="43">
        <v>0.0</v>
      </c>
      <c r="H4065" s="45"/>
    </row>
    <row r="4066" hidden="1">
      <c r="A4066" s="41">
        <v>44419.0</v>
      </c>
      <c r="B4066" s="19">
        <v>958408.0</v>
      </c>
      <c r="E4066" s="43">
        <v>0.0</v>
      </c>
      <c r="H4066" s="45"/>
    </row>
    <row r="4067" hidden="1">
      <c r="A4067" s="41">
        <v>44419.0</v>
      </c>
      <c r="B4067" s="19">
        <v>957999.0</v>
      </c>
      <c r="E4067" s="43">
        <v>0.0</v>
      </c>
      <c r="H4067" s="45"/>
    </row>
    <row r="4068" hidden="1">
      <c r="A4068" s="41">
        <v>44419.0</v>
      </c>
      <c r="B4068" s="19">
        <v>958066.0</v>
      </c>
      <c r="E4068" s="43">
        <v>0.0</v>
      </c>
      <c r="H4068" s="45"/>
    </row>
    <row r="4069" hidden="1">
      <c r="A4069" s="41">
        <v>44420.0</v>
      </c>
      <c r="B4069" s="19">
        <v>959213.0</v>
      </c>
      <c r="E4069" s="43">
        <v>0.0</v>
      </c>
      <c r="H4069" s="45"/>
    </row>
    <row r="4070" hidden="1">
      <c r="A4070" s="41">
        <v>44420.0</v>
      </c>
      <c r="B4070" s="19">
        <v>958696.0</v>
      </c>
      <c r="E4070" s="43">
        <v>0.0</v>
      </c>
      <c r="H4070" s="45"/>
    </row>
    <row r="4071" hidden="1">
      <c r="A4071" s="41">
        <v>44420.0</v>
      </c>
      <c r="B4071" s="19">
        <v>959176.0</v>
      </c>
      <c r="E4071" s="43">
        <v>0.0</v>
      </c>
      <c r="H4071" s="45"/>
    </row>
    <row r="4072" hidden="1">
      <c r="A4072" s="41">
        <v>44421.0</v>
      </c>
      <c r="B4072" s="19">
        <v>959645.0</v>
      </c>
      <c r="E4072" s="43">
        <v>0.0</v>
      </c>
      <c r="H4072" s="45"/>
    </row>
    <row r="4073" hidden="1">
      <c r="A4073" s="41">
        <v>44421.0</v>
      </c>
      <c r="B4073" s="19">
        <v>959980.0</v>
      </c>
      <c r="E4073" s="43">
        <v>0.0</v>
      </c>
      <c r="H4073" s="45"/>
    </row>
    <row r="4074" hidden="1">
      <c r="A4074" s="41">
        <v>44421.0</v>
      </c>
      <c r="B4074" s="19">
        <v>959616.0</v>
      </c>
      <c r="E4074" s="43">
        <v>0.0</v>
      </c>
      <c r="H4074" s="45"/>
    </row>
    <row r="4075" hidden="1">
      <c r="A4075" s="41">
        <v>44421.0</v>
      </c>
      <c r="B4075" s="19">
        <v>959423.0</v>
      </c>
      <c r="E4075" s="43">
        <v>0.0</v>
      </c>
      <c r="H4075" s="45"/>
    </row>
    <row r="4076" hidden="1">
      <c r="A4076" s="41">
        <v>44421.0</v>
      </c>
      <c r="B4076" s="19">
        <v>959648.0</v>
      </c>
      <c r="E4076" s="43">
        <v>0.0</v>
      </c>
      <c r="H4076" s="45"/>
    </row>
    <row r="4077" hidden="1">
      <c r="A4077" s="41">
        <v>44422.0</v>
      </c>
      <c r="B4077" s="19">
        <v>959990.0</v>
      </c>
      <c r="E4077" s="43">
        <v>0.0</v>
      </c>
      <c r="H4077" s="45"/>
    </row>
    <row r="4078" hidden="1">
      <c r="A4078" s="41">
        <v>44423.0</v>
      </c>
      <c r="B4078" s="19">
        <v>960735.0</v>
      </c>
      <c r="E4078" s="43">
        <v>0.0</v>
      </c>
      <c r="H4078" s="45"/>
    </row>
    <row r="4079" hidden="1">
      <c r="A4079" s="41">
        <v>44423.0</v>
      </c>
      <c r="B4079" s="19">
        <v>961033.0</v>
      </c>
      <c r="E4079" s="43">
        <v>0.0</v>
      </c>
      <c r="H4079" s="45"/>
    </row>
    <row r="4080" hidden="1">
      <c r="A4080" s="41">
        <v>44423.0</v>
      </c>
      <c r="B4080" s="19">
        <v>960715.0</v>
      </c>
      <c r="E4080" s="43">
        <v>0.0</v>
      </c>
      <c r="H4080" s="45"/>
    </row>
    <row r="4081" hidden="1">
      <c r="A4081" s="41">
        <v>44409.0</v>
      </c>
      <c r="B4081" s="19">
        <v>949859.0</v>
      </c>
      <c r="E4081" s="43">
        <v>0.0</v>
      </c>
      <c r="H4081" s="45"/>
    </row>
    <row r="4082" hidden="1">
      <c r="A4082" s="41">
        <v>44409.0</v>
      </c>
      <c r="B4082" s="19">
        <v>949417.0</v>
      </c>
      <c r="E4082" s="43">
        <v>0.0</v>
      </c>
      <c r="H4082" s="45"/>
    </row>
    <row r="4083" hidden="1">
      <c r="A4083" s="41">
        <v>44410.0</v>
      </c>
      <c r="B4083" s="19">
        <v>950748.0</v>
      </c>
      <c r="E4083" s="43">
        <v>0.0</v>
      </c>
      <c r="H4083" s="45"/>
    </row>
    <row r="4084" hidden="1">
      <c r="A4084" s="41">
        <v>44410.0</v>
      </c>
      <c r="B4084" s="19">
        <v>950496.0</v>
      </c>
      <c r="E4084" s="43">
        <v>0.0</v>
      </c>
      <c r="H4084" s="45"/>
    </row>
    <row r="4085" hidden="1">
      <c r="A4085" s="41">
        <v>44410.0</v>
      </c>
      <c r="B4085" s="19">
        <v>950176.0</v>
      </c>
      <c r="E4085" s="43">
        <v>0.0</v>
      </c>
      <c r="H4085" s="45"/>
    </row>
    <row r="4086" hidden="1">
      <c r="A4086" s="41">
        <v>44410.0</v>
      </c>
      <c r="B4086" s="19">
        <v>950696.0</v>
      </c>
      <c r="E4086" s="43">
        <v>0.0</v>
      </c>
      <c r="H4086" s="45"/>
    </row>
    <row r="4087" hidden="1">
      <c r="A4087" s="41">
        <v>44411.0</v>
      </c>
      <c r="B4087" s="19">
        <v>951726.0</v>
      </c>
      <c r="E4087" s="43">
        <v>0.0</v>
      </c>
      <c r="H4087" s="45"/>
    </row>
    <row r="4088" hidden="1">
      <c r="A4088" s="41">
        <v>44411.0</v>
      </c>
      <c r="B4088" s="19">
        <v>951894.0</v>
      </c>
      <c r="E4088" s="43">
        <v>0.0</v>
      </c>
      <c r="H4088" s="45"/>
    </row>
    <row r="4089" hidden="1">
      <c r="A4089" s="41">
        <v>44412.0</v>
      </c>
      <c r="B4089" s="19">
        <v>952143.0</v>
      </c>
      <c r="E4089" s="43">
        <v>0.0</v>
      </c>
      <c r="H4089" s="45"/>
    </row>
    <row r="4090" hidden="1">
      <c r="A4090" s="41">
        <v>44412.0</v>
      </c>
      <c r="B4090" s="19">
        <v>952555.0</v>
      </c>
      <c r="E4090" s="43">
        <v>0.0</v>
      </c>
      <c r="H4090" s="45"/>
    </row>
    <row r="4091" hidden="1">
      <c r="A4091" s="41">
        <v>44412.0</v>
      </c>
      <c r="B4091" s="19">
        <v>952174.0</v>
      </c>
      <c r="E4091" s="43">
        <v>0.0</v>
      </c>
      <c r="H4091" s="45"/>
    </row>
    <row r="4092" hidden="1">
      <c r="A4092" s="41">
        <v>44412.0</v>
      </c>
      <c r="B4092" s="19">
        <v>952315.0</v>
      </c>
      <c r="E4092" s="43">
        <v>0.0</v>
      </c>
      <c r="H4092" s="45"/>
    </row>
    <row r="4093" hidden="1">
      <c r="A4093" s="41">
        <v>44413.0</v>
      </c>
      <c r="B4093" s="19">
        <v>953464.0</v>
      </c>
      <c r="E4093" s="43">
        <v>0.0</v>
      </c>
      <c r="H4093" s="45"/>
    </row>
    <row r="4094" hidden="1">
      <c r="A4094" s="41">
        <v>44413.0</v>
      </c>
      <c r="B4094" s="19">
        <v>953694.0</v>
      </c>
      <c r="E4094" s="43">
        <v>0.0</v>
      </c>
      <c r="H4094" s="45"/>
    </row>
    <row r="4095" hidden="1">
      <c r="A4095" s="41">
        <v>44413.0</v>
      </c>
      <c r="B4095" s="19">
        <v>953325.0</v>
      </c>
      <c r="E4095" s="43">
        <v>0.0</v>
      </c>
      <c r="H4095" s="45"/>
    </row>
    <row r="4096" hidden="1">
      <c r="A4096" s="41">
        <v>44413.0</v>
      </c>
      <c r="B4096" s="19">
        <v>953125.0</v>
      </c>
      <c r="E4096" s="43">
        <v>0.0</v>
      </c>
      <c r="H4096" s="45"/>
    </row>
    <row r="4097" hidden="1">
      <c r="A4097" s="41">
        <v>44413.0</v>
      </c>
      <c r="B4097" s="19">
        <v>953569.0</v>
      </c>
      <c r="E4097" s="43">
        <v>0.0</v>
      </c>
      <c r="H4097" s="45"/>
    </row>
    <row r="4098" hidden="1">
      <c r="A4098" s="41">
        <v>44413.0</v>
      </c>
      <c r="B4098" s="19">
        <v>953364.0</v>
      </c>
      <c r="E4098" s="43">
        <v>0.0</v>
      </c>
      <c r="H4098" s="45"/>
    </row>
    <row r="4099" hidden="1">
      <c r="A4099" s="41">
        <v>44413.0</v>
      </c>
      <c r="B4099" s="19">
        <v>953340.0</v>
      </c>
      <c r="E4099" s="43">
        <v>0.0</v>
      </c>
      <c r="H4099" s="45"/>
    </row>
    <row r="4100" hidden="1">
      <c r="A4100" s="41">
        <v>44413.0</v>
      </c>
      <c r="B4100" s="19">
        <v>952912.0</v>
      </c>
      <c r="E4100" s="43">
        <v>0.0</v>
      </c>
      <c r="H4100" s="45"/>
    </row>
    <row r="4101" hidden="1">
      <c r="A4101" s="41">
        <v>44413.0</v>
      </c>
      <c r="B4101" s="19">
        <v>953665.0</v>
      </c>
      <c r="E4101" s="43">
        <v>0.0</v>
      </c>
      <c r="H4101" s="45"/>
    </row>
    <row r="4102" hidden="1">
      <c r="A4102" s="41">
        <v>44413.0</v>
      </c>
      <c r="B4102" s="19">
        <v>953917.0</v>
      </c>
      <c r="E4102" s="43">
        <v>0.0</v>
      </c>
      <c r="H4102" s="45"/>
    </row>
    <row r="4103" hidden="1">
      <c r="A4103" s="41">
        <v>44414.0</v>
      </c>
      <c r="B4103" s="19">
        <v>954345.0</v>
      </c>
      <c r="E4103" s="43">
        <v>0.0</v>
      </c>
      <c r="H4103" s="45"/>
    </row>
    <row r="4104" hidden="1">
      <c r="A4104" s="41">
        <v>44414.0</v>
      </c>
      <c r="B4104" s="19">
        <v>954597.0</v>
      </c>
      <c r="E4104" s="43">
        <v>0.0</v>
      </c>
      <c r="H4104" s="45"/>
    </row>
    <row r="4105" hidden="1">
      <c r="A4105" s="41">
        <v>44414.0</v>
      </c>
      <c r="B4105" s="19">
        <v>954024.0</v>
      </c>
      <c r="E4105" s="43">
        <v>0.0</v>
      </c>
      <c r="H4105" s="45"/>
    </row>
    <row r="4106" hidden="1">
      <c r="A4106" s="41">
        <v>44414.0</v>
      </c>
      <c r="B4106" s="19">
        <v>954139.0</v>
      </c>
      <c r="E4106" s="43">
        <v>0.0</v>
      </c>
      <c r="H4106" s="45"/>
    </row>
    <row r="4107" hidden="1">
      <c r="A4107" s="41">
        <v>44415.0</v>
      </c>
      <c r="B4107" s="19">
        <v>954930.0</v>
      </c>
      <c r="E4107" s="43">
        <v>0.0</v>
      </c>
      <c r="H4107" s="45"/>
    </row>
    <row r="4108" hidden="1">
      <c r="A4108" s="41">
        <v>44416.0</v>
      </c>
      <c r="B4108" s="19">
        <v>955983.0</v>
      </c>
      <c r="E4108" s="43">
        <v>0.0</v>
      </c>
      <c r="H4108" s="45"/>
    </row>
    <row r="4109" hidden="1">
      <c r="A4109" s="41">
        <v>44416.0</v>
      </c>
      <c r="B4109" s="19">
        <v>955907.0</v>
      </c>
      <c r="E4109" s="43">
        <v>0.0</v>
      </c>
      <c r="H4109" s="45"/>
    </row>
    <row r="4110" hidden="1">
      <c r="A4110" s="41">
        <v>44416.0</v>
      </c>
      <c r="B4110" s="19">
        <v>955897.0</v>
      </c>
      <c r="E4110" s="43">
        <v>0.0</v>
      </c>
      <c r="H4110" s="45"/>
    </row>
    <row r="4111" hidden="1">
      <c r="A4111" s="41">
        <v>44416.0</v>
      </c>
      <c r="B4111" s="19">
        <v>955858.0</v>
      </c>
      <c r="E4111" s="43">
        <v>0.0</v>
      </c>
      <c r="H4111" s="45"/>
    </row>
    <row r="4112" hidden="1">
      <c r="A4112" s="41">
        <v>44418.0</v>
      </c>
      <c r="B4112" s="19">
        <v>957428.0</v>
      </c>
      <c r="E4112" s="43">
        <v>0.0</v>
      </c>
      <c r="H4112" s="45"/>
    </row>
    <row r="4113" hidden="1">
      <c r="A4113" s="41">
        <v>44419.0</v>
      </c>
      <c r="B4113" s="19">
        <v>958379.0</v>
      </c>
      <c r="E4113" s="43">
        <v>0.0</v>
      </c>
      <c r="H4113" s="45"/>
    </row>
    <row r="4114" hidden="1">
      <c r="A4114" s="41">
        <v>44419.0</v>
      </c>
      <c r="B4114" s="19">
        <v>958023.0</v>
      </c>
      <c r="E4114" s="43">
        <v>0.0</v>
      </c>
      <c r="H4114" s="45"/>
    </row>
    <row r="4115" hidden="1">
      <c r="A4115" s="41">
        <v>44419.0</v>
      </c>
      <c r="B4115" s="19">
        <v>958346.0</v>
      </c>
      <c r="E4115" s="43">
        <v>0.0</v>
      </c>
      <c r="H4115" s="45"/>
    </row>
    <row r="4116" hidden="1">
      <c r="A4116" s="41">
        <v>44419.0</v>
      </c>
      <c r="B4116" s="19">
        <v>958129.0</v>
      </c>
      <c r="E4116" s="43">
        <v>0.0</v>
      </c>
      <c r="H4116" s="45"/>
    </row>
    <row r="4117" hidden="1">
      <c r="A4117" s="41">
        <v>44419.0</v>
      </c>
      <c r="B4117" s="19">
        <v>957959.0</v>
      </c>
      <c r="E4117" s="43">
        <v>0.0</v>
      </c>
      <c r="H4117" s="45"/>
    </row>
    <row r="4118" hidden="1">
      <c r="A4118" s="41">
        <v>44419.0</v>
      </c>
      <c r="B4118" s="19">
        <v>958107.0</v>
      </c>
      <c r="E4118" s="43">
        <v>0.0</v>
      </c>
      <c r="H4118" s="45"/>
    </row>
    <row r="4119" hidden="1">
      <c r="A4119" s="41">
        <v>44420.0</v>
      </c>
      <c r="B4119" s="19">
        <v>959145.0</v>
      </c>
      <c r="E4119" s="43">
        <v>0.0</v>
      </c>
      <c r="H4119" s="45"/>
    </row>
    <row r="4120" hidden="1">
      <c r="A4120" s="41">
        <v>44421.0</v>
      </c>
      <c r="B4120" s="19">
        <v>959820.0</v>
      </c>
      <c r="E4120" s="43">
        <v>0.0</v>
      </c>
      <c r="H4120" s="45"/>
    </row>
    <row r="4121" hidden="1">
      <c r="A4121" s="41">
        <v>44421.0</v>
      </c>
      <c r="B4121" s="19">
        <v>959531.0</v>
      </c>
      <c r="E4121" s="43">
        <v>0.0</v>
      </c>
      <c r="H4121" s="45"/>
    </row>
    <row r="4122" hidden="1">
      <c r="A4122" s="41">
        <v>44421.0</v>
      </c>
      <c r="B4122" s="19">
        <v>959848.0</v>
      </c>
      <c r="E4122" s="43">
        <v>0.0</v>
      </c>
      <c r="H4122" s="45"/>
    </row>
    <row r="4123" hidden="1">
      <c r="A4123" s="41">
        <v>44421.0</v>
      </c>
      <c r="B4123" s="19">
        <v>959694.0</v>
      </c>
      <c r="E4123" s="43">
        <v>0.0</v>
      </c>
      <c r="H4123" s="45"/>
    </row>
    <row r="4124" hidden="1">
      <c r="A4124" s="41">
        <v>44422.0</v>
      </c>
      <c r="B4124" s="19">
        <v>960208.0</v>
      </c>
      <c r="E4124" s="43">
        <v>0.0</v>
      </c>
      <c r="H4124" s="45"/>
    </row>
    <row r="4125" hidden="1">
      <c r="A4125" s="41">
        <v>44422.0</v>
      </c>
      <c r="B4125" s="19">
        <v>959994.0</v>
      </c>
      <c r="E4125" s="43">
        <v>0.0</v>
      </c>
      <c r="H4125" s="45"/>
    </row>
    <row r="4126" hidden="1">
      <c r="A4126" s="41">
        <v>44422.0</v>
      </c>
      <c r="B4126" s="19">
        <v>959985.0</v>
      </c>
      <c r="E4126" s="43">
        <v>0.0</v>
      </c>
      <c r="H4126" s="45"/>
    </row>
    <row r="4127" hidden="1">
      <c r="A4127" s="41">
        <v>44422.0</v>
      </c>
      <c r="B4127" s="19">
        <v>960163.0</v>
      </c>
      <c r="E4127" s="43">
        <v>0.0</v>
      </c>
      <c r="H4127" s="45"/>
    </row>
    <row r="4128" hidden="1">
      <c r="A4128" s="41">
        <v>44423.0</v>
      </c>
      <c r="B4128" s="19">
        <v>961027.0</v>
      </c>
      <c r="E4128" s="43">
        <v>0.0</v>
      </c>
      <c r="H4128" s="45"/>
    </row>
    <row r="4129" hidden="1">
      <c r="A4129" s="41">
        <v>44423.0</v>
      </c>
      <c r="B4129" s="19">
        <v>960604.0</v>
      </c>
      <c r="E4129" s="43">
        <v>0.0</v>
      </c>
      <c r="H4129" s="45"/>
    </row>
    <row r="4130" hidden="1">
      <c r="A4130" s="41">
        <v>44423.0</v>
      </c>
      <c r="B4130" s="19">
        <v>960587.0</v>
      </c>
      <c r="E4130" s="43">
        <v>0.0</v>
      </c>
      <c r="H4130" s="45"/>
    </row>
    <row r="4131" hidden="1">
      <c r="A4131" s="41">
        <v>44409.0</v>
      </c>
      <c r="B4131" s="19">
        <v>949309.0</v>
      </c>
      <c r="E4131" s="43">
        <v>0.0</v>
      </c>
      <c r="H4131" s="45"/>
    </row>
    <row r="4132" hidden="1">
      <c r="A4132" s="41">
        <v>44409.0</v>
      </c>
      <c r="B4132" s="19">
        <v>949535.0</v>
      </c>
      <c r="E4132" s="43">
        <v>0.0</v>
      </c>
      <c r="H4132" s="45"/>
    </row>
    <row r="4133" hidden="1">
      <c r="A4133" s="41">
        <v>44410.0</v>
      </c>
      <c r="B4133" s="19">
        <v>950899.0</v>
      </c>
      <c r="E4133" s="43">
        <v>0.0</v>
      </c>
      <c r="H4133" s="45"/>
    </row>
    <row r="4134" hidden="1">
      <c r="A4134" s="41">
        <v>44410.0</v>
      </c>
      <c r="B4134" s="19">
        <v>950183.0</v>
      </c>
      <c r="E4134" s="43">
        <v>0.0</v>
      </c>
      <c r="H4134" s="45"/>
    </row>
    <row r="4135" hidden="1">
      <c r="A4135" s="41">
        <v>44410.0</v>
      </c>
      <c r="B4135" s="19">
        <v>950725.0</v>
      </c>
      <c r="E4135" s="43">
        <v>0.0</v>
      </c>
      <c r="H4135" s="45"/>
    </row>
    <row r="4136" hidden="1">
      <c r="A4136" s="41">
        <v>44410.0</v>
      </c>
      <c r="B4136" s="19">
        <v>950764.0</v>
      </c>
      <c r="E4136" s="43">
        <v>0.0</v>
      </c>
      <c r="H4136" s="45"/>
    </row>
    <row r="4137" hidden="1">
      <c r="A4137" s="41">
        <v>44410.0</v>
      </c>
      <c r="B4137" s="19">
        <v>950842.0</v>
      </c>
      <c r="E4137" s="43">
        <v>0.0</v>
      </c>
      <c r="H4137" s="45"/>
    </row>
    <row r="4138" hidden="1">
      <c r="A4138" s="41">
        <v>44410.0</v>
      </c>
      <c r="B4138" s="19">
        <v>950838.0</v>
      </c>
      <c r="E4138" s="43">
        <v>0.0</v>
      </c>
      <c r="H4138" s="45"/>
    </row>
    <row r="4139" hidden="1">
      <c r="A4139" s="41">
        <v>44410.0</v>
      </c>
      <c r="B4139" s="19">
        <v>951017.0</v>
      </c>
      <c r="E4139" s="43">
        <v>0.0</v>
      </c>
      <c r="H4139" s="45"/>
    </row>
    <row r="4140" hidden="1">
      <c r="A4140" s="41">
        <v>44411.0</v>
      </c>
      <c r="B4140" s="19">
        <v>951442.0</v>
      </c>
      <c r="E4140" s="43">
        <v>0.0</v>
      </c>
      <c r="H4140" s="45"/>
    </row>
    <row r="4141" hidden="1">
      <c r="A4141" s="41">
        <v>44411.0</v>
      </c>
      <c r="B4141" s="19">
        <v>951470.0</v>
      </c>
      <c r="E4141" s="43">
        <v>0.0</v>
      </c>
      <c r="H4141" s="45"/>
    </row>
    <row r="4142" hidden="1">
      <c r="A4142" s="41">
        <v>44412.0</v>
      </c>
      <c r="B4142" s="19">
        <v>952788.0</v>
      </c>
      <c r="E4142" s="43">
        <v>0.0</v>
      </c>
      <c r="H4142" s="45"/>
    </row>
    <row r="4143" hidden="1">
      <c r="A4143" s="41">
        <v>44412.0</v>
      </c>
      <c r="B4143" s="19">
        <v>952471.0</v>
      </c>
      <c r="E4143" s="43">
        <v>0.0</v>
      </c>
      <c r="H4143" s="45"/>
    </row>
    <row r="4144" hidden="1">
      <c r="A4144" s="41">
        <v>44412.0</v>
      </c>
      <c r="B4144" s="19">
        <v>952704.0</v>
      </c>
      <c r="E4144" s="43">
        <v>0.0</v>
      </c>
      <c r="H4144" s="45"/>
    </row>
    <row r="4145" hidden="1">
      <c r="A4145" s="41">
        <v>44412.0</v>
      </c>
      <c r="B4145" s="19">
        <v>952325.0</v>
      </c>
      <c r="E4145" s="43">
        <v>0.0</v>
      </c>
      <c r="H4145" s="45"/>
    </row>
    <row r="4146" hidden="1">
      <c r="A4146" s="41">
        <v>44412.0</v>
      </c>
      <c r="B4146" s="19">
        <v>952189.0</v>
      </c>
      <c r="E4146" s="43">
        <v>0.0</v>
      </c>
      <c r="H4146" s="45"/>
    </row>
    <row r="4147" hidden="1">
      <c r="A4147" s="41">
        <v>44413.0</v>
      </c>
      <c r="B4147" s="19">
        <v>953338.0</v>
      </c>
      <c r="E4147" s="43">
        <v>0.0</v>
      </c>
      <c r="H4147" s="45"/>
    </row>
    <row r="4148" hidden="1">
      <c r="A4148" s="41">
        <v>44413.0</v>
      </c>
      <c r="B4148" s="19">
        <v>953853.0</v>
      </c>
      <c r="E4148" s="43">
        <v>0.0</v>
      </c>
      <c r="H4148" s="45"/>
    </row>
    <row r="4149" hidden="1">
      <c r="A4149" s="41">
        <v>44413.0</v>
      </c>
      <c r="B4149" s="19">
        <v>953420.0</v>
      </c>
      <c r="E4149" s="43">
        <v>0.0</v>
      </c>
      <c r="H4149" s="45"/>
    </row>
    <row r="4150" hidden="1">
      <c r="A4150" s="41">
        <v>44413.0</v>
      </c>
      <c r="B4150" s="19">
        <v>953455.0</v>
      </c>
      <c r="E4150" s="43">
        <v>0.0</v>
      </c>
      <c r="H4150" s="45"/>
    </row>
    <row r="4151" hidden="1">
      <c r="A4151" s="41">
        <v>44413.0</v>
      </c>
      <c r="B4151" s="19">
        <v>953765.0</v>
      </c>
      <c r="E4151" s="43">
        <v>0.0</v>
      </c>
      <c r="H4151" s="45"/>
    </row>
    <row r="4152" hidden="1">
      <c r="A4152" s="41">
        <v>44413.0</v>
      </c>
      <c r="B4152" s="19">
        <v>953536.0</v>
      </c>
      <c r="E4152" s="43">
        <v>0.0</v>
      </c>
      <c r="H4152" s="45"/>
    </row>
    <row r="4153" hidden="1">
      <c r="A4153" s="41">
        <v>44413.0</v>
      </c>
      <c r="B4153" s="19">
        <v>953495.0</v>
      </c>
      <c r="E4153" s="43">
        <v>0.0</v>
      </c>
      <c r="H4153" s="45"/>
    </row>
    <row r="4154" hidden="1">
      <c r="A4154" s="41">
        <v>44414.0</v>
      </c>
      <c r="B4154" s="19">
        <v>954428.0</v>
      </c>
      <c r="E4154" s="43">
        <v>0.0</v>
      </c>
      <c r="H4154" s="45"/>
    </row>
    <row r="4155" hidden="1">
      <c r="A4155" s="41">
        <v>44414.0</v>
      </c>
      <c r="B4155" s="19">
        <v>954191.0</v>
      </c>
      <c r="E4155" s="43">
        <v>0.0</v>
      </c>
      <c r="H4155" s="45"/>
    </row>
    <row r="4156" hidden="1">
      <c r="A4156" s="41">
        <v>44414.0</v>
      </c>
      <c r="B4156" s="19">
        <v>954303.0</v>
      </c>
      <c r="E4156" s="43">
        <v>0.0</v>
      </c>
      <c r="H4156" s="45"/>
    </row>
    <row r="4157" hidden="1">
      <c r="A4157" s="41">
        <v>44414.0</v>
      </c>
      <c r="B4157" s="19">
        <v>954247.0</v>
      </c>
      <c r="E4157" s="43">
        <v>0.0</v>
      </c>
      <c r="H4157" s="45"/>
    </row>
    <row r="4158" hidden="1">
      <c r="A4158" s="41">
        <v>44415.0</v>
      </c>
      <c r="B4158" s="19">
        <v>954951.0</v>
      </c>
      <c r="E4158" s="43">
        <v>0.0</v>
      </c>
      <c r="H4158" s="45"/>
    </row>
    <row r="4159" hidden="1">
      <c r="A4159" s="41">
        <v>44415.0</v>
      </c>
      <c r="B4159" s="19">
        <v>954968.0</v>
      </c>
      <c r="E4159" s="43">
        <v>0.0</v>
      </c>
      <c r="H4159" s="45"/>
    </row>
    <row r="4160" hidden="1">
      <c r="A4160" s="41">
        <v>44415.0</v>
      </c>
      <c r="B4160" s="19">
        <v>955122.0</v>
      </c>
      <c r="E4160" s="43">
        <v>0.0</v>
      </c>
      <c r="H4160" s="45"/>
    </row>
    <row r="4161" hidden="1">
      <c r="A4161" s="41">
        <v>44415.0</v>
      </c>
      <c r="B4161" s="19">
        <v>954773.0</v>
      </c>
      <c r="E4161" s="43">
        <v>0.0</v>
      </c>
      <c r="H4161" s="45"/>
    </row>
    <row r="4162" hidden="1">
      <c r="A4162" s="41">
        <v>44415.0</v>
      </c>
      <c r="B4162" s="19">
        <v>955187.0</v>
      </c>
      <c r="E4162" s="43">
        <v>0.0</v>
      </c>
      <c r="H4162" s="45"/>
    </row>
    <row r="4163" hidden="1">
      <c r="A4163" s="41">
        <v>44416.0</v>
      </c>
      <c r="B4163" s="19">
        <v>955714.0</v>
      </c>
      <c r="E4163" s="43">
        <v>0.0</v>
      </c>
      <c r="H4163" s="45"/>
    </row>
    <row r="4164" hidden="1">
      <c r="A4164" s="41">
        <v>44416.0</v>
      </c>
      <c r="B4164" s="19">
        <v>955332.0</v>
      </c>
      <c r="E4164" s="43">
        <v>0.0</v>
      </c>
      <c r="H4164" s="45"/>
    </row>
    <row r="4165" hidden="1">
      <c r="A4165" s="41">
        <v>44416.0</v>
      </c>
      <c r="B4165" s="19">
        <v>955719.0</v>
      </c>
      <c r="E4165" s="43">
        <v>0.0</v>
      </c>
      <c r="H4165" s="45"/>
    </row>
    <row r="4166" hidden="1">
      <c r="A4166" s="41">
        <v>44416.0</v>
      </c>
      <c r="B4166" s="19">
        <v>956271.0</v>
      </c>
      <c r="E4166" s="43">
        <v>0.0</v>
      </c>
      <c r="H4166" s="45"/>
    </row>
    <row r="4167" hidden="1">
      <c r="A4167" s="41">
        <v>44416.0</v>
      </c>
      <c r="B4167" s="19">
        <v>955293.0</v>
      </c>
      <c r="E4167" s="43">
        <v>0.0</v>
      </c>
      <c r="H4167" s="45"/>
    </row>
    <row r="4168" hidden="1">
      <c r="A4168" s="41">
        <v>44416.0</v>
      </c>
      <c r="B4168" s="19">
        <v>955616.0</v>
      </c>
      <c r="E4168" s="43">
        <v>0.0</v>
      </c>
      <c r="H4168" s="45"/>
    </row>
    <row r="4169" hidden="1">
      <c r="A4169" s="41">
        <v>44416.0</v>
      </c>
      <c r="B4169" s="19">
        <v>956303.0</v>
      </c>
      <c r="E4169" s="43">
        <v>0.0</v>
      </c>
      <c r="H4169" s="45"/>
    </row>
    <row r="4170" hidden="1">
      <c r="A4170" s="41">
        <v>44417.0</v>
      </c>
      <c r="B4170" s="19">
        <v>956814.0</v>
      </c>
      <c r="E4170" s="43">
        <v>0.0</v>
      </c>
      <c r="H4170" s="45"/>
    </row>
    <row r="4171" hidden="1">
      <c r="A4171" s="41">
        <v>44417.0</v>
      </c>
      <c r="B4171" s="19">
        <v>956966.0</v>
      </c>
      <c r="E4171" s="43">
        <v>0.0</v>
      </c>
      <c r="H4171" s="45"/>
    </row>
    <row r="4172" hidden="1">
      <c r="A4172" s="41">
        <v>44417.0</v>
      </c>
      <c r="B4172" s="19">
        <v>956584.0</v>
      </c>
      <c r="E4172" s="43">
        <v>0.0</v>
      </c>
      <c r="H4172" s="45"/>
    </row>
    <row r="4173" hidden="1">
      <c r="A4173" s="41">
        <v>44417.0</v>
      </c>
      <c r="B4173" s="19">
        <v>957103.0</v>
      </c>
      <c r="E4173" s="43">
        <v>0.0</v>
      </c>
      <c r="H4173" s="45"/>
    </row>
    <row r="4174" hidden="1">
      <c r="A4174" s="41">
        <v>44417.0</v>
      </c>
      <c r="B4174" s="19">
        <v>956751.0</v>
      </c>
      <c r="E4174" s="43">
        <v>0.0</v>
      </c>
      <c r="H4174" s="45"/>
    </row>
    <row r="4175" hidden="1">
      <c r="A4175" s="41">
        <v>44417.0</v>
      </c>
      <c r="B4175" s="19">
        <v>956619.0</v>
      </c>
      <c r="E4175" s="43">
        <v>0.0</v>
      </c>
      <c r="H4175" s="45"/>
    </row>
    <row r="4176" hidden="1">
      <c r="A4176" s="41">
        <v>44417.0</v>
      </c>
      <c r="B4176" s="19">
        <v>956703.0</v>
      </c>
      <c r="E4176" s="43">
        <v>0.0</v>
      </c>
      <c r="H4176" s="45"/>
    </row>
    <row r="4177" hidden="1">
      <c r="A4177" s="41">
        <v>44417.0</v>
      </c>
      <c r="B4177" s="19">
        <v>956745.0</v>
      </c>
      <c r="E4177" s="43">
        <v>0.0</v>
      </c>
      <c r="H4177" s="45"/>
    </row>
    <row r="4178" hidden="1">
      <c r="A4178" s="41">
        <v>44418.0</v>
      </c>
      <c r="B4178" s="19">
        <v>957232.0</v>
      </c>
      <c r="E4178" s="43">
        <v>0.0</v>
      </c>
      <c r="H4178" s="45"/>
    </row>
    <row r="4179" hidden="1">
      <c r="A4179" s="41">
        <v>44418.0</v>
      </c>
      <c r="B4179" s="19">
        <v>957343.0</v>
      </c>
      <c r="E4179" s="43">
        <v>0.0</v>
      </c>
      <c r="H4179" s="45"/>
    </row>
    <row r="4180" hidden="1">
      <c r="A4180" s="41">
        <v>44418.0</v>
      </c>
      <c r="B4180" s="19">
        <v>957520.0</v>
      </c>
      <c r="E4180" s="43">
        <v>0.0</v>
      </c>
      <c r="H4180" s="45"/>
    </row>
    <row r="4181" hidden="1">
      <c r="A4181" s="41">
        <v>44420.0</v>
      </c>
      <c r="B4181" s="19">
        <v>958849.0</v>
      </c>
      <c r="E4181" s="43">
        <v>0.0</v>
      </c>
      <c r="H4181" s="45"/>
    </row>
    <row r="4182" hidden="1">
      <c r="A4182" s="41">
        <v>44420.0</v>
      </c>
      <c r="B4182" s="19">
        <v>958918.0</v>
      </c>
      <c r="E4182" s="43">
        <v>0.0</v>
      </c>
      <c r="H4182" s="45"/>
    </row>
    <row r="4183" hidden="1">
      <c r="A4183" s="41">
        <v>44420.0</v>
      </c>
      <c r="B4183" s="19">
        <v>959381.0</v>
      </c>
      <c r="E4183" s="43">
        <v>0.0</v>
      </c>
      <c r="H4183" s="45"/>
    </row>
    <row r="4184" hidden="1">
      <c r="A4184" s="41">
        <v>44421.0</v>
      </c>
      <c r="B4184" s="19">
        <v>959799.0</v>
      </c>
      <c r="E4184" s="43">
        <v>0.0</v>
      </c>
      <c r="H4184" s="45"/>
    </row>
    <row r="4185" hidden="1">
      <c r="A4185" s="41">
        <v>44421.0</v>
      </c>
      <c r="B4185" s="19">
        <v>959644.0</v>
      </c>
      <c r="E4185" s="43">
        <v>0.0</v>
      </c>
      <c r="H4185" s="45"/>
    </row>
    <row r="4186" hidden="1">
      <c r="A4186" s="41">
        <v>44421.0</v>
      </c>
      <c r="B4186" s="19">
        <v>959680.0</v>
      </c>
      <c r="E4186" s="43">
        <v>0.0</v>
      </c>
      <c r="H4186" s="45"/>
    </row>
    <row r="4187" hidden="1">
      <c r="A4187" s="41">
        <v>44421.0</v>
      </c>
      <c r="B4187" s="19">
        <v>959505.0</v>
      </c>
      <c r="E4187" s="43">
        <v>0.0</v>
      </c>
      <c r="H4187" s="45"/>
    </row>
    <row r="4188" hidden="1">
      <c r="A4188" s="41">
        <v>44421.0</v>
      </c>
      <c r="B4188" s="19">
        <v>959833.0</v>
      </c>
      <c r="E4188" s="43">
        <v>0.0</v>
      </c>
      <c r="H4188" s="45"/>
    </row>
    <row r="4189" hidden="1">
      <c r="A4189" s="41">
        <v>44422.0</v>
      </c>
      <c r="B4189" s="19">
        <v>960043.0</v>
      </c>
      <c r="E4189" s="43">
        <v>0.0</v>
      </c>
      <c r="H4189" s="45"/>
    </row>
    <row r="4190" hidden="1">
      <c r="A4190" s="41">
        <v>44422.0</v>
      </c>
      <c r="B4190" s="19">
        <v>960295.0</v>
      </c>
      <c r="E4190" s="43">
        <v>0.0</v>
      </c>
      <c r="H4190" s="45"/>
    </row>
    <row r="4191" hidden="1">
      <c r="A4191" s="41">
        <v>44422.0</v>
      </c>
      <c r="B4191" s="19">
        <v>960448.0</v>
      </c>
      <c r="E4191" s="43">
        <v>0.0</v>
      </c>
      <c r="H4191" s="45"/>
    </row>
    <row r="4192" hidden="1">
      <c r="A4192" s="41">
        <v>44423.0</v>
      </c>
      <c r="B4192" s="19">
        <v>960493.0</v>
      </c>
      <c r="E4192" s="43">
        <v>0.0</v>
      </c>
      <c r="H4192" s="45"/>
    </row>
    <row r="4193">
      <c r="A4193" s="41">
        <v>44415.0</v>
      </c>
      <c r="B4193" s="19">
        <v>954867.0</v>
      </c>
      <c r="C4193" s="19">
        <v>1.0</v>
      </c>
      <c r="D4193" s="42">
        <v>65.9</v>
      </c>
      <c r="E4193" s="43">
        <v>1.0</v>
      </c>
      <c r="F4193" s="19" t="s">
        <v>36</v>
      </c>
      <c r="G4193" s="19" t="s">
        <v>170</v>
      </c>
      <c r="H4193" s="44" t="s">
        <v>169</v>
      </c>
      <c r="I4193" s="19" t="s">
        <v>169</v>
      </c>
    </row>
    <row r="4194" hidden="1">
      <c r="A4194" s="41">
        <v>44409.0</v>
      </c>
      <c r="B4194" s="19">
        <v>949674.0</v>
      </c>
      <c r="E4194" s="43">
        <v>0.0</v>
      </c>
      <c r="H4194" s="45"/>
    </row>
    <row r="4195" hidden="1">
      <c r="A4195" s="41">
        <v>44409.0</v>
      </c>
      <c r="B4195" s="19">
        <v>949616.0</v>
      </c>
      <c r="E4195" s="43">
        <v>0.0</v>
      </c>
      <c r="H4195" s="45"/>
    </row>
    <row r="4196" hidden="1">
      <c r="A4196" s="41">
        <v>44410.0</v>
      </c>
      <c r="B4196" s="19">
        <v>950162.0</v>
      </c>
      <c r="E4196" s="43">
        <v>0.0</v>
      </c>
      <c r="H4196" s="45"/>
    </row>
    <row r="4197" hidden="1">
      <c r="A4197" s="41">
        <v>44410.0</v>
      </c>
      <c r="B4197" s="19">
        <v>950126.0</v>
      </c>
      <c r="E4197" s="43">
        <v>0.0</v>
      </c>
      <c r="H4197" s="45"/>
    </row>
    <row r="4198" hidden="1">
      <c r="A4198" s="41">
        <v>44410.0</v>
      </c>
      <c r="B4198" s="19">
        <v>950360.0</v>
      </c>
      <c r="E4198" s="43">
        <v>0.0</v>
      </c>
      <c r="H4198" s="45"/>
    </row>
    <row r="4199" hidden="1">
      <c r="A4199" s="41">
        <v>44410.0</v>
      </c>
      <c r="B4199" s="19">
        <v>951052.0</v>
      </c>
      <c r="E4199" s="43">
        <v>0.0</v>
      </c>
      <c r="H4199" s="45"/>
    </row>
    <row r="4200" hidden="1">
      <c r="A4200" s="41">
        <v>44411.0</v>
      </c>
      <c r="B4200" s="19">
        <v>951634.0</v>
      </c>
      <c r="E4200" s="43">
        <v>0.0</v>
      </c>
      <c r="H4200" s="45"/>
    </row>
    <row r="4201" hidden="1">
      <c r="A4201" s="41">
        <v>44411.0</v>
      </c>
      <c r="B4201" s="19">
        <v>951910.0</v>
      </c>
      <c r="E4201" s="43">
        <v>0.0</v>
      </c>
      <c r="H4201" s="45"/>
    </row>
    <row r="4202" hidden="1">
      <c r="A4202" s="41">
        <v>44411.0</v>
      </c>
      <c r="B4202" s="19">
        <v>951557.0</v>
      </c>
      <c r="E4202" s="43">
        <v>0.0</v>
      </c>
      <c r="H4202" s="45"/>
    </row>
    <row r="4203" hidden="1">
      <c r="A4203" s="41">
        <v>44411.0</v>
      </c>
      <c r="B4203" s="19">
        <v>951145.0</v>
      </c>
      <c r="E4203" s="43">
        <v>0.0</v>
      </c>
      <c r="H4203" s="45"/>
    </row>
    <row r="4204" hidden="1">
      <c r="A4204" s="41">
        <v>44411.0</v>
      </c>
      <c r="B4204" s="19">
        <v>951796.0</v>
      </c>
      <c r="E4204" s="43">
        <v>0.0</v>
      </c>
      <c r="H4204" s="45"/>
    </row>
    <row r="4205" hidden="1">
      <c r="A4205" s="41">
        <v>44411.0</v>
      </c>
      <c r="B4205" s="19">
        <v>951269.0</v>
      </c>
      <c r="E4205" s="43">
        <v>0.0</v>
      </c>
      <c r="H4205" s="45"/>
    </row>
    <row r="4206" hidden="1">
      <c r="A4206" s="41">
        <v>44412.0</v>
      </c>
      <c r="B4206" s="19">
        <v>952676.0</v>
      </c>
      <c r="E4206" s="43">
        <v>0.0</v>
      </c>
      <c r="H4206" s="45"/>
    </row>
    <row r="4207" hidden="1">
      <c r="A4207" s="41">
        <v>44412.0</v>
      </c>
      <c r="B4207" s="19">
        <v>952297.0</v>
      </c>
      <c r="E4207" s="43">
        <v>0.0</v>
      </c>
      <c r="H4207" s="45"/>
    </row>
    <row r="4208" hidden="1">
      <c r="A4208" s="41">
        <v>44413.0</v>
      </c>
      <c r="B4208" s="19">
        <v>953185.0</v>
      </c>
      <c r="E4208" s="43">
        <v>0.0</v>
      </c>
      <c r="H4208" s="45"/>
    </row>
    <row r="4209" hidden="1">
      <c r="A4209" s="41">
        <v>44413.0</v>
      </c>
      <c r="B4209" s="19">
        <v>953072.0</v>
      </c>
      <c r="E4209" s="43">
        <v>0.0</v>
      </c>
      <c r="H4209" s="45"/>
    </row>
    <row r="4210" hidden="1">
      <c r="A4210" s="41">
        <v>44413.0</v>
      </c>
      <c r="B4210" s="19">
        <v>953409.0</v>
      </c>
      <c r="E4210" s="43">
        <v>0.0</v>
      </c>
      <c r="H4210" s="45"/>
    </row>
    <row r="4211" hidden="1">
      <c r="A4211" s="41">
        <v>44413.0</v>
      </c>
      <c r="B4211" s="19">
        <v>952854.0</v>
      </c>
      <c r="E4211" s="43">
        <v>0.0</v>
      </c>
      <c r="H4211" s="45"/>
    </row>
    <row r="4212" hidden="1">
      <c r="A4212" s="41">
        <v>44413.0</v>
      </c>
      <c r="B4212" s="19">
        <v>953283.0</v>
      </c>
      <c r="E4212" s="43">
        <v>0.0</v>
      </c>
      <c r="H4212" s="45"/>
    </row>
    <row r="4213" hidden="1">
      <c r="A4213" s="41">
        <v>44413.0</v>
      </c>
      <c r="B4213" s="19">
        <v>953331.0</v>
      </c>
      <c r="E4213" s="43">
        <v>0.0</v>
      </c>
      <c r="H4213" s="45"/>
    </row>
    <row r="4214" hidden="1">
      <c r="A4214" s="41">
        <v>44413.0</v>
      </c>
      <c r="B4214" s="19">
        <v>953176.0</v>
      </c>
      <c r="E4214" s="43">
        <v>0.0</v>
      </c>
      <c r="H4214" s="45"/>
    </row>
    <row r="4215" hidden="1">
      <c r="A4215" s="41">
        <v>44414.0</v>
      </c>
      <c r="B4215" s="19">
        <v>954196.0</v>
      </c>
      <c r="E4215" s="43">
        <v>0.0</v>
      </c>
      <c r="H4215" s="45"/>
    </row>
    <row r="4216" hidden="1">
      <c r="A4216" s="41">
        <v>44414.0</v>
      </c>
      <c r="B4216" s="19">
        <v>954360.0</v>
      </c>
      <c r="E4216" s="43">
        <v>0.0</v>
      </c>
      <c r="H4216" s="45"/>
    </row>
    <row r="4217" hidden="1">
      <c r="A4217" s="41">
        <v>44414.0</v>
      </c>
      <c r="B4217" s="19">
        <v>954387.0</v>
      </c>
      <c r="E4217" s="43">
        <v>0.0</v>
      </c>
      <c r="H4217" s="45"/>
    </row>
    <row r="4218" hidden="1">
      <c r="A4218" s="41">
        <v>44415.0</v>
      </c>
      <c r="B4218" s="19">
        <v>954731.0</v>
      </c>
      <c r="E4218" s="43">
        <v>0.0</v>
      </c>
      <c r="H4218" s="45"/>
    </row>
    <row r="4219" hidden="1">
      <c r="A4219" s="41">
        <v>44415.0</v>
      </c>
      <c r="B4219" s="19">
        <v>955173.0</v>
      </c>
      <c r="E4219" s="43">
        <v>0.0</v>
      </c>
      <c r="H4219" s="45"/>
    </row>
    <row r="4220" hidden="1">
      <c r="A4220" s="41">
        <v>44415.0</v>
      </c>
      <c r="B4220" s="19">
        <v>954933.0</v>
      </c>
      <c r="E4220" s="43">
        <v>0.0</v>
      </c>
      <c r="H4220" s="45"/>
    </row>
    <row r="4221" hidden="1">
      <c r="A4221" s="41">
        <v>44416.0</v>
      </c>
      <c r="B4221" s="19">
        <v>956275.0</v>
      </c>
      <c r="E4221" s="43">
        <v>0.0</v>
      </c>
      <c r="H4221" s="45"/>
    </row>
    <row r="4222" hidden="1">
      <c r="A4222" s="41">
        <v>44416.0</v>
      </c>
      <c r="B4222" s="19">
        <v>955754.0</v>
      </c>
      <c r="E4222" s="43">
        <v>0.0</v>
      </c>
      <c r="H4222" s="45"/>
    </row>
    <row r="4223" hidden="1">
      <c r="A4223" s="41">
        <v>44416.0</v>
      </c>
      <c r="B4223" s="19">
        <v>955593.0</v>
      </c>
      <c r="E4223" s="43">
        <v>0.0</v>
      </c>
      <c r="H4223" s="45"/>
    </row>
    <row r="4224" hidden="1">
      <c r="A4224" s="41">
        <v>44417.0</v>
      </c>
      <c r="B4224" s="19">
        <v>956367.0</v>
      </c>
      <c r="E4224" s="43">
        <v>0.0</v>
      </c>
      <c r="H4224" s="45"/>
    </row>
    <row r="4225" hidden="1">
      <c r="A4225" s="41">
        <v>44417.0</v>
      </c>
      <c r="B4225" s="19">
        <v>956939.0</v>
      </c>
      <c r="E4225" s="43">
        <v>0.0</v>
      </c>
      <c r="H4225" s="45"/>
    </row>
    <row r="4226" hidden="1">
      <c r="A4226" s="41">
        <v>44417.0</v>
      </c>
      <c r="B4226" s="19">
        <v>956800.0</v>
      </c>
      <c r="E4226" s="43">
        <v>0.0</v>
      </c>
      <c r="H4226" s="45"/>
    </row>
    <row r="4227" hidden="1">
      <c r="A4227" s="41">
        <v>44417.0</v>
      </c>
      <c r="B4227" s="19">
        <v>956349.0</v>
      </c>
      <c r="E4227" s="43">
        <v>0.0</v>
      </c>
      <c r="H4227" s="45"/>
    </row>
    <row r="4228" hidden="1">
      <c r="A4228" s="41">
        <v>44417.0</v>
      </c>
      <c r="B4228" s="19">
        <v>956929.0</v>
      </c>
      <c r="E4228" s="43">
        <v>0.0</v>
      </c>
      <c r="H4228" s="45"/>
    </row>
    <row r="4229" hidden="1">
      <c r="A4229" s="41">
        <v>44418.0</v>
      </c>
      <c r="B4229" s="19">
        <v>957800.0</v>
      </c>
      <c r="E4229" s="43">
        <v>0.0</v>
      </c>
      <c r="H4229" s="45"/>
    </row>
    <row r="4230" hidden="1">
      <c r="A4230" s="41">
        <v>44418.0</v>
      </c>
      <c r="B4230" s="19">
        <v>957612.0</v>
      </c>
      <c r="E4230" s="43">
        <v>0.0</v>
      </c>
      <c r="H4230" s="45"/>
    </row>
    <row r="4231" hidden="1">
      <c r="A4231" s="41">
        <v>44418.0</v>
      </c>
      <c r="B4231" s="19">
        <v>957312.0</v>
      </c>
      <c r="E4231" s="43">
        <v>0.0</v>
      </c>
      <c r="H4231" s="45"/>
    </row>
    <row r="4232" hidden="1">
      <c r="A4232" s="41">
        <v>44418.0</v>
      </c>
      <c r="B4232" s="19">
        <v>957443.0</v>
      </c>
      <c r="E4232" s="43">
        <v>0.0</v>
      </c>
      <c r="H4232" s="45"/>
    </row>
    <row r="4233" hidden="1">
      <c r="A4233" s="41">
        <v>44418.0</v>
      </c>
      <c r="B4233" s="19">
        <v>957497.0</v>
      </c>
      <c r="E4233" s="43">
        <v>0.0</v>
      </c>
      <c r="H4233" s="45"/>
    </row>
    <row r="4234" hidden="1">
      <c r="A4234" s="41">
        <v>44418.0</v>
      </c>
      <c r="B4234" s="19">
        <v>957358.0</v>
      </c>
      <c r="E4234" s="43">
        <v>0.0</v>
      </c>
      <c r="H4234" s="45"/>
    </row>
    <row r="4235" hidden="1">
      <c r="A4235" s="41">
        <v>44419.0</v>
      </c>
      <c r="B4235" s="19">
        <v>958199.0</v>
      </c>
      <c r="E4235" s="43">
        <v>0.0</v>
      </c>
      <c r="H4235" s="45"/>
    </row>
    <row r="4236" hidden="1">
      <c r="A4236" s="41">
        <v>44419.0</v>
      </c>
      <c r="B4236" s="19">
        <v>958375.0</v>
      </c>
      <c r="E4236" s="43">
        <v>0.0</v>
      </c>
      <c r="H4236" s="45"/>
    </row>
    <row r="4237" hidden="1">
      <c r="A4237" s="41">
        <v>44420.0</v>
      </c>
      <c r="B4237" s="19">
        <v>958936.0</v>
      </c>
      <c r="E4237" s="43">
        <v>0.0</v>
      </c>
      <c r="H4237" s="45"/>
    </row>
    <row r="4238" hidden="1">
      <c r="A4238" s="41">
        <v>44420.0</v>
      </c>
      <c r="B4238" s="19">
        <v>958729.0</v>
      </c>
      <c r="E4238" s="43">
        <v>0.0</v>
      </c>
      <c r="H4238" s="45"/>
    </row>
    <row r="4239" hidden="1">
      <c r="A4239" s="41">
        <v>44420.0</v>
      </c>
      <c r="B4239" s="19">
        <v>958751.0</v>
      </c>
      <c r="E4239" s="43">
        <v>0.0</v>
      </c>
      <c r="H4239" s="45"/>
    </row>
    <row r="4240" hidden="1">
      <c r="A4240" s="41">
        <v>44421.0</v>
      </c>
      <c r="B4240" s="19">
        <v>959474.0</v>
      </c>
      <c r="E4240" s="43">
        <v>0.0</v>
      </c>
      <c r="H4240" s="45"/>
    </row>
    <row r="4241" hidden="1">
      <c r="A4241" s="41">
        <v>44421.0</v>
      </c>
      <c r="B4241" s="19">
        <v>959744.0</v>
      </c>
      <c r="E4241" s="43">
        <v>0.0</v>
      </c>
      <c r="H4241" s="45"/>
    </row>
    <row r="4242" hidden="1">
      <c r="A4242" s="41">
        <v>44422.0</v>
      </c>
      <c r="B4242" s="19">
        <v>960416.0</v>
      </c>
      <c r="E4242" s="43">
        <v>0.0</v>
      </c>
      <c r="H4242" s="45"/>
    </row>
    <row r="4243" hidden="1">
      <c r="A4243" s="41">
        <v>44422.0</v>
      </c>
      <c r="B4243" s="19">
        <v>960136.0</v>
      </c>
      <c r="E4243" s="43">
        <v>0.0</v>
      </c>
      <c r="H4243" s="45"/>
    </row>
    <row r="4244" hidden="1">
      <c r="A4244" s="41">
        <v>44423.0</v>
      </c>
      <c r="B4244" s="19">
        <v>960580.0</v>
      </c>
      <c r="E4244" s="43">
        <v>0.0</v>
      </c>
      <c r="H4244" s="45"/>
    </row>
    <row r="4245" hidden="1">
      <c r="A4245" s="41">
        <v>44423.0</v>
      </c>
      <c r="B4245" s="19">
        <v>961050.0</v>
      </c>
      <c r="E4245" s="43">
        <v>0.0</v>
      </c>
      <c r="H4245" s="45"/>
    </row>
    <row r="4246" hidden="1">
      <c r="A4246" s="41">
        <v>44409.0</v>
      </c>
      <c r="B4246" s="19">
        <v>949946.0</v>
      </c>
      <c r="E4246" s="43">
        <v>0.0</v>
      </c>
      <c r="H4246" s="45"/>
    </row>
    <row r="4247" hidden="1">
      <c r="A4247" s="41">
        <v>44409.0</v>
      </c>
      <c r="B4247" s="19">
        <v>949790.0</v>
      </c>
      <c r="E4247" s="43">
        <v>0.0</v>
      </c>
      <c r="H4247" s="45"/>
    </row>
    <row r="4248" hidden="1">
      <c r="A4248" s="41">
        <v>44410.0</v>
      </c>
      <c r="B4248" s="19">
        <v>951067.0</v>
      </c>
      <c r="E4248" s="43">
        <v>0.0</v>
      </c>
      <c r="H4248" s="45"/>
    </row>
    <row r="4249" hidden="1">
      <c r="A4249" s="41">
        <v>44411.0</v>
      </c>
      <c r="B4249" s="19">
        <v>951563.0</v>
      </c>
      <c r="E4249" s="43">
        <v>0.0</v>
      </c>
      <c r="H4249" s="45"/>
    </row>
    <row r="4250" hidden="1">
      <c r="A4250" s="41">
        <v>44411.0</v>
      </c>
      <c r="B4250" s="19">
        <v>951137.0</v>
      </c>
      <c r="E4250" s="43">
        <v>0.0</v>
      </c>
      <c r="H4250" s="45"/>
    </row>
    <row r="4251" hidden="1">
      <c r="A4251" s="41">
        <v>44411.0</v>
      </c>
      <c r="B4251" s="19">
        <v>951689.0</v>
      </c>
      <c r="E4251" s="43">
        <v>0.0</v>
      </c>
      <c r="H4251" s="45"/>
    </row>
    <row r="4252" hidden="1">
      <c r="A4252" s="41">
        <v>44411.0</v>
      </c>
      <c r="B4252" s="19">
        <v>951605.0</v>
      </c>
      <c r="E4252" s="43">
        <v>0.0</v>
      </c>
      <c r="H4252" s="45"/>
    </row>
    <row r="4253" hidden="1">
      <c r="A4253" s="41">
        <v>44412.0</v>
      </c>
      <c r="B4253" s="19">
        <v>952046.0</v>
      </c>
      <c r="E4253" s="43">
        <v>0.0</v>
      </c>
      <c r="H4253" s="45"/>
    </row>
    <row r="4254" hidden="1">
      <c r="A4254" s="41">
        <v>44412.0</v>
      </c>
      <c r="B4254" s="19">
        <v>952377.0</v>
      </c>
      <c r="E4254" s="43">
        <v>0.0</v>
      </c>
      <c r="H4254" s="45"/>
    </row>
    <row r="4255" hidden="1">
      <c r="A4255" s="41">
        <v>44412.0</v>
      </c>
      <c r="B4255" s="19">
        <v>952606.0</v>
      </c>
      <c r="E4255" s="43">
        <v>0.0</v>
      </c>
      <c r="H4255" s="45"/>
    </row>
    <row r="4256" hidden="1">
      <c r="A4256" s="41">
        <v>44412.0</v>
      </c>
      <c r="B4256" s="19">
        <v>952324.0</v>
      </c>
      <c r="E4256" s="43">
        <v>0.0</v>
      </c>
      <c r="H4256" s="45"/>
    </row>
    <row r="4257" hidden="1">
      <c r="A4257" s="41">
        <v>44412.0</v>
      </c>
      <c r="B4257" s="19">
        <v>952645.0</v>
      </c>
      <c r="E4257" s="43">
        <v>0.0</v>
      </c>
      <c r="H4257" s="45"/>
    </row>
    <row r="4258" hidden="1">
      <c r="A4258" s="41">
        <v>44413.0</v>
      </c>
      <c r="B4258" s="19">
        <v>953674.0</v>
      </c>
      <c r="E4258" s="43">
        <v>0.0</v>
      </c>
      <c r="H4258" s="45"/>
    </row>
    <row r="4259" hidden="1">
      <c r="A4259" s="41">
        <v>44413.0</v>
      </c>
      <c r="B4259" s="19">
        <v>953235.0</v>
      </c>
      <c r="E4259" s="43">
        <v>0.0</v>
      </c>
      <c r="H4259" s="45"/>
    </row>
    <row r="4260" hidden="1">
      <c r="A4260" s="41">
        <v>44413.0</v>
      </c>
      <c r="B4260" s="19">
        <v>953088.0</v>
      </c>
      <c r="E4260" s="43">
        <v>0.0</v>
      </c>
      <c r="H4260" s="45"/>
    </row>
    <row r="4261" hidden="1">
      <c r="A4261" s="41">
        <v>44413.0</v>
      </c>
      <c r="B4261" s="19">
        <v>953264.0</v>
      </c>
      <c r="E4261" s="43">
        <v>0.0</v>
      </c>
      <c r="H4261" s="45"/>
    </row>
    <row r="4262" hidden="1">
      <c r="A4262" s="41">
        <v>44413.0</v>
      </c>
      <c r="B4262" s="19">
        <v>953379.0</v>
      </c>
      <c r="E4262" s="43">
        <v>0.0</v>
      </c>
      <c r="H4262" s="45"/>
    </row>
    <row r="4263" hidden="1">
      <c r="A4263" s="41">
        <v>44413.0</v>
      </c>
      <c r="B4263" s="19">
        <v>953147.0</v>
      </c>
      <c r="E4263" s="43">
        <v>0.0</v>
      </c>
      <c r="H4263" s="45"/>
    </row>
    <row r="4264" hidden="1">
      <c r="A4264" s="41">
        <v>44413.0</v>
      </c>
      <c r="B4264" s="19">
        <v>953373.0</v>
      </c>
      <c r="E4264" s="43">
        <v>0.0</v>
      </c>
      <c r="H4264" s="45"/>
    </row>
    <row r="4265" hidden="1">
      <c r="A4265" s="41">
        <v>44413.0</v>
      </c>
      <c r="B4265" s="19">
        <v>953947.0</v>
      </c>
      <c r="E4265" s="43">
        <v>0.0</v>
      </c>
      <c r="H4265" s="45"/>
    </row>
    <row r="4266" hidden="1">
      <c r="A4266" s="41">
        <v>44414.0</v>
      </c>
      <c r="B4266" s="19">
        <v>954302.0</v>
      </c>
      <c r="E4266" s="43">
        <v>0.0</v>
      </c>
      <c r="H4266" s="45"/>
    </row>
    <row r="4267" hidden="1">
      <c r="A4267" s="41">
        <v>44414.0</v>
      </c>
      <c r="B4267" s="19">
        <v>954362.0</v>
      </c>
      <c r="E4267" s="43">
        <v>0.0</v>
      </c>
      <c r="H4267" s="45"/>
    </row>
    <row r="4268" hidden="1">
      <c r="A4268" s="41">
        <v>44414.0</v>
      </c>
      <c r="B4268" s="19">
        <v>954587.0</v>
      </c>
      <c r="E4268" s="43">
        <v>0.0</v>
      </c>
      <c r="H4268" s="45"/>
    </row>
    <row r="4269" hidden="1">
      <c r="A4269" s="41">
        <v>44414.0</v>
      </c>
      <c r="B4269" s="19">
        <v>954115.0</v>
      </c>
      <c r="E4269" s="43">
        <v>0.0</v>
      </c>
      <c r="H4269" s="45"/>
    </row>
    <row r="4270" hidden="1">
      <c r="A4270" s="41">
        <v>44415.0</v>
      </c>
      <c r="B4270" s="19">
        <v>955128.0</v>
      </c>
      <c r="E4270" s="43">
        <v>0.0</v>
      </c>
      <c r="H4270" s="45"/>
    </row>
    <row r="4271" hidden="1">
      <c r="A4271" s="41">
        <v>44415.0</v>
      </c>
      <c r="B4271" s="19">
        <v>954622.0</v>
      </c>
      <c r="E4271" s="43">
        <v>0.0</v>
      </c>
      <c r="H4271" s="45"/>
    </row>
    <row r="4272" hidden="1">
      <c r="A4272" s="41">
        <v>44416.0</v>
      </c>
      <c r="B4272" s="19">
        <v>956227.0</v>
      </c>
      <c r="E4272" s="43">
        <v>0.0</v>
      </c>
      <c r="H4272" s="45"/>
    </row>
    <row r="4273" hidden="1">
      <c r="A4273" s="41">
        <v>44416.0</v>
      </c>
      <c r="B4273" s="19">
        <v>956245.0</v>
      </c>
      <c r="E4273" s="43">
        <v>0.0</v>
      </c>
      <c r="H4273" s="45"/>
    </row>
    <row r="4274" hidden="1">
      <c r="A4274" s="41">
        <v>44417.0</v>
      </c>
      <c r="B4274" s="19">
        <v>956439.0</v>
      </c>
      <c r="E4274" s="43">
        <v>0.0</v>
      </c>
      <c r="H4274" s="45"/>
    </row>
    <row r="4275" hidden="1">
      <c r="A4275" s="41">
        <v>44417.0</v>
      </c>
      <c r="B4275" s="19">
        <v>956549.0</v>
      </c>
      <c r="E4275" s="43">
        <v>0.0</v>
      </c>
      <c r="H4275" s="45"/>
    </row>
    <row r="4276" hidden="1">
      <c r="A4276" s="41">
        <v>44417.0</v>
      </c>
      <c r="B4276" s="19">
        <v>956867.0</v>
      </c>
      <c r="E4276" s="43">
        <v>0.0</v>
      </c>
      <c r="H4276" s="45"/>
    </row>
    <row r="4277" hidden="1">
      <c r="A4277" s="41">
        <v>44417.0</v>
      </c>
      <c r="B4277" s="19">
        <v>956986.0</v>
      </c>
      <c r="E4277" s="43">
        <v>0.0</v>
      </c>
      <c r="H4277" s="45"/>
    </row>
    <row r="4278" hidden="1">
      <c r="A4278" s="41">
        <v>44418.0</v>
      </c>
      <c r="B4278" s="19">
        <v>957220.0</v>
      </c>
      <c r="E4278" s="43">
        <v>0.0</v>
      </c>
      <c r="H4278" s="45"/>
    </row>
    <row r="4279" hidden="1">
      <c r="A4279" s="41">
        <v>44418.0</v>
      </c>
      <c r="B4279" s="19">
        <v>957841.0</v>
      </c>
      <c r="E4279" s="43">
        <v>0.0</v>
      </c>
      <c r="H4279" s="45"/>
    </row>
    <row r="4280" hidden="1">
      <c r="A4280" s="41">
        <v>44418.0</v>
      </c>
      <c r="B4280" s="19">
        <v>957552.0</v>
      </c>
      <c r="E4280" s="43">
        <v>0.0</v>
      </c>
      <c r="H4280" s="45"/>
    </row>
    <row r="4281" hidden="1">
      <c r="A4281" s="41">
        <v>44419.0</v>
      </c>
      <c r="B4281" s="19">
        <v>957887.0</v>
      </c>
      <c r="E4281" s="43">
        <v>0.0</v>
      </c>
      <c r="H4281" s="45"/>
    </row>
    <row r="4282" hidden="1">
      <c r="A4282" s="41">
        <v>44419.0</v>
      </c>
      <c r="B4282" s="19">
        <v>957949.0</v>
      </c>
      <c r="E4282" s="43">
        <v>0.0</v>
      </c>
      <c r="H4282" s="45"/>
    </row>
    <row r="4283" hidden="1">
      <c r="A4283" s="41">
        <v>44419.0</v>
      </c>
      <c r="B4283" s="19">
        <v>958371.0</v>
      </c>
      <c r="E4283" s="43">
        <v>0.0</v>
      </c>
      <c r="H4283" s="45"/>
    </row>
    <row r="4284" hidden="1">
      <c r="A4284" s="41">
        <v>44420.0</v>
      </c>
      <c r="B4284" s="19">
        <v>958744.0</v>
      </c>
      <c r="E4284" s="43">
        <v>0.0</v>
      </c>
      <c r="H4284" s="45"/>
    </row>
    <row r="4285" hidden="1">
      <c r="A4285" s="41">
        <v>44420.0</v>
      </c>
      <c r="B4285" s="19">
        <v>959305.0</v>
      </c>
      <c r="E4285" s="43">
        <v>0.0</v>
      </c>
      <c r="H4285" s="45"/>
    </row>
    <row r="4286" hidden="1">
      <c r="A4286" s="41">
        <v>44420.0</v>
      </c>
      <c r="B4286" s="19">
        <v>959328.0</v>
      </c>
      <c r="E4286" s="43">
        <v>0.0</v>
      </c>
      <c r="H4286" s="45"/>
    </row>
    <row r="4287" hidden="1">
      <c r="A4287" s="41">
        <v>44420.0</v>
      </c>
      <c r="B4287" s="19">
        <v>959369.0</v>
      </c>
      <c r="E4287" s="43">
        <v>0.0</v>
      </c>
      <c r="H4287" s="45"/>
    </row>
    <row r="4288" hidden="1">
      <c r="A4288" s="41">
        <v>44420.0</v>
      </c>
      <c r="B4288" s="19">
        <v>959330.0</v>
      </c>
      <c r="E4288" s="43">
        <v>0.0</v>
      </c>
      <c r="H4288" s="45"/>
    </row>
    <row r="4289" hidden="1">
      <c r="A4289" s="41">
        <v>44420.0</v>
      </c>
      <c r="B4289" s="19">
        <v>959207.0</v>
      </c>
      <c r="E4289" s="43">
        <v>0.0</v>
      </c>
      <c r="H4289" s="45"/>
    </row>
    <row r="4290" hidden="1">
      <c r="A4290" s="41">
        <v>44420.0</v>
      </c>
      <c r="B4290" s="19">
        <v>958645.0</v>
      </c>
      <c r="E4290" s="43">
        <v>0.0</v>
      </c>
      <c r="H4290" s="45"/>
    </row>
    <row r="4291" hidden="1">
      <c r="A4291" s="41">
        <v>44421.0</v>
      </c>
      <c r="B4291" s="19">
        <v>959831.0</v>
      </c>
      <c r="E4291" s="43">
        <v>0.0</v>
      </c>
      <c r="H4291" s="45"/>
    </row>
    <row r="4292" hidden="1">
      <c r="A4292" s="41">
        <v>44421.0</v>
      </c>
      <c r="B4292" s="19">
        <v>959773.0</v>
      </c>
      <c r="E4292" s="43">
        <v>0.0</v>
      </c>
      <c r="H4292" s="45"/>
    </row>
    <row r="4293" hidden="1">
      <c r="A4293" s="41">
        <v>44421.0</v>
      </c>
      <c r="B4293" s="19">
        <v>959488.0</v>
      </c>
      <c r="E4293" s="43">
        <v>0.0</v>
      </c>
      <c r="H4293" s="45"/>
    </row>
    <row r="4294" hidden="1">
      <c r="A4294" s="41">
        <v>44421.0</v>
      </c>
      <c r="B4294" s="19">
        <v>959656.0</v>
      </c>
      <c r="E4294" s="43">
        <v>0.0</v>
      </c>
      <c r="H4294" s="45"/>
    </row>
    <row r="4295" hidden="1">
      <c r="A4295" s="41">
        <v>44421.0</v>
      </c>
      <c r="B4295" s="19">
        <v>959805.0</v>
      </c>
      <c r="E4295" s="43">
        <v>0.0</v>
      </c>
      <c r="H4295" s="45"/>
    </row>
    <row r="4296" hidden="1">
      <c r="A4296" s="41">
        <v>44409.0</v>
      </c>
      <c r="B4296" s="19">
        <v>949598.0</v>
      </c>
      <c r="E4296" s="43">
        <v>0.0</v>
      </c>
      <c r="H4296" s="45"/>
    </row>
    <row r="4297" hidden="1">
      <c r="A4297" s="41">
        <v>44409.0</v>
      </c>
      <c r="B4297" s="19">
        <v>949922.0</v>
      </c>
      <c r="E4297" s="43">
        <v>0.0</v>
      </c>
      <c r="H4297" s="45"/>
    </row>
    <row r="4298" hidden="1">
      <c r="A4298" s="41">
        <v>44409.0</v>
      </c>
      <c r="B4298" s="19">
        <v>950013.0</v>
      </c>
      <c r="E4298" s="43">
        <v>0.0</v>
      </c>
      <c r="H4298" s="45"/>
    </row>
    <row r="4299" hidden="1">
      <c r="A4299" s="41">
        <v>44409.0</v>
      </c>
      <c r="B4299" s="19">
        <v>949934.0</v>
      </c>
      <c r="E4299" s="43">
        <v>0.0</v>
      </c>
      <c r="H4299" s="45"/>
    </row>
    <row r="4300" hidden="1">
      <c r="A4300" s="41">
        <v>44409.0</v>
      </c>
      <c r="B4300" s="19">
        <v>949691.0</v>
      </c>
      <c r="E4300" s="43">
        <v>0.0</v>
      </c>
      <c r="H4300" s="45"/>
    </row>
    <row r="4301" hidden="1">
      <c r="A4301" s="41">
        <v>44409.0</v>
      </c>
      <c r="B4301" s="19">
        <v>949908.0</v>
      </c>
      <c r="E4301" s="43">
        <v>0.0</v>
      </c>
      <c r="H4301" s="45"/>
    </row>
    <row r="4302" hidden="1">
      <c r="A4302" s="41">
        <v>44410.0</v>
      </c>
      <c r="B4302" s="19">
        <v>950902.0</v>
      </c>
      <c r="E4302" s="43">
        <v>0.0</v>
      </c>
      <c r="H4302" s="45"/>
    </row>
    <row r="4303" hidden="1">
      <c r="A4303" s="41">
        <v>44410.0</v>
      </c>
      <c r="B4303" s="19">
        <v>950796.0</v>
      </c>
      <c r="E4303" s="43">
        <v>0.0</v>
      </c>
      <c r="H4303" s="45"/>
    </row>
    <row r="4304" hidden="1">
      <c r="A4304" s="41">
        <v>44410.0</v>
      </c>
      <c r="B4304" s="19">
        <v>951028.0</v>
      </c>
      <c r="E4304" s="43">
        <v>0.0</v>
      </c>
      <c r="H4304" s="45"/>
    </row>
    <row r="4305" hidden="1">
      <c r="A4305" s="41">
        <v>44410.0</v>
      </c>
      <c r="B4305" s="19">
        <v>950608.0</v>
      </c>
      <c r="E4305" s="43">
        <v>0.0</v>
      </c>
      <c r="H4305" s="45"/>
    </row>
    <row r="4306" hidden="1">
      <c r="A4306" s="41">
        <v>44410.0</v>
      </c>
      <c r="B4306" s="19">
        <v>950393.0</v>
      </c>
      <c r="E4306" s="43">
        <v>0.0</v>
      </c>
      <c r="H4306" s="45"/>
    </row>
    <row r="4307" hidden="1">
      <c r="A4307" s="41">
        <v>44411.0</v>
      </c>
      <c r="B4307" s="19">
        <v>951351.0</v>
      </c>
      <c r="E4307" s="43">
        <v>0.0</v>
      </c>
      <c r="H4307" s="45"/>
    </row>
    <row r="4308" hidden="1">
      <c r="A4308" s="41">
        <v>44411.0</v>
      </c>
      <c r="B4308" s="19">
        <v>951846.0</v>
      </c>
      <c r="E4308" s="43">
        <v>0.0</v>
      </c>
      <c r="H4308" s="45"/>
    </row>
    <row r="4309" hidden="1">
      <c r="A4309" s="41">
        <v>44412.0</v>
      </c>
      <c r="B4309" s="19">
        <v>952320.0</v>
      </c>
      <c r="E4309" s="43">
        <v>0.0</v>
      </c>
      <c r="H4309" s="45"/>
    </row>
    <row r="4310" hidden="1">
      <c r="A4310" s="41">
        <v>44413.0</v>
      </c>
      <c r="B4310" s="19">
        <v>952961.0</v>
      </c>
      <c r="E4310" s="43">
        <v>0.0</v>
      </c>
      <c r="H4310" s="45"/>
    </row>
    <row r="4311" hidden="1">
      <c r="A4311" s="41">
        <v>44413.0</v>
      </c>
      <c r="B4311" s="19">
        <v>953630.0</v>
      </c>
      <c r="E4311" s="43">
        <v>0.0</v>
      </c>
      <c r="H4311" s="45"/>
    </row>
    <row r="4312" hidden="1">
      <c r="A4312" s="41">
        <v>44413.0</v>
      </c>
      <c r="B4312" s="19">
        <v>953718.0</v>
      </c>
      <c r="E4312" s="43">
        <v>0.0</v>
      </c>
      <c r="H4312" s="45"/>
    </row>
    <row r="4313" hidden="1">
      <c r="A4313" s="41">
        <v>44413.0</v>
      </c>
      <c r="B4313" s="19">
        <v>953382.0</v>
      </c>
      <c r="E4313" s="43">
        <v>0.0</v>
      </c>
      <c r="H4313" s="45"/>
    </row>
    <row r="4314" hidden="1">
      <c r="A4314" s="41">
        <v>44413.0</v>
      </c>
      <c r="B4314" s="19">
        <v>952930.0</v>
      </c>
      <c r="E4314" s="43">
        <v>0.0</v>
      </c>
      <c r="H4314" s="45"/>
    </row>
    <row r="4315" hidden="1">
      <c r="A4315" s="41">
        <v>44413.0</v>
      </c>
      <c r="B4315" s="19">
        <v>953297.0</v>
      </c>
      <c r="E4315" s="43">
        <v>0.0</v>
      </c>
      <c r="H4315" s="45"/>
    </row>
    <row r="4316" hidden="1">
      <c r="A4316" s="41">
        <v>44413.0</v>
      </c>
      <c r="B4316" s="19">
        <v>953180.0</v>
      </c>
      <c r="E4316" s="43">
        <v>0.0</v>
      </c>
      <c r="H4316" s="45"/>
    </row>
    <row r="4317" hidden="1">
      <c r="A4317" s="41">
        <v>44413.0</v>
      </c>
      <c r="B4317" s="19">
        <v>952999.0</v>
      </c>
      <c r="E4317" s="43">
        <v>0.0</v>
      </c>
      <c r="H4317" s="45"/>
    </row>
    <row r="4318" hidden="1">
      <c r="A4318" s="41">
        <v>44413.0</v>
      </c>
      <c r="B4318" s="19">
        <v>953929.0</v>
      </c>
      <c r="E4318" s="43">
        <v>0.0</v>
      </c>
      <c r="H4318" s="45"/>
    </row>
    <row r="4319" hidden="1">
      <c r="A4319" s="41">
        <v>44414.0</v>
      </c>
      <c r="B4319" s="19">
        <v>954182.0</v>
      </c>
      <c r="E4319" s="43">
        <v>0.0</v>
      </c>
      <c r="H4319" s="45"/>
    </row>
    <row r="4320" hidden="1">
      <c r="A4320" s="41">
        <v>44414.0</v>
      </c>
      <c r="B4320" s="19">
        <v>954583.0</v>
      </c>
      <c r="E4320" s="43">
        <v>0.0</v>
      </c>
      <c r="H4320" s="45"/>
    </row>
    <row r="4321" hidden="1">
      <c r="A4321" s="41">
        <v>44414.0</v>
      </c>
      <c r="B4321" s="19">
        <v>954180.0</v>
      </c>
      <c r="E4321" s="43">
        <v>0.0</v>
      </c>
      <c r="H4321" s="45"/>
    </row>
    <row r="4322" hidden="1">
      <c r="A4322" s="41">
        <v>44415.0</v>
      </c>
      <c r="B4322" s="19">
        <v>955003.0</v>
      </c>
      <c r="E4322" s="43">
        <v>0.0</v>
      </c>
      <c r="H4322" s="45"/>
    </row>
    <row r="4323" hidden="1">
      <c r="A4323" s="41">
        <v>44415.0</v>
      </c>
      <c r="B4323" s="19">
        <v>954675.0</v>
      </c>
      <c r="E4323" s="43">
        <v>0.0</v>
      </c>
      <c r="H4323" s="45"/>
    </row>
    <row r="4324" hidden="1">
      <c r="A4324" s="41">
        <v>44415.0</v>
      </c>
      <c r="B4324" s="19">
        <v>954830.0</v>
      </c>
      <c r="E4324" s="43">
        <v>0.0</v>
      </c>
      <c r="H4324" s="45"/>
    </row>
    <row r="4325" hidden="1">
      <c r="A4325" s="41">
        <v>44415.0</v>
      </c>
      <c r="B4325" s="19">
        <v>954637.0</v>
      </c>
      <c r="E4325" s="43">
        <v>0.0</v>
      </c>
      <c r="H4325" s="45"/>
    </row>
    <row r="4326" hidden="1">
      <c r="A4326" s="41">
        <v>44415.0</v>
      </c>
      <c r="B4326" s="19">
        <v>954696.0</v>
      </c>
      <c r="E4326" s="43">
        <v>0.0</v>
      </c>
      <c r="H4326" s="45"/>
    </row>
    <row r="4327" hidden="1">
      <c r="A4327" s="41">
        <v>44415.0</v>
      </c>
      <c r="B4327" s="19">
        <v>955120.0</v>
      </c>
      <c r="E4327" s="43">
        <v>0.0</v>
      </c>
      <c r="H4327" s="45"/>
    </row>
    <row r="4328" hidden="1">
      <c r="A4328" s="41">
        <v>44415.0</v>
      </c>
      <c r="B4328" s="19">
        <v>954770.0</v>
      </c>
      <c r="E4328" s="43">
        <v>0.0</v>
      </c>
      <c r="H4328" s="45"/>
    </row>
    <row r="4329" hidden="1">
      <c r="A4329" s="41">
        <v>44415.0</v>
      </c>
      <c r="B4329" s="19">
        <v>955068.0</v>
      </c>
      <c r="E4329" s="43">
        <v>0.0</v>
      </c>
      <c r="H4329" s="45"/>
    </row>
    <row r="4330" hidden="1">
      <c r="A4330" s="41">
        <v>44416.0</v>
      </c>
      <c r="B4330" s="19">
        <v>955727.0</v>
      </c>
      <c r="E4330" s="43">
        <v>0.0</v>
      </c>
      <c r="H4330" s="45"/>
    </row>
    <row r="4331" hidden="1">
      <c r="A4331" s="41">
        <v>44416.0</v>
      </c>
      <c r="B4331" s="19">
        <v>955934.0</v>
      </c>
      <c r="E4331" s="43">
        <v>0.0</v>
      </c>
      <c r="H4331" s="45"/>
    </row>
    <row r="4332" hidden="1">
      <c r="A4332" s="41">
        <v>44417.0</v>
      </c>
      <c r="B4332" s="19">
        <v>956614.0</v>
      </c>
      <c r="E4332" s="43">
        <v>0.0</v>
      </c>
      <c r="H4332" s="45"/>
    </row>
    <row r="4333" hidden="1">
      <c r="A4333" s="41">
        <v>44417.0</v>
      </c>
      <c r="B4333" s="19">
        <v>956896.0</v>
      </c>
      <c r="E4333" s="43">
        <v>0.0</v>
      </c>
      <c r="H4333" s="45"/>
    </row>
    <row r="4334" hidden="1">
      <c r="A4334" s="41">
        <v>44417.0</v>
      </c>
      <c r="B4334" s="19">
        <v>957056.0</v>
      </c>
      <c r="E4334" s="43">
        <v>0.0</v>
      </c>
      <c r="H4334" s="45"/>
    </row>
    <row r="4335" hidden="1">
      <c r="A4335" s="41">
        <v>44417.0</v>
      </c>
      <c r="B4335" s="19">
        <v>956719.0</v>
      </c>
      <c r="E4335" s="43">
        <v>0.0</v>
      </c>
      <c r="H4335" s="45"/>
    </row>
    <row r="4336" hidden="1">
      <c r="A4336" s="41">
        <v>44418.0</v>
      </c>
      <c r="B4336" s="19">
        <v>957759.0</v>
      </c>
      <c r="E4336" s="43">
        <v>0.0</v>
      </c>
      <c r="H4336" s="45"/>
    </row>
    <row r="4337" hidden="1">
      <c r="A4337" s="41">
        <v>44418.0</v>
      </c>
      <c r="B4337" s="19">
        <v>957804.0</v>
      </c>
      <c r="E4337" s="43">
        <v>0.0</v>
      </c>
      <c r="H4337" s="45"/>
    </row>
    <row r="4338" hidden="1">
      <c r="A4338" s="41">
        <v>44418.0</v>
      </c>
      <c r="B4338" s="19">
        <v>957681.0</v>
      </c>
      <c r="E4338" s="43">
        <v>0.0</v>
      </c>
      <c r="H4338" s="45"/>
    </row>
    <row r="4339" hidden="1">
      <c r="A4339" s="41">
        <v>44418.0</v>
      </c>
      <c r="B4339" s="19">
        <v>957333.0</v>
      </c>
      <c r="E4339" s="43">
        <v>0.0</v>
      </c>
      <c r="H4339" s="45"/>
    </row>
    <row r="4340" hidden="1">
      <c r="A4340" s="41">
        <v>44419.0</v>
      </c>
      <c r="B4340" s="19">
        <v>958474.0</v>
      </c>
      <c r="E4340" s="43">
        <v>0.0</v>
      </c>
      <c r="H4340" s="45"/>
    </row>
    <row r="4341" hidden="1">
      <c r="A4341" s="41">
        <v>44420.0</v>
      </c>
      <c r="B4341" s="19">
        <v>958830.0</v>
      </c>
      <c r="E4341" s="43">
        <v>0.0</v>
      </c>
      <c r="H4341" s="45"/>
    </row>
    <row r="4342" hidden="1">
      <c r="A4342" s="41">
        <v>44420.0</v>
      </c>
      <c r="B4342" s="19">
        <v>959229.0</v>
      </c>
      <c r="E4342" s="43">
        <v>0.0</v>
      </c>
      <c r="H4342" s="45"/>
    </row>
    <row r="4343" hidden="1">
      <c r="A4343" s="41">
        <v>44421.0</v>
      </c>
      <c r="B4343" s="19">
        <v>959877.0</v>
      </c>
      <c r="E4343" s="43">
        <v>0.0</v>
      </c>
      <c r="H4343" s="45"/>
    </row>
    <row r="4344" hidden="1">
      <c r="A4344" s="41">
        <v>44421.0</v>
      </c>
      <c r="B4344" s="19">
        <v>959713.0</v>
      </c>
      <c r="E4344" s="43">
        <v>0.0</v>
      </c>
      <c r="H4344" s="45"/>
    </row>
    <row r="4345" hidden="1">
      <c r="A4345" s="41">
        <v>44422.0</v>
      </c>
      <c r="B4345" s="19">
        <v>960078.0</v>
      </c>
      <c r="E4345" s="43">
        <v>0.0</v>
      </c>
      <c r="H4345" s="45"/>
    </row>
    <row r="4346" hidden="1">
      <c r="A4346" s="41">
        <v>44423.0</v>
      </c>
      <c r="B4346" s="19">
        <v>960465.0</v>
      </c>
      <c r="E4346" s="43">
        <v>0.0</v>
      </c>
      <c r="H4346" s="45"/>
    </row>
    <row r="4347" hidden="1">
      <c r="A4347" s="41">
        <v>44423.0</v>
      </c>
      <c r="B4347" s="19">
        <v>960712.0</v>
      </c>
      <c r="E4347" s="43">
        <v>0.0</v>
      </c>
      <c r="H4347" s="45"/>
    </row>
    <row r="4348" hidden="1">
      <c r="A4348" s="41">
        <v>44423.0</v>
      </c>
      <c r="B4348" s="19">
        <v>960737.0</v>
      </c>
      <c r="E4348" s="43">
        <v>0.0</v>
      </c>
      <c r="H4348" s="45"/>
    </row>
    <row r="4349" hidden="1">
      <c r="A4349" s="41">
        <v>44423.0</v>
      </c>
      <c r="B4349" s="19">
        <v>960688.0</v>
      </c>
      <c r="E4349" s="43">
        <v>0.0</v>
      </c>
      <c r="H4349" s="45"/>
    </row>
    <row r="4350" hidden="1">
      <c r="A4350" s="41">
        <v>44409.0</v>
      </c>
      <c r="B4350" s="19">
        <v>949945.0</v>
      </c>
      <c r="E4350" s="43">
        <v>0.0</v>
      </c>
      <c r="H4350" s="45"/>
    </row>
    <row r="4351" hidden="1">
      <c r="A4351" s="41">
        <v>44409.0</v>
      </c>
      <c r="B4351" s="19">
        <v>949712.0</v>
      </c>
      <c r="E4351" s="43">
        <v>0.0</v>
      </c>
      <c r="H4351" s="45"/>
    </row>
    <row r="4352" hidden="1">
      <c r="A4352" s="41">
        <v>44409.0</v>
      </c>
      <c r="B4352" s="19">
        <v>949466.0</v>
      </c>
      <c r="E4352" s="43">
        <v>0.0</v>
      </c>
      <c r="H4352" s="45"/>
    </row>
    <row r="4353" hidden="1">
      <c r="A4353" s="41">
        <v>44409.0</v>
      </c>
      <c r="B4353" s="19">
        <v>949165.0</v>
      </c>
      <c r="E4353" s="43">
        <v>0.0</v>
      </c>
      <c r="H4353" s="45"/>
    </row>
    <row r="4354" hidden="1">
      <c r="A4354" s="41">
        <v>44409.0</v>
      </c>
      <c r="B4354" s="19">
        <v>949940.0</v>
      </c>
      <c r="E4354" s="43">
        <v>0.0</v>
      </c>
      <c r="H4354" s="45"/>
    </row>
    <row r="4355" hidden="1">
      <c r="A4355" s="41">
        <v>44409.0</v>
      </c>
      <c r="B4355" s="19">
        <v>949783.0</v>
      </c>
      <c r="E4355" s="43">
        <v>0.0</v>
      </c>
      <c r="H4355" s="45"/>
    </row>
    <row r="4356" hidden="1">
      <c r="A4356" s="41">
        <v>44410.0</v>
      </c>
      <c r="B4356" s="19">
        <v>951032.0</v>
      </c>
      <c r="E4356" s="43">
        <v>0.0</v>
      </c>
      <c r="H4356" s="45"/>
    </row>
    <row r="4357" hidden="1">
      <c r="A4357" s="41">
        <v>44410.0</v>
      </c>
      <c r="B4357" s="19">
        <v>950794.0</v>
      </c>
      <c r="E4357" s="43">
        <v>0.0</v>
      </c>
      <c r="H4357" s="45"/>
    </row>
    <row r="4358" hidden="1">
      <c r="A4358" s="41">
        <v>44410.0</v>
      </c>
      <c r="B4358" s="19">
        <v>951025.0</v>
      </c>
      <c r="E4358" s="43">
        <v>0.0</v>
      </c>
      <c r="H4358" s="45"/>
    </row>
    <row r="4359" hidden="1">
      <c r="A4359" s="41">
        <v>44410.0</v>
      </c>
      <c r="B4359" s="19">
        <v>950171.0</v>
      </c>
      <c r="E4359" s="43">
        <v>0.0</v>
      </c>
      <c r="H4359" s="45"/>
    </row>
    <row r="4360" hidden="1">
      <c r="A4360" s="41">
        <v>44410.0</v>
      </c>
      <c r="B4360" s="19">
        <v>951029.0</v>
      </c>
      <c r="E4360" s="43">
        <v>0.0</v>
      </c>
      <c r="H4360" s="45"/>
    </row>
    <row r="4361" hidden="1">
      <c r="A4361" s="41">
        <v>44411.0</v>
      </c>
      <c r="B4361" s="19">
        <v>951335.0</v>
      </c>
      <c r="E4361" s="43">
        <v>0.0</v>
      </c>
      <c r="H4361" s="45"/>
    </row>
    <row r="4362" hidden="1">
      <c r="A4362" s="41">
        <v>44411.0</v>
      </c>
      <c r="B4362" s="19">
        <v>951632.0</v>
      </c>
      <c r="E4362" s="43">
        <v>0.0</v>
      </c>
      <c r="H4362" s="45"/>
    </row>
    <row r="4363" hidden="1">
      <c r="A4363" s="41">
        <v>44413.0</v>
      </c>
      <c r="B4363" s="19">
        <v>953959.0</v>
      </c>
      <c r="E4363" s="43">
        <v>0.0</v>
      </c>
      <c r="H4363" s="45"/>
    </row>
    <row r="4364" hidden="1">
      <c r="A4364" s="41">
        <v>44413.0</v>
      </c>
      <c r="B4364" s="19">
        <v>953575.0</v>
      </c>
      <c r="E4364" s="43">
        <v>0.0</v>
      </c>
      <c r="H4364" s="45"/>
    </row>
    <row r="4365" hidden="1">
      <c r="A4365" s="41">
        <v>44413.0</v>
      </c>
      <c r="B4365" s="19">
        <v>953680.0</v>
      </c>
      <c r="E4365" s="43">
        <v>0.0</v>
      </c>
      <c r="H4365" s="45"/>
    </row>
    <row r="4366" hidden="1">
      <c r="A4366" s="41">
        <v>44414.0</v>
      </c>
      <c r="B4366" s="19">
        <v>954340.0</v>
      </c>
      <c r="E4366" s="43">
        <v>0.0</v>
      </c>
      <c r="H4366" s="45"/>
    </row>
    <row r="4367" hidden="1">
      <c r="A4367" s="41">
        <v>44414.0</v>
      </c>
      <c r="B4367" s="19">
        <v>954237.0</v>
      </c>
      <c r="E4367" s="43">
        <v>0.0</v>
      </c>
      <c r="H4367" s="45"/>
    </row>
    <row r="4368" hidden="1">
      <c r="A4368" s="41">
        <v>44415.0</v>
      </c>
      <c r="B4368" s="19">
        <v>954708.0</v>
      </c>
      <c r="E4368" s="43">
        <v>0.0</v>
      </c>
      <c r="H4368" s="45"/>
    </row>
    <row r="4369" hidden="1">
      <c r="A4369" s="41">
        <v>44416.0</v>
      </c>
      <c r="B4369" s="19">
        <v>955573.0</v>
      </c>
      <c r="E4369" s="43">
        <v>0.0</v>
      </c>
      <c r="H4369" s="45"/>
    </row>
    <row r="4370" hidden="1">
      <c r="A4370" s="41">
        <v>44416.0</v>
      </c>
      <c r="B4370" s="19">
        <v>956132.0</v>
      </c>
      <c r="E4370" s="43">
        <v>0.0</v>
      </c>
      <c r="H4370" s="45"/>
    </row>
    <row r="4371" hidden="1">
      <c r="A4371" s="41">
        <v>44416.0</v>
      </c>
      <c r="B4371" s="19">
        <v>955666.0</v>
      </c>
      <c r="E4371" s="43">
        <v>0.0</v>
      </c>
      <c r="H4371" s="45"/>
    </row>
    <row r="4372" hidden="1">
      <c r="A4372" s="41">
        <v>44416.0</v>
      </c>
      <c r="B4372" s="19">
        <v>956022.0</v>
      </c>
      <c r="E4372" s="43">
        <v>0.0</v>
      </c>
      <c r="H4372" s="45"/>
    </row>
    <row r="4373" hidden="1">
      <c r="A4373" s="41">
        <v>44416.0</v>
      </c>
      <c r="B4373" s="19">
        <v>955431.0</v>
      </c>
      <c r="E4373" s="43">
        <v>0.0</v>
      </c>
      <c r="H4373" s="45"/>
    </row>
    <row r="4374" hidden="1">
      <c r="A4374" s="41">
        <v>44416.0</v>
      </c>
      <c r="B4374" s="19">
        <v>956269.0</v>
      </c>
      <c r="E4374" s="43">
        <v>0.0</v>
      </c>
      <c r="H4374" s="45"/>
    </row>
    <row r="4375" hidden="1">
      <c r="A4375" s="41">
        <v>44416.0</v>
      </c>
      <c r="B4375" s="19">
        <v>956077.0</v>
      </c>
      <c r="E4375" s="43">
        <v>0.0</v>
      </c>
      <c r="H4375" s="45"/>
    </row>
    <row r="4376" hidden="1">
      <c r="A4376" s="41">
        <v>44416.0</v>
      </c>
      <c r="B4376" s="19">
        <v>955582.0</v>
      </c>
      <c r="E4376" s="43">
        <v>0.0</v>
      </c>
      <c r="H4376" s="45"/>
    </row>
    <row r="4377" hidden="1">
      <c r="A4377" s="41">
        <v>44417.0</v>
      </c>
      <c r="B4377" s="19">
        <v>956765.0</v>
      </c>
      <c r="E4377" s="43">
        <v>0.0</v>
      </c>
      <c r="H4377" s="45"/>
    </row>
    <row r="4378" hidden="1">
      <c r="A4378" s="41">
        <v>44417.0</v>
      </c>
      <c r="B4378" s="19">
        <v>956776.0</v>
      </c>
      <c r="E4378" s="43">
        <v>0.0</v>
      </c>
      <c r="H4378" s="45"/>
    </row>
    <row r="4379" hidden="1">
      <c r="A4379" s="41">
        <v>44417.0</v>
      </c>
      <c r="B4379" s="19">
        <v>956660.0</v>
      </c>
      <c r="E4379" s="43">
        <v>0.0</v>
      </c>
      <c r="H4379" s="45"/>
    </row>
    <row r="4380" hidden="1">
      <c r="A4380" s="41">
        <v>44417.0</v>
      </c>
      <c r="B4380" s="19">
        <v>957090.0</v>
      </c>
      <c r="E4380" s="43">
        <v>0.0</v>
      </c>
      <c r="H4380" s="45"/>
    </row>
    <row r="4381" hidden="1">
      <c r="A4381" s="41">
        <v>44417.0</v>
      </c>
      <c r="B4381" s="19">
        <v>956649.0</v>
      </c>
      <c r="E4381" s="43">
        <v>0.0</v>
      </c>
      <c r="H4381" s="45"/>
    </row>
    <row r="4382" hidden="1">
      <c r="A4382" s="41">
        <v>44417.0</v>
      </c>
      <c r="B4382" s="19">
        <v>956395.0</v>
      </c>
      <c r="E4382" s="43">
        <v>0.0</v>
      </c>
      <c r="H4382" s="45"/>
    </row>
    <row r="4383" hidden="1">
      <c r="A4383" s="41">
        <v>44418.0</v>
      </c>
      <c r="B4383" s="19">
        <v>957367.0</v>
      </c>
      <c r="E4383" s="43">
        <v>0.0</v>
      </c>
      <c r="H4383" s="45"/>
    </row>
    <row r="4384" hidden="1">
      <c r="A4384" s="41">
        <v>44419.0</v>
      </c>
      <c r="B4384" s="19">
        <v>958028.0</v>
      </c>
      <c r="E4384" s="43">
        <v>0.0</v>
      </c>
      <c r="H4384" s="45"/>
    </row>
    <row r="4385" hidden="1">
      <c r="A4385" s="41">
        <v>44420.0</v>
      </c>
      <c r="B4385" s="19">
        <v>958904.0</v>
      </c>
      <c r="E4385" s="43">
        <v>0.0</v>
      </c>
      <c r="H4385" s="45"/>
    </row>
    <row r="4386" hidden="1">
      <c r="A4386" s="41">
        <v>44420.0</v>
      </c>
      <c r="B4386" s="19">
        <v>959250.0</v>
      </c>
      <c r="E4386" s="43">
        <v>0.0</v>
      </c>
      <c r="H4386" s="45"/>
    </row>
    <row r="4387" hidden="1">
      <c r="A4387" s="41">
        <v>44420.0</v>
      </c>
      <c r="B4387" s="19">
        <v>958554.0</v>
      </c>
      <c r="E4387" s="43">
        <v>0.0</v>
      </c>
      <c r="H4387" s="45"/>
    </row>
    <row r="4388" hidden="1">
      <c r="A4388" s="41">
        <v>44420.0</v>
      </c>
      <c r="B4388" s="19">
        <v>959104.0</v>
      </c>
      <c r="E4388" s="43">
        <v>0.0</v>
      </c>
      <c r="H4388" s="45"/>
    </row>
    <row r="4389" hidden="1">
      <c r="A4389" s="41">
        <v>44420.0</v>
      </c>
      <c r="B4389" s="19">
        <v>959320.0</v>
      </c>
      <c r="E4389" s="43">
        <v>0.0</v>
      </c>
      <c r="H4389" s="45"/>
    </row>
    <row r="4390" hidden="1">
      <c r="A4390" s="41">
        <v>44421.0</v>
      </c>
      <c r="B4390" s="19">
        <v>959785.0</v>
      </c>
      <c r="E4390" s="43">
        <v>0.0</v>
      </c>
      <c r="H4390" s="45"/>
    </row>
    <row r="4391" hidden="1">
      <c r="A4391" s="41">
        <v>44421.0</v>
      </c>
      <c r="B4391" s="19">
        <v>959942.0</v>
      </c>
      <c r="E4391" s="43">
        <v>0.0</v>
      </c>
      <c r="H4391" s="45"/>
    </row>
    <row r="4392" hidden="1">
      <c r="A4392" s="41">
        <v>44421.0</v>
      </c>
      <c r="B4392" s="19">
        <v>959550.0</v>
      </c>
      <c r="E4392" s="43">
        <v>0.0</v>
      </c>
      <c r="H4392" s="45"/>
    </row>
    <row r="4393" hidden="1">
      <c r="A4393" s="41">
        <v>44421.0</v>
      </c>
      <c r="B4393" s="19">
        <v>959880.0</v>
      </c>
      <c r="E4393" s="43">
        <v>0.0</v>
      </c>
      <c r="H4393" s="45"/>
    </row>
    <row r="4394" hidden="1">
      <c r="A4394" s="41">
        <v>44422.0</v>
      </c>
      <c r="B4394" s="19">
        <v>960421.0</v>
      </c>
      <c r="E4394" s="43">
        <v>0.0</v>
      </c>
      <c r="H4394" s="45"/>
    </row>
    <row r="4395" hidden="1">
      <c r="A4395" s="41">
        <v>44423.0</v>
      </c>
      <c r="B4395" s="19">
        <v>960460.0</v>
      </c>
      <c r="E4395" s="43">
        <v>0.0</v>
      </c>
      <c r="H4395" s="45"/>
    </row>
    <row r="4396" hidden="1">
      <c r="A4396" s="41">
        <v>44423.0</v>
      </c>
      <c r="B4396" s="19">
        <v>960470.0</v>
      </c>
      <c r="E4396" s="43">
        <v>0.0</v>
      </c>
      <c r="H4396" s="45"/>
    </row>
    <row r="4397" hidden="1">
      <c r="A4397" s="41">
        <v>44423.0</v>
      </c>
      <c r="B4397" s="19">
        <v>961122.0</v>
      </c>
      <c r="E4397" s="43">
        <v>0.0</v>
      </c>
      <c r="H4397" s="45"/>
    </row>
    <row r="4398" hidden="1">
      <c r="A4398" s="41">
        <v>44423.0</v>
      </c>
      <c r="B4398" s="19">
        <v>961002.0</v>
      </c>
      <c r="E4398" s="43">
        <v>0.0</v>
      </c>
      <c r="H4398" s="45"/>
    </row>
    <row r="4399" hidden="1">
      <c r="A4399" s="41">
        <v>44409.0</v>
      </c>
      <c r="B4399" s="19">
        <v>949430.0</v>
      </c>
      <c r="E4399" s="43">
        <v>0.0</v>
      </c>
      <c r="H4399" s="45"/>
    </row>
    <row r="4400" hidden="1">
      <c r="A4400" s="41">
        <v>44409.0</v>
      </c>
      <c r="B4400" s="19">
        <v>949428.0</v>
      </c>
      <c r="E4400" s="43">
        <v>0.0</v>
      </c>
      <c r="H4400" s="45"/>
    </row>
    <row r="4401" hidden="1">
      <c r="A4401" s="41">
        <v>44410.0</v>
      </c>
      <c r="B4401" s="19">
        <v>950885.0</v>
      </c>
      <c r="E4401" s="43">
        <v>0.0</v>
      </c>
      <c r="H4401" s="45"/>
    </row>
    <row r="4402" hidden="1">
      <c r="A4402" s="41">
        <v>44410.0</v>
      </c>
      <c r="B4402" s="19">
        <v>950853.0</v>
      </c>
      <c r="E4402" s="43">
        <v>0.0</v>
      </c>
      <c r="H4402" s="45"/>
    </row>
    <row r="4403" hidden="1">
      <c r="A4403" s="41">
        <v>44410.0</v>
      </c>
      <c r="B4403" s="19">
        <v>950324.0</v>
      </c>
      <c r="E4403" s="43">
        <v>0.0</v>
      </c>
      <c r="H4403" s="45"/>
    </row>
    <row r="4404" hidden="1">
      <c r="A4404" s="41">
        <v>44410.0</v>
      </c>
      <c r="B4404" s="19">
        <v>950689.0</v>
      </c>
      <c r="E4404" s="43">
        <v>0.0</v>
      </c>
      <c r="H4404" s="45"/>
    </row>
    <row r="4405" hidden="1">
      <c r="A4405" s="41">
        <v>44410.0</v>
      </c>
      <c r="B4405" s="19">
        <v>950474.0</v>
      </c>
      <c r="E4405" s="43">
        <v>0.0</v>
      </c>
      <c r="H4405" s="45"/>
    </row>
    <row r="4406" hidden="1">
      <c r="A4406" s="41">
        <v>44410.0</v>
      </c>
      <c r="B4406" s="19">
        <v>950736.0</v>
      </c>
      <c r="E4406" s="43">
        <v>0.0</v>
      </c>
      <c r="H4406" s="45"/>
    </row>
    <row r="4407" hidden="1">
      <c r="A4407" s="41">
        <v>44411.0</v>
      </c>
      <c r="B4407" s="19">
        <v>951279.0</v>
      </c>
      <c r="E4407" s="43">
        <v>0.0</v>
      </c>
      <c r="H4407" s="45"/>
    </row>
    <row r="4408" hidden="1">
      <c r="A4408" s="41">
        <v>44411.0</v>
      </c>
      <c r="B4408" s="19">
        <v>951283.0</v>
      </c>
      <c r="E4408" s="43">
        <v>0.0</v>
      </c>
      <c r="H4408" s="45"/>
    </row>
    <row r="4409" hidden="1">
      <c r="A4409" s="41">
        <v>44411.0</v>
      </c>
      <c r="B4409" s="19">
        <v>951611.0</v>
      </c>
      <c r="E4409" s="43">
        <v>0.0</v>
      </c>
      <c r="H4409" s="45"/>
    </row>
    <row r="4410" hidden="1">
      <c r="A4410" s="41">
        <v>44411.0</v>
      </c>
      <c r="B4410" s="19">
        <v>951394.0</v>
      </c>
      <c r="E4410" s="43">
        <v>0.0</v>
      </c>
      <c r="H4410" s="45"/>
    </row>
    <row r="4411" hidden="1">
      <c r="A4411" s="41">
        <v>44411.0</v>
      </c>
      <c r="B4411" s="19">
        <v>951120.0</v>
      </c>
      <c r="E4411" s="43">
        <v>0.0</v>
      </c>
      <c r="H4411" s="45"/>
    </row>
    <row r="4412" hidden="1">
      <c r="A4412" s="41">
        <v>44412.0</v>
      </c>
      <c r="B4412" s="19">
        <v>952438.0</v>
      </c>
      <c r="E4412" s="43">
        <v>0.0</v>
      </c>
      <c r="H4412" s="45"/>
    </row>
    <row r="4413" hidden="1">
      <c r="A4413" s="41">
        <v>44412.0</v>
      </c>
      <c r="B4413" s="19">
        <v>952767.0</v>
      </c>
      <c r="E4413" s="43">
        <v>0.0</v>
      </c>
      <c r="H4413" s="45"/>
    </row>
    <row r="4414" hidden="1">
      <c r="A4414" s="41">
        <v>44412.0</v>
      </c>
      <c r="B4414" s="19">
        <v>952398.0</v>
      </c>
      <c r="E4414" s="43">
        <v>0.0</v>
      </c>
      <c r="H4414" s="45"/>
    </row>
    <row r="4415" hidden="1">
      <c r="A4415" s="41">
        <v>44412.0</v>
      </c>
      <c r="B4415" s="19">
        <v>952766.0</v>
      </c>
      <c r="E4415" s="43">
        <v>0.0</v>
      </c>
      <c r="H4415" s="45"/>
    </row>
    <row r="4416" hidden="1">
      <c r="A4416" s="41">
        <v>44413.0</v>
      </c>
      <c r="B4416" s="19">
        <v>953814.0</v>
      </c>
      <c r="E4416" s="43">
        <v>0.0</v>
      </c>
      <c r="H4416" s="45"/>
    </row>
    <row r="4417" hidden="1">
      <c r="A4417" s="41">
        <v>44413.0</v>
      </c>
      <c r="B4417" s="19">
        <v>953721.0</v>
      </c>
      <c r="E4417" s="43">
        <v>0.0</v>
      </c>
      <c r="H4417" s="45"/>
    </row>
    <row r="4418" hidden="1">
      <c r="A4418" s="41">
        <v>44413.0</v>
      </c>
      <c r="B4418" s="19">
        <v>953740.0</v>
      </c>
      <c r="E4418" s="43">
        <v>0.0</v>
      </c>
      <c r="H4418" s="45"/>
    </row>
    <row r="4419" hidden="1">
      <c r="A4419" s="41">
        <v>44413.0</v>
      </c>
      <c r="B4419" s="19">
        <v>953957.0</v>
      </c>
      <c r="E4419" s="43">
        <v>0.0</v>
      </c>
      <c r="H4419" s="45"/>
    </row>
    <row r="4420" hidden="1">
      <c r="A4420" s="41">
        <v>44413.0</v>
      </c>
      <c r="B4420" s="19">
        <v>953705.0</v>
      </c>
      <c r="E4420" s="43">
        <v>0.0</v>
      </c>
      <c r="H4420" s="45"/>
    </row>
    <row r="4421" hidden="1">
      <c r="A4421" s="41">
        <v>44413.0</v>
      </c>
      <c r="B4421" s="19">
        <v>953933.0</v>
      </c>
      <c r="E4421" s="43">
        <v>0.0</v>
      </c>
      <c r="H4421" s="45"/>
    </row>
    <row r="4422" hidden="1">
      <c r="A4422" s="41">
        <v>44414.0</v>
      </c>
      <c r="B4422" s="19">
        <v>954415.0</v>
      </c>
      <c r="E4422" s="43">
        <v>0.0</v>
      </c>
      <c r="H4422" s="45"/>
    </row>
    <row r="4423" hidden="1">
      <c r="A4423" s="41">
        <v>44415.0</v>
      </c>
      <c r="B4423" s="19">
        <v>954666.0</v>
      </c>
      <c r="E4423" s="43">
        <v>0.0</v>
      </c>
      <c r="H4423" s="45"/>
    </row>
    <row r="4424" hidden="1">
      <c r="A4424" s="41">
        <v>44415.0</v>
      </c>
      <c r="B4424" s="19">
        <v>955238.0</v>
      </c>
      <c r="E4424" s="43">
        <v>0.0</v>
      </c>
      <c r="H4424" s="45"/>
    </row>
    <row r="4425" hidden="1">
      <c r="A4425" s="41">
        <v>44415.0</v>
      </c>
      <c r="B4425" s="19">
        <v>954874.0</v>
      </c>
      <c r="E4425" s="43">
        <v>0.0</v>
      </c>
      <c r="H4425" s="45"/>
    </row>
    <row r="4426" hidden="1">
      <c r="A4426" s="41">
        <v>44415.0</v>
      </c>
      <c r="B4426" s="19">
        <v>955079.0</v>
      </c>
      <c r="E4426" s="43">
        <v>0.0</v>
      </c>
      <c r="H4426" s="45"/>
    </row>
    <row r="4427" hidden="1">
      <c r="A4427" s="41">
        <v>44416.0</v>
      </c>
      <c r="B4427" s="19">
        <v>955610.0</v>
      </c>
      <c r="E4427" s="43">
        <v>0.0</v>
      </c>
      <c r="H4427" s="45"/>
    </row>
    <row r="4428" hidden="1">
      <c r="A4428" s="41">
        <v>44416.0</v>
      </c>
      <c r="B4428" s="19">
        <v>955849.0</v>
      </c>
      <c r="E4428" s="43">
        <v>0.0</v>
      </c>
      <c r="H4428" s="45"/>
    </row>
    <row r="4429" hidden="1">
      <c r="A4429" s="41">
        <v>44416.0</v>
      </c>
      <c r="B4429" s="19">
        <v>955342.0</v>
      </c>
      <c r="E4429" s="43">
        <v>0.0</v>
      </c>
      <c r="H4429" s="45"/>
    </row>
    <row r="4430" hidden="1">
      <c r="A4430" s="41">
        <v>44416.0</v>
      </c>
      <c r="B4430" s="19">
        <v>955482.0</v>
      </c>
      <c r="E4430" s="43">
        <v>0.0</v>
      </c>
      <c r="H4430" s="45"/>
    </row>
    <row r="4431" hidden="1">
      <c r="A4431" s="41">
        <v>44416.0</v>
      </c>
      <c r="B4431" s="19">
        <v>955668.0</v>
      </c>
      <c r="E4431" s="43">
        <v>0.0</v>
      </c>
      <c r="H4431" s="45"/>
    </row>
    <row r="4432" hidden="1">
      <c r="A4432" s="41">
        <v>44417.0</v>
      </c>
      <c r="B4432" s="19">
        <v>956697.0</v>
      </c>
      <c r="E4432" s="43">
        <v>0.0</v>
      </c>
      <c r="H4432" s="45"/>
    </row>
    <row r="4433" hidden="1">
      <c r="A4433" s="41">
        <v>44418.0</v>
      </c>
      <c r="B4433" s="19">
        <v>957330.0</v>
      </c>
      <c r="E4433" s="43">
        <v>0.0</v>
      </c>
      <c r="H4433" s="45"/>
    </row>
    <row r="4434" hidden="1">
      <c r="A4434" s="41">
        <v>44418.0</v>
      </c>
      <c r="B4434" s="19">
        <v>957248.0</v>
      </c>
      <c r="E4434" s="43">
        <v>0.0</v>
      </c>
      <c r="H4434" s="45"/>
    </row>
    <row r="4435" hidden="1">
      <c r="A4435" s="41">
        <v>44419.0</v>
      </c>
      <c r="B4435" s="19">
        <v>958281.0</v>
      </c>
      <c r="E4435" s="43">
        <v>0.0</v>
      </c>
      <c r="H4435" s="45"/>
    </row>
    <row r="4436" hidden="1">
      <c r="A4436" s="41">
        <v>44419.0</v>
      </c>
      <c r="B4436" s="19">
        <v>958280.0</v>
      </c>
      <c r="E4436" s="43">
        <v>0.0</v>
      </c>
      <c r="H4436" s="45"/>
    </row>
    <row r="4437" hidden="1">
      <c r="A4437" s="41">
        <v>44419.0</v>
      </c>
      <c r="B4437" s="19">
        <v>958452.0</v>
      </c>
      <c r="E4437" s="43">
        <v>0.0</v>
      </c>
      <c r="H4437" s="45"/>
    </row>
    <row r="4438" hidden="1">
      <c r="A4438" s="41">
        <v>44419.0</v>
      </c>
      <c r="B4438" s="19">
        <v>958362.0</v>
      </c>
      <c r="E4438" s="43">
        <v>0.0</v>
      </c>
      <c r="H4438" s="45"/>
    </row>
    <row r="4439" hidden="1">
      <c r="A4439" s="41">
        <v>44419.0</v>
      </c>
      <c r="B4439" s="19">
        <v>958310.0</v>
      </c>
      <c r="E4439" s="43">
        <v>0.0</v>
      </c>
      <c r="H4439" s="45"/>
    </row>
    <row r="4440" hidden="1">
      <c r="A4440" s="41">
        <v>44419.0</v>
      </c>
      <c r="B4440" s="19">
        <v>957946.0</v>
      </c>
      <c r="E4440" s="43">
        <v>0.0</v>
      </c>
      <c r="H4440" s="45"/>
    </row>
    <row r="4441" hidden="1">
      <c r="A4441" s="41">
        <v>44420.0</v>
      </c>
      <c r="B4441" s="19">
        <v>959385.0</v>
      </c>
      <c r="E4441" s="43">
        <v>0.0</v>
      </c>
      <c r="H4441" s="45"/>
    </row>
    <row r="4442" hidden="1">
      <c r="A4442" s="41">
        <v>44420.0</v>
      </c>
      <c r="B4442" s="19">
        <v>959288.0</v>
      </c>
      <c r="E4442" s="43">
        <v>0.0</v>
      </c>
      <c r="H4442" s="45"/>
    </row>
    <row r="4443" hidden="1">
      <c r="A4443" s="41">
        <v>44420.0</v>
      </c>
      <c r="B4443" s="19">
        <v>958730.0</v>
      </c>
      <c r="E4443" s="43">
        <v>0.0</v>
      </c>
      <c r="H4443" s="45"/>
    </row>
    <row r="4444" hidden="1">
      <c r="A4444" s="41">
        <v>44420.0</v>
      </c>
      <c r="B4444" s="19">
        <v>959046.0</v>
      </c>
      <c r="E4444" s="43">
        <v>0.0</v>
      </c>
      <c r="H4444" s="45"/>
    </row>
    <row r="4445" hidden="1">
      <c r="A4445" s="41">
        <v>44420.0</v>
      </c>
      <c r="B4445" s="19">
        <v>958960.0</v>
      </c>
      <c r="E4445" s="43">
        <v>0.0</v>
      </c>
      <c r="H4445" s="45"/>
    </row>
    <row r="4446" hidden="1">
      <c r="A4446" s="41">
        <v>44421.0</v>
      </c>
      <c r="B4446" s="19">
        <v>959826.0</v>
      </c>
      <c r="E4446" s="43">
        <v>0.0</v>
      </c>
      <c r="H4446" s="45"/>
    </row>
    <row r="4447" hidden="1">
      <c r="A4447" s="41">
        <v>44421.0</v>
      </c>
      <c r="B4447" s="19">
        <v>959749.0</v>
      </c>
      <c r="E4447" s="43">
        <v>0.0</v>
      </c>
      <c r="H4447" s="45"/>
    </row>
    <row r="4448" hidden="1">
      <c r="A4448" s="41">
        <v>44422.0</v>
      </c>
      <c r="B4448" s="19">
        <v>960040.0</v>
      </c>
      <c r="E4448" s="43">
        <v>0.0</v>
      </c>
      <c r="H4448" s="45"/>
    </row>
    <row r="4449" hidden="1">
      <c r="A4449" s="41">
        <v>44422.0</v>
      </c>
      <c r="B4449" s="19">
        <v>960377.0</v>
      </c>
      <c r="E4449" s="43">
        <v>0.0</v>
      </c>
      <c r="H4449" s="45"/>
    </row>
    <row r="4450" hidden="1">
      <c r="A4450" s="41">
        <v>44423.0</v>
      </c>
      <c r="B4450" s="19">
        <v>960798.0</v>
      </c>
      <c r="E4450" s="43">
        <v>0.0</v>
      </c>
      <c r="H4450" s="45"/>
    </row>
    <row r="4451" hidden="1">
      <c r="A4451" s="41">
        <v>44423.0</v>
      </c>
      <c r="B4451" s="19">
        <v>961006.0</v>
      </c>
      <c r="E4451" s="43">
        <v>0.0</v>
      </c>
      <c r="H4451" s="45"/>
    </row>
    <row r="4452" hidden="1">
      <c r="A4452" s="41">
        <v>44423.0</v>
      </c>
      <c r="B4452" s="19">
        <v>960527.0</v>
      </c>
      <c r="E4452" s="43">
        <v>0.0</v>
      </c>
      <c r="H4452" s="45"/>
    </row>
    <row r="4453" hidden="1">
      <c r="A4453" s="41">
        <v>44423.0</v>
      </c>
      <c r="B4453" s="19">
        <v>961155.0</v>
      </c>
      <c r="E4453" s="43">
        <v>0.0</v>
      </c>
      <c r="H4453" s="45"/>
    </row>
    <row r="4454" hidden="1">
      <c r="A4454" s="41">
        <v>44409.0</v>
      </c>
      <c r="B4454" s="19">
        <v>949208.0</v>
      </c>
      <c r="E4454" s="43">
        <v>0.0</v>
      </c>
      <c r="H4454" s="45"/>
    </row>
    <row r="4455" hidden="1">
      <c r="A4455" s="41">
        <v>44409.0</v>
      </c>
      <c r="B4455" s="19">
        <v>949660.0</v>
      </c>
      <c r="E4455" s="43">
        <v>0.0</v>
      </c>
      <c r="H4455" s="45"/>
    </row>
    <row r="4456" hidden="1">
      <c r="A4456" s="41">
        <v>44409.0</v>
      </c>
      <c r="B4456" s="19">
        <v>949967.0</v>
      </c>
      <c r="E4456" s="43">
        <v>0.0</v>
      </c>
      <c r="H4456" s="45"/>
    </row>
    <row r="4457" hidden="1">
      <c r="A4457" s="41">
        <v>44410.0</v>
      </c>
      <c r="B4457" s="19">
        <v>950333.0</v>
      </c>
      <c r="E4457" s="43">
        <v>0.0</v>
      </c>
      <c r="H4457" s="45"/>
    </row>
    <row r="4458" hidden="1">
      <c r="A4458" s="41">
        <v>44410.0</v>
      </c>
      <c r="B4458" s="19">
        <v>950589.0</v>
      </c>
      <c r="E4458" s="43">
        <v>0.0</v>
      </c>
      <c r="H4458" s="45"/>
    </row>
    <row r="4459" hidden="1">
      <c r="A4459" s="41">
        <v>44410.0</v>
      </c>
      <c r="B4459" s="19">
        <v>950418.0</v>
      </c>
      <c r="E4459" s="43">
        <v>0.0</v>
      </c>
      <c r="H4459" s="45"/>
    </row>
    <row r="4460" hidden="1">
      <c r="A4460" s="41">
        <v>44410.0</v>
      </c>
      <c r="B4460" s="19">
        <v>950032.0</v>
      </c>
      <c r="E4460" s="43">
        <v>0.0</v>
      </c>
      <c r="H4460" s="45"/>
    </row>
    <row r="4461" hidden="1">
      <c r="A4461" s="41">
        <v>44410.0</v>
      </c>
      <c r="B4461" s="19">
        <v>951014.0</v>
      </c>
      <c r="E4461" s="43">
        <v>0.0</v>
      </c>
      <c r="H4461" s="45"/>
    </row>
    <row r="4462" hidden="1">
      <c r="A4462" s="41">
        <v>44410.0</v>
      </c>
      <c r="B4462" s="19">
        <v>950159.0</v>
      </c>
      <c r="E4462" s="43">
        <v>0.0</v>
      </c>
      <c r="H4462" s="45"/>
    </row>
    <row r="4463" hidden="1">
      <c r="A4463" s="41">
        <v>44410.0</v>
      </c>
      <c r="B4463" s="19">
        <v>950166.0</v>
      </c>
      <c r="E4463" s="43">
        <v>0.0</v>
      </c>
      <c r="H4463" s="45"/>
    </row>
    <row r="4464" hidden="1">
      <c r="A4464" s="41">
        <v>44411.0</v>
      </c>
      <c r="B4464" s="19">
        <v>951163.0</v>
      </c>
      <c r="E4464" s="43">
        <v>0.0</v>
      </c>
      <c r="H4464" s="45"/>
    </row>
    <row r="4465" hidden="1">
      <c r="A4465" s="41">
        <v>44411.0</v>
      </c>
      <c r="B4465" s="19">
        <v>951936.0</v>
      </c>
      <c r="E4465" s="43">
        <v>0.0</v>
      </c>
      <c r="H4465" s="45"/>
    </row>
    <row r="4466" hidden="1">
      <c r="A4466" s="41">
        <v>44411.0</v>
      </c>
      <c r="B4466" s="19">
        <v>951662.0</v>
      </c>
      <c r="E4466" s="43">
        <v>0.0</v>
      </c>
      <c r="H4466" s="45"/>
    </row>
    <row r="4467" hidden="1">
      <c r="A4467" s="41">
        <v>44411.0</v>
      </c>
      <c r="B4467" s="19">
        <v>951281.0</v>
      </c>
      <c r="E4467" s="43">
        <v>0.0</v>
      </c>
      <c r="H4467" s="45"/>
    </row>
    <row r="4468" hidden="1">
      <c r="A4468" s="41">
        <v>44411.0</v>
      </c>
      <c r="B4468" s="19">
        <v>951280.0</v>
      </c>
      <c r="E4468" s="43">
        <v>0.0</v>
      </c>
      <c r="H4468" s="45"/>
    </row>
    <row r="4469" hidden="1">
      <c r="A4469" s="41">
        <v>44411.0</v>
      </c>
      <c r="B4469" s="19">
        <v>951380.0</v>
      </c>
      <c r="E4469" s="43">
        <v>0.0</v>
      </c>
      <c r="H4469" s="45"/>
    </row>
    <row r="4470" hidden="1">
      <c r="A4470" s="41">
        <v>44412.0</v>
      </c>
      <c r="B4470" s="19">
        <v>952642.0</v>
      </c>
      <c r="E4470" s="43">
        <v>0.0</v>
      </c>
      <c r="H4470" s="45"/>
    </row>
    <row r="4471" hidden="1">
      <c r="A4471" s="41">
        <v>44412.0</v>
      </c>
      <c r="B4471" s="19">
        <v>952516.0</v>
      </c>
      <c r="E4471" s="43">
        <v>0.0</v>
      </c>
      <c r="H4471" s="45"/>
    </row>
    <row r="4472" hidden="1">
      <c r="A4472" s="41">
        <v>44412.0</v>
      </c>
      <c r="B4472" s="19">
        <v>952603.0</v>
      </c>
      <c r="E4472" s="43">
        <v>0.0</v>
      </c>
      <c r="H4472" s="45"/>
    </row>
    <row r="4473" hidden="1">
      <c r="A4473" s="41">
        <v>44413.0</v>
      </c>
      <c r="B4473" s="19">
        <v>953433.0</v>
      </c>
      <c r="E4473" s="43">
        <v>0.0</v>
      </c>
      <c r="H4473" s="45"/>
    </row>
    <row r="4474" hidden="1">
      <c r="A4474" s="41">
        <v>44413.0</v>
      </c>
      <c r="B4474" s="19">
        <v>953156.0</v>
      </c>
      <c r="E4474" s="43">
        <v>0.0</v>
      </c>
      <c r="H4474" s="45"/>
    </row>
    <row r="4475" hidden="1">
      <c r="A4475" s="41">
        <v>44413.0</v>
      </c>
      <c r="B4475" s="19">
        <v>953414.0</v>
      </c>
      <c r="E4475" s="43">
        <v>0.0</v>
      </c>
      <c r="H4475" s="45"/>
    </row>
    <row r="4476" hidden="1">
      <c r="A4476" s="41">
        <v>44413.0</v>
      </c>
      <c r="B4476" s="19">
        <v>953424.0</v>
      </c>
      <c r="E4476" s="43">
        <v>0.0</v>
      </c>
      <c r="H4476" s="45"/>
    </row>
    <row r="4477" hidden="1">
      <c r="A4477" s="41">
        <v>44413.0</v>
      </c>
      <c r="B4477" s="19">
        <v>953563.0</v>
      </c>
      <c r="E4477" s="43">
        <v>0.0</v>
      </c>
      <c r="H4477" s="45"/>
    </row>
    <row r="4478" hidden="1">
      <c r="A4478" s="41">
        <v>44413.0</v>
      </c>
      <c r="B4478" s="19">
        <v>953100.0</v>
      </c>
      <c r="E4478" s="43">
        <v>0.0</v>
      </c>
      <c r="H4478" s="45"/>
    </row>
    <row r="4479" hidden="1">
      <c r="A4479" s="41">
        <v>44413.0</v>
      </c>
      <c r="B4479" s="19">
        <v>953335.0</v>
      </c>
      <c r="E4479" s="43">
        <v>0.0</v>
      </c>
      <c r="H4479" s="45"/>
    </row>
    <row r="4480" hidden="1">
      <c r="A4480" s="41">
        <v>44413.0</v>
      </c>
      <c r="B4480" s="19">
        <v>953676.0</v>
      </c>
      <c r="E4480" s="43">
        <v>0.0</v>
      </c>
      <c r="H4480" s="45"/>
    </row>
    <row r="4481" hidden="1">
      <c r="A4481" s="41">
        <v>44415.0</v>
      </c>
      <c r="B4481" s="19">
        <v>954802.0</v>
      </c>
      <c r="E4481" s="43">
        <v>0.0</v>
      </c>
      <c r="H4481" s="45"/>
    </row>
    <row r="4482" hidden="1">
      <c r="A4482" s="41">
        <v>44415.0</v>
      </c>
      <c r="B4482" s="19">
        <v>954978.0</v>
      </c>
      <c r="E4482" s="43">
        <v>0.0</v>
      </c>
      <c r="H4482" s="45"/>
    </row>
    <row r="4483" hidden="1">
      <c r="A4483" s="41">
        <v>44415.0</v>
      </c>
      <c r="B4483" s="19">
        <v>954964.0</v>
      </c>
      <c r="E4483" s="43">
        <v>0.0</v>
      </c>
      <c r="H4483" s="45"/>
    </row>
    <row r="4484" hidden="1">
      <c r="A4484" s="41">
        <v>44415.0</v>
      </c>
      <c r="B4484" s="19">
        <v>955039.0</v>
      </c>
      <c r="E4484" s="43">
        <v>0.0</v>
      </c>
      <c r="H4484" s="45"/>
    </row>
    <row r="4485" hidden="1">
      <c r="A4485" s="41">
        <v>44416.0</v>
      </c>
      <c r="B4485" s="19">
        <v>955404.0</v>
      </c>
      <c r="E4485" s="43">
        <v>0.0</v>
      </c>
      <c r="H4485" s="45"/>
    </row>
    <row r="4486" hidden="1">
      <c r="A4486" s="41">
        <v>44416.0</v>
      </c>
      <c r="B4486" s="19">
        <v>956291.0</v>
      </c>
      <c r="E4486" s="43">
        <v>0.0</v>
      </c>
      <c r="H4486" s="45"/>
    </row>
    <row r="4487" hidden="1">
      <c r="A4487" s="41">
        <v>44417.0</v>
      </c>
      <c r="B4487" s="19">
        <v>957137.0</v>
      </c>
      <c r="E4487" s="43">
        <v>0.0</v>
      </c>
      <c r="H4487" s="45"/>
    </row>
    <row r="4488" hidden="1">
      <c r="A4488" s="41">
        <v>44417.0</v>
      </c>
      <c r="B4488" s="19">
        <v>956608.0</v>
      </c>
      <c r="E4488" s="43">
        <v>0.0</v>
      </c>
      <c r="H4488" s="45"/>
    </row>
    <row r="4489" hidden="1">
      <c r="A4489" s="41">
        <v>44418.0</v>
      </c>
      <c r="B4489" s="19">
        <v>957658.0</v>
      </c>
      <c r="E4489" s="43">
        <v>0.0</v>
      </c>
      <c r="H4489" s="45"/>
    </row>
    <row r="4490" hidden="1">
      <c r="A4490" s="41">
        <v>44418.0</v>
      </c>
      <c r="B4490" s="19">
        <v>957869.0</v>
      </c>
      <c r="E4490" s="43">
        <v>0.0</v>
      </c>
      <c r="H4490" s="45"/>
    </row>
    <row r="4491" hidden="1">
      <c r="A4491" s="41">
        <v>44418.0</v>
      </c>
      <c r="B4491" s="19">
        <v>957744.0</v>
      </c>
      <c r="E4491" s="43">
        <v>0.0</v>
      </c>
      <c r="H4491" s="45"/>
    </row>
    <row r="4492" hidden="1">
      <c r="A4492" s="41">
        <v>44419.0</v>
      </c>
      <c r="B4492" s="19">
        <v>958551.0</v>
      </c>
      <c r="E4492" s="43">
        <v>0.0</v>
      </c>
      <c r="H4492" s="45"/>
    </row>
    <row r="4493" hidden="1">
      <c r="A4493" s="41">
        <v>44419.0</v>
      </c>
      <c r="B4493" s="19">
        <v>958544.0</v>
      </c>
      <c r="E4493" s="43">
        <v>0.0</v>
      </c>
      <c r="H4493" s="45"/>
    </row>
    <row r="4494" hidden="1">
      <c r="A4494" s="41">
        <v>44419.0</v>
      </c>
      <c r="B4494" s="19">
        <v>958239.0</v>
      </c>
      <c r="E4494" s="43">
        <v>0.0</v>
      </c>
      <c r="H4494" s="45"/>
    </row>
    <row r="4495" hidden="1">
      <c r="A4495" s="41">
        <v>44419.0</v>
      </c>
      <c r="B4495" s="19">
        <v>958529.0</v>
      </c>
      <c r="E4495" s="43">
        <v>0.0</v>
      </c>
      <c r="H4495" s="45"/>
    </row>
    <row r="4496" hidden="1">
      <c r="A4496" s="41">
        <v>44420.0</v>
      </c>
      <c r="B4496" s="19">
        <v>958995.0</v>
      </c>
      <c r="E4496" s="43">
        <v>0.0</v>
      </c>
      <c r="H4496" s="45"/>
    </row>
    <row r="4497" hidden="1">
      <c r="A4497" s="41">
        <v>44420.0</v>
      </c>
      <c r="B4497" s="19">
        <v>959313.0</v>
      </c>
      <c r="E4497" s="43">
        <v>0.0</v>
      </c>
      <c r="H4497" s="45"/>
    </row>
    <row r="4498" hidden="1">
      <c r="A4498" s="41">
        <v>44421.0</v>
      </c>
      <c r="B4498" s="19">
        <v>959497.0</v>
      </c>
      <c r="E4498" s="43">
        <v>0.0</v>
      </c>
      <c r="H4498" s="45"/>
    </row>
    <row r="4499" hidden="1">
      <c r="A4499" s="41">
        <v>44421.0</v>
      </c>
      <c r="B4499" s="19">
        <v>959455.0</v>
      </c>
      <c r="E4499" s="43">
        <v>0.0</v>
      </c>
      <c r="H4499" s="45"/>
    </row>
    <row r="4500" hidden="1">
      <c r="A4500" s="41">
        <v>44422.0</v>
      </c>
      <c r="B4500" s="19">
        <v>960231.0</v>
      </c>
      <c r="E4500" s="43">
        <v>0.0</v>
      </c>
      <c r="H4500" s="45"/>
    </row>
    <row r="4501" hidden="1">
      <c r="A4501" s="41">
        <v>44422.0</v>
      </c>
      <c r="B4501" s="19">
        <v>960061.0</v>
      </c>
      <c r="E4501" s="43">
        <v>0.0</v>
      </c>
      <c r="H4501" s="45"/>
    </row>
    <row r="4502" hidden="1">
      <c r="A4502" s="41">
        <v>44423.0</v>
      </c>
      <c r="B4502" s="19">
        <v>961137.0</v>
      </c>
      <c r="E4502" s="43">
        <v>0.0</v>
      </c>
      <c r="H4502" s="45"/>
    </row>
    <row r="4503" hidden="1">
      <c r="A4503" s="41">
        <v>44423.0</v>
      </c>
      <c r="B4503" s="19">
        <v>960965.0</v>
      </c>
      <c r="E4503" s="43">
        <v>0.0</v>
      </c>
      <c r="H4503" s="45"/>
    </row>
    <row r="4504" hidden="1">
      <c r="A4504" s="41">
        <v>44423.0</v>
      </c>
      <c r="B4504" s="19">
        <v>960542.0</v>
      </c>
      <c r="E4504" s="43">
        <v>0.0</v>
      </c>
      <c r="H4504" s="45"/>
    </row>
    <row r="4505" hidden="1">
      <c r="A4505" s="41">
        <v>44423.0</v>
      </c>
      <c r="B4505" s="19">
        <v>960830.0</v>
      </c>
      <c r="E4505" s="43">
        <v>0.0</v>
      </c>
      <c r="H4505" s="45"/>
    </row>
    <row r="4506" hidden="1">
      <c r="A4506" s="41">
        <v>44409.0</v>
      </c>
      <c r="B4506" s="19">
        <v>949147.0</v>
      </c>
      <c r="E4506" s="43">
        <v>0.0</v>
      </c>
      <c r="H4506" s="45"/>
    </row>
    <row r="4507" hidden="1">
      <c r="A4507" s="41">
        <v>44409.0</v>
      </c>
      <c r="B4507" s="19">
        <v>949493.0</v>
      </c>
      <c r="E4507" s="43">
        <v>0.0</v>
      </c>
      <c r="H4507" s="45"/>
    </row>
    <row r="4508" hidden="1">
      <c r="A4508" s="41">
        <v>44409.0</v>
      </c>
      <c r="B4508" s="19">
        <v>949368.0</v>
      </c>
      <c r="E4508" s="43">
        <v>0.0</v>
      </c>
      <c r="H4508" s="45"/>
    </row>
    <row r="4509" hidden="1">
      <c r="A4509" s="41">
        <v>44409.0</v>
      </c>
      <c r="B4509" s="19">
        <v>949634.0</v>
      </c>
      <c r="E4509" s="43">
        <v>0.0</v>
      </c>
      <c r="H4509" s="45"/>
    </row>
    <row r="4510" hidden="1">
      <c r="A4510" s="41">
        <v>44409.0</v>
      </c>
      <c r="B4510" s="19">
        <v>949823.0</v>
      </c>
      <c r="E4510" s="43">
        <v>0.0</v>
      </c>
      <c r="H4510" s="45"/>
    </row>
    <row r="4511" hidden="1">
      <c r="A4511" s="41">
        <v>44409.0</v>
      </c>
      <c r="B4511" s="19">
        <v>949469.0</v>
      </c>
      <c r="E4511" s="43">
        <v>0.0</v>
      </c>
      <c r="H4511" s="45"/>
    </row>
    <row r="4512" hidden="1">
      <c r="A4512" s="41">
        <v>44410.0</v>
      </c>
      <c r="B4512" s="19">
        <v>951011.0</v>
      </c>
      <c r="E4512" s="43">
        <v>0.0</v>
      </c>
      <c r="H4512" s="45"/>
    </row>
    <row r="4513" hidden="1">
      <c r="A4513" s="41">
        <v>44410.0</v>
      </c>
      <c r="B4513" s="19">
        <v>950840.0</v>
      </c>
      <c r="E4513" s="43">
        <v>0.0</v>
      </c>
      <c r="H4513" s="45"/>
    </row>
    <row r="4514" hidden="1">
      <c r="A4514" s="41">
        <v>44410.0</v>
      </c>
      <c r="B4514" s="19">
        <v>950528.0</v>
      </c>
      <c r="E4514" s="43">
        <v>0.0</v>
      </c>
      <c r="H4514" s="45"/>
    </row>
    <row r="4515" hidden="1">
      <c r="A4515" s="41">
        <v>44410.0</v>
      </c>
      <c r="B4515" s="19">
        <v>950508.0</v>
      </c>
      <c r="E4515" s="43">
        <v>0.0</v>
      </c>
      <c r="H4515" s="45"/>
    </row>
    <row r="4516" hidden="1">
      <c r="A4516" s="41">
        <v>44411.0</v>
      </c>
      <c r="B4516" s="19">
        <v>951943.0</v>
      </c>
      <c r="E4516" s="43">
        <v>0.0</v>
      </c>
      <c r="H4516" s="45"/>
    </row>
    <row r="4517" hidden="1">
      <c r="A4517" s="41">
        <v>44411.0</v>
      </c>
      <c r="B4517" s="19">
        <v>951129.0</v>
      </c>
      <c r="E4517" s="43">
        <v>0.0</v>
      </c>
      <c r="H4517" s="45"/>
    </row>
    <row r="4518" hidden="1">
      <c r="A4518" s="41">
        <v>44411.0</v>
      </c>
      <c r="B4518" s="19">
        <v>951487.0</v>
      </c>
      <c r="E4518" s="43">
        <v>0.0</v>
      </c>
      <c r="H4518" s="45"/>
    </row>
    <row r="4519" hidden="1">
      <c r="A4519" s="41">
        <v>44412.0</v>
      </c>
      <c r="B4519" s="19">
        <v>952253.0</v>
      </c>
      <c r="E4519" s="43">
        <v>0.0</v>
      </c>
      <c r="H4519" s="45"/>
    </row>
    <row r="4520" hidden="1">
      <c r="A4520" s="41">
        <v>44412.0</v>
      </c>
      <c r="B4520" s="19">
        <v>952269.0</v>
      </c>
      <c r="E4520" s="43">
        <v>0.0</v>
      </c>
      <c r="H4520" s="45"/>
    </row>
    <row r="4521" hidden="1">
      <c r="A4521" s="41">
        <v>44412.0</v>
      </c>
      <c r="B4521" s="19">
        <v>952329.0</v>
      </c>
      <c r="E4521" s="43">
        <v>0.0</v>
      </c>
      <c r="H4521" s="45"/>
    </row>
    <row r="4522" hidden="1">
      <c r="A4522" s="41">
        <v>44412.0</v>
      </c>
      <c r="B4522" s="19">
        <v>952713.0</v>
      </c>
      <c r="E4522" s="43">
        <v>0.0</v>
      </c>
      <c r="H4522" s="45"/>
    </row>
    <row r="4523" hidden="1">
      <c r="A4523" s="41">
        <v>44412.0</v>
      </c>
      <c r="B4523" s="19">
        <v>952779.0</v>
      </c>
      <c r="E4523" s="43">
        <v>0.0</v>
      </c>
      <c r="H4523" s="45"/>
    </row>
    <row r="4524" hidden="1">
      <c r="A4524" s="41">
        <v>44413.0</v>
      </c>
      <c r="B4524" s="19">
        <v>953056.0</v>
      </c>
      <c r="E4524" s="43">
        <v>0.0</v>
      </c>
      <c r="H4524" s="45"/>
    </row>
    <row r="4525" hidden="1">
      <c r="A4525" s="41">
        <v>44413.0</v>
      </c>
      <c r="B4525" s="19">
        <v>953394.0</v>
      </c>
      <c r="E4525" s="43">
        <v>0.0</v>
      </c>
      <c r="H4525" s="45"/>
    </row>
    <row r="4526" hidden="1">
      <c r="A4526" s="41">
        <v>44413.0</v>
      </c>
      <c r="B4526" s="19">
        <v>953657.0</v>
      </c>
      <c r="E4526" s="43">
        <v>0.0</v>
      </c>
      <c r="H4526" s="45"/>
    </row>
    <row r="4527" hidden="1">
      <c r="A4527" s="41">
        <v>44414.0</v>
      </c>
      <c r="B4527" s="19">
        <v>954463.0</v>
      </c>
      <c r="E4527" s="43">
        <v>0.0</v>
      </c>
      <c r="H4527" s="45"/>
    </row>
    <row r="4528" hidden="1">
      <c r="A4528" s="41">
        <v>44414.0</v>
      </c>
      <c r="B4528" s="19">
        <v>954224.0</v>
      </c>
      <c r="E4528" s="43">
        <v>0.0</v>
      </c>
      <c r="H4528" s="45"/>
    </row>
    <row r="4529" hidden="1">
      <c r="A4529" s="41">
        <v>44414.0</v>
      </c>
      <c r="B4529" s="19">
        <v>954266.0</v>
      </c>
      <c r="E4529" s="43">
        <v>0.0</v>
      </c>
      <c r="H4529" s="45"/>
    </row>
    <row r="4530" hidden="1">
      <c r="A4530" s="41">
        <v>44414.0</v>
      </c>
      <c r="B4530" s="19">
        <v>954323.0</v>
      </c>
      <c r="E4530" s="43">
        <v>0.0</v>
      </c>
      <c r="H4530" s="45"/>
    </row>
    <row r="4531" hidden="1">
      <c r="A4531" s="41">
        <v>44415.0</v>
      </c>
      <c r="B4531" s="19">
        <v>954956.0</v>
      </c>
      <c r="E4531" s="43">
        <v>0.0</v>
      </c>
      <c r="H4531" s="45"/>
    </row>
    <row r="4532" hidden="1">
      <c r="A4532" s="41">
        <v>44416.0</v>
      </c>
      <c r="B4532" s="19">
        <v>955939.0</v>
      </c>
      <c r="E4532" s="43">
        <v>0.0</v>
      </c>
      <c r="H4532" s="45"/>
    </row>
    <row r="4533" hidden="1">
      <c r="A4533" s="41">
        <v>44416.0</v>
      </c>
      <c r="B4533" s="19">
        <v>956078.0</v>
      </c>
      <c r="E4533" s="43">
        <v>0.0</v>
      </c>
      <c r="H4533" s="45"/>
    </row>
    <row r="4534" hidden="1">
      <c r="A4534" s="41">
        <v>44416.0</v>
      </c>
      <c r="B4534" s="19">
        <v>955516.0</v>
      </c>
      <c r="E4534" s="43">
        <v>0.0</v>
      </c>
      <c r="H4534" s="45"/>
    </row>
    <row r="4535" hidden="1">
      <c r="A4535" s="41">
        <v>44416.0</v>
      </c>
      <c r="B4535" s="19">
        <v>955713.0</v>
      </c>
      <c r="E4535" s="43">
        <v>0.0</v>
      </c>
      <c r="H4535" s="45"/>
    </row>
    <row r="4536" hidden="1">
      <c r="A4536" s="41">
        <v>44416.0</v>
      </c>
      <c r="B4536" s="19">
        <v>956016.0</v>
      </c>
      <c r="E4536" s="43">
        <v>0.0</v>
      </c>
      <c r="H4536" s="45"/>
    </row>
    <row r="4537" hidden="1">
      <c r="A4537" s="41">
        <v>44417.0</v>
      </c>
      <c r="B4537" s="19">
        <v>956423.0</v>
      </c>
      <c r="E4537" s="43">
        <v>0.0</v>
      </c>
      <c r="H4537" s="45"/>
    </row>
    <row r="4538" hidden="1">
      <c r="A4538" s="41">
        <v>44417.0</v>
      </c>
      <c r="B4538" s="19">
        <v>956448.0</v>
      </c>
      <c r="E4538" s="43">
        <v>0.0</v>
      </c>
      <c r="H4538" s="45"/>
    </row>
    <row r="4539" hidden="1">
      <c r="A4539" s="41">
        <v>44417.0</v>
      </c>
      <c r="B4539" s="19">
        <v>957123.0</v>
      </c>
      <c r="E4539" s="43">
        <v>0.0</v>
      </c>
      <c r="H4539" s="45"/>
    </row>
    <row r="4540" hidden="1">
      <c r="A4540" s="41">
        <v>44417.0</v>
      </c>
      <c r="B4540" s="19">
        <v>956993.0</v>
      </c>
      <c r="E4540" s="43">
        <v>0.0</v>
      </c>
      <c r="H4540" s="45"/>
    </row>
    <row r="4541" hidden="1">
      <c r="A4541" s="41">
        <v>44417.0</v>
      </c>
      <c r="B4541" s="19">
        <v>957008.0</v>
      </c>
      <c r="E4541" s="43">
        <v>0.0</v>
      </c>
      <c r="H4541" s="45"/>
    </row>
    <row r="4542" hidden="1">
      <c r="A4542" s="41">
        <v>44417.0</v>
      </c>
      <c r="B4542" s="19">
        <v>956955.0</v>
      </c>
      <c r="E4542" s="43">
        <v>0.0</v>
      </c>
      <c r="H4542" s="45"/>
    </row>
    <row r="4543" hidden="1">
      <c r="A4543" s="41">
        <v>44418.0</v>
      </c>
      <c r="B4543" s="19">
        <v>957688.0</v>
      </c>
      <c r="E4543" s="43">
        <v>0.0</v>
      </c>
      <c r="H4543" s="45"/>
    </row>
    <row r="4544" hidden="1">
      <c r="A4544" s="41">
        <v>44418.0</v>
      </c>
      <c r="B4544" s="19">
        <v>957300.0</v>
      </c>
      <c r="E4544" s="43">
        <v>0.0</v>
      </c>
      <c r="H4544" s="45"/>
    </row>
    <row r="4545" hidden="1">
      <c r="A4545" s="41">
        <v>44419.0</v>
      </c>
      <c r="B4545" s="19">
        <v>958212.0</v>
      </c>
      <c r="E4545" s="43">
        <v>0.0</v>
      </c>
      <c r="H4545" s="45"/>
    </row>
    <row r="4546" hidden="1">
      <c r="A4546" s="41">
        <v>44420.0</v>
      </c>
      <c r="B4546" s="19">
        <v>959122.0</v>
      </c>
      <c r="E4546" s="43">
        <v>0.0</v>
      </c>
      <c r="H4546" s="45"/>
    </row>
    <row r="4547" hidden="1">
      <c r="A4547" s="41">
        <v>44420.0</v>
      </c>
      <c r="B4547" s="19">
        <v>958647.0</v>
      </c>
      <c r="E4547" s="43">
        <v>0.0</v>
      </c>
      <c r="H4547" s="45"/>
    </row>
    <row r="4548" hidden="1">
      <c r="A4548" s="41">
        <v>44420.0</v>
      </c>
      <c r="B4548" s="19">
        <v>958746.0</v>
      </c>
      <c r="E4548" s="43">
        <v>0.0</v>
      </c>
      <c r="H4548" s="45"/>
    </row>
    <row r="4549" hidden="1">
      <c r="A4549" s="41">
        <v>44421.0</v>
      </c>
      <c r="B4549" s="19">
        <v>959398.0</v>
      </c>
      <c r="E4549" s="43">
        <v>0.0</v>
      </c>
      <c r="H4549" s="45"/>
    </row>
    <row r="4550" hidden="1">
      <c r="A4550" s="41">
        <v>44421.0</v>
      </c>
      <c r="B4550" s="19">
        <v>959697.0</v>
      </c>
      <c r="E4550" s="43">
        <v>0.0</v>
      </c>
      <c r="H4550" s="45"/>
    </row>
    <row r="4551" hidden="1">
      <c r="A4551" s="41">
        <v>44422.0</v>
      </c>
      <c r="B4551" s="19">
        <v>960153.0</v>
      </c>
      <c r="E4551" s="43">
        <v>0.0</v>
      </c>
      <c r="H4551" s="45"/>
    </row>
    <row r="4552" hidden="1">
      <c r="A4552" s="41">
        <v>44422.0</v>
      </c>
      <c r="B4552" s="19">
        <v>960210.0</v>
      </c>
      <c r="E4552" s="43">
        <v>0.0</v>
      </c>
      <c r="H4552" s="45"/>
    </row>
    <row r="4553" hidden="1">
      <c r="A4553" s="41">
        <v>44422.0</v>
      </c>
      <c r="B4553" s="19">
        <v>960014.0</v>
      </c>
      <c r="E4553" s="43">
        <v>0.0</v>
      </c>
      <c r="H4553" s="45"/>
    </row>
    <row r="4554" hidden="1">
      <c r="A4554" s="41">
        <v>44422.0</v>
      </c>
      <c r="B4554" s="19">
        <v>960455.0</v>
      </c>
      <c r="E4554" s="43">
        <v>0.0</v>
      </c>
      <c r="H4554" s="45"/>
    </row>
    <row r="4555" hidden="1">
      <c r="A4555" s="41">
        <v>44423.0</v>
      </c>
      <c r="B4555" s="19">
        <v>960932.0</v>
      </c>
      <c r="E4555" s="43">
        <v>0.0</v>
      </c>
      <c r="H4555" s="45"/>
    </row>
    <row r="4556" hidden="1">
      <c r="A4556" s="41">
        <v>44423.0</v>
      </c>
      <c r="B4556" s="19">
        <v>960482.0</v>
      </c>
      <c r="E4556" s="43">
        <v>0.0</v>
      </c>
      <c r="H4556" s="45"/>
    </row>
    <row r="4557" hidden="1">
      <c r="A4557" s="41">
        <v>44423.0</v>
      </c>
      <c r="B4557" s="19">
        <v>960923.0</v>
      </c>
      <c r="E4557" s="43">
        <v>0.0</v>
      </c>
      <c r="H4557" s="45"/>
    </row>
    <row r="4558" hidden="1">
      <c r="A4558" s="41">
        <v>44410.0</v>
      </c>
      <c r="B4558" s="19">
        <v>950415.0</v>
      </c>
      <c r="E4558" s="43">
        <v>0.0</v>
      </c>
      <c r="H4558" s="45"/>
    </row>
    <row r="4559" hidden="1">
      <c r="A4559" s="41">
        <v>44410.0</v>
      </c>
      <c r="B4559" s="19">
        <v>950993.0</v>
      </c>
      <c r="E4559" s="43">
        <v>0.0</v>
      </c>
      <c r="H4559" s="45"/>
    </row>
    <row r="4560" hidden="1">
      <c r="A4560" s="41">
        <v>44410.0</v>
      </c>
      <c r="B4560" s="19">
        <v>950540.0</v>
      </c>
      <c r="E4560" s="43">
        <v>0.0</v>
      </c>
      <c r="H4560" s="45"/>
    </row>
    <row r="4561" hidden="1">
      <c r="A4561" s="41">
        <v>44410.0</v>
      </c>
      <c r="B4561" s="19">
        <v>951046.0</v>
      </c>
      <c r="E4561" s="43">
        <v>0.0</v>
      </c>
      <c r="H4561" s="45"/>
    </row>
    <row r="4562" hidden="1">
      <c r="A4562" s="41">
        <v>44411.0</v>
      </c>
      <c r="B4562" s="19">
        <v>951639.0</v>
      </c>
      <c r="E4562" s="43">
        <v>0.0</v>
      </c>
      <c r="H4562" s="45"/>
    </row>
    <row r="4563" hidden="1">
      <c r="A4563" s="41">
        <v>44411.0</v>
      </c>
      <c r="B4563" s="19">
        <v>951646.0</v>
      </c>
      <c r="E4563" s="43">
        <v>0.0</v>
      </c>
      <c r="H4563" s="45"/>
    </row>
    <row r="4564" hidden="1">
      <c r="A4564" s="41">
        <v>44412.0</v>
      </c>
      <c r="B4564" s="19">
        <v>952180.0</v>
      </c>
      <c r="E4564" s="43">
        <v>0.0</v>
      </c>
      <c r="H4564" s="45"/>
    </row>
    <row r="4565" hidden="1">
      <c r="A4565" s="41">
        <v>44412.0</v>
      </c>
      <c r="B4565" s="19">
        <v>952489.0</v>
      </c>
      <c r="E4565" s="43">
        <v>0.0</v>
      </c>
      <c r="H4565" s="45"/>
    </row>
    <row r="4566" hidden="1">
      <c r="A4566" s="41">
        <v>44412.0</v>
      </c>
      <c r="B4566" s="19">
        <v>952134.0</v>
      </c>
      <c r="E4566" s="43">
        <v>0.0</v>
      </c>
      <c r="H4566" s="45"/>
    </row>
    <row r="4567" hidden="1">
      <c r="A4567" s="41">
        <v>44412.0</v>
      </c>
      <c r="B4567" s="19">
        <v>952590.0</v>
      </c>
      <c r="E4567" s="43">
        <v>0.0</v>
      </c>
      <c r="H4567" s="45"/>
    </row>
    <row r="4568" hidden="1">
      <c r="A4568" s="41">
        <v>44412.0</v>
      </c>
      <c r="B4568" s="19">
        <v>952098.0</v>
      </c>
      <c r="E4568" s="43">
        <v>0.0</v>
      </c>
      <c r="H4568" s="45"/>
    </row>
    <row r="4569" hidden="1">
      <c r="A4569" s="41">
        <v>44413.0</v>
      </c>
      <c r="B4569" s="19">
        <v>953794.0</v>
      </c>
      <c r="E4569" s="43">
        <v>0.0</v>
      </c>
      <c r="H4569" s="45"/>
    </row>
    <row r="4570" hidden="1">
      <c r="A4570" s="41">
        <v>44413.0</v>
      </c>
      <c r="B4570" s="19">
        <v>953393.0</v>
      </c>
      <c r="E4570" s="43">
        <v>0.0</v>
      </c>
      <c r="H4570" s="45"/>
    </row>
    <row r="4571" hidden="1">
      <c r="A4571" s="41">
        <v>44413.0</v>
      </c>
      <c r="B4571" s="19">
        <v>953425.0</v>
      </c>
      <c r="E4571" s="43">
        <v>0.0</v>
      </c>
      <c r="H4571" s="45"/>
    </row>
    <row r="4572" hidden="1">
      <c r="A4572" s="41">
        <v>44413.0</v>
      </c>
      <c r="B4572" s="19">
        <v>953892.0</v>
      </c>
      <c r="E4572" s="43">
        <v>0.0</v>
      </c>
      <c r="H4572" s="45"/>
    </row>
    <row r="4573" hidden="1">
      <c r="A4573" s="41">
        <v>44413.0</v>
      </c>
      <c r="B4573" s="19">
        <v>953421.0</v>
      </c>
      <c r="E4573" s="43">
        <v>0.0</v>
      </c>
      <c r="H4573" s="45"/>
    </row>
    <row r="4574" hidden="1">
      <c r="A4574" s="41">
        <v>44414.0</v>
      </c>
      <c r="B4574" s="19">
        <v>954157.0</v>
      </c>
      <c r="E4574" s="43">
        <v>0.0</v>
      </c>
      <c r="H4574" s="45"/>
    </row>
    <row r="4575" hidden="1">
      <c r="A4575" s="41">
        <v>44414.0</v>
      </c>
      <c r="B4575" s="19">
        <v>954300.0</v>
      </c>
      <c r="E4575" s="43">
        <v>0.0</v>
      </c>
      <c r="H4575" s="45"/>
    </row>
    <row r="4576" hidden="1">
      <c r="A4576" s="41">
        <v>44414.0</v>
      </c>
      <c r="B4576" s="19">
        <v>954059.0</v>
      </c>
      <c r="E4576" s="43">
        <v>0.0</v>
      </c>
      <c r="H4576" s="45"/>
    </row>
    <row r="4577" hidden="1">
      <c r="A4577" s="41">
        <v>44414.0</v>
      </c>
      <c r="B4577" s="19">
        <v>954565.0</v>
      </c>
      <c r="E4577" s="43">
        <v>0.0</v>
      </c>
      <c r="H4577" s="45"/>
    </row>
    <row r="4578" hidden="1">
      <c r="A4578" s="41">
        <v>44415.0</v>
      </c>
      <c r="B4578" s="19">
        <v>955232.0</v>
      </c>
      <c r="E4578" s="43">
        <v>0.0</v>
      </c>
      <c r="H4578" s="45"/>
    </row>
    <row r="4579" hidden="1">
      <c r="A4579" s="41">
        <v>44415.0</v>
      </c>
      <c r="B4579" s="19">
        <v>955052.0</v>
      </c>
      <c r="E4579" s="43">
        <v>0.0</v>
      </c>
      <c r="H4579" s="45"/>
    </row>
    <row r="4580" hidden="1">
      <c r="A4580" s="41">
        <v>44416.0</v>
      </c>
      <c r="B4580" s="19">
        <v>955923.0</v>
      </c>
      <c r="E4580" s="43">
        <v>0.0</v>
      </c>
      <c r="H4580" s="45"/>
    </row>
    <row r="4581" hidden="1">
      <c r="A4581" s="41">
        <v>44416.0</v>
      </c>
      <c r="B4581" s="19">
        <v>955810.0</v>
      </c>
      <c r="E4581" s="43">
        <v>0.0</v>
      </c>
      <c r="H4581" s="45"/>
    </row>
    <row r="4582" hidden="1">
      <c r="A4582" s="41">
        <v>44416.0</v>
      </c>
      <c r="B4582" s="19">
        <v>955627.0</v>
      </c>
      <c r="E4582" s="43">
        <v>0.0</v>
      </c>
      <c r="H4582" s="45"/>
    </row>
    <row r="4583" hidden="1">
      <c r="A4583" s="41">
        <v>44416.0</v>
      </c>
      <c r="B4583" s="19">
        <v>955386.0</v>
      </c>
      <c r="E4583" s="43">
        <v>0.0</v>
      </c>
      <c r="H4583" s="45"/>
    </row>
    <row r="4584" hidden="1">
      <c r="A4584" s="41">
        <v>44416.0</v>
      </c>
      <c r="B4584" s="19">
        <v>955972.0</v>
      </c>
      <c r="E4584" s="43">
        <v>0.0</v>
      </c>
      <c r="H4584" s="45"/>
    </row>
    <row r="4585" hidden="1">
      <c r="A4585" s="41">
        <v>44416.0</v>
      </c>
      <c r="B4585" s="19">
        <v>955589.0</v>
      </c>
      <c r="E4585" s="43">
        <v>0.0</v>
      </c>
      <c r="H4585" s="45"/>
    </row>
    <row r="4586" hidden="1">
      <c r="A4586" s="41">
        <v>44417.0</v>
      </c>
      <c r="B4586" s="19">
        <v>956790.0</v>
      </c>
      <c r="E4586" s="43">
        <v>0.0</v>
      </c>
      <c r="H4586" s="45"/>
    </row>
    <row r="4587" hidden="1">
      <c r="A4587" s="41">
        <v>44417.0</v>
      </c>
      <c r="B4587" s="19">
        <v>956414.0</v>
      </c>
      <c r="E4587" s="43">
        <v>0.0</v>
      </c>
      <c r="H4587" s="45"/>
    </row>
    <row r="4588" hidden="1">
      <c r="A4588" s="41">
        <v>44417.0</v>
      </c>
      <c r="B4588" s="19">
        <v>956944.0</v>
      </c>
      <c r="E4588" s="43">
        <v>0.0</v>
      </c>
      <c r="H4588" s="45"/>
    </row>
    <row r="4589" hidden="1">
      <c r="A4589" s="41">
        <v>44417.0</v>
      </c>
      <c r="B4589" s="19">
        <v>957006.0</v>
      </c>
      <c r="E4589" s="43">
        <v>0.0</v>
      </c>
      <c r="H4589" s="45"/>
    </row>
    <row r="4590" hidden="1">
      <c r="A4590" s="41">
        <v>44417.0</v>
      </c>
      <c r="B4590" s="19">
        <v>956854.0</v>
      </c>
      <c r="E4590" s="43">
        <v>0.0</v>
      </c>
      <c r="H4590" s="45"/>
    </row>
    <row r="4591" hidden="1">
      <c r="A4591" s="41">
        <v>44418.0</v>
      </c>
      <c r="B4591" s="19">
        <v>957242.0</v>
      </c>
      <c r="E4591" s="43">
        <v>0.0</v>
      </c>
      <c r="H4591" s="45"/>
    </row>
    <row r="4592" hidden="1">
      <c r="A4592" s="41">
        <v>44418.0</v>
      </c>
      <c r="B4592" s="19">
        <v>957251.0</v>
      </c>
      <c r="E4592" s="43">
        <v>0.0</v>
      </c>
      <c r="H4592" s="45"/>
    </row>
    <row r="4593" hidden="1">
      <c r="A4593" s="41">
        <v>44419.0</v>
      </c>
      <c r="B4593" s="19">
        <v>958016.0</v>
      </c>
      <c r="E4593" s="43">
        <v>0.0</v>
      </c>
      <c r="H4593" s="45"/>
    </row>
    <row r="4594" hidden="1">
      <c r="A4594" s="41">
        <v>44419.0</v>
      </c>
      <c r="B4594" s="19">
        <v>958467.0</v>
      </c>
      <c r="E4594" s="43">
        <v>0.0</v>
      </c>
      <c r="H4594" s="45"/>
    </row>
    <row r="4595" hidden="1">
      <c r="A4595" s="41">
        <v>44420.0</v>
      </c>
      <c r="B4595" s="19">
        <v>958687.0</v>
      </c>
      <c r="E4595" s="43">
        <v>0.0</v>
      </c>
      <c r="H4595" s="45"/>
    </row>
    <row r="4596" hidden="1">
      <c r="A4596" s="41">
        <v>44420.0</v>
      </c>
      <c r="B4596" s="19">
        <v>958788.0</v>
      </c>
      <c r="E4596" s="43">
        <v>0.0</v>
      </c>
      <c r="H4596" s="45"/>
    </row>
    <row r="4597" hidden="1">
      <c r="A4597" s="41">
        <v>44420.0</v>
      </c>
      <c r="B4597" s="19">
        <v>959334.0</v>
      </c>
      <c r="E4597" s="43">
        <v>0.0</v>
      </c>
      <c r="H4597" s="45"/>
    </row>
    <row r="4598" hidden="1">
      <c r="A4598" s="41">
        <v>44420.0</v>
      </c>
      <c r="B4598" s="19">
        <v>959005.0</v>
      </c>
      <c r="E4598" s="43">
        <v>0.0</v>
      </c>
      <c r="H4598" s="45"/>
    </row>
    <row r="4599" hidden="1">
      <c r="A4599" s="41">
        <v>44421.0</v>
      </c>
      <c r="B4599" s="19">
        <v>959468.0</v>
      </c>
      <c r="E4599" s="43">
        <v>0.0</v>
      </c>
      <c r="H4599" s="45"/>
    </row>
    <row r="4600" hidden="1">
      <c r="A4600" s="41">
        <v>44421.0</v>
      </c>
      <c r="B4600" s="19">
        <v>959815.0</v>
      </c>
      <c r="E4600" s="43">
        <v>0.0</v>
      </c>
      <c r="H4600" s="45"/>
    </row>
    <row r="4601" hidden="1">
      <c r="A4601" s="41">
        <v>44421.0</v>
      </c>
      <c r="B4601" s="19">
        <v>959390.0</v>
      </c>
      <c r="E4601" s="43">
        <v>0.0</v>
      </c>
      <c r="H4601" s="45"/>
    </row>
    <row r="4602" hidden="1">
      <c r="A4602" s="41">
        <v>44422.0</v>
      </c>
      <c r="B4602" s="19">
        <v>960063.0</v>
      </c>
      <c r="E4602" s="43">
        <v>0.0</v>
      </c>
      <c r="H4602" s="45"/>
    </row>
    <row r="4603" hidden="1">
      <c r="A4603" s="41">
        <v>44422.0</v>
      </c>
      <c r="B4603" s="19">
        <v>960188.0</v>
      </c>
      <c r="E4603" s="43">
        <v>0.0</v>
      </c>
      <c r="H4603" s="45"/>
    </row>
    <row r="4604" hidden="1">
      <c r="A4604" s="41">
        <v>44422.0</v>
      </c>
      <c r="B4604" s="19">
        <v>960173.0</v>
      </c>
      <c r="E4604" s="43">
        <v>0.0</v>
      </c>
      <c r="H4604" s="45"/>
    </row>
    <row r="4605" hidden="1">
      <c r="A4605" s="41">
        <v>44423.0</v>
      </c>
      <c r="B4605" s="19">
        <v>961164.0</v>
      </c>
      <c r="E4605" s="43">
        <v>0.0</v>
      </c>
      <c r="H4605" s="45"/>
    </row>
    <row r="4606" hidden="1">
      <c r="A4606" s="41">
        <v>44423.0</v>
      </c>
      <c r="B4606" s="19">
        <v>960906.0</v>
      </c>
      <c r="E4606" s="43">
        <v>0.0</v>
      </c>
      <c r="H4606" s="45"/>
    </row>
    <row r="4607" hidden="1">
      <c r="A4607" s="41">
        <v>44409.0</v>
      </c>
      <c r="B4607" s="19">
        <v>949577.0</v>
      </c>
      <c r="E4607" s="43">
        <v>0.0</v>
      </c>
      <c r="H4607" s="45"/>
    </row>
    <row r="4608" hidden="1">
      <c r="A4608" s="41">
        <v>44409.0</v>
      </c>
      <c r="B4608" s="19">
        <v>949536.0</v>
      </c>
      <c r="E4608" s="43">
        <v>0.0</v>
      </c>
      <c r="H4608" s="45"/>
    </row>
    <row r="4609" hidden="1">
      <c r="A4609" s="41">
        <v>44410.0</v>
      </c>
      <c r="B4609" s="19">
        <v>951024.0</v>
      </c>
      <c r="E4609" s="43">
        <v>0.0</v>
      </c>
      <c r="H4609" s="45"/>
    </row>
    <row r="4610" hidden="1">
      <c r="A4610" s="41">
        <v>44410.0</v>
      </c>
      <c r="B4610" s="19">
        <v>950317.0</v>
      </c>
      <c r="E4610" s="43">
        <v>0.0</v>
      </c>
      <c r="H4610" s="45"/>
    </row>
    <row r="4611" hidden="1">
      <c r="A4611" s="41">
        <v>44410.0</v>
      </c>
      <c r="B4611" s="19">
        <v>950632.0</v>
      </c>
      <c r="E4611" s="43">
        <v>0.0</v>
      </c>
      <c r="H4611" s="45"/>
    </row>
    <row r="4612" hidden="1">
      <c r="A4612" s="41">
        <v>44410.0</v>
      </c>
      <c r="B4612" s="19">
        <v>950600.0</v>
      </c>
      <c r="E4612" s="43">
        <v>0.0</v>
      </c>
      <c r="H4612" s="45"/>
    </row>
    <row r="4613" hidden="1">
      <c r="A4613" s="41">
        <v>44413.0</v>
      </c>
      <c r="B4613" s="19">
        <v>953467.0</v>
      </c>
      <c r="E4613" s="43">
        <v>0.0</v>
      </c>
      <c r="H4613" s="45"/>
    </row>
    <row r="4614" hidden="1">
      <c r="A4614" s="41">
        <v>44413.0</v>
      </c>
      <c r="B4614" s="19">
        <v>953793.0</v>
      </c>
      <c r="E4614" s="43">
        <v>0.0</v>
      </c>
      <c r="H4614" s="45"/>
    </row>
    <row r="4615" hidden="1">
      <c r="A4615" s="41">
        <v>44413.0</v>
      </c>
      <c r="B4615" s="19">
        <v>953577.0</v>
      </c>
      <c r="E4615" s="43">
        <v>0.0</v>
      </c>
      <c r="H4615" s="45"/>
    </row>
    <row r="4616" hidden="1">
      <c r="A4616" s="41">
        <v>44413.0</v>
      </c>
      <c r="B4616" s="19">
        <v>953491.0</v>
      </c>
      <c r="E4616" s="43">
        <v>0.0</v>
      </c>
      <c r="H4616" s="45"/>
    </row>
    <row r="4617" hidden="1">
      <c r="A4617" s="41">
        <v>44413.0</v>
      </c>
      <c r="B4617" s="19">
        <v>953122.0</v>
      </c>
      <c r="E4617" s="43">
        <v>0.0</v>
      </c>
      <c r="H4617" s="45"/>
    </row>
    <row r="4618" hidden="1">
      <c r="A4618" s="41">
        <v>44413.0</v>
      </c>
      <c r="B4618" s="19">
        <v>953246.0</v>
      </c>
      <c r="E4618" s="43">
        <v>0.0</v>
      </c>
      <c r="H4618" s="45"/>
    </row>
    <row r="4619" hidden="1">
      <c r="A4619" s="41">
        <v>44413.0</v>
      </c>
      <c r="B4619" s="19">
        <v>953604.0</v>
      </c>
      <c r="E4619" s="43">
        <v>0.0</v>
      </c>
      <c r="H4619" s="45"/>
    </row>
    <row r="4620" hidden="1">
      <c r="A4620" s="41">
        <v>44413.0</v>
      </c>
      <c r="B4620" s="19">
        <v>953193.0</v>
      </c>
      <c r="E4620" s="43">
        <v>0.0</v>
      </c>
      <c r="H4620" s="45"/>
    </row>
    <row r="4621" hidden="1">
      <c r="A4621" s="41">
        <v>44414.0</v>
      </c>
      <c r="B4621" s="19">
        <v>954520.0</v>
      </c>
      <c r="E4621" s="43">
        <v>0.0</v>
      </c>
      <c r="H4621" s="45"/>
    </row>
    <row r="4622" hidden="1">
      <c r="A4622" s="41">
        <v>44414.0</v>
      </c>
      <c r="B4622" s="19">
        <v>954220.0</v>
      </c>
      <c r="E4622" s="43">
        <v>0.0</v>
      </c>
      <c r="H4622" s="45"/>
    </row>
    <row r="4623" hidden="1">
      <c r="A4623" s="41">
        <v>44414.0</v>
      </c>
      <c r="B4623" s="19">
        <v>954388.0</v>
      </c>
      <c r="E4623" s="43">
        <v>0.0</v>
      </c>
      <c r="H4623" s="45"/>
    </row>
    <row r="4624" hidden="1">
      <c r="A4624" s="41">
        <v>44414.0</v>
      </c>
      <c r="B4624" s="19">
        <v>954010.0</v>
      </c>
      <c r="E4624" s="43">
        <v>0.0</v>
      </c>
      <c r="H4624" s="45"/>
    </row>
    <row r="4625" hidden="1">
      <c r="A4625" s="41">
        <v>44415.0</v>
      </c>
      <c r="B4625" s="19">
        <v>954875.0</v>
      </c>
      <c r="E4625" s="43">
        <v>0.0</v>
      </c>
      <c r="H4625" s="45"/>
    </row>
    <row r="4626" hidden="1">
      <c r="A4626" s="41">
        <v>44415.0</v>
      </c>
      <c r="B4626" s="19">
        <v>955176.0</v>
      </c>
      <c r="E4626" s="43">
        <v>0.0</v>
      </c>
      <c r="H4626" s="45"/>
    </row>
    <row r="4627" hidden="1">
      <c r="A4627" s="41">
        <v>44416.0</v>
      </c>
      <c r="B4627" s="19">
        <v>955735.0</v>
      </c>
      <c r="E4627" s="43">
        <v>0.0</v>
      </c>
      <c r="H4627" s="45"/>
    </row>
    <row r="4628" hidden="1">
      <c r="A4628" s="41">
        <v>44416.0</v>
      </c>
      <c r="B4628" s="19">
        <v>955782.0</v>
      </c>
      <c r="E4628" s="43">
        <v>0.0</v>
      </c>
      <c r="H4628" s="45"/>
    </row>
    <row r="4629" hidden="1">
      <c r="A4629" s="41">
        <v>44416.0</v>
      </c>
      <c r="B4629" s="19">
        <v>955635.0</v>
      </c>
      <c r="E4629" s="43">
        <v>0.0</v>
      </c>
      <c r="H4629" s="45"/>
    </row>
    <row r="4630" hidden="1">
      <c r="A4630" s="41">
        <v>44416.0</v>
      </c>
      <c r="B4630" s="19">
        <v>956268.0</v>
      </c>
      <c r="E4630" s="43">
        <v>0.0</v>
      </c>
      <c r="H4630" s="45"/>
    </row>
    <row r="4631" hidden="1">
      <c r="A4631" s="41">
        <v>44416.0</v>
      </c>
      <c r="B4631" s="19">
        <v>955729.0</v>
      </c>
      <c r="E4631" s="43">
        <v>0.0</v>
      </c>
      <c r="H4631" s="45"/>
    </row>
    <row r="4632" hidden="1">
      <c r="A4632" s="41">
        <v>44416.0</v>
      </c>
      <c r="B4632" s="19">
        <v>955779.0</v>
      </c>
      <c r="E4632" s="43">
        <v>0.0</v>
      </c>
      <c r="H4632" s="45"/>
    </row>
    <row r="4633" hidden="1">
      <c r="A4633" s="41">
        <v>44416.0</v>
      </c>
      <c r="B4633" s="19">
        <v>956104.0</v>
      </c>
      <c r="E4633" s="43">
        <v>0.0</v>
      </c>
      <c r="H4633" s="45"/>
    </row>
    <row r="4634" hidden="1">
      <c r="A4634" s="41">
        <v>44416.0</v>
      </c>
      <c r="B4634" s="19">
        <v>956012.0</v>
      </c>
      <c r="E4634" s="43">
        <v>0.0</v>
      </c>
      <c r="H4634" s="45"/>
    </row>
    <row r="4635" hidden="1">
      <c r="A4635" s="41">
        <v>44417.0</v>
      </c>
      <c r="B4635" s="19">
        <v>956490.0</v>
      </c>
      <c r="E4635" s="43">
        <v>0.0</v>
      </c>
      <c r="H4635" s="45"/>
    </row>
    <row r="4636" hidden="1">
      <c r="A4636" s="41">
        <v>44418.0</v>
      </c>
      <c r="B4636" s="19">
        <v>957386.0</v>
      </c>
      <c r="E4636" s="43">
        <v>0.0</v>
      </c>
      <c r="H4636" s="45"/>
    </row>
    <row r="4637" hidden="1">
      <c r="A4637" s="41">
        <v>44418.0</v>
      </c>
      <c r="B4637" s="19">
        <v>957284.0</v>
      </c>
      <c r="E4637" s="43">
        <v>0.0</v>
      </c>
      <c r="H4637" s="45"/>
    </row>
    <row r="4638" hidden="1">
      <c r="A4638" s="41">
        <v>44418.0</v>
      </c>
      <c r="B4638" s="19">
        <v>957854.0</v>
      </c>
      <c r="E4638" s="43">
        <v>0.0</v>
      </c>
      <c r="H4638" s="45"/>
    </row>
    <row r="4639" hidden="1">
      <c r="A4639" s="41">
        <v>44419.0</v>
      </c>
      <c r="B4639" s="19">
        <v>958197.0</v>
      </c>
      <c r="E4639" s="43">
        <v>0.0</v>
      </c>
      <c r="H4639" s="45"/>
    </row>
    <row r="4640" hidden="1">
      <c r="A4640" s="41">
        <v>44420.0</v>
      </c>
      <c r="B4640" s="19">
        <v>958848.0</v>
      </c>
      <c r="E4640" s="43">
        <v>0.0</v>
      </c>
      <c r="H4640" s="45"/>
    </row>
    <row r="4641" hidden="1">
      <c r="A4641" s="41">
        <v>44420.0</v>
      </c>
      <c r="B4641" s="19">
        <v>958992.0</v>
      </c>
      <c r="E4641" s="43">
        <v>0.0</v>
      </c>
      <c r="H4641" s="45"/>
    </row>
    <row r="4642" hidden="1">
      <c r="A4642" s="41">
        <v>44421.0</v>
      </c>
      <c r="B4642" s="19">
        <v>959424.0</v>
      </c>
      <c r="E4642" s="43">
        <v>0.0</v>
      </c>
      <c r="H4642" s="45"/>
    </row>
    <row r="4643" hidden="1">
      <c r="A4643" s="41">
        <v>44421.0</v>
      </c>
      <c r="B4643" s="19">
        <v>959391.0</v>
      </c>
      <c r="E4643" s="43">
        <v>0.0</v>
      </c>
      <c r="H4643" s="45"/>
    </row>
    <row r="4644" hidden="1">
      <c r="A4644" s="41">
        <v>44422.0</v>
      </c>
      <c r="B4644" s="19">
        <v>960223.0</v>
      </c>
      <c r="E4644" s="43">
        <v>0.0</v>
      </c>
      <c r="H4644" s="45"/>
    </row>
    <row r="4645" hidden="1">
      <c r="A4645" s="41">
        <v>44422.0</v>
      </c>
      <c r="B4645" s="19">
        <v>960250.0</v>
      </c>
      <c r="E4645" s="43">
        <v>0.0</v>
      </c>
      <c r="H4645" s="45"/>
    </row>
    <row r="4646" hidden="1">
      <c r="A4646" s="41">
        <v>44422.0</v>
      </c>
      <c r="B4646" s="19">
        <v>960145.0</v>
      </c>
      <c r="E4646" s="43">
        <v>0.0</v>
      </c>
      <c r="H4646" s="45"/>
    </row>
    <row r="4647" hidden="1">
      <c r="A4647" s="41">
        <v>44422.0</v>
      </c>
      <c r="B4647" s="19">
        <v>960198.0</v>
      </c>
      <c r="E4647" s="43">
        <v>0.0</v>
      </c>
      <c r="H4647" s="45"/>
    </row>
    <row r="4648" hidden="1">
      <c r="A4648" s="41">
        <v>44423.0</v>
      </c>
      <c r="B4648" s="19">
        <v>960824.0</v>
      </c>
      <c r="E4648" s="43">
        <v>0.0</v>
      </c>
      <c r="H4648" s="45"/>
    </row>
    <row r="4649" hidden="1">
      <c r="A4649" s="41">
        <v>44423.0</v>
      </c>
      <c r="B4649" s="19">
        <v>960502.0</v>
      </c>
      <c r="E4649" s="43">
        <v>0.0</v>
      </c>
      <c r="H4649" s="45"/>
    </row>
    <row r="4650" hidden="1">
      <c r="A4650" s="41">
        <v>44423.0</v>
      </c>
      <c r="B4650" s="19">
        <v>960534.0</v>
      </c>
      <c r="E4650" s="43">
        <v>0.0</v>
      </c>
      <c r="H4650" s="45"/>
    </row>
    <row r="4651" hidden="1">
      <c r="A4651" s="41">
        <v>44423.0</v>
      </c>
      <c r="B4651" s="19">
        <v>961037.0</v>
      </c>
      <c r="E4651" s="43">
        <v>0.0</v>
      </c>
      <c r="H4651" s="45"/>
    </row>
    <row r="4652" hidden="1">
      <c r="A4652" s="41">
        <v>44423.0</v>
      </c>
      <c r="B4652" s="19">
        <v>960626.0</v>
      </c>
      <c r="E4652" s="43">
        <v>0.0</v>
      </c>
      <c r="H4652" s="45"/>
    </row>
    <row r="4653" hidden="1">
      <c r="A4653" s="41">
        <v>44409.0</v>
      </c>
      <c r="B4653" s="19">
        <v>949816.0</v>
      </c>
      <c r="E4653" s="43">
        <v>0.0</v>
      </c>
      <c r="H4653" s="45"/>
    </row>
    <row r="4654" hidden="1">
      <c r="A4654" s="41">
        <v>44409.0</v>
      </c>
      <c r="B4654" s="19">
        <v>949662.0</v>
      </c>
      <c r="E4654" s="43">
        <v>0.0</v>
      </c>
      <c r="H4654" s="45"/>
    </row>
    <row r="4655" hidden="1">
      <c r="A4655" s="41">
        <v>44409.0</v>
      </c>
      <c r="B4655" s="19">
        <v>949235.0</v>
      </c>
      <c r="E4655" s="43">
        <v>0.0</v>
      </c>
      <c r="H4655" s="45"/>
    </row>
    <row r="4656" hidden="1">
      <c r="A4656" s="41">
        <v>44409.0</v>
      </c>
      <c r="B4656" s="19">
        <v>949363.0</v>
      </c>
      <c r="E4656" s="43">
        <v>0.0</v>
      </c>
      <c r="H4656" s="45"/>
    </row>
    <row r="4657" hidden="1">
      <c r="A4657" s="41">
        <v>44409.0</v>
      </c>
      <c r="B4657" s="19">
        <v>949820.0</v>
      </c>
      <c r="E4657" s="43">
        <v>0.0</v>
      </c>
      <c r="H4657" s="45"/>
    </row>
    <row r="4658" hidden="1">
      <c r="A4658" s="41">
        <v>44410.0</v>
      </c>
      <c r="B4658" s="19">
        <v>950585.0</v>
      </c>
      <c r="E4658" s="43">
        <v>0.0</v>
      </c>
      <c r="H4658" s="45"/>
    </row>
    <row r="4659" hidden="1">
      <c r="A4659" s="41">
        <v>44410.0</v>
      </c>
      <c r="B4659" s="19">
        <v>950106.0</v>
      </c>
      <c r="E4659" s="43">
        <v>0.0</v>
      </c>
      <c r="H4659" s="45"/>
    </row>
    <row r="4660" hidden="1">
      <c r="A4660" s="41">
        <v>44411.0</v>
      </c>
      <c r="B4660" s="19">
        <v>951183.0</v>
      </c>
      <c r="E4660" s="43">
        <v>0.0</v>
      </c>
      <c r="H4660" s="45"/>
    </row>
    <row r="4661" hidden="1">
      <c r="A4661" s="41">
        <v>44411.0</v>
      </c>
      <c r="B4661" s="19">
        <v>951169.0</v>
      </c>
      <c r="E4661" s="43">
        <v>0.0</v>
      </c>
      <c r="H4661" s="45"/>
    </row>
    <row r="4662" hidden="1">
      <c r="A4662" s="41">
        <v>44411.0</v>
      </c>
      <c r="B4662" s="19">
        <v>951854.0</v>
      </c>
      <c r="E4662" s="43">
        <v>0.0</v>
      </c>
      <c r="H4662" s="45"/>
    </row>
    <row r="4663" hidden="1">
      <c r="A4663" s="41">
        <v>44411.0</v>
      </c>
      <c r="B4663" s="19">
        <v>951318.0</v>
      </c>
      <c r="E4663" s="43">
        <v>0.0</v>
      </c>
      <c r="H4663" s="45"/>
    </row>
    <row r="4664" hidden="1">
      <c r="A4664" s="41">
        <v>44412.0</v>
      </c>
      <c r="B4664" s="19">
        <v>952462.0</v>
      </c>
      <c r="E4664" s="43">
        <v>0.0</v>
      </c>
      <c r="H4664" s="45"/>
    </row>
    <row r="4665" hidden="1">
      <c r="A4665" s="41">
        <v>44412.0</v>
      </c>
      <c r="B4665" s="19">
        <v>952568.0</v>
      </c>
      <c r="E4665" s="43">
        <v>0.0</v>
      </c>
      <c r="H4665" s="45"/>
    </row>
    <row r="4666" hidden="1">
      <c r="A4666" s="41">
        <v>44413.0</v>
      </c>
      <c r="B4666" s="19">
        <v>953278.0</v>
      </c>
      <c r="E4666" s="43">
        <v>0.0</v>
      </c>
      <c r="H4666" s="45"/>
    </row>
    <row r="4667" hidden="1">
      <c r="A4667" s="41">
        <v>44413.0</v>
      </c>
      <c r="B4667" s="19">
        <v>953403.0</v>
      </c>
      <c r="E4667" s="43">
        <v>0.0</v>
      </c>
      <c r="H4667" s="45"/>
    </row>
    <row r="4668" hidden="1">
      <c r="A4668" s="41">
        <v>44413.0</v>
      </c>
      <c r="B4668" s="19">
        <v>953851.0</v>
      </c>
      <c r="E4668" s="43">
        <v>0.0</v>
      </c>
      <c r="H4668" s="45"/>
    </row>
    <row r="4669" hidden="1">
      <c r="A4669" s="41">
        <v>44414.0</v>
      </c>
      <c r="B4669" s="19">
        <v>954453.0</v>
      </c>
      <c r="E4669" s="43">
        <v>0.0</v>
      </c>
      <c r="H4669" s="45"/>
    </row>
    <row r="4670" hidden="1">
      <c r="A4670" s="41">
        <v>44414.0</v>
      </c>
      <c r="B4670" s="19">
        <v>954311.0</v>
      </c>
      <c r="E4670" s="43">
        <v>0.0</v>
      </c>
      <c r="H4670" s="45"/>
    </row>
    <row r="4671" hidden="1">
      <c r="A4671" s="41">
        <v>44414.0</v>
      </c>
      <c r="B4671" s="19">
        <v>954549.0</v>
      </c>
      <c r="E4671" s="43">
        <v>0.0</v>
      </c>
      <c r="H4671" s="45"/>
    </row>
    <row r="4672" hidden="1">
      <c r="A4672" s="41">
        <v>44414.0</v>
      </c>
      <c r="B4672" s="19">
        <v>954233.0</v>
      </c>
      <c r="E4672" s="43">
        <v>0.0</v>
      </c>
      <c r="H4672" s="45"/>
    </row>
    <row r="4673" hidden="1">
      <c r="A4673" s="41">
        <v>44415.0</v>
      </c>
      <c r="B4673" s="19">
        <v>955009.0</v>
      </c>
      <c r="E4673" s="43">
        <v>0.0</v>
      </c>
      <c r="H4673" s="45"/>
    </row>
    <row r="4674" hidden="1">
      <c r="A4674" s="41">
        <v>44416.0</v>
      </c>
      <c r="B4674" s="19">
        <v>955906.0</v>
      </c>
      <c r="E4674" s="43">
        <v>0.0</v>
      </c>
      <c r="H4674" s="45"/>
    </row>
    <row r="4675" hidden="1">
      <c r="A4675" s="41">
        <v>44416.0</v>
      </c>
      <c r="B4675" s="19">
        <v>956122.0</v>
      </c>
      <c r="E4675" s="43">
        <v>0.0</v>
      </c>
      <c r="H4675" s="45"/>
    </row>
    <row r="4676" hidden="1">
      <c r="A4676" s="41">
        <v>44416.0</v>
      </c>
      <c r="B4676" s="19">
        <v>955537.0</v>
      </c>
      <c r="E4676" s="43">
        <v>0.0</v>
      </c>
      <c r="H4676" s="45"/>
    </row>
    <row r="4677" hidden="1">
      <c r="A4677" s="41">
        <v>44416.0</v>
      </c>
      <c r="B4677" s="19">
        <v>956156.0</v>
      </c>
      <c r="E4677" s="43">
        <v>0.0</v>
      </c>
      <c r="H4677" s="45"/>
    </row>
    <row r="4678" hidden="1">
      <c r="A4678" s="41">
        <v>44417.0</v>
      </c>
      <c r="B4678" s="19">
        <v>956995.0</v>
      </c>
      <c r="E4678" s="43">
        <v>0.0</v>
      </c>
      <c r="H4678" s="45"/>
    </row>
    <row r="4679" hidden="1">
      <c r="A4679" s="41">
        <v>44417.0</v>
      </c>
      <c r="B4679" s="19">
        <v>956746.0</v>
      </c>
      <c r="E4679" s="43">
        <v>0.0</v>
      </c>
      <c r="H4679" s="45"/>
    </row>
    <row r="4680" hidden="1">
      <c r="A4680" s="41">
        <v>44418.0</v>
      </c>
      <c r="B4680" s="19">
        <v>957406.0</v>
      </c>
      <c r="E4680" s="43">
        <v>0.0</v>
      </c>
      <c r="H4680" s="45"/>
    </row>
    <row r="4681" hidden="1">
      <c r="A4681" s="41">
        <v>44418.0</v>
      </c>
      <c r="B4681" s="19">
        <v>957351.0</v>
      </c>
      <c r="E4681" s="43">
        <v>0.0</v>
      </c>
      <c r="H4681" s="45"/>
    </row>
    <row r="4682" hidden="1">
      <c r="A4682" s="41">
        <v>44418.0</v>
      </c>
      <c r="B4682" s="19">
        <v>957571.0</v>
      </c>
      <c r="E4682" s="43">
        <v>0.0</v>
      </c>
      <c r="H4682" s="45"/>
    </row>
    <row r="4683" hidden="1">
      <c r="A4683" s="41">
        <v>44418.0</v>
      </c>
      <c r="B4683" s="19">
        <v>957224.0</v>
      </c>
      <c r="E4683" s="43">
        <v>0.0</v>
      </c>
      <c r="H4683" s="45"/>
    </row>
    <row r="4684" hidden="1">
      <c r="A4684" s="41">
        <v>44419.0</v>
      </c>
      <c r="B4684" s="19">
        <v>958253.0</v>
      </c>
      <c r="E4684" s="43">
        <v>0.0</v>
      </c>
      <c r="H4684" s="45"/>
    </row>
    <row r="4685" hidden="1">
      <c r="A4685" s="41">
        <v>44419.0</v>
      </c>
      <c r="B4685" s="19">
        <v>958548.0</v>
      </c>
      <c r="E4685" s="43">
        <v>0.0</v>
      </c>
      <c r="H4685" s="45"/>
    </row>
    <row r="4686" hidden="1">
      <c r="A4686" s="41">
        <v>44419.0</v>
      </c>
      <c r="B4686" s="19">
        <v>958124.0</v>
      </c>
      <c r="E4686" s="43">
        <v>0.0</v>
      </c>
      <c r="H4686" s="45"/>
    </row>
    <row r="4687" hidden="1">
      <c r="A4687" s="41">
        <v>44420.0</v>
      </c>
      <c r="B4687" s="19">
        <v>958854.0</v>
      </c>
      <c r="E4687" s="43">
        <v>0.0</v>
      </c>
      <c r="H4687" s="45"/>
    </row>
    <row r="4688" hidden="1">
      <c r="A4688" s="41">
        <v>44420.0</v>
      </c>
      <c r="B4688" s="19">
        <v>958745.0</v>
      </c>
      <c r="E4688" s="43">
        <v>0.0</v>
      </c>
      <c r="H4688" s="45"/>
    </row>
    <row r="4689" hidden="1">
      <c r="A4689" s="41">
        <v>44421.0</v>
      </c>
      <c r="B4689" s="19">
        <v>959401.0</v>
      </c>
      <c r="E4689" s="43">
        <v>0.0</v>
      </c>
      <c r="H4689" s="45"/>
    </row>
    <row r="4690" hidden="1">
      <c r="A4690" s="41">
        <v>44421.0</v>
      </c>
      <c r="B4690" s="19">
        <v>959770.0</v>
      </c>
      <c r="E4690" s="43">
        <v>0.0</v>
      </c>
      <c r="H4690" s="45"/>
    </row>
    <row r="4691" hidden="1">
      <c r="A4691" s="41">
        <v>44421.0</v>
      </c>
      <c r="B4691" s="19">
        <v>959671.0</v>
      </c>
      <c r="E4691" s="43">
        <v>0.0</v>
      </c>
      <c r="H4691" s="45"/>
    </row>
    <row r="4692" hidden="1">
      <c r="A4692" s="41">
        <v>44421.0</v>
      </c>
      <c r="B4692" s="19">
        <v>959389.0</v>
      </c>
      <c r="E4692" s="43">
        <v>0.0</v>
      </c>
      <c r="H4692" s="45"/>
    </row>
    <row r="4693" hidden="1">
      <c r="A4693" s="41">
        <v>44421.0</v>
      </c>
      <c r="B4693" s="19">
        <v>959641.0</v>
      </c>
      <c r="E4693" s="43">
        <v>0.0</v>
      </c>
      <c r="H4693" s="45"/>
    </row>
    <row r="4694" hidden="1">
      <c r="A4694" s="41">
        <v>44422.0</v>
      </c>
      <c r="B4694" s="19">
        <v>960122.0</v>
      </c>
      <c r="E4694" s="43">
        <v>0.0</v>
      </c>
      <c r="H4694" s="45"/>
    </row>
    <row r="4695" hidden="1">
      <c r="A4695" s="41">
        <v>44422.0</v>
      </c>
      <c r="B4695" s="19">
        <v>960433.0</v>
      </c>
      <c r="E4695" s="43">
        <v>0.0</v>
      </c>
      <c r="H4695" s="45"/>
    </row>
    <row r="4696" hidden="1">
      <c r="A4696" s="41">
        <v>44422.0</v>
      </c>
      <c r="B4696" s="19">
        <v>960017.0</v>
      </c>
      <c r="E4696" s="43">
        <v>0.0</v>
      </c>
      <c r="H4696" s="45"/>
    </row>
    <row r="4697" hidden="1">
      <c r="A4697" s="41">
        <v>44422.0</v>
      </c>
      <c r="B4697" s="19">
        <v>960013.0</v>
      </c>
      <c r="E4697" s="43">
        <v>0.0</v>
      </c>
      <c r="H4697" s="45"/>
    </row>
    <row r="4698" hidden="1">
      <c r="A4698" s="41">
        <v>44423.0</v>
      </c>
      <c r="B4698" s="19">
        <v>960944.0</v>
      </c>
      <c r="E4698" s="43">
        <v>0.0</v>
      </c>
      <c r="H4698" s="45"/>
    </row>
    <row r="4699" hidden="1">
      <c r="A4699" s="41">
        <v>44423.0</v>
      </c>
      <c r="B4699" s="19">
        <v>960560.0</v>
      </c>
      <c r="E4699" s="43">
        <v>0.0</v>
      </c>
      <c r="H4699" s="45"/>
    </row>
    <row r="4700">
      <c r="A4700" s="41">
        <v>44418.0</v>
      </c>
      <c r="B4700" s="19">
        <v>957647.0</v>
      </c>
      <c r="C4700" s="19">
        <v>1.0</v>
      </c>
      <c r="D4700" s="42">
        <v>64.4</v>
      </c>
      <c r="E4700" s="43">
        <v>1.0</v>
      </c>
      <c r="F4700" s="19" t="s">
        <v>40</v>
      </c>
      <c r="G4700" s="19" t="s">
        <v>40</v>
      </c>
      <c r="H4700" s="44" t="s">
        <v>39</v>
      </c>
      <c r="I4700" s="19" t="s">
        <v>39</v>
      </c>
    </row>
    <row r="4701" hidden="1">
      <c r="A4701" s="41">
        <v>44409.0</v>
      </c>
      <c r="B4701" s="19">
        <v>949529.0</v>
      </c>
      <c r="E4701" s="43">
        <v>0.0</v>
      </c>
      <c r="H4701" s="45"/>
    </row>
    <row r="4702" hidden="1">
      <c r="A4702" s="41">
        <v>44409.0</v>
      </c>
      <c r="B4702" s="19">
        <v>949784.0</v>
      </c>
      <c r="E4702" s="43">
        <v>0.0</v>
      </c>
      <c r="H4702" s="45"/>
    </row>
    <row r="4703" hidden="1">
      <c r="A4703" s="41">
        <v>44410.0</v>
      </c>
      <c r="B4703" s="19">
        <v>950870.0</v>
      </c>
      <c r="E4703" s="43">
        <v>0.0</v>
      </c>
      <c r="H4703" s="45"/>
    </row>
    <row r="4704" hidden="1">
      <c r="A4704" s="41">
        <v>44410.0</v>
      </c>
      <c r="B4704" s="19">
        <v>951066.0</v>
      </c>
      <c r="E4704" s="43">
        <v>0.0</v>
      </c>
      <c r="H4704" s="45"/>
    </row>
    <row r="4705" hidden="1">
      <c r="A4705" s="41">
        <v>44410.0</v>
      </c>
      <c r="B4705" s="19">
        <v>950240.0</v>
      </c>
      <c r="E4705" s="43">
        <v>0.0</v>
      </c>
      <c r="H4705" s="45"/>
    </row>
    <row r="4706" hidden="1">
      <c r="A4706" s="41">
        <v>44410.0</v>
      </c>
      <c r="B4706" s="19">
        <v>951081.0</v>
      </c>
      <c r="E4706" s="43">
        <v>0.0</v>
      </c>
      <c r="H4706" s="45"/>
    </row>
    <row r="4707" hidden="1">
      <c r="A4707" s="41">
        <v>44410.0</v>
      </c>
      <c r="B4707" s="19">
        <v>950914.0</v>
      </c>
      <c r="E4707" s="43">
        <v>0.0</v>
      </c>
      <c r="H4707" s="45"/>
    </row>
    <row r="4708" hidden="1">
      <c r="A4708" s="41">
        <v>44411.0</v>
      </c>
      <c r="B4708" s="19">
        <v>951140.0</v>
      </c>
      <c r="E4708" s="43">
        <v>0.0</v>
      </c>
      <c r="H4708" s="45"/>
    </row>
    <row r="4709" hidden="1">
      <c r="A4709" s="41">
        <v>44411.0</v>
      </c>
      <c r="B4709" s="19">
        <v>951799.0</v>
      </c>
      <c r="E4709" s="43">
        <v>0.0</v>
      </c>
      <c r="H4709" s="45"/>
    </row>
    <row r="4710" hidden="1">
      <c r="A4710" s="41">
        <v>44411.0</v>
      </c>
      <c r="B4710" s="19">
        <v>951300.0</v>
      </c>
      <c r="E4710" s="43">
        <v>0.0</v>
      </c>
      <c r="H4710" s="45"/>
    </row>
    <row r="4711" hidden="1">
      <c r="A4711" s="41">
        <v>44411.0</v>
      </c>
      <c r="B4711" s="19">
        <v>951908.0</v>
      </c>
      <c r="E4711" s="43">
        <v>0.0</v>
      </c>
      <c r="H4711" s="45"/>
    </row>
    <row r="4712" hidden="1">
      <c r="A4712" s="41">
        <v>44412.0</v>
      </c>
      <c r="B4712" s="19">
        <v>952531.0</v>
      </c>
      <c r="E4712" s="43">
        <v>0.0</v>
      </c>
      <c r="H4712" s="45"/>
    </row>
    <row r="4713" hidden="1">
      <c r="A4713" s="41">
        <v>44412.0</v>
      </c>
      <c r="B4713" s="19">
        <v>952658.0</v>
      </c>
      <c r="E4713" s="43">
        <v>0.0</v>
      </c>
      <c r="H4713" s="45"/>
    </row>
    <row r="4714" hidden="1">
      <c r="A4714" s="41">
        <v>44412.0</v>
      </c>
      <c r="B4714" s="19">
        <v>952322.0</v>
      </c>
      <c r="E4714" s="43">
        <v>0.0</v>
      </c>
      <c r="H4714" s="45"/>
    </row>
    <row r="4715" hidden="1">
      <c r="A4715" s="41">
        <v>44413.0</v>
      </c>
      <c r="B4715" s="19">
        <v>952988.0</v>
      </c>
      <c r="E4715" s="43">
        <v>0.0</v>
      </c>
      <c r="H4715" s="45"/>
    </row>
    <row r="4716" hidden="1">
      <c r="A4716" s="41">
        <v>44413.0</v>
      </c>
      <c r="B4716" s="19">
        <v>952921.0</v>
      </c>
      <c r="E4716" s="43">
        <v>0.0</v>
      </c>
      <c r="H4716" s="45"/>
    </row>
    <row r="4717" hidden="1">
      <c r="A4717" s="41">
        <v>44413.0</v>
      </c>
      <c r="B4717" s="19">
        <v>952998.0</v>
      </c>
      <c r="E4717" s="43">
        <v>0.0</v>
      </c>
      <c r="H4717" s="45"/>
    </row>
    <row r="4718" hidden="1">
      <c r="A4718" s="41">
        <v>44413.0</v>
      </c>
      <c r="B4718" s="19">
        <v>953243.0</v>
      </c>
      <c r="E4718" s="43">
        <v>0.0</v>
      </c>
      <c r="H4718" s="45"/>
    </row>
    <row r="4719" hidden="1">
      <c r="A4719" s="41">
        <v>44413.0</v>
      </c>
      <c r="B4719" s="19">
        <v>953865.0</v>
      </c>
      <c r="E4719" s="43">
        <v>0.0</v>
      </c>
      <c r="H4719" s="45"/>
    </row>
    <row r="4720" hidden="1">
      <c r="A4720" s="41">
        <v>44413.0</v>
      </c>
      <c r="B4720" s="19">
        <v>953600.0</v>
      </c>
      <c r="E4720" s="43">
        <v>0.0</v>
      </c>
      <c r="H4720" s="45"/>
    </row>
    <row r="4721" hidden="1">
      <c r="A4721" s="41">
        <v>44414.0</v>
      </c>
      <c r="B4721" s="19">
        <v>954282.0</v>
      </c>
      <c r="E4721" s="43">
        <v>0.0</v>
      </c>
      <c r="H4721" s="45"/>
    </row>
    <row r="4722" hidden="1">
      <c r="A4722" s="41">
        <v>44414.0</v>
      </c>
      <c r="B4722" s="19">
        <v>954043.0</v>
      </c>
      <c r="E4722" s="43">
        <v>0.0</v>
      </c>
      <c r="H4722" s="45"/>
    </row>
    <row r="4723" hidden="1">
      <c r="A4723" s="41">
        <v>44415.0</v>
      </c>
      <c r="B4723" s="19">
        <v>954672.0</v>
      </c>
      <c r="E4723" s="43">
        <v>0.0</v>
      </c>
      <c r="H4723" s="45"/>
    </row>
    <row r="4724" hidden="1">
      <c r="A4724" s="41">
        <v>44415.0</v>
      </c>
      <c r="B4724" s="19">
        <v>955206.0</v>
      </c>
      <c r="E4724" s="43">
        <v>0.0</v>
      </c>
      <c r="H4724" s="45"/>
    </row>
    <row r="4725" hidden="1">
      <c r="A4725" s="41">
        <v>44416.0</v>
      </c>
      <c r="B4725" s="19">
        <v>955706.0</v>
      </c>
      <c r="E4725" s="43">
        <v>0.0</v>
      </c>
      <c r="H4725" s="45"/>
    </row>
    <row r="4726" hidden="1">
      <c r="A4726" s="41">
        <v>44416.0</v>
      </c>
      <c r="B4726" s="19">
        <v>956060.0</v>
      </c>
      <c r="E4726" s="43">
        <v>0.0</v>
      </c>
      <c r="H4726" s="45"/>
    </row>
    <row r="4727" hidden="1">
      <c r="A4727" s="41">
        <v>44416.0</v>
      </c>
      <c r="B4727" s="19">
        <v>955339.0</v>
      </c>
      <c r="E4727" s="43">
        <v>0.0</v>
      </c>
      <c r="H4727" s="45"/>
    </row>
    <row r="4728" hidden="1">
      <c r="A4728" s="41">
        <v>44417.0</v>
      </c>
      <c r="B4728" s="19">
        <v>957093.0</v>
      </c>
      <c r="E4728" s="43">
        <v>0.0</v>
      </c>
      <c r="H4728" s="45"/>
    </row>
    <row r="4729" hidden="1">
      <c r="A4729" s="41">
        <v>44417.0</v>
      </c>
      <c r="B4729" s="19">
        <v>956779.0</v>
      </c>
      <c r="E4729" s="43">
        <v>0.0</v>
      </c>
      <c r="H4729" s="45"/>
    </row>
    <row r="4730" hidden="1">
      <c r="A4730" s="41">
        <v>44417.0</v>
      </c>
      <c r="B4730" s="19">
        <v>956926.0</v>
      </c>
      <c r="E4730" s="43">
        <v>0.0</v>
      </c>
      <c r="H4730" s="45"/>
    </row>
    <row r="4731" hidden="1">
      <c r="A4731" s="41">
        <v>44417.0</v>
      </c>
      <c r="B4731" s="19">
        <v>956868.0</v>
      </c>
      <c r="E4731" s="43">
        <v>0.0</v>
      </c>
      <c r="H4731" s="45"/>
    </row>
    <row r="4732" hidden="1">
      <c r="A4732" s="41">
        <v>44417.0</v>
      </c>
      <c r="B4732" s="19">
        <v>956803.0</v>
      </c>
      <c r="E4732" s="43">
        <v>0.0</v>
      </c>
      <c r="H4732" s="45"/>
    </row>
    <row r="4733" hidden="1">
      <c r="A4733" s="41">
        <v>44418.0</v>
      </c>
      <c r="B4733" s="19">
        <v>957456.0</v>
      </c>
      <c r="E4733" s="43">
        <v>0.0</v>
      </c>
      <c r="H4733" s="45"/>
    </row>
    <row r="4734" hidden="1">
      <c r="A4734" s="41">
        <v>44418.0</v>
      </c>
      <c r="B4734" s="19">
        <v>957545.0</v>
      </c>
      <c r="E4734" s="43">
        <v>0.0</v>
      </c>
      <c r="H4734" s="45"/>
    </row>
    <row r="4735" hidden="1">
      <c r="A4735" s="41">
        <v>44418.0</v>
      </c>
      <c r="B4735" s="19">
        <v>957651.0</v>
      </c>
      <c r="E4735" s="43">
        <v>0.0</v>
      </c>
      <c r="H4735" s="45"/>
    </row>
    <row r="4736" hidden="1">
      <c r="A4736" s="41">
        <v>44419.0</v>
      </c>
      <c r="B4736" s="19">
        <v>957957.0</v>
      </c>
      <c r="E4736" s="43">
        <v>0.0</v>
      </c>
      <c r="H4736" s="45"/>
    </row>
    <row r="4737" hidden="1">
      <c r="A4737" s="41">
        <v>44419.0</v>
      </c>
      <c r="B4737" s="19">
        <v>958047.0</v>
      </c>
      <c r="E4737" s="43">
        <v>0.0</v>
      </c>
      <c r="H4737" s="45"/>
    </row>
    <row r="4738" hidden="1">
      <c r="A4738" s="41">
        <v>44419.0</v>
      </c>
      <c r="B4738" s="19">
        <v>957997.0</v>
      </c>
      <c r="E4738" s="43">
        <v>0.0</v>
      </c>
      <c r="H4738" s="45"/>
    </row>
    <row r="4739" hidden="1">
      <c r="A4739" s="41">
        <v>44420.0</v>
      </c>
      <c r="B4739" s="19">
        <v>958891.0</v>
      </c>
      <c r="E4739" s="43">
        <v>0.0</v>
      </c>
      <c r="H4739" s="45"/>
    </row>
    <row r="4740" hidden="1">
      <c r="A4740" s="41">
        <v>44420.0</v>
      </c>
      <c r="B4740" s="19">
        <v>959125.0</v>
      </c>
      <c r="E4740" s="43">
        <v>0.0</v>
      </c>
      <c r="H4740" s="45"/>
    </row>
    <row r="4741" hidden="1">
      <c r="A4741" s="41">
        <v>44420.0</v>
      </c>
      <c r="B4741" s="19">
        <v>959208.0</v>
      </c>
      <c r="E4741" s="43">
        <v>0.0</v>
      </c>
      <c r="H4741" s="45"/>
    </row>
    <row r="4742" hidden="1">
      <c r="A4742" s="41">
        <v>44420.0</v>
      </c>
      <c r="B4742" s="19">
        <v>959100.0</v>
      </c>
      <c r="E4742" s="43">
        <v>0.0</v>
      </c>
      <c r="H4742" s="45"/>
    </row>
    <row r="4743" hidden="1">
      <c r="A4743" s="41">
        <v>44420.0</v>
      </c>
      <c r="B4743" s="19">
        <v>959335.0</v>
      </c>
      <c r="E4743" s="43">
        <v>0.0</v>
      </c>
      <c r="H4743" s="45"/>
    </row>
    <row r="4744" hidden="1">
      <c r="A4744" s="41">
        <v>44421.0</v>
      </c>
      <c r="B4744" s="19">
        <v>959543.0</v>
      </c>
      <c r="E4744" s="43">
        <v>0.0</v>
      </c>
      <c r="H4744" s="45"/>
    </row>
    <row r="4745" hidden="1">
      <c r="A4745" s="41">
        <v>44421.0</v>
      </c>
      <c r="B4745" s="19">
        <v>959918.0</v>
      </c>
      <c r="E4745" s="43">
        <v>0.0</v>
      </c>
      <c r="H4745" s="45"/>
    </row>
    <row r="4746" hidden="1">
      <c r="A4746" s="41">
        <v>44421.0</v>
      </c>
      <c r="B4746" s="19">
        <v>959857.0</v>
      </c>
      <c r="E4746" s="43">
        <v>0.0</v>
      </c>
      <c r="H4746" s="45"/>
    </row>
    <row r="4747" hidden="1">
      <c r="A4747" s="41">
        <v>44423.0</v>
      </c>
      <c r="B4747" s="19">
        <v>960635.0</v>
      </c>
      <c r="E4747" s="43">
        <v>0.0</v>
      </c>
      <c r="H4747" s="45"/>
    </row>
    <row r="4748" hidden="1">
      <c r="A4748" s="41">
        <v>44423.0</v>
      </c>
      <c r="B4748" s="19">
        <v>960962.0</v>
      </c>
      <c r="E4748" s="43">
        <v>0.0</v>
      </c>
      <c r="H4748" s="45"/>
    </row>
    <row r="4749" hidden="1">
      <c r="A4749" s="41">
        <v>44409.0</v>
      </c>
      <c r="B4749" s="19">
        <v>949632.0</v>
      </c>
      <c r="E4749" s="43">
        <v>0.0</v>
      </c>
      <c r="H4749" s="45"/>
    </row>
    <row r="4750" hidden="1">
      <c r="A4750" s="41">
        <v>44410.0</v>
      </c>
      <c r="B4750" s="19">
        <v>950869.0</v>
      </c>
      <c r="E4750" s="43">
        <v>0.0</v>
      </c>
      <c r="H4750" s="45"/>
    </row>
    <row r="4751" hidden="1">
      <c r="A4751" s="41">
        <v>44410.0</v>
      </c>
      <c r="B4751" s="19">
        <v>950425.0</v>
      </c>
      <c r="E4751" s="43">
        <v>0.0</v>
      </c>
      <c r="H4751" s="45"/>
    </row>
    <row r="4752" hidden="1">
      <c r="A4752" s="41">
        <v>44410.0</v>
      </c>
      <c r="B4752" s="19">
        <v>950698.0</v>
      </c>
      <c r="E4752" s="43">
        <v>0.0</v>
      </c>
      <c r="H4752" s="45"/>
    </row>
    <row r="4753" hidden="1">
      <c r="A4753" s="41">
        <v>44410.0</v>
      </c>
      <c r="B4753" s="19">
        <v>950476.0</v>
      </c>
      <c r="E4753" s="43">
        <v>0.0</v>
      </c>
      <c r="H4753" s="45"/>
    </row>
    <row r="4754" hidden="1">
      <c r="A4754" s="41">
        <v>44410.0</v>
      </c>
      <c r="B4754" s="19">
        <v>950679.0</v>
      </c>
      <c r="E4754" s="43">
        <v>0.0</v>
      </c>
      <c r="H4754" s="45"/>
    </row>
    <row r="4755" hidden="1">
      <c r="A4755" s="41">
        <v>44410.0</v>
      </c>
      <c r="B4755" s="19">
        <v>950329.0</v>
      </c>
      <c r="E4755" s="43">
        <v>0.0</v>
      </c>
      <c r="H4755" s="45"/>
    </row>
    <row r="4756" hidden="1">
      <c r="A4756" s="41">
        <v>44411.0</v>
      </c>
      <c r="B4756" s="19">
        <v>951404.0</v>
      </c>
      <c r="E4756" s="43">
        <v>0.0</v>
      </c>
      <c r="H4756" s="45"/>
    </row>
    <row r="4757" hidden="1">
      <c r="A4757" s="41">
        <v>44411.0</v>
      </c>
      <c r="B4757" s="19">
        <v>951727.0</v>
      </c>
      <c r="E4757" s="43">
        <v>0.0</v>
      </c>
      <c r="H4757" s="45"/>
    </row>
    <row r="4758" hidden="1">
      <c r="A4758" s="41">
        <v>44412.0</v>
      </c>
      <c r="B4758" s="19">
        <v>952440.0</v>
      </c>
      <c r="E4758" s="43">
        <v>0.0</v>
      </c>
      <c r="H4758" s="45"/>
    </row>
    <row r="4759" hidden="1">
      <c r="A4759" s="41">
        <v>44412.0</v>
      </c>
      <c r="B4759" s="19">
        <v>951996.0</v>
      </c>
      <c r="E4759" s="43">
        <v>0.0</v>
      </c>
      <c r="H4759" s="45"/>
    </row>
    <row r="4760" hidden="1">
      <c r="A4760" s="41">
        <v>44412.0</v>
      </c>
      <c r="B4760" s="19">
        <v>952709.0</v>
      </c>
      <c r="E4760" s="43">
        <v>0.0</v>
      </c>
      <c r="H4760" s="45"/>
    </row>
    <row r="4761" hidden="1">
      <c r="A4761" s="41">
        <v>44412.0</v>
      </c>
      <c r="B4761" s="19">
        <v>952168.0</v>
      </c>
      <c r="E4761" s="43">
        <v>0.0</v>
      </c>
      <c r="H4761" s="45"/>
    </row>
    <row r="4762" hidden="1">
      <c r="A4762" s="41">
        <v>44412.0</v>
      </c>
      <c r="B4762" s="19">
        <v>952124.0</v>
      </c>
      <c r="E4762" s="43">
        <v>0.0</v>
      </c>
      <c r="H4762" s="45"/>
    </row>
    <row r="4763" hidden="1">
      <c r="A4763" s="41">
        <v>44413.0</v>
      </c>
      <c r="B4763" s="19">
        <v>953770.0</v>
      </c>
      <c r="E4763" s="43">
        <v>0.0</v>
      </c>
      <c r="H4763" s="45"/>
    </row>
    <row r="4764" hidden="1">
      <c r="A4764" s="41">
        <v>44413.0</v>
      </c>
      <c r="B4764" s="19">
        <v>953011.0</v>
      </c>
      <c r="E4764" s="43">
        <v>0.0</v>
      </c>
      <c r="H4764" s="45"/>
    </row>
    <row r="4765" hidden="1">
      <c r="A4765" s="41">
        <v>44413.0</v>
      </c>
      <c r="B4765" s="19">
        <v>953780.0</v>
      </c>
      <c r="E4765" s="43">
        <v>0.0</v>
      </c>
      <c r="H4765" s="45"/>
    </row>
    <row r="4766" hidden="1">
      <c r="A4766" s="41">
        <v>44413.0</v>
      </c>
      <c r="B4766" s="19">
        <v>953826.0</v>
      </c>
      <c r="E4766" s="43">
        <v>0.0</v>
      </c>
      <c r="H4766" s="45"/>
    </row>
    <row r="4767" hidden="1">
      <c r="A4767" s="41">
        <v>44413.0</v>
      </c>
      <c r="B4767" s="19">
        <v>953818.0</v>
      </c>
      <c r="E4767" s="43">
        <v>0.0</v>
      </c>
      <c r="H4767" s="45"/>
    </row>
    <row r="4768" hidden="1">
      <c r="A4768" s="41">
        <v>44414.0</v>
      </c>
      <c r="B4768" s="19">
        <v>954395.0</v>
      </c>
      <c r="E4768" s="43">
        <v>0.0</v>
      </c>
      <c r="H4768" s="45"/>
    </row>
    <row r="4769" hidden="1">
      <c r="A4769" s="41">
        <v>44414.0</v>
      </c>
      <c r="B4769" s="19">
        <v>954258.0</v>
      </c>
      <c r="E4769" s="43">
        <v>0.0</v>
      </c>
      <c r="H4769" s="45"/>
    </row>
    <row r="4770" hidden="1">
      <c r="A4770" s="41">
        <v>44415.0</v>
      </c>
      <c r="B4770" s="19">
        <v>955042.0</v>
      </c>
      <c r="E4770" s="43">
        <v>0.0</v>
      </c>
      <c r="H4770" s="45"/>
    </row>
    <row r="4771" hidden="1">
      <c r="A4771" s="41">
        <v>44415.0</v>
      </c>
      <c r="B4771" s="19">
        <v>954743.0</v>
      </c>
      <c r="E4771" s="43">
        <v>0.0</v>
      </c>
      <c r="H4771" s="45"/>
    </row>
    <row r="4772" hidden="1">
      <c r="A4772" s="41">
        <v>44415.0</v>
      </c>
      <c r="B4772" s="19">
        <v>954948.0</v>
      </c>
      <c r="E4772" s="43">
        <v>0.0</v>
      </c>
      <c r="H4772" s="45"/>
    </row>
    <row r="4773" hidden="1">
      <c r="A4773" s="41">
        <v>44415.0</v>
      </c>
      <c r="B4773" s="19">
        <v>955220.0</v>
      </c>
      <c r="E4773" s="43">
        <v>0.0</v>
      </c>
      <c r="H4773" s="45"/>
    </row>
    <row r="4774" hidden="1">
      <c r="A4774" s="41">
        <v>44416.0</v>
      </c>
      <c r="B4774" s="19">
        <v>955766.0</v>
      </c>
      <c r="E4774" s="43">
        <v>0.0</v>
      </c>
      <c r="H4774" s="45"/>
    </row>
    <row r="4775" hidden="1">
      <c r="A4775" s="41">
        <v>44416.0</v>
      </c>
      <c r="B4775" s="19">
        <v>955409.0</v>
      </c>
      <c r="E4775" s="43">
        <v>0.0</v>
      </c>
      <c r="H4775" s="45"/>
    </row>
    <row r="4776" hidden="1">
      <c r="A4776" s="41">
        <v>44416.0</v>
      </c>
      <c r="B4776" s="19">
        <v>955953.0</v>
      </c>
      <c r="E4776" s="43">
        <v>0.0</v>
      </c>
      <c r="H4776" s="45"/>
    </row>
    <row r="4777" hidden="1">
      <c r="A4777" s="41">
        <v>44416.0</v>
      </c>
      <c r="B4777" s="19">
        <v>955842.0</v>
      </c>
      <c r="E4777" s="43">
        <v>0.0</v>
      </c>
      <c r="H4777" s="45"/>
    </row>
    <row r="4778" hidden="1">
      <c r="A4778" s="41">
        <v>44417.0</v>
      </c>
      <c r="B4778" s="19">
        <v>956407.0</v>
      </c>
      <c r="E4778" s="43">
        <v>0.0</v>
      </c>
      <c r="H4778" s="45"/>
    </row>
    <row r="4779" hidden="1">
      <c r="A4779" s="41">
        <v>44417.0</v>
      </c>
      <c r="B4779" s="19">
        <v>956591.0</v>
      </c>
      <c r="E4779" s="43">
        <v>0.0</v>
      </c>
      <c r="H4779" s="45"/>
    </row>
    <row r="4780" hidden="1">
      <c r="A4780" s="41">
        <v>44417.0</v>
      </c>
      <c r="B4780" s="19">
        <v>956463.0</v>
      </c>
      <c r="E4780" s="43">
        <v>0.0</v>
      </c>
      <c r="H4780" s="45"/>
    </row>
    <row r="4781" hidden="1">
      <c r="A4781" s="41">
        <v>44417.0</v>
      </c>
      <c r="B4781" s="19">
        <v>957058.0</v>
      </c>
      <c r="E4781" s="43">
        <v>0.0</v>
      </c>
      <c r="H4781" s="45"/>
    </row>
    <row r="4782" hidden="1">
      <c r="A4782" s="41">
        <v>44417.0</v>
      </c>
      <c r="B4782" s="19">
        <v>956714.0</v>
      </c>
      <c r="E4782" s="43">
        <v>0.0</v>
      </c>
      <c r="H4782" s="45"/>
    </row>
    <row r="4783" hidden="1">
      <c r="A4783" s="41">
        <v>44418.0</v>
      </c>
      <c r="B4783" s="19">
        <v>957318.0</v>
      </c>
      <c r="E4783" s="43">
        <v>0.0</v>
      </c>
      <c r="H4783" s="45"/>
    </row>
    <row r="4784" hidden="1">
      <c r="A4784" s="41">
        <v>44418.0</v>
      </c>
      <c r="B4784" s="19">
        <v>957305.0</v>
      </c>
      <c r="E4784" s="43">
        <v>0.0</v>
      </c>
      <c r="H4784" s="45"/>
    </row>
    <row r="4785" hidden="1">
      <c r="A4785" s="41">
        <v>44418.0</v>
      </c>
      <c r="B4785" s="19">
        <v>957828.0</v>
      </c>
      <c r="E4785" s="43">
        <v>0.0</v>
      </c>
      <c r="H4785" s="45"/>
    </row>
    <row r="4786" hidden="1">
      <c r="A4786" s="41">
        <v>44419.0</v>
      </c>
      <c r="B4786" s="19">
        <v>958074.0</v>
      </c>
      <c r="E4786" s="43">
        <v>0.0</v>
      </c>
      <c r="H4786" s="45"/>
    </row>
    <row r="4787" hidden="1">
      <c r="A4787" s="41">
        <v>44419.0</v>
      </c>
      <c r="B4787" s="19">
        <v>958158.0</v>
      </c>
      <c r="E4787" s="43">
        <v>0.0</v>
      </c>
      <c r="H4787" s="45"/>
    </row>
    <row r="4788" hidden="1">
      <c r="A4788" s="41">
        <v>44420.0</v>
      </c>
      <c r="B4788" s="19">
        <v>958738.0</v>
      </c>
      <c r="E4788" s="43">
        <v>0.0</v>
      </c>
      <c r="H4788" s="45"/>
    </row>
    <row r="4789" hidden="1">
      <c r="A4789" s="41">
        <v>44420.0</v>
      </c>
      <c r="B4789" s="19">
        <v>958644.0</v>
      </c>
      <c r="E4789" s="43">
        <v>0.0</v>
      </c>
      <c r="H4789" s="45"/>
    </row>
    <row r="4790" hidden="1">
      <c r="A4790" s="41">
        <v>44420.0</v>
      </c>
      <c r="B4790" s="19">
        <v>958940.0</v>
      </c>
      <c r="E4790" s="43">
        <v>0.0</v>
      </c>
      <c r="H4790" s="45"/>
    </row>
    <row r="4791" hidden="1">
      <c r="A4791" s="41">
        <v>44420.0</v>
      </c>
      <c r="B4791" s="19">
        <v>959283.0</v>
      </c>
      <c r="E4791" s="43">
        <v>0.0</v>
      </c>
      <c r="H4791" s="45"/>
    </row>
    <row r="4792" hidden="1">
      <c r="A4792" s="41">
        <v>44420.0</v>
      </c>
      <c r="B4792" s="19">
        <v>958618.0</v>
      </c>
      <c r="E4792" s="43">
        <v>0.0</v>
      </c>
      <c r="H4792" s="45"/>
    </row>
    <row r="4793" hidden="1">
      <c r="A4793" s="41">
        <v>44421.0</v>
      </c>
      <c r="B4793" s="19">
        <v>959725.0</v>
      </c>
      <c r="E4793" s="43">
        <v>0.0</v>
      </c>
      <c r="H4793" s="45"/>
    </row>
    <row r="4794" hidden="1">
      <c r="A4794" s="41">
        <v>44421.0</v>
      </c>
      <c r="B4794" s="19">
        <v>959626.0</v>
      </c>
      <c r="E4794" s="43">
        <v>0.0</v>
      </c>
      <c r="H4794" s="45"/>
    </row>
    <row r="4795" hidden="1">
      <c r="A4795" s="41">
        <v>44422.0</v>
      </c>
      <c r="B4795" s="19">
        <v>960171.0</v>
      </c>
      <c r="E4795" s="43">
        <v>0.0</v>
      </c>
      <c r="H4795" s="45"/>
    </row>
    <row r="4796" hidden="1">
      <c r="A4796" s="41">
        <v>44423.0</v>
      </c>
      <c r="B4796" s="19">
        <v>960574.0</v>
      </c>
      <c r="E4796" s="43">
        <v>0.0</v>
      </c>
      <c r="H4796" s="45"/>
    </row>
    <row r="4797" hidden="1">
      <c r="A4797" s="41">
        <v>44423.0</v>
      </c>
      <c r="B4797" s="19">
        <v>961163.0</v>
      </c>
      <c r="E4797" s="43">
        <v>0.0</v>
      </c>
      <c r="H4797" s="45"/>
    </row>
    <row r="4798" hidden="1">
      <c r="A4798" s="41">
        <v>44423.0</v>
      </c>
      <c r="B4798" s="19">
        <v>960776.0</v>
      </c>
      <c r="E4798" s="43">
        <v>0.0</v>
      </c>
      <c r="H4798" s="45"/>
    </row>
    <row r="4799" hidden="1">
      <c r="A4799" s="41">
        <v>44409.0</v>
      </c>
      <c r="B4799" s="19">
        <v>949877.0</v>
      </c>
      <c r="E4799" s="43">
        <v>0.0</v>
      </c>
      <c r="H4799" s="45"/>
    </row>
    <row r="4800" hidden="1">
      <c r="A4800" s="41">
        <v>44409.0</v>
      </c>
      <c r="B4800" s="19">
        <v>949502.0</v>
      </c>
      <c r="E4800" s="43">
        <v>0.0</v>
      </c>
      <c r="H4800" s="45"/>
    </row>
    <row r="4801" hidden="1">
      <c r="A4801" s="41">
        <v>44409.0</v>
      </c>
      <c r="B4801" s="19">
        <v>949731.0</v>
      </c>
      <c r="E4801" s="43">
        <v>0.0</v>
      </c>
      <c r="H4801" s="45"/>
    </row>
    <row r="4802" hidden="1">
      <c r="A4802" s="41">
        <v>44409.0</v>
      </c>
      <c r="B4802" s="19">
        <v>949812.0</v>
      </c>
      <c r="E4802" s="43">
        <v>0.0</v>
      </c>
      <c r="H4802" s="45"/>
    </row>
    <row r="4803" hidden="1">
      <c r="A4803" s="41">
        <v>44409.0</v>
      </c>
      <c r="B4803" s="19">
        <v>949733.0</v>
      </c>
      <c r="E4803" s="43">
        <v>0.0</v>
      </c>
      <c r="H4803" s="45"/>
    </row>
    <row r="4804" hidden="1">
      <c r="A4804" s="41">
        <v>44410.0</v>
      </c>
      <c r="B4804" s="19">
        <v>950841.0</v>
      </c>
      <c r="E4804" s="43">
        <v>0.0</v>
      </c>
      <c r="H4804" s="45"/>
    </row>
    <row r="4805" hidden="1">
      <c r="A4805" s="41">
        <v>44410.0</v>
      </c>
      <c r="B4805" s="19">
        <v>950063.0</v>
      </c>
      <c r="E4805" s="43">
        <v>0.0</v>
      </c>
      <c r="H4805" s="45"/>
    </row>
    <row r="4806" hidden="1">
      <c r="A4806" s="41">
        <v>44410.0</v>
      </c>
      <c r="B4806" s="19">
        <v>951084.0</v>
      </c>
      <c r="E4806" s="43">
        <v>0.0</v>
      </c>
      <c r="H4806" s="45"/>
    </row>
    <row r="4807" hidden="1">
      <c r="A4807" s="41">
        <v>44410.0</v>
      </c>
      <c r="B4807" s="19">
        <v>950138.0</v>
      </c>
      <c r="E4807" s="43">
        <v>0.0</v>
      </c>
      <c r="H4807" s="45"/>
    </row>
    <row r="4808" hidden="1">
      <c r="A4808" s="41">
        <v>44410.0</v>
      </c>
      <c r="B4808" s="19">
        <v>950054.0</v>
      </c>
      <c r="E4808" s="43">
        <v>0.0</v>
      </c>
      <c r="H4808" s="45"/>
    </row>
    <row r="4809" hidden="1">
      <c r="A4809" s="41">
        <v>44410.0</v>
      </c>
      <c r="B4809" s="19">
        <v>950437.0</v>
      </c>
      <c r="E4809" s="43">
        <v>0.0</v>
      </c>
      <c r="H4809" s="45"/>
    </row>
    <row r="4810" hidden="1">
      <c r="A4810" s="41">
        <v>44411.0</v>
      </c>
      <c r="B4810" s="19">
        <v>951584.0</v>
      </c>
      <c r="E4810" s="43">
        <v>0.0</v>
      </c>
      <c r="H4810" s="45"/>
    </row>
    <row r="4811" hidden="1">
      <c r="A4811" s="41">
        <v>44411.0</v>
      </c>
      <c r="B4811" s="19">
        <v>951562.0</v>
      </c>
      <c r="E4811" s="43">
        <v>0.0</v>
      </c>
      <c r="H4811" s="45"/>
    </row>
    <row r="4812" hidden="1">
      <c r="A4812" s="41">
        <v>44411.0</v>
      </c>
      <c r="B4812" s="19">
        <v>951511.0</v>
      </c>
      <c r="E4812" s="43">
        <v>0.0</v>
      </c>
      <c r="H4812" s="45"/>
    </row>
    <row r="4813" hidden="1">
      <c r="A4813" s="41">
        <v>44412.0</v>
      </c>
      <c r="B4813" s="19">
        <v>952112.0</v>
      </c>
      <c r="E4813" s="43">
        <v>0.0</v>
      </c>
      <c r="H4813" s="45"/>
    </row>
    <row r="4814" hidden="1">
      <c r="A4814" s="41">
        <v>44412.0</v>
      </c>
      <c r="B4814" s="19">
        <v>952201.0</v>
      </c>
      <c r="E4814" s="43">
        <v>0.0</v>
      </c>
      <c r="H4814" s="45"/>
    </row>
    <row r="4815" hidden="1">
      <c r="A4815" s="41">
        <v>44413.0</v>
      </c>
      <c r="B4815" s="19">
        <v>953224.0</v>
      </c>
      <c r="E4815" s="43">
        <v>0.0</v>
      </c>
      <c r="H4815" s="45"/>
    </row>
    <row r="4816" hidden="1">
      <c r="A4816" s="41">
        <v>44413.0</v>
      </c>
      <c r="B4816" s="19">
        <v>953396.0</v>
      </c>
      <c r="E4816" s="43">
        <v>0.0</v>
      </c>
      <c r="H4816" s="45"/>
    </row>
    <row r="4817" hidden="1">
      <c r="A4817" s="41">
        <v>44413.0</v>
      </c>
      <c r="B4817" s="19">
        <v>952986.0</v>
      </c>
      <c r="E4817" s="43">
        <v>0.0</v>
      </c>
      <c r="H4817" s="45"/>
    </row>
    <row r="4818" hidden="1">
      <c r="A4818" s="41">
        <v>44413.0</v>
      </c>
      <c r="B4818" s="19">
        <v>952859.0</v>
      </c>
      <c r="E4818" s="43">
        <v>0.0</v>
      </c>
      <c r="H4818" s="45"/>
    </row>
    <row r="4819" hidden="1">
      <c r="A4819" s="41">
        <v>44413.0</v>
      </c>
      <c r="B4819" s="19">
        <v>953693.0</v>
      </c>
      <c r="E4819" s="43">
        <v>0.0</v>
      </c>
      <c r="H4819" s="45"/>
    </row>
    <row r="4820" hidden="1">
      <c r="A4820" s="41">
        <v>44413.0</v>
      </c>
      <c r="B4820" s="19">
        <v>953942.0</v>
      </c>
      <c r="E4820" s="43">
        <v>0.0</v>
      </c>
      <c r="H4820" s="45"/>
    </row>
    <row r="4821" hidden="1">
      <c r="A4821" s="41">
        <v>44413.0</v>
      </c>
      <c r="B4821" s="19">
        <v>953281.0</v>
      </c>
      <c r="E4821" s="43">
        <v>0.0</v>
      </c>
      <c r="H4821" s="45"/>
    </row>
    <row r="4822" hidden="1">
      <c r="A4822" s="41">
        <v>44413.0</v>
      </c>
      <c r="B4822" s="19">
        <v>953982.0</v>
      </c>
      <c r="E4822" s="43">
        <v>0.0</v>
      </c>
      <c r="H4822" s="45"/>
    </row>
    <row r="4823" hidden="1">
      <c r="A4823" s="41">
        <v>44413.0</v>
      </c>
      <c r="B4823" s="19">
        <v>953304.0</v>
      </c>
      <c r="E4823" s="43">
        <v>0.0</v>
      </c>
      <c r="H4823" s="45"/>
    </row>
    <row r="4824" hidden="1">
      <c r="A4824" s="41">
        <v>44414.0</v>
      </c>
      <c r="B4824" s="19">
        <v>954461.0</v>
      </c>
      <c r="E4824" s="43">
        <v>0.0</v>
      </c>
      <c r="H4824" s="45"/>
    </row>
    <row r="4825" hidden="1">
      <c r="A4825" s="41">
        <v>44414.0</v>
      </c>
      <c r="B4825" s="19">
        <v>954518.0</v>
      </c>
      <c r="E4825" s="43">
        <v>0.0</v>
      </c>
      <c r="H4825" s="45"/>
    </row>
    <row r="4826" hidden="1">
      <c r="A4826" s="41">
        <v>44414.0</v>
      </c>
      <c r="B4826" s="19">
        <v>954113.0</v>
      </c>
      <c r="E4826" s="43">
        <v>0.0</v>
      </c>
      <c r="H4826" s="45"/>
    </row>
    <row r="4827" hidden="1">
      <c r="A4827" s="41">
        <v>44414.0</v>
      </c>
      <c r="B4827" s="19">
        <v>954462.0</v>
      </c>
      <c r="E4827" s="43">
        <v>0.0</v>
      </c>
      <c r="H4827" s="45"/>
    </row>
    <row r="4828" hidden="1">
      <c r="A4828" s="41">
        <v>44414.0</v>
      </c>
      <c r="B4828" s="19">
        <v>954124.0</v>
      </c>
      <c r="E4828" s="43">
        <v>0.0</v>
      </c>
      <c r="H4828" s="45"/>
    </row>
    <row r="4829" hidden="1">
      <c r="A4829" s="41">
        <v>44415.0</v>
      </c>
      <c r="B4829" s="19">
        <v>954789.0</v>
      </c>
      <c r="E4829" s="43">
        <v>0.0</v>
      </c>
      <c r="H4829" s="45"/>
    </row>
    <row r="4830" hidden="1">
      <c r="A4830" s="41">
        <v>44416.0</v>
      </c>
      <c r="B4830" s="19">
        <v>955788.0</v>
      </c>
      <c r="E4830" s="43">
        <v>0.0</v>
      </c>
      <c r="H4830" s="45"/>
    </row>
    <row r="4831" hidden="1">
      <c r="A4831" s="41">
        <v>44416.0</v>
      </c>
      <c r="B4831" s="19">
        <v>956071.0</v>
      </c>
      <c r="E4831" s="43">
        <v>0.0</v>
      </c>
      <c r="H4831" s="45"/>
    </row>
    <row r="4832" hidden="1">
      <c r="A4832" s="41">
        <v>44416.0</v>
      </c>
      <c r="B4832" s="19">
        <v>956255.0</v>
      </c>
      <c r="E4832" s="43">
        <v>0.0</v>
      </c>
      <c r="H4832" s="45"/>
    </row>
    <row r="4833" hidden="1">
      <c r="A4833" s="41">
        <v>44416.0</v>
      </c>
      <c r="B4833" s="19">
        <v>956247.0</v>
      </c>
      <c r="E4833" s="43">
        <v>0.0</v>
      </c>
      <c r="H4833" s="45"/>
    </row>
    <row r="4834" hidden="1">
      <c r="A4834" s="41">
        <v>44416.0</v>
      </c>
      <c r="B4834" s="19">
        <v>955368.0</v>
      </c>
      <c r="E4834" s="43">
        <v>0.0</v>
      </c>
      <c r="H4834" s="45"/>
    </row>
    <row r="4835" hidden="1">
      <c r="A4835" s="41">
        <v>44416.0</v>
      </c>
      <c r="B4835" s="19">
        <v>956274.0</v>
      </c>
      <c r="E4835" s="43">
        <v>0.0</v>
      </c>
      <c r="H4835" s="45"/>
    </row>
    <row r="4836" hidden="1">
      <c r="A4836" s="41">
        <v>44416.0</v>
      </c>
      <c r="B4836" s="19">
        <v>955553.0</v>
      </c>
      <c r="E4836" s="43">
        <v>0.0</v>
      </c>
      <c r="H4836" s="45"/>
    </row>
    <row r="4837" hidden="1">
      <c r="A4837" s="41">
        <v>44417.0</v>
      </c>
      <c r="B4837" s="19">
        <v>956690.0</v>
      </c>
      <c r="E4837" s="43">
        <v>0.0</v>
      </c>
      <c r="H4837" s="45"/>
    </row>
    <row r="4838" hidden="1">
      <c r="A4838" s="41">
        <v>44417.0</v>
      </c>
      <c r="B4838" s="19">
        <v>956438.0</v>
      </c>
      <c r="E4838" s="43">
        <v>0.0</v>
      </c>
      <c r="H4838" s="45"/>
    </row>
    <row r="4839" hidden="1">
      <c r="A4839" s="41">
        <v>44417.0</v>
      </c>
      <c r="B4839" s="19">
        <v>956922.0</v>
      </c>
      <c r="E4839" s="43">
        <v>0.0</v>
      </c>
      <c r="H4839" s="45"/>
    </row>
    <row r="4840" hidden="1">
      <c r="A4840" s="41">
        <v>44417.0</v>
      </c>
      <c r="B4840" s="19">
        <v>956333.0</v>
      </c>
      <c r="E4840" s="43">
        <v>0.0</v>
      </c>
      <c r="H4840" s="45"/>
    </row>
    <row r="4841" hidden="1">
      <c r="A4841" s="41">
        <v>44417.0</v>
      </c>
      <c r="B4841" s="19">
        <v>956353.0</v>
      </c>
      <c r="E4841" s="43">
        <v>0.0</v>
      </c>
      <c r="H4841" s="45"/>
    </row>
    <row r="4842" hidden="1">
      <c r="A4842" s="41">
        <v>44417.0</v>
      </c>
      <c r="B4842" s="19">
        <v>956899.0</v>
      </c>
      <c r="E4842" s="43">
        <v>0.0</v>
      </c>
      <c r="H4842" s="45"/>
    </row>
    <row r="4843" hidden="1">
      <c r="A4843" s="41">
        <v>44418.0</v>
      </c>
      <c r="B4843" s="19">
        <v>957427.0</v>
      </c>
      <c r="E4843" s="43">
        <v>0.0</v>
      </c>
      <c r="H4843" s="45"/>
    </row>
    <row r="4844" hidden="1">
      <c r="A4844" s="41">
        <v>44418.0</v>
      </c>
      <c r="B4844" s="19">
        <v>957855.0</v>
      </c>
      <c r="E4844" s="43">
        <v>0.0</v>
      </c>
      <c r="H4844" s="45"/>
    </row>
    <row r="4845" hidden="1">
      <c r="A4845" s="41">
        <v>44419.0</v>
      </c>
      <c r="B4845" s="19">
        <v>958170.0</v>
      </c>
      <c r="E4845" s="43">
        <v>0.0</v>
      </c>
      <c r="H4845" s="45"/>
    </row>
    <row r="4846" hidden="1">
      <c r="A4846" s="41">
        <v>44419.0</v>
      </c>
      <c r="B4846" s="19">
        <v>958083.0</v>
      </c>
      <c r="E4846" s="43">
        <v>0.0</v>
      </c>
      <c r="H4846" s="45"/>
    </row>
    <row r="4847" hidden="1">
      <c r="A4847" s="41">
        <v>44419.0</v>
      </c>
      <c r="B4847" s="19">
        <v>958266.0</v>
      </c>
      <c r="E4847" s="43">
        <v>0.0</v>
      </c>
      <c r="H4847" s="45"/>
    </row>
    <row r="4848" hidden="1">
      <c r="A4848" s="41">
        <v>44419.0</v>
      </c>
      <c r="B4848" s="19">
        <v>958185.0</v>
      </c>
      <c r="E4848" s="43">
        <v>0.0</v>
      </c>
      <c r="H4848" s="45"/>
    </row>
    <row r="4849" hidden="1">
      <c r="A4849" s="41">
        <v>44419.0</v>
      </c>
      <c r="B4849" s="19">
        <v>958244.0</v>
      </c>
      <c r="E4849" s="43">
        <v>0.0</v>
      </c>
      <c r="H4849" s="45"/>
    </row>
    <row r="4850" hidden="1">
      <c r="A4850" s="41">
        <v>44420.0</v>
      </c>
      <c r="B4850" s="19">
        <v>958991.0</v>
      </c>
      <c r="E4850" s="43">
        <v>0.0</v>
      </c>
      <c r="H4850" s="45"/>
    </row>
    <row r="4851" hidden="1">
      <c r="A4851" s="41">
        <v>44420.0</v>
      </c>
      <c r="B4851" s="19">
        <v>959350.0</v>
      </c>
      <c r="E4851" s="43">
        <v>0.0</v>
      </c>
      <c r="H4851" s="45"/>
    </row>
    <row r="4852" hidden="1">
      <c r="A4852" s="41">
        <v>44420.0</v>
      </c>
      <c r="B4852" s="19">
        <v>958922.0</v>
      </c>
      <c r="E4852" s="43">
        <v>0.0</v>
      </c>
      <c r="H4852" s="45"/>
    </row>
    <row r="4853" hidden="1">
      <c r="A4853" s="41">
        <v>44422.0</v>
      </c>
      <c r="B4853" s="19">
        <v>960267.0</v>
      </c>
      <c r="E4853" s="43">
        <v>0.0</v>
      </c>
      <c r="H4853" s="45"/>
    </row>
    <row r="4854" hidden="1">
      <c r="A4854" s="41">
        <v>44422.0</v>
      </c>
      <c r="B4854" s="19">
        <v>960099.0</v>
      </c>
      <c r="E4854" s="43">
        <v>0.0</v>
      </c>
      <c r="H4854" s="45"/>
    </row>
    <row r="4855" hidden="1">
      <c r="A4855" s="41">
        <v>44422.0</v>
      </c>
      <c r="B4855" s="19">
        <v>960128.0</v>
      </c>
      <c r="E4855" s="43">
        <v>0.0</v>
      </c>
      <c r="H4855" s="45"/>
    </row>
    <row r="4856" hidden="1">
      <c r="A4856" s="41">
        <v>44422.0</v>
      </c>
      <c r="B4856" s="19">
        <v>960297.0</v>
      </c>
      <c r="E4856" s="43">
        <v>0.0</v>
      </c>
      <c r="H4856" s="45"/>
    </row>
    <row r="4857" hidden="1">
      <c r="A4857" s="41">
        <v>44423.0</v>
      </c>
      <c r="B4857" s="19">
        <v>960708.0</v>
      </c>
      <c r="E4857" s="43">
        <v>0.0</v>
      </c>
      <c r="H4857" s="45"/>
    </row>
    <row r="4858" hidden="1">
      <c r="A4858" s="41">
        <v>44423.0</v>
      </c>
      <c r="B4858" s="19">
        <v>961044.0</v>
      </c>
      <c r="E4858" s="43">
        <v>0.0</v>
      </c>
      <c r="H4858" s="45"/>
    </row>
    <row r="4859" hidden="1">
      <c r="A4859" s="41">
        <v>44409.0</v>
      </c>
      <c r="B4859" s="19">
        <v>949545.0</v>
      </c>
      <c r="E4859" s="43">
        <v>0.0</v>
      </c>
      <c r="H4859" s="45"/>
    </row>
    <row r="4860" hidden="1">
      <c r="A4860" s="41">
        <v>44409.0</v>
      </c>
      <c r="B4860" s="19">
        <v>949188.0</v>
      </c>
      <c r="E4860" s="43">
        <v>0.0</v>
      </c>
      <c r="H4860" s="45"/>
    </row>
    <row r="4861" hidden="1">
      <c r="A4861" s="41">
        <v>44409.0</v>
      </c>
      <c r="B4861" s="19">
        <v>949461.0</v>
      </c>
      <c r="E4861" s="43">
        <v>0.0</v>
      </c>
      <c r="H4861" s="45"/>
    </row>
    <row r="4862" hidden="1">
      <c r="A4862" s="41">
        <v>44410.0</v>
      </c>
      <c r="B4862" s="19">
        <v>950709.0</v>
      </c>
      <c r="E4862" s="43">
        <v>0.0</v>
      </c>
      <c r="H4862" s="45"/>
    </row>
    <row r="4863" hidden="1">
      <c r="A4863" s="41">
        <v>44410.0</v>
      </c>
      <c r="B4863" s="19">
        <v>950422.0</v>
      </c>
      <c r="E4863" s="43">
        <v>0.0</v>
      </c>
      <c r="H4863" s="45"/>
    </row>
    <row r="4864" hidden="1">
      <c r="A4864" s="41">
        <v>44410.0</v>
      </c>
      <c r="B4864" s="19">
        <v>950502.0</v>
      </c>
      <c r="E4864" s="43">
        <v>0.0</v>
      </c>
      <c r="H4864" s="45"/>
    </row>
    <row r="4865" hidden="1">
      <c r="A4865" s="41">
        <v>44410.0</v>
      </c>
      <c r="B4865" s="19">
        <v>950541.0</v>
      </c>
      <c r="E4865" s="43">
        <v>0.0</v>
      </c>
      <c r="H4865" s="45"/>
    </row>
    <row r="4866" hidden="1">
      <c r="A4866" s="41">
        <v>44411.0</v>
      </c>
      <c r="B4866" s="19">
        <v>951944.0</v>
      </c>
      <c r="E4866" s="43">
        <v>0.0</v>
      </c>
      <c r="H4866" s="45"/>
    </row>
    <row r="4867" hidden="1">
      <c r="A4867" s="41">
        <v>44411.0</v>
      </c>
      <c r="B4867" s="19">
        <v>951716.0</v>
      </c>
      <c r="E4867" s="43">
        <v>0.0</v>
      </c>
      <c r="H4867" s="45"/>
    </row>
    <row r="4868" hidden="1">
      <c r="A4868" s="41">
        <v>44411.0</v>
      </c>
      <c r="B4868" s="19">
        <v>951920.0</v>
      </c>
      <c r="E4868" s="43">
        <v>0.0</v>
      </c>
      <c r="H4868" s="45"/>
    </row>
    <row r="4869" hidden="1">
      <c r="A4869" s="41">
        <v>44411.0</v>
      </c>
      <c r="B4869" s="19">
        <v>951463.0</v>
      </c>
      <c r="E4869" s="43">
        <v>0.0</v>
      </c>
      <c r="H4869" s="45"/>
    </row>
    <row r="4870" hidden="1">
      <c r="A4870" s="41">
        <v>44411.0</v>
      </c>
      <c r="B4870" s="19">
        <v>951670.0</v>
      </c>
      <c r="E4870" s="43">
        <v>0.0</v>
      </c>
      <c r="H4870" s="45"/>
    </row>
    <row r="4871" hidden="1">
      <c r="A4871" s="41">
        <v>44411.0</v>
      </c>
      <c r="B4871" s="19">
        <v>951395.0</v>
      </c>
      <c r="E4871" s="43">
        <v>0.0</v>
      </c>
      <c r="H4871" s="45"/>
    </row>
    <row r="4872" hidden="1">
      <c r="A4872" s="41">
        <v>44411.0</v>
      </c>
      <c r="B4872" s="19">
        <v>951215.0</v>
      </c>
      <c r="E4872" s="43">
        <v>0.0</v>
      </c>
      <c r="H4872" s="45"/>
    </row>
    <row r="4873" hidden="1">
      <c r="A4873" s="41">
        <v>44411.0</v>
      </c>
      <c r="B4873" s="19">
        <v>951468.0</v>
      </c>
      <c r="E4873" s="43">
        <v>0.0</v>
      </c>
      <c r="H4873" s="45"/>
    </row>
    <row r="4874" hidden="1">
      <c r="A4874" s="41">
        <v>44411.0</v>
      </c>
      <c r="B4874" s="19">
        <v>951354.0</v>
      </c>
      <c r="E4874" s="43">
        <v>0.0</v>
      </c>
      <c r="H4874" s="45"/>
    </row>
    <row r="4875" hidden="1">
      <c r="A4875" s="41">
        <v>44411.0</v>
      </c>
      <c r="B4875" s="19">
        <v>951756.0</v>
      </c>
      <c r="E4875" s="43">
        <v>0.0</v>
      </c>
      <c r="H4875" s="45"/>
    </row>
    <row r="4876" hidden="1">
      <c r="A4876" s="41">
        <v>44412.0</v>
      </c>
      <c r="B4876" s="19">
        <v>952080.0</v>
      </c>
      <c r="E4876" s="43">
        <v>0.0</v>
      </c>
      <c r="H4876" s="45"/>
    </row>
    <row r="4877" hidden="1">
      <c r="A4877" s="41">
        <v>44412.0</v>
      </c>
      <c r="B4877" s="19">
        <v>952330.0</v>
      </c>
      <c r="E4877" s="43">
        <v>0.0</v>
      </c>
      <c r="H4877" s="45"/>
    </row>
    <row r="4878" hidden="1">
      <c r="A4878" s="41">
        <v>44412.0</v>
      </c>
      <c r="B4878" s="19">
        <v>952378.0</v>
      </c>
      <c r="E4878" s="43">
        <v>0.0</v>
      </c>
      <c r="H4878" s="45"/>
    </row>
    <row r="4879" hidden="1">
      <c r="A4879" s="41">
        <v>44412.0</v>
      </c>
      <c r="B4879" s="19">
        <v>952044.0</v>
      </c>
      <c r="E4879" s="43">
        <v>0.0</v>
      </c>
      <c r="H4879" s="45"/>
    </row>
    <row r="4880" hidden="1">
      <c r="A4880" s="41">
        <v>44412.0</v>
      </c>
      <c r="B4880" s="19">
        <v>951969.0</v>
      </c>
      <c r="E4880" s="43">
        <v>0.0</v>
      </c>
      <c r="H4880" s="45"/>
    </row>
    <row r="4881" hidden="1">
      <c r="A4881" s="41">
        <v>44412.0</v>
      </c>
      <c r="B4881" s="19">
        <v>951972.0</v>
      </c>
      <c r="E4881" s="43">
        <v>0.0</v>
      </c>
      <c r="H4881" s="45"/>
    </row>
    <row r="4882" hidden="1">
      <c r="A4882" s="41">
        <v>44413.0</v>
      </c>
      <c r="B4882" s="19">
        <v>953888.0</v>
      </c>
      <c r="E4882" s="43">
        <v>0.0</v>
      </c>
      <c r="H4882" s="45"/>
    </row>
    <row r="4883" hidden="1">
      <c r="A4883" s="41">
        <v>44413.0</v>
      </c>
      <c r="B4883" s="19">
        <v>953148.0</v>
      </c>
      <c r="E4883" s="43">
        <v>0.0</v>
      </c>
      <c r="H4883" s="45"/>
    </row>
    <row r="4884" hidden="1">
      <c r="A4884" s="41">
        <v>44414.0</v>
      </c>
      <c r="B4884" s="19">
        <v>954219.0</v>
      </c>
      <c r="E4884" s="43">
        <v>0.0</v>
      </c>
      <c r="H4884" s="45"/>
    </row>
    <row r="4885" hidden="1">
      <c r="A4885" s="41">
        <v>44415.0</v>
      </c>
      <c r="B4885" s="19">
        <v>954618.0</v>
      </c>
      <c r="E4885" s="43">
        <v>0.0</v>
      </c>
      <c r="H4885" s="45"/>
    </row>
    <row r="4886" hidden="1">
      <c r="A4886" s="41">
        <v>44415.0</v>
      </c>
      <c r="B4886" s="19">
        <v>954703.0</v>
      </c>
      <c r="E4886" s="43">
        <v>0.0</v>
      </c>
      <c r="H4886" s="45"/>
    </row>
    <row r="4887" hidden="1">
      <c r="A4887" s="41">
        <v>44415.0</v>
      </c>
      <c r="B4887" s="19">
        <v>955135.0</v>
      </c>
      <c r="E4887" s="43">
        <v>0.0</v>
      </c>
      <c r="H4887" s="45"/>
    </row>
    <row r="4888" hidden="1">
      <c r="A4888" s="41">
        <v>44415.0</v>
      </c>
      <c r="B4888" s="19">
        <v>954673.0</v>
      </c>
      <c r="E4888" s="43">
        <v>0.0</v>
      </c>
      <c r="H4888" s="45"/>
    </row>
    <row r="4889" hidden="1">
      <c r="A4889" s="41">
        <v>44415.0</v>
      </c>
      <c r="B4889" s="19">
        <v>955233.0</v>
      </c>
      <c r="E4889" s="43">
        <v>0.0</v>
      </c>
      <c r="H4889" s="45"/>
    </row>
    <row r="4890" hidden="1">
      <c r="A4890" s="41">
        <v>44416.0</v>
      </c>
      <c r="B4890" s="19">
        <v>955829.0</v>
      </c>
      <c r="E4890" s="43">
        <v>0.0</v>
      </c>
      <c r="H4890" s="45"/>
    </row>
    <row r="4891" hidden="1">
      <c r="A4891" s="41">
        <v>44416.0</v>
      </c>
      <c r="B4891" s="19">
        <v>955323.0</v>
      </c>
      <c r="E4891" s="43">
        <v>0.0</v>
      </c>
      <c r="H4891" s="45"/>
    </row>
    <row r="4892" hidden="1">
      <c r="A4892" s="41">
        <v>44416.0</v>
      </c>
      <c r="B4892" s="19">
        <v>955736.0</v>
      </c>
      <c r="E4892" s="43">
        <v>0.0</v>
      </c>
      <c r="H4892" s="45"/>
    </row>
    <row r="4893" hidden="1">
      <c r="A4893" s="41">
        <v>44416.0</v>
      </c>
      <c r="B4893" s="19">
        <v>955596.0</v>
      </c>
      <c r="E4893" s="43">
        <v>0.0</v>
      </c>
      <c r="H4893" s="45"/>
    </row>
    <row r="4894" hidden="1">
      <c r="A4894" s="41">
        <v>44416.0</v>
      </c>
      <c r="B4894" s="19">
        <v>955927.0</v>
      </c>
      <c r="E4894" s="43">
        <v>0.0</v>
      </c>
      <c r="H4894" s="45"/>
    </row>
    <row r="4895" hidden="1">
      <c r="A4895" s="41">
        <v>44416.0</v>
      </c>
      <c r="B4895" s="19">
        <v>955257.0</v>
      </c>
      <c r="E4895" s="43">
        <v>0.0</v>
      </c>
      <c r="H4895" s="45"/>
    </row>
    <row r="4896" hidden="1">
      <c r="A4896" s="41">
        <v>44417.0</v>
      </c>
      <c r="B4896" s="19">
        <v>956405.0</v>
      </c>
      <c r="E4896" s="43">
        <v>0.0</v>
      </c>
      <c r="H4896" s="45"/>
    </row>
    <row r="4897" hidden="1">
      <c r="A4897" s="41">
        <v>44417.0</v>
      </c>
      <c r="B4897" s="19">
        <v>956454.0</v>
      </c>
      <c r="E4897" s="43">
        <v>0.0</v>
      </c>
      <c r="H4897" s="45"/>
    </row>
    <row r="4898" hidden="1">
      <c r="A4898" s="41">
        <v>44417.0</v>
      </c>
      <c r="B4898" s="19">
        <v>956531.0</v>
      </c>
      <c r="E4898" s="43">
        <v>0.0</v>
      </c>
      <c r="H4898" s="45"/>
    </row>
    <row r="4899" hidden="1">
      <c r="A4899" s="41">
        <v>44417.0</v>
      </c>
      <c r="B4899" s="19">
        <v>957037.0</v>
      </c>
      <c r="E4899" s="43">
        <v>0.0</v>
      </c>
      <c r="H4899" s="45"/>
    </row>
    <row r="4900" hidden="1">
      <c r="A4900" s="41">
        <v>44418.0</v>
      </c>
      <c r="B4900" s="19">
        <v>957405.0</v>
      </c>
      <c r="E4900" s="43">
        <v>0.0</v>
      </c>
      <c r="H4900" s="45"/>
    </row>
    <row r="4901" hidden="1">
      <c r="A4901" s="41">
        <v>44418.0</v>
      </c>
      <c r="B4901" s="19">
        <v>957608.0</v>
      </c>
      <c r="E4901" s="43">
        <v>0.0</v>
      </c>
      <c r="H4901" s="45"/>
    </row>
    <row r="4902" hidden="1">
      <c r="A4902" s="41">
        <v>44419.0</v>
      </c>
      <c r="B4902" s="19">
        <v>958487.0</v>
      </c>
      <c r="E4902" s="43">
        <v>0.0</v>
      </c>
      <c r="H4902" s="45"/>
    </row>
    <row r="4903" hidden="1">
      <c r="A4903" s="41">
        <v>44419.0</v>
      </c>
      <c r="B4903" s="19">
        <v>958014.0</v>
      </c>
      <c r="E4903" s="43">
        <v>0.0</v>
      </c>
      <c r="H4903" s="45"/>
    </row>
    <row r="4904" hidden="1">
      <c r="A4904" s="41">
        <v>44419.0</v>
      </c>
      <c r="B4904" s="19">
        <v>958521.0</v>
      </c>
      <c r="E4904" s="43">
        <v>0.0</v>
      </c>
      <c r="H4904" s="45"/>
    </row>
    <row r="4905" hidden="1">
      <c r="A4905" s="41">
        <v>44420.0</v>
      </c>
      <c r="B4905" s="19">
        <v>958635.0</v>
      </c>
      <c r="E4905" s="43">
        <v>0.0</v>
      </c>
      <c r="H4905" s="45"/>
    </row>
    <row r="4906" hidden="1">
      <c r="A4906" s="41">
        <v>44420.0</v>
      </c>
      <c r="B4906" s="19">
        <v>959094.0</v>
      </c>
      <c r="E4906" s="43">
        <v>0.0</v>
      </c>
      <c r="H4906" s="45"/>
    </row>
    <row r="4907" hidden="1">
      <c r="A4907" s="41">
        <v>44420.0</v>
      </c>
      <c r="B4907" s="19">
        <v>959173.0</v>
      </c>
      <c r="E4907" s="43">
        <v>0.0</v>
      </c>
      <c r="H4907" s="45"/>
    </row>
    <row r="4908" hidden="1">
      <c r="A4908" s="41">
        <v>44420.0</v>
      </c>
      <c r="B4908" s="19">
        <v>959064.0</v>
      </c>
      <c r="E4908" s="43">
        <v>0.0</v>
      </c>
      <c r="H4908" s="45"/>
    </row>
    <row r="4909" hidden="1">
      <c r="A4909" s="41">
        <v>44420.0</v>
      </c>
      <c r="B4909" s="19">
        <v>958637.0</v>
      </c>
      <c r="E4909" s="43">
        <v>0.0</v>
      </c>
      <c r="H4909" s="45"/>
    </row>
    <row r="4910" hidden="1">
      <c r="A4910" s="41">
        <v>44421.0</v>
      </c>
      <c r="B4910" s="19">
        <v>959598.0</v>
      </c>
      <c r="E4910" s="43">
        <v>0.0</v>
      </c>
      <c r="H4910" s="45"/>
    </row>
    <row r="4911" hidden="1">
      <c r="A4911" s="41">
        <v>44421.0</v>
      </c>
      <c r="B4911" s="19">
        <v>959875.0</v>
      </c>
      <c r="E4911" s="43">
        <v>0.0</v>
      </c>
      <c r="H4911" s="45"/>
    </row>
    <row r="4912" hidden="1">
      <c r="A4912" s="41">
        <v>44422.0</v>
      </c>
      <c r="B4912" s="19">
        <v>960431.0</v>
      </c>
      <c r="E4912" s="43">
        <v>0.0</v>
      </c>
      <c r="H4912" s="45"/>
    </row>
    <row r="4913" hidden="1">
      <c r="A4913" s="41">
        <v>44422.0</v>
      </c>
      <c r="B4913" s="19">
        <v>960338.0</v>
      </c>
      <c r="E4913" s="43">
        <v>0.0</v>
      </c>
      <c r="H4913" s="45"/>
    </row>
    <row r="4914">
      <c r="A4914" s="41">
        <v>44413.0</v>
      </c>
      <c r="B4914" s="19">
        <v>953867.0</v>
      </c>
      <c r="C4914" s="19">
        <v>1.0</v>
      </c>
      <c r="D4914" s="42">
        <v>61.4</v>
      </c>
      <c r="E4914" s="43">
        <v>1.0</v>
      </c>
      <c r="F4914" s="19" t="s">
        <v>40</v>
      </c>
      <c r="G4914" s="19" t="s">
        <v>40</v>
      </c>
      <c r="H4914" s="44" t="s">
        <v>39</v>
      </c>
      <c r="I4914" s="19" t="s">
        <v>39</v>
      </c>
    </row>
    <row r="4915" hidden="1">
      <c r="A4915" s="41">
        <v>44409.0</v>
      </c>
      <c r="B4915" s="19">
        <v>949154.0</v>
      </c>
      <c r="E4915" s="43">
        <v>0.0</v>
      </c>
      <c r="H4915" s="45"/>
    </row>
    <row r="4916" hidden="1">
      <c r="A4916" s="41">
        <v>44409.0</v>
      </c>
      <c r="B4916" s="19">
        <v>949554.0</v>
      </c>
      <c r="E4916" s="43">
        <v>0.0</v>
      </c>
      <c r="H4916" s="45"/>
    </row>
    <row r="4917" hidden="1">
      <c r="A4917" s="41">
        <v>44409.0</v>
      </c>
      <c r="B4917" s="19">
        <v>949672.0</v>
      </c>
      <c r="E4917" s="43">
        <v>0.0</v>
      </c>
      <c r="H4917" s="45"/>
    </row>
    <row r="4918" hidden="1">
      <c r="A4918" s="41">
        <v>44409.0</v>
      </c>
      <c r="B4918" s="19">
        <v>949704.0</v>
      </c>
      <c r="E4918" s="43">
        <v>0.0</v>
      </c>
      <c r="H4918" s="45"/>
    </row>
    <row r="4919" hidden="1">
      <c r="A4919" s="41">
        <v>44409.0</v>
      </c>
      <c r="B4919" s="19">
        <v>949890.0</v>
      </c>
      <c r="E4919" s="43">
        <v>0.0</v>
      </c>
      <c r="H4919" s="45"/>
    </row>
    <row r="4920" hidden="1">
      <c r="A4920" s="41">
        <v>44409.0</v>
      </c>
      <c r="B4920" s="19">
        <v>949638.0</v>
      </c>
      <c r="E4920" s="43">
        <v>0.0</v>
      </c>
      <c r="H4920" s="45"/>
    </row>
    <row r="4921" hidden="1">
      <c r="A4921" s="41">
        <v>44409.0</v>
      </c>
      <c r="B4921" s="19">
        <v>949568.0</v>
      </c>
      <c r="E4921" s="43">
        <v>0.0</v>
      </c>
      <c r="H4921" s="45"/>
    </row>
    <row r="4922" hidden="1">
      <c r="A4922" s="41">
        <v>44410.0</v>
      </c>
      <c r="B4922" s="19">
        <v>950884.0</v>
      </c>
      <c r="E4922" s="43">
        <v>0.0</v>
      </c>
      <c r="H4922" s="45"/>
    </row>
    <row r="4923" hidden="1">
      <c r="A4923" s="41">
        <v>44410.0</v>
      </c>
      <c r="B4923" s="19">
        <v>950480.0</v>
      </c>
      <c r="E4923" s="43">
        <v>0.0</v>
      </c>
      <c r="H4923" s="45"/>
    </row>
    <row r="4924" hidden="1">
      <c r="A4924" s="41">
        <v>44410.0</v>
      </c>
      <c r="B4924" s="19">
        <v>950750.0</v>
      </c>
      <c r="E4924" s="43">
        <v>0.0</v>
      </c>
      <c r="H4924" s="45"/>
    </row>
    <row r="4925" hidden="1">
      <c r="A4925" s="41">
        <v>44410.0</v>
      </c>
      <c r="B4925" s="19">
        <v>950399.0</v>
      </c>
      <c r="E4925" s="43">
        <v>0.0</v>
      </c>
      <c r="H4925" s="45"/>
    </row>
    <row r="4926" hidden="1">
      <c r="A4926" s="41">
        <v>44410.0</v>
      </c>
      <c r="B4926" s="19">
        <v>950475.0</v>
      </c>
      <c r="E4926" s="43">
        <v>0.0</v>
      </c>
      <c r="H4926" s="45"/>
    </row>
    <row r="4927" hidden="1">
      <c r="A4927" s="41">
        <v>44410.0</v>
      </c>
      <c r="B4927" s="19">
        <v>950082.0</v>
      </c>
      <c r="E4927" s="43">
        <v>0.0</v>
      </c>
      <c r="H4927" s="45"/>
    </row>
    <row r="4928" hidden="1">
      <c r="A4928" s="41">
        <v>44411.0</v>
      </c>
      <c r="B4928" s="19">
        <v>951324.0</v>
      </c>
      <c r="E4928" s="43">
        <v>0.0</v>
      </c>
      <c r="H4928" s="45"/>
    </row>
    <row r="4929" hidden="1">
      <c r="A4929" s="41">
        <v>44412.0</v>
      </c>
      <c r="B4929" s="19">
        <v>952365.0</v>
      </c>
      <c r="E4929" s="43">
        <v>0.0</v>
      </c>
      <c r="H4929" s="45"/>
    </row>
    <row r="4930" hidden="1">
      <c r="A4930" s="41">
        <v>44412.0</v>
      </c>
      <c r="B4930" s="19">
        <v>952599.0</v>
      </c>
      <c r="E4930" s="43">
        <v>0.0</v>
      </c>
      <c r="H4930" s="45"/>
    </row>
    <row r="4931" hidden="1">
      <c r="A4931" s="41">
        <v>44412.0</v>
      </c>
      <c r="B4931" s="19">
        <v>952584.0</v>
      </c>
      <c r="E4931" s="43">
        <v>0.0</v>
      </c>
      <c r="H4931" s="45"/>
    </row>
    <row r="4932" hidden="1">
      <c r="A4932" s="41">
        <v>44412.0</v>
      </c>
      <c r="B4932" s="19">
        <v>952186.0</v>
      </c>
      <c r="E4932" s="43">
        <v>0.0</v>
      </c>
      <c r="H4932" s="45"/>
    </row>
    <row r="4933" hidden="1">
      <c r="A4933" s="41">
        <v>44413.0</v>
      </c>
      <c r="B4933" s="19">
        <v>953087.0</v>
      </c>
      <c r="E4933" s="43">
        <v>0.0</v>
      </c>
      <c r="H4933" s="45"/>
    </row>
    <row r="4934" hidden="1">
      <c r="A4934" s="41">
        <v>44413.0</v>
      </c>
      <c r="B4934" s="19">
        <v>953337.0</v>
      </c>
      <c r="E4934" s="43">
        <v>0.0</v>
      </c>
      <c r="H4934" s="45"/>
    </row>
    <row r="4935" hidden="1">
      <c r="A4935" s="41">
        <v>44413.0</v>
      </c>
      <c r="B4935" s="19">
        <v>953226.0</v>
      </c>
      <c r="E4935" s="43">
        <v>0.0</v>
      </c>
      <c r="H4935" s="45"/>
    </row>
    <row r="4936" hidden="1">
      <c r="A4936" s="41">
        <v>44413.0</v>
      </c>
      <c r="B4936" s="19">
        <v>953107.0</v>
      </c>
      <c r="E4936" s="43">
        <v>0.0</v>
      </c>
      <c r="H4936" s="45"/>
    </row>
    <row r="4937" hidden="1">
      <c r="A4937" s="41">
        <v>44413.0</v>
      </c>
      <c r="B4937" s="19">
        <v>953407.0</v>
      </c>
      <c r="E4937" s="43">
        <v>0.0</v>
      </c>
      <c r="H4937" s="45"/>
    </row>
    <row r="4938" hidden="1">
      <c r="A4938" s="41">
        <v>44413.0</v>
      </c>
      <c r="B4938" s="19">
        <v>952896.0</v>
      </c>
      <c r="E4938" s="43">
        <v>0.0</v>
      </c>
      <c r="H4938" s="45"/>
    </row>
    <row r="4939" hidden="1">
      <c r="A4939" s="41">
        <v>44413.0</v>
      </c>
      <c r="B4939" s="19">
        <v>953439.0</v>
      </c>
      <c r="E4939" s="43">
        <v>0.0</v>
      </c>
      <c r="H4939" s="45"/>
    </row>
    <row r="4940" hidden="1">
      <c r="A4940" s="41">
        <v>44414.0</v>
      </c>
      <c r="B4940" s="19">
        <v>954359.0</v>
      </c>
      <c r="E4940" s="43">
        <v>0.0</v>
      </c>
      <c r="H4940" s="45"/>
    </row>
    <row r="4941" hidden="1">
      <c r="A4941" s="41">
        <v>44414.0</v>
      </c>
      <c r="B4941" s="19">
        <v>954532.0</v>
      </c>
      <c r="E4941" s="43">
        <v>0.0</v>
      </c>
      <c r="H4941" s="45"/>
    </row>
    <row r="4942" hidden="1">
      <c r="A4942" s="41">
        <v>44415.0</v>
      </c>
      <c r="B4942" s="19">
        <v>954877.0</v>
      </c>
      <c r="E4942" s="43">
        <v>0.0</v>
      </c>
      <c r="H4942" s="45"/>
    </row>
    <row r="4943" hidden="1">
      <c r="A4943" s="41">
        <v>44415.0</v>
      </c>
      <c r="B4943" s="19">
        <v>954880.0</v>
      </c>
      <c r="E4943" s="43">
        <v>0.0</v>
      </c>
      <c r="H4943" s="45"/>
    </row>
    <row r="4944" hidden="1">
      <c r="A4944" s="41">
        <v>44415.0</v>
      </c>
      <c r="B4944" s="19">
        <v>955134.0</v>
      </c>
      <c r="E4944" s="43">
        <v>0.0</v>
      </c>
      <c r="H4944" s="45"/>
    </row>
    <row r="4945" hidden="1">
      <c r="A4945" s="41">
        <v>44416.0</v>
      </c>
      <c r="B4945" s="19">
        <v>956082.0</v>
      </c>
      <c r="E4945" s="43">
        <v>0.0</v>
      </c>
      <c r="H4945" s="45"/>
    </row>
    <row r="4946" hidden="1">
      <c r="A4946" s="41">
        <v>44416.0</v>
      </c>
      <c r="B4946" s="19">
        <v>955311.0</v>
      </c>
      <c r="E4946" s="43">
        <v>0.0</v>
      </c>
      <c r="H4946" s="45"/>
    </row>
    <row r="4947" hidden="1">
      <c r="A4947" s="41">
        <v>44416.0</v>
      </c>
      <c r="B4947" s="19">
        <v>956045.0</v>
      </c>
      <c r="E4947" s="43">
        <v>0.0</v>
      </c>
      <c r="H4947" s="45"/>
    </row>
    <row r="4948" hidden="1">
      <c r="A4948" s="41">
        <v>44417.0</v>
      </c>
      <c r="B4948" s="19">
        <v>956936.0</v>
      </c>
      <c r="E4948" s="43">
        <v>0.0</v>
      </c>
      <c r="H4948" s="45"/>
    </row>
    <row r="4949" hidden="1">
      <c r="A4949" s="41">
        <v>44417.0</v>
      </c>
      <c r="B4949" s="19">
        <v>956473.0</v>
      </c>
      <c r="E4949" s="43">
        <v>0.0</v>
      </c>
      <c r="H4949" s="45"/>
    </row>
    <row r="4950" hidden="1">
      <c r="A4950" s="41">
        <v>44417.0</v>
      </c>
      <c r="B4950" s="19">
        <v>956464.0</v>
      </c>
      <c r="E4950" s="43">
        <v>0.0</v>
      </c>
      <c r="H4950" s="45"/>
    </row>
    <row r="4951" hidden="1">
      <c r="A4951" s="41">
        <v>44417.0</v>
      </c>
      <c r="B4951" s="19">
        <v>956780.0</v>
      </c>
      <c r="E4951" s="43">
        <v>0.0</v>
      </c>
      <c r="H4951" s="45"/>
    </row>
    <row r="4952" hidden="1">
      <c r="A4952" s="41">
        <v>44418.0</v>
      </c>
      <c r="B4952" s="19">
        <v>957439.0</v>
      </c>
      <c r="E4952" s="43">
        <v>0.0</v>
      </c>
      <c r="H4952" s="45"/>
    </row>
    <row r="4953" hidden="1">
      <c r="A4953" s="41">
        <v>44418.0</v>
      </c>
      <c r="B4953" s="19">
        <v>957565.0</v>
      </c>
      <c r="E4953" s="43">
        <v>0.0</v>
      </c>
      <c r="H4953" s="45"/>
    </row>
    <row r="4954" hidden="1">
      <c r="A4954" s="41">
        <v>44418.0</v>
      </c>
      <c r="B4954" s="19">
        <v>957172.0</v>
      </c>
      <c r="E4954" s="43">
        <v>0.0</v>
      </c>
      <c r="H4954" s="45"/>
    </row>
    <row r="4955" hidden="1">
      <c r="A4955" s="41">
        <v>44418.0</v>
      </c>
      <c r="B4955" s="19">
        <v>957168.0</v>
      </c>
      <c r="E4955" s="43">
        <v>0.0</v>
      </c>
      <c r="H4955" s="45"/>
    </row>
    <row r="4956" hidden="1">
      <c r="A4956" s="41">
        <v>44419.0</v>
      </c>
      <c r="B4956" s="19">
        <v>958303.0</v>
      </c>
      <c r="E4956" s="43">
        <v>0.0</v>
      </c>
      <c r="H4956" s="45"/>
    </row>
    <row r="4957" hidden="1">
      <c r="A4957" s="41">
        <v>44419.0</v>
      </c>
      <c r="B4957" s="19">
        <v>958365.0</v>
      </c>
      <c r="E4957" s="43">
        <v>0.0</v>
      </c>
      <c r="H4957" s="45"/>
    </row>
    <row r="4958" hidden="1">
      <c r="A4958" s="41">
        <v>44419.0</v>
      </c>
      <c r="B4958" s="19">
        <v>958360.0</v>
      </c>
      <c r="E4958" s="43">
        <v>0.0</v>
      </c>
      <c r="H4958" s="45"/>
    </row>
    <row r="4959" hidden="1">
      <c r="A4959" s="41">
        <v>44419.0</v>
      </c>
      <c r="B4959" s="19">
        <v>958034.0</v>
      </c>
      <c r="E4959" s="43">
        <v>0.0</v>
      </c>
      <c r="H4959" s="45"/>
    </row>
    <row r="4960" hidden="1">
      <c r="A4960" s="41">
        <v>44420.0</v>
      </c>
      <c r="B4960" s="19">
        <v>958843.0</v>
      </c>
      <c r="E4960" s="43">
        <v>0.0</v>
      </c>
      <c r="H4960" s="45"/>
    </row>
    <row r="4961" hidden="1">
      <c r="A4961" s="41">
        <v>44420.0</v>
      </c>
      <c r="B4961" s="19">
        <v>959205.0</v>
      </c>
      <c r="E4961" s="43">
        <v>0.0</v>
      </c>
      <c r="H4961" s="45"/>
    </row>
    <row r="4962" hidden="1">
      <c r="A4962" s="41">
        <v>44421.0</v>
      </c>
      <c r="B4962" s="19">
        <v>959887.0</v>
      </c>
      <c r="E4962" s="43">
        <v>0.0</v>
      </c>
      <c r="H4962" s="45"/>
    </row>
    <row r="4963" hidden="1">
      <c r="A4963" s="41">
        <v>44421.0</v>
      </c>
      <c r="B4963" s="19">
        <v>959608.0</v>
      </c>
      <c r="E4963" s="43">
        <v>0.0</v>
      </c>
      <c r="H4963" s="45"/>
    </row>
    <row r="4964" hidden="1">
      <c r="A4964" s="41">
        <v>44422.0</v>
      </c>
      <c r="B4964" s="19">
        <v>960138.0</v>
      </c>
      <c r="E4964" s="43">
        <v>0.0</v>
      </c>
      <c r="H4964" s="45"/>
    </row>
    <row r="4965" hidden="1">
      <c r="A4965" s="41">
        <v>44422.0</v>
      </c>
      <c r="B4965" s="19">
        <v>960394.0</v>
      </c>
      <c r="E4965" s="43">
        <v>0.0</v>
      </c>
      <c r="H4965" s="45"/>
    </row>
    <row r="4966" hidden="1">
      <c r="A4966" s="41">
        <v>44422.0</v>
      </c>
      <c r="B4966" s="19">
        <v>960050.0</v>
      </c>
      <c r="E4966" s="43">
        <v>0.0</v>
      </c>
      <c r="H4966" s="45"/>
    </row>
    <row r="4967" hidden="1">
      <c r="A4967" s="41">
        <v>44423.0</v>
      </c>
      <c r="B4967" s="19">
        <v>961019.0</v>
      </c>
      <c r="E4967" s="43">
        <v>0.0</v>
      </c>
      <c r="H4967" s="45"/>
    </row>
    <row r="4968" hidden="1">
      <c r="A4968" s="41">
        <v>44423.0</v>
      </c>
      <c r="B4968" s="19">
        <v>960741.0</v>
      </c>
      <c r="E4968" s="43">
        <v>0.0</v>
      </c>
      <c r="H4968" s="45"/>
    </row>
    <row r="4969" hidden="1">
      <c r="A4969" s="41">
        <v>44423.0</v>
      </c>
      <c r="B4969" s="19">
        <v>960636.0</v>
      </c>
      <c r="E4969" s="43">
        <v>0.0</v>
      </c>
      <c r="H4969" s="45"/>
    </row>
    <row r="4970" hidden="1">
      <c r="A4970" s="41">
        <v>44423.0</v>
      </c>
      <c r="B4970" s="19">
        <v>960673.0</v>
      </c>
      <c r="E4970" s="43">
        <v>0.0</v>
      </c>
      <c r="H4970" s="45"/>
    </row>
    <row r="4971" hidden="1">
      <c r="A4971" s="41">
        <v>44423.0</v>
      </c>
      <c r="B4971" s="19">
        <v>960934.0</v>
      </c>
      <c r="E4971" s="43">
        <v>0.0</v>
      </c>
      <c r="H4971" s="45"/>
    </row>
    <row r="4972" hidden="1">
      <c r="A4972" s="41">
        <v>44409.0</v>
      </c>
      <c r="B4972" s="19">
        <v>949268.0</v>
      </c>
      <c r="E4972" s="43">
        <v>0.0</v>
      </c>
      <c r="H4972" s="45"/>
    </row>
    <row r="4973" hidden="1">
      <c r="A4973" s="41">
        <v>44409.0</v>
      </c>
      <c r="B4973" s="19">
        <v>949323.0</v>
      </c>
      <c r="E4973" s="43">
        <v>0.0</v>
      </c>
      <c r="H4973" s="45"/>
    </row>
    <row r="4974" hidden="1">
      <c r="A4974" s="41">
        <v>44409.0</v>
      </c>
      <c r="B4974" s="19">
        <v>949183.0</v>
      </c>
      <c r="E4974" s="43">
        <v>0.0</v>
      </c>
      <c r="H4974" s="45"/>
    </row>
    <row r="4975" hidden="1">
      <c r="A4975" s="41">
        <v>44410.0</v>
      </c>
      <c r="B4975" s="19">
        <v>950801.0</v>
      </c>
      <c r="E4975" s="43">
        <v>0.0</v>
      </c>
      <c r="H4975" s="45"/>
    </row>
    <row r="4976" hidden="1">
      <c r="A4976" s="41">
        <v>44410.0</v>
      </c>
      <c r="B4976" s="19">
        <v>950673.0</v>
      </c>
      <c r="E4976" s="43">
        <v>0.0</v>
      </c>
      <c r="H4976" s="45"/>
    </row>
    <row r="4977" hidden="1">
      <c r="A4977" s="41">
        <v>44410.0</v>
      </c>
      <c r="B4977" s="19">
        <v>950275.0</v>
      </c>
      <c r="E4977" s="43">
        <v>0.0</v>
      </c>
      <c r="H4977" s="45"/>
    </row>
    <row r="4978" hidden="1">
      <c r="A4978" s="41">
        <v>44410.0</v>
      </c>
      <c r="B4978" s="19">
        <v>950445.0</v>
      </c>
      <c r="E4978" s="43">
        <v>0.0</v>
      </c>
      <c r="H4978" s="45"/>
    </row>
    <row r="4979" hidden="1">
      <c r="A4979" s="41">
        <v>44410.0</v>
      </c>
      <c r="B4979" s="19">
        <v>950734.0</v>
      </c>
      <c r="E4979" s="43">
        <v>0.0</v>
      </c>
      <c r="H4979" s="45"/>
    </row>
    <row r="4980" hidden="1">
      <c r="A4980" s="41">
        <v>44411.0</v>
      </c>
      <c r="B4980" s="19">
        <v>951599.0</v>
      </c>
      <c r="E4980" s="43">
        <v>0.0</v>
      </c>
      <c r="H4980" s="45"/>
    </row>
    <row r="4981" hidden="1">
      <c r="A4981" s="41">
        <v>44412.0</v>
      </c>
      <c r="B4981" s="19">
        <v>952441.0</v>
      </c>
      <c r="E4981" s="43">
        <v>0.0</v>
      </c>
      <c r="H4981" s="45"/>
    </row>
    <row r="4982" hidden="1">
      <c r="A4982" s="41">
        <v>44412.0</v>
      </c>
      <c r="B4982" s="19">
        <v>952001.0</v>
      </c>
      <c r="E4982" s="43">
        <v>0.0</v>
      </c>
      <c r="H4982" s="45"/>
    </row>
    <row r="4983" hidden="1">
      <c r="A4983" s="41">
        <v>44412.0</v>
      </c>
      <c r="B4983" s="19">
        <v>952791.0</v>
      </c>
      <c r="E4983" s="43">
        <v>0.0</v>
      </c>
      <c r="H4983" s="45"/>
    </row>
    <row r="4984" hidden="1">
      <c r="A4984" s="41">
        <v>44412.0</v>
      </c>
      <c r="B4984" s="19">
        <v>952777.0</v>
      </c>
      <c r="E4984" s="43">
        <v>0.0</v>
      </c>
      <c r="H4984" s="45"/>
    </row>
    <row r="4985" hidden="1">
      <c r="A4985" s="41">
        <v>44412.0</v>
      </c>
      <c r="B4985" s="19">
        <v>952332.0</v>
      </c>
      <c r="E4985" s="43">
        <v>0.0</v>
      </c>
      <c r="H4985" s="45"/>
    </row>
    <row r="4986" hidden="1">
      <c r="A4986" s="41">
        <v>44412.0</v>
      </c>
      <c r="B4986" s="19">
        <v>952262.0</v>
      </c>
      <c r="E4986" s="43">
        <v>0.0</v>
      </c>
      <c r="H4986" s="45"/>
    </row>
    <row r="4987" hidden="1">
      <c r="A4987" s="41">
        <v>44413.0</v>
      </c>
      <c r="B4987" s="19">
        <v>953617.0</v>
      </c>
      <c r="E4987" s="43">
        <v>0.0</v>
      </c>
      <c r="H4987" s="45"/>
    </row>
    <row r="4988" hidden="1">
      <c r="A4988" s="41">
        <v>44413.0</v>
      </c>
      <c r="B4988" s="19">
        <v>952884.0</v>
      </c>
      <c r="E4988" s="43">
        <v>0.0</v>
      </c>
      <c r="H4988" s="45"/>
    </row>
    <row r="4989" hidden="1">
      <c r="A4989" s="41">
        <v>44413.0</v>
      </c>
      <c r="B4989" s="19">
        <v>953070.0</v>
      </c>
      <c r="E4989" s="43">
        <v>0.0</v>
      </c>
      <c r="H4989" s="45"/>
    </row>
    <row r="4990" hidden="1">
      <c r="A4990" s="41">
        <v>44413.0</v>
      </c>
      <c r="B4990" s="19">
        <v>953685.0</v>
      </c>
      <c r="E4990" s="43">
        <v>0.0</v>
      </c>
      <c r="H4990" s="45"/>
    </row>
    <row r="4991" hidden="1">
      <c r="A4991" s="41">
        <v>44413.0</v>
      </c>
      <c r="B4991" s="19">
        <v>953682.0</v>
      </c>
      <c r="E4991" s="43">
        <v>0.0</v>
      </c>
      <c r="H4991" s="45"/>
    </row>
    <row r="4992" hidden="1">
      <c r="A4992" s="41">
        <v>44413.0</v>
      </c>
      <c r="B4992" s="19">
        <v>953729.0</v>
      </c>
      <c r="E4992" s="43">
        <v>0.0</v>
      </c>
      <c r="H4992" s="45"/>
    </row>
    <row r="4993" hidden="1">
      <c r="A4993" s="41">
        <v>44414.0</v>
      </c>
      <c r="B4993" s="19">
        <v>954354.0</v>
      </c>
      <c r="E4993" s="43">
        <v>0.0</v>
      </c>
      <c r="H4993" s="45"/>
    </row>
    <row r="4994" hidden="1">
      <c r="A4994" s="41">
        <v>44414.0</v>
      </c>
      <c r="B4994" s="19">
        <v>954178.0</v>
      </c>
      <c r="E4994" s="43">
        <v>0.0</v>
      </c>
      <c r="H4994" s="45"/>
    </row>
    <row r="4995" hidden="1">
      <c r="A4995" s="41">
        <v>44414.0</v>
      </c>
      <c r="B4995" s="19">
        <v>954047.0</v>
      </c>
      <c r="E4995" s="43">
        <v>0.0</v>
      </c>
      <c r="H4995" s="45"/>
    </row>
    <row r="4996" hidden="1">
      <c r="A4996" s="41">
        <v>44414.0</v>
      </c>
      <c r="B4996" s="19">
        <v>954289.0</v>
      </c>
      <c r="E4996" s="43">
        <v>0.0</v>
      </c>
      <c r="H4996" s="45"/>
    </row>
    <row r="4997" hidden="1">
      <c r="A4997" s="41">
        <v>44414.0</v>
      </c>
      <c r="B4997" s="19">
        <v>954322.0</v>
      </c>
      <c r="E4997" s="43">
        <v>0.0</v>
      </c>
      <c r="H4997" s="45"/>
    </row>
    <row r="4998" hidden="1">
      <c r="A4998" s="41">
        <v>44415.0</v>
      </c>
      <c r="B4998" s="19">
        <v>954895.0</v>
      </c>
      <c r="E4998" s="43">
        <v>0.0</v>
      </c>
      <c r="H4998" s="45"/>
    </row>
    <row r="4999" hidden="1">
      <c r="A4999" s="41">
        <v>44415.0</v>
      </c>
      <c r="B4999" s="19">
        <v>954610.0</v>
      </c>
      <c r="E4999" s="43">
        <v>0.0</v>
      </c>
      <c r="H4999" s="45"/>
    </row>
    <row r="5000" hidden="1">
      <c r="A5000" s="41">
        <v>44415.0</v>
      </c>
      <c r="B5000" s="19">
        <v>955066.0</v>
      </c>
      <c r="E5000" s="43">
        <v>0.0</v>
      </c>
      <c r="H5000" s="45"/>
    </row>
    <row r="5001" hidden="1">
      <c r="A5001" s="41">
        <v>44415.0</v>
      </c>
      <c r="B5001" s="19">
        <v>954986.0</v>
      </c>
      <c r="E5001" s="43">
        <v>0.0</v>
      </c>
      <c r="H5001" s="45"/>
    </row>
    <row r="5002" hidden="1">
      <c r="A5002" s="41">
        <v>44415.0</v>
      </c>
      <c r="B5002" s="19">
        <v>955235.0</v>
      </c>
      <c r="E5002" s="43">
        <v>0.0</v>
      </c>
      <c r="H5002" s="45"/>
    </row>
    <row r="5003" hidden="1">
      <c r="A5003" s="41">
        <v>44416.0</v>
      </c>
      <c r="B5003" s="19">
        <v>956050.0</v>
      </c>
      <c r="E5003" s="43">
        <v>0.0</v>
      </c>
      <c r="H5003" s="45"/>
    </row>
    <row r="5004" hidden="1">
      <c r="A5004" s="41">
        <v>44416.0</v>
      </c>
      <c r="B5004" s="19">
        <v>956212.0</v>
      </c>
      <c r="E5004" s="43">
        <v>0.0</v>
      </c>
      <c r="H5004" s="45"/>
    </row>
    <row r="5005" hidden="1">
      <c r="A5005" s="41">
        <v>44416.0</v>
      </c>
      <c r="B5005" s="19">
        <v>955346.0</v>
      </c>
      <c r="E5005" s="43">
        <v>0.0</v>
      </c>
      <c r="H5005" s="45"/>
    </row>
    <row r="5006" hidden="1">
      <c r="A5006" s="41">
        <v>44416.0</v>
      </c>
      <c r="B5006" s="19">
        <v>955726.0</v>
      </c>
      <c r="E5006" s="43">
        <v>0.0</v>
      </c>
      <c r="H5006" s="45"/>
    </row>
    <row r="5007" hidden="1">
      <c r="A5007" s="41">
        <v>44416.0</v>
      </c>
      <c r="B5007" s="19">
        <v>955335.0</v>
      </c>
      <c r="E5007" s="43">
        <v>0.0</v>
      </c>
      <c r="H5007" s="45"/>
    </row>
    <row r="5008" hidden="1">
      <c r="A5008" s="41">
        <v>44416.0</v>
      </c>
      <c r="B5008" s="19">
        <v>956225.0</v>
      </c>
      <c r="E5008" s="43">
        <v>0.0</v>
      </c>
      <c r="H5008" s="45"/>
    </row>
    <row r="5009" hidden="1">
      <c r="A5009" s="41">
        <v>44417.0</v>
      </c>
      <c r="B5009" s="19">
        <v>956534.0</v>
      </c>
      <c r="E5009" s="43">
        <v>0.0</v>
      </c>
      <c r="H5009" s="45"/>
    </row>
    <row r="5010" hidden="1">
      <c r="A5010" s="41">
        <v>44417.0</v>
      </c>
      <c r="B5010" s="19">
        <v>956731.0</v>
      </c>
      <c r="E5010" s="43">
        <v>0.0</v>
      </c>
      <c r="H5010" s="45"/>
    </row>
    <row r="5011" hidden="1">
      <c r="A5011" s="41">
        <v>44418.0</v>
      </c>
      <c r="B5011" s="19">
        <v>957542.0</v>
      </c>
      <c r="E5011" s="43">
        <v>0.0</v>
      </c>
      <c r="H5011" s="45"/>
    </row>
    <row r="5012" hidden="1">
      <c r="A5012" s="41">
        <v>44418.0</v>
      </c>
      <c r="B5012" s="19">
        <v>957479.0</v>
      </c>
      <c r="E5012" s="43">
        <v>0.0</v>
      </c>
      <c r="H5012" s="45"/>
    </row>
    <row r="5013" hidden="1">
      <c r="A5013" s="41">
        <v>44419.0</v>
      </c>
      <c r="B5013" s="19">
        <v>958345.0</v>
      </c>
      <c r="E5013" s="43">
        <v>0.0</v>
      </c>
      <c r="H5013" s="45"/>
    </row>
    <row r="5014" hidden="1">
      <c r="A5014" s="41">
        <v>44419.0</v>
      </c>
      <c r="B5014" s="19">
        <v>958288.0</v>
      </c>
      <c r="E5014" s="43">
        <v>0.0</v>
      </c>
      <c r="H5014" s="45"/>
    </row>
    <row r="5015" hidden="1">
      <c r="A5015" s="41">
        <v>44419.0</v>
      </c>
      <c r="B5015" s="19">
        <v>957950.0</v>
      </c>
      <c r="E5015" s="43">
        <v>0.0</v>
      </c>
      <c r="H5015" s="45"/>
    </row>
    <row r="5016" hidden="1">
      <c r="A5016" s="41">
        <v>44419.0</v>
      </c>
      <c r="B5016" s="19">
        <v>958271.0</v>
      </c>
      <c r="E5016" s="43">
        <v>0.0</v>
      </c>
      <c r="H5016" s="45"/>
    </row>
    <row r="5017" hidden="1">
      <c r="A5017" s="41">
        <v>44419.0</v>
      </c>
      <c r="B5017" s="19">
        <v>958108.0</v>
      </c>
      <c r="E5017" s="43">
        <v>0.0</v>
      </c>
      <c r="H5017" s="45"/>
    </row>
    <row r="5018" hidden="1">
      <c r="A5018" s="41">
        <v>44420.0</v>
      </c>
      <c r="B5018" s="19">
        <v>958608.0</v>
      </c>
      <c r="E5018" s="43">
        <v>0.0</v>
      </c>
      <c r="H5018" s="45"/>
    </row>
    <row r="5019" hidden="1">
      <c r="A5019" s="41">
        <v>44420.0</v>
      </c>
      <c r="B5019" s="19">
        <v>958765.0</v>
      </c>
      <c r="E5019" s="43">
        <v>0.0</v>
      </c>
      <c r="H5019" s="45"/>
    </row>
    <row r="5020" hidden="1">
      <c r="A5020" s="41">
        <v>44420.0</v>
      </c>
      <c r="B5020" s="19">
        <v>958722.0</v>
      </c>
      <c r="E5020" s="43">
        <v>0.0</v>
      </c>
      <c r="H5020" s="45"/>
    </row>
    <row r="5021" hidden="1">
      <c r="A5021" s="41">
        <v>44420.0</v>
      </c>
      <c r="B5021" s="19">
        <v>958785.0</v>
      </c>
      <c r="E5021" s="43">
        <v>0.0</v>
      </c>
      <c r="H5021" s="45"/>
    </row>
    <row r="5022" hidden="1">
      <c r="A5022" s="41">
        <v>44421.0</v>
      </c>
      <c r="B5022" s="19">
        <v>959750.0</v>
      </c>
      <c r="E5022" s="43">
        <v>0.0</v>
      </c>
      <c r="H5022" s="45"/>
    </row>
    <row r="5023" hidden="1">
      <c r="A5023" s="41">
        <v>44421.0</v>
      </c>
      <c r="B5023" s="19">
        <v>959403.0</v>
      </c>
      <c r="E5023" s="43">
        <v>0.0</v>
      </c>
      <c r="H5023" s="45"/>
    </row>
    <row r="5024" hidden="1">
      <c r="A5024" s="41">
        <v>44421.0</v>
      </c>
      <c r="B5024" s="19">
        <v>959653.0</v>
      </c>
      <c r="E5024" s="43">
        <v>0.0</v>
      </c>
      <c r="H5024" s="45"/>
    </row>
    <row r="5025" hidden="1">
      <c r="A5025" s="41">
        <v>44422.0</v>
      </c>
      <c r="B5025" s="19">
        <v>960118.0</v>
      </c>
      <c r="E5025" s="43">
        <v>0.0</v>
      </c>
      <c r="H5025" s="45"/>
    </row>
    <row r="5026" hidden="1">
      <c r="A5026" s="41">
        <v>44422.0</v>
      </c>
      <c r="B5026" s="19">
        <v>960301.0</v>
      </c>
      <c r="E5026" s="43">
        <v>0.0</v>
      </c>
      <c r="H5026" s="45"/>
    </row>
    <row r="5027" hidden="1">
      <c r="A5027" s="41">
        <v>44422.0</v>
      </c>
      <c r="B5027" s="19">
        <v>960213.0</v>
      </c>
      <c r="E5027" s="43">
        <v>0.0</v>
      </c>
      <c r="H5027" s="45"/>
    </row>
    <row r="5028" hidden="1">
      <c r="A5028" s="41">
        <v>44423.0</v>
      </c>
      <c r="B5028" s="19">
        <v>960631.0</v>
      </c>
      <c r="E5028" s="43">
        <v>0.0</v>
      </c>
      <c r="H5028" s="45"/>
    </row>
    <row r="5029" hidden="1">
      <c r="A5029" s="41">
        <v>44423.0</v>
      </c>
      <c r="B5029" s="19">
        <v>961130.0</v>
      </c>
      <c r="E5029" s="43">
        <v>0.0</v>
      </c>
      <c r="H5029" s="45"/>
    </row>
    <row r="5030" hidden="1">
      <c r="A5030" s="41">
        <v>44423.0</v>
      </c>
      <c r="B5030" s="19">
        <v>960736.0</v>
      </c>
      <c r="E5030" s="43">
        <v>0.0</v>
      </c>
      <c r="H5030" s="45"/>
    </row>
    <row r="5031" hidden="1">
      <c r="A5031" s="41">
        <v>44423.0</v>
      </c>
      <c r="B5031" s="19">
        <v>960887.0</v>
      </c>
      <c r="E5031" s="43">
        <v>0.0</v>
      </c>
      <c r="H5031" s="45"/>
    </row>
    <row r="5032" hidden="1">
      <c r="A5032" s="41">
        <v>44409.0</v>
      </c>
      <c r="B5032" s="19">
        <v>949631.0</v>
      </c>
      <c r="E5032" s="43">
        <v>0.0</v>
      </c>
      <c r="H5032" s="45"/>
    </row>
    <row r="5033" hidden="1">
      <c r="A5033" s="41">
        <v>44409.0</v>
      </c>
      <c r="B5033" s="19">
        <v>949204.0</v>
      </c>
      <c r="E5033" s="43">
        <v>0.0</v>
      </c>
      <c r="H5033" s="45"/>
    </row>
    <row r="5034" hidden="1">
      <c r="A5034" s="41">
        <v>44409.0</v>
      </c>
      <c r="B5034" s="19">
        <v>949794.0</v>
      </c>
      <c r="E5034" s="43">
        <v>0.0</v>
      </c>
      <c r="H5034" s="45"/>
    </row>
    <row r="5035" hidden="1">
      <c r="A5035" s="41">
        <v>44409.0</v>
      </c>
      <c r="B5035" s="19">
        <v>949459.0</v>
      </c>
      <c r="E5035" s="43">
        <v>0.0</v>
      </c>
      <c r="H5035" s="45"/>
    </row>
    <row r="5036" hidden="1">
      <c r="A5036" s="41">
        <v>44410.0</v>
      </c>
      <c r="B5036" s="19">
        <v>950782.0</v>
      </c>
      <c r="E5036" s="43">
        <v>0.0</v>
      </c>
      <c r="H5036" s="45"/>
    </row>
    <row r="5037" hidden="1">
      <c r="A5037" s="41">
        <v>44410.0</v>
      </c>
      <c r="B5037" s="19">
        <v>950322.0</v>
      </c>
      <c r="E5037" s="43">
        <v>0.0</v>
      </c>
      <c r="H5037" s="45"/>
    </row>
    <row r="5038" hidden="1">
      <c r="A5038" s="41">
        <v>44411.0</v>
      </c>
      <c r="B5038" s="19">
        <v>951802.0</v>
      </c>
      <c r="E5038" s="43">
        <v>0.0</v>
      </c>
      <c r="H5038" s="45"/>
    </row>
    <row r="5039" hidden="1">
      <c r="A5039" s="41">
        <v>44413.0</v>
      </c>
      <c r="B5039" s="19">
        <v>953986.0</v>
      </c>
      <c r="E5039" s="43">
        <v>0.0</v>
      </c>
      <c r="H5039" s="45"/>
    </row>
    <row r="5040" hidden="1">
      <c r="A5040" s="41">
        <v>44413.0</v>
      </c>
      <c r="B5040" s="19">
        <v>953274.0</v>
      </c>
      <c r="E5040" s="43">
        <v>0.0</v>
      </c>
      <c r="H5040" s="45"/>
    </row>
    <row r="5041" hidden="1">
      <c r="A5041" s="41">
        <v>44413.0</v>
      </c>
      <c r="B5041" s="19">
        <v>953934.0</v>
      </c>
      <c r="E5041" s="43">
        <v>0.0</v>
      </c>
      <c r="H5041" s="45"/>
    </row>
    <row r="5042" hidden="1">
      <c r="A5042" s="41">
        <v>44414.0</v>
      </c>
      <c r="B5042" s="19">
        <v>954002.0</v>
      </c>
      <c r="E5042" s="43">
        <v>0.0</v>
      </c>
      <c r="H5042" s="45"/>
    </row>
    <row r="5043" hidden="1">
      <c r="A5043" s="41">
        <v>44414.0</v>
      </c>
      <c r="B5043" s="19">
        <v>954221.0</v>
      </c>
      <c r="E5043" s="43">
        <v>0.0</v>
      </c>
      <c r="H5043" s="45"/>
    </row>
    <row r="5044" hidden="1">
      <c r="A5044" s="41">
        <v>44414.0</v>
      </c>
      <c r="B5044" s="19">
        <v>954079.0</v>
      </c>
      <c r="E5044" s="43">
        <v>0.0</v>
      </c>
      <c r="H5044" s="45"/>
    </row>
    <row r="5045" hidden="1">
      <c r="A5045" s="41">
        <v>44415.0</v>
      </c>
      <c r="B5045" s="19">
        <v>955146.0</v>
      </c>
      <c r="E5045" s="43">
        <v>0.0</v>
      </c>
      <c r="H5045" s="45"/>
    </row>
    <row r="5046" hidden="1">
      <c r="A5046" s="41">
        <v>44415.0</v>
      </c>
      <c r="B5046" s="19">
        <v>954882.0</v>
      </c>
      <c r="E5046" s="43">
        <v>0.0</v>
      </c>
      <c r="H5046" s="45"/>
    </row>
    <row r="5047" hidden="1">
      <c r="A5047" s="41">
        <v>44416.0</v>
      </c>
      <c r="B5047" s="19">
        <v>955864.0</v>
      </c>
      <c r="E5047" s="43">
        <v>0.0</v>
      </c>
      <c r="H5047" s="45"/>
    </row>
    <row r="5048" hidden="1">
      <c r="A5048" s="41">
        <v>44416.0</v>
      </c>
      <c r="B5048" s="19">
        <v>955884.0</v>
      </c>
      <c r="E5048" s="43">
        <v>0.0</v>
      </c>
      <c r="H5048" s="45"/>
    </row>
    <row r="5049" hidden="1">
      <c r="A5049" s="41">
        <v>44416.0</v>
      </c>
      <c r="B5049" s="19">
        <v>955530.0</v>
      </c>
      <c r="E5049" s="43">
        <v>0.0</v>
      </c>
      <c r="H5049" s="45"/>
    </row>
    <row r="5050" hidden="1">
      <c r="A5050" s="41">
        <v>44416.0</v>
      </c>
      <c r="B5050" s="19">
        <v>956297.0</v>
      </c>
      <c r="E5050" s="43">
        <v>0.0</v>
      </c>
      <c r="H5050" s="45"/>
    </row>
    <row r="5051" hidden="1">
      <c r="A5051" s="41">
        <v>44416.0</v>
      </c>
      <c r="B5051" s="19">
        <v>955561.0</v>
      </c>
      <c r="E5051" s="43">
        <v>0.0</v>
      </c>
      <c r="H5051" s="45"/>
    </row>
    <row r="5052" hidden="1">
      <c r="A5052" s="41">
        <v>44416.0</v>
      </c>
      <c r="B5052" s="19">
        <v>955724.0</v>
      </c>
      <c r="E5052" s="43">
        <v>0.0</v>
      </c>
      <c r="H5052" s="45"/>
    </row>
    <row r="5053" hidden="1">
      <c r="A5053" s="41">
        <v>44417.0</v>
      </c>
      <c r="B5053" s="19">
        <v>956556.0</v>
      </c>
      <c r="E5053" s="43">
        <v>0.0</v>
      </c>
      <c r="H5053" s="45"/>
    </row>
    <row r="5054" hidden="1">
      <c r="A5054" s="41">
        <v>44417.0</v>
      </c>
      <c r="B5054" s="19">
        <v>956548.0</v>
      </c>
      <c r="E5054" s="43">
        <v>0.0</v>
      </c>
      <c r="H5054" s="45"/>
    </row>
    <row r="5055" hidden="1">
      <c r="A5055" s="41">
        <v>44417.0</v>
      </c>
      <c r="B5055" s="19">
        <v>956931.0</v>
      </c>
      <c r="E5055" s="43">
        <v>0.0</v>
      </c>
      <c r="H5055" s="45"/>
    </row>
    <row r="5056" hidden="1">
      <c r="A5056" s="41">
        <v>44417.0</v>
      </c>
      <c r="B5056" s="19">
        <v>956840.0</v>
      </c>
      <c r="E5056" s="43">
        <v>0.0</v>
      </c>
      <c r="H5056" s="45"/>
    </row>
    <row r="5057" hidden="1">
      <c r="A5057" s="41">
        <v>44417.0</v>
      </c>
      <c r="B5057" s="19">
        <v>956611.0</v>
      </c>
      <c r="E5057" s="43">
        <v>0.0</v>
      </c>
      <c r="H5057" s="45"/>
    </row>
    <row r="5058" hidden="1">
      <c r="A5058" s="41">
        <v>44418.0</v>
      </c>
      <c r="B5058" s="19">
        <v>957227.0</v>
      </c>
      <c r="E5058" s="43">
        <v>0.0</v>
      </c>
      <c r="H5058" s="45"/>
    </row>
    <row r="5059" hidden="1">
      <c r="A5059" s="41">
        <v>44418.0</v>
      </c>
      <c r="B5059" s="19">
        <v>957687.0</v>
      </c>
      <c r="E5059" s="43">
        <v>0.0</v>
      </c>
      <c r="H5059" s="45"/>
    </row>
    <row r="5060" hidden="1">
      <c r="A5060" s="41">
        <v>44418.0</v>
      </c>
      <c r="B5060" s="19">
        <v>957359.0</v>
      </c>
      <c r="E5060" s="43">
        <v>0.0</v>
      </c>
      <c r="H5060" s="45"/>
    </row>
    <row r="5061" hidden="1">
      <c r="A5061" s="41">
        <v>44418.0</v>
      </c>
      <c r="B5061" s="19">
        <v>957583.0</v>
      </c>
      <c r="E5061" s="43">
        <v>0.0</v>
      </c>
      <c r="H5061" s="45"/>
    </row>
    <row r="5062" hidden="1">
      <c r="A5062" s="41">
        <v>44418.0</v>
      </c>
      <c r="B5062" s="19">
        <v>957601.0</v>
      </c>
      <c r="E5062" s="43">
        <v>0.0</v>
      </c>
      <c r="H5062" s="45"/>
    </row>
    <row r="5063" hidden="1">
      <c r="A5063" s="41">
        <v>44419.0</v>
      </c>
      <c r="B5063" s="19">
        <v>958428.0</v>
      </c>
      <c r="E5063" s="43">
        <v>0.0</v>
      </c>
      <c r="H5063" s="45"/>
    </row>
    <row r="5064" hidden="1">
      <c r="A5064" s="41">
        <v>44420.0</v>
      </c>
      <c r="B5064" s="19">
        <v>958780.0</v>
      </c>
      <c r="E5064" s="43">
        <v>0.0</v>
      </c>
      <c r="H5064" s="45"/>
    </row>
    <row r="5065" hidden="1">
      <c r="A5065" s="41">
        <v>44420.0</v>
      </c>
      <c r="B5065" s="19">
        <v>958822.0</v>
      </c>
      <c r="E5065" s="43">
        <v>0.0</v>
      </c>
      <c r="H5065" s="45"/>
    </row>
    <row r="5066" hidden="1">
      <c r="A5066" s="41">
        <v>44421.0</v>
      </c>
      <c r="B5066" s="19">
        <v>959566.0</v>
      </c>
      <c r="E5066" s="43">
        <v>0.0</v>
      </c>
      <c r="H5066" s="45"/>
    </row>
    <row r="5067" hidden="1">
      <c r="A5067" s="41">
        <v>44421.0</v>
      </c>
      <c r="B5067" s="19">
        <v>959629.0</v>
      </c>
      <c r="E5067" s="43">
        <v>0.0</v>
      </c>
      <c r="H5067" s="45"/>
    </row>
    <row r="5068" hidden="1">
      <c r="A5068" s="41">
        <v>44422.0</v>
      </c>
      <c r="B5068" s="19">
        <v>960315.0</v>
      </c>
      <c r="E5068" s="43">
        <v>0.0</v>
      </c>
      <c r="H5068" s="45"/>
    </row>
    <row r="5069" hidden="1">
      <c r="A5069" s="41">
        <v>44422.0</v>
      </c>
      <c r="B5069" s="19">
        <v>960310.0</v>
      </c>
      <c r="E5069" s="43">
        <v>0.0</v>
      </c>
      <c r="H5069" s="45"/>
    </row>
    <row r="5070" hidden="1">
      <c r="A5070" s="41">
        <v>44409.0</v>
      </c>
      <c r="B5070" s="19">
        <v>949802.0</v>
      </c>
      <c r="E5070" s="43">
        <v>0.0</v>
      </c>
      <c r="H5070" s="45"/>
    </row>
    <row r="5071" hidden="1">
      <c r="A5071" s="41">
        <v>44409.0</v>
      </c>
      <c r="B5071" s="19">
        <v>949307.0</v>
      </c>
      <c r="E5071" s="43">
        <v>0.0</v>
      </c>
      <c r="H5071" s="45"/>
    </row>
    <row r="5072" hidden="1">
      <c r="A5072" s="41">
        <v>44409.0</v>
      </c>
      <c r="B5072" s="19">
        <v>949465.0</v>
      </c>
      <c r="E5072" s="43">
        <v>0.0</v>
      </c>
      <c r="H5072" s="45"/>
    </row>
    <row r="5073" hidden="1">
      <c r="A5073" s="41">
        <v>44409.0</v>
      </c>
      <c r="B5073" s="19">
        <v>949758.0</v>
      </c>
      <c r="E5073" s="43">
        <v>0.0</v>
      </c>
      <c r="H5073" s="45"/>
    </row>
    <row r="5074" hidden="1">
      <c r="A5074" s="41">
        <v>44409.0</v>
      </c>
      <c r="B5074" s="19">
        <v>949514.0</v>
      </c>
      <c r="E5074" s="43">
        <v>0.0</v>
      </c>
      <c r="H5074" s="45"/>
    </row>
    <row r="5075" hidden="1">
      <c r="A5075" s="41">
        <v>44409.0</v>
      </c>
      <c r="B5075" s="19">
        <v>949868.0</v>
      </c>
      <c r="E5075" s="43">
        <v>0.0</v>
      </c>
      <c r="H5075" s="45"/>
    </row>
    <row r="5076" hidden="1">
      <c r="A5076" s="41">
        <v>44409.0</v>
      </c>
      <c r="B5076" s="19">
        <v>949836.0</v>
      </c>
      <c r="E5076" s="43">
        <v>0.0</v>
      </c>
      <c r="H5076" s="45"/>
    </row>
    <row r="5077" hidden="1">
      <c r="A5077" s="41">
        <v>44409.0</v>
      </c>
      <c r="B5077" s="19">
        <v>949615.0</v>
      </c>
      <c r="E5077" s="43">
        <v>0.0</v>
      </c>
      <c r="H5077" s="45"/>
    </row>
    <row r="5078" hidden="1">
      <c r="A5078" s="41">
        <v>44410.0</v>
      </c>
      <c r="B5078" s="19">
        <v>950298.0</v>
      </c>
      <c r="E5078" s="43">
        <v>0.0</v>
      </c>
      <c r="H5078" s="45"/>
    </row>
    <row r="5079" hidden="1">
      <c r="A5079" s="41">
        <v>44410.0</v>
      </c>
      <c r="B5079" s="19">
        <v>950141.0</v>
      </c>
      <c r="E5079" s="43">
        <v>0.0</v>
      </c>
      <c r="H5079" s="45"/>
    </row>
    <row r="5080" hidden="1">
      <c r="A5080" s="41">
        <v>44410.0</v>
      </c>
      <c r="B5080" s="19">
        <v>950712.0</v>
      </c>
      <c r="E5080" s="43">
        <v>0.0</v>
      </c>
      <c r="H5080" s="45"/>
    </row>
    <row r="5081" hidden="1">
      <c r="A5081" s="41">
        <v>44410.0</v>
      </c>
      <c r="B5081" s="19">
        <v>950952.0</v>
      </c>
      <c r="E5081" s="43">
        <v>0.0</v>
      </c>
      <c r="H5081" s="45"/>
    </row>
    <row r="5082" hidden="1">
      <c r="A5082" s="41">
        <v>44410.0</v>
      </c>
      <c r="B5082" s="19">
        <v>950739.0</v>
      </c>
      <c r="E5082" s="43">
        <v>0.0</v>
      </c>
      <c r="H5082" s="45"/>
    </row>
    <row r="5083" hidden="1">
      <c r="A5083" s="41">
        <v>44410.0</v>
      </c>
      <c r="B5083" s="19">
        <v>950291.0</v>
      </c>
      <c r="E5083" s="43">
        <v>0.0</v>
      </c>
      <c r="H5083" s="45"/>
    </row>
    <row r="5084" hidden="1">
      <c r="A5084" s="41">
        <v>44410.0</v>
      </c>
      <c r="B5084" s="19">
        <v>950077.0</v>
      </c>
      <c r="E5084" s="43">
        <v>0.0</v>
      </c>
      <c r="H5084" s="45"/>
    </row>
    <row r="5085" hidden="1">
      <c r="A5085" s="41">
        <v>44411.0</v>
      </c>
      <c r="B5085" s="19">
        <v>951602.0</v>
      </c>
      <c r="E5085" s="43">
        <v>0.0</v>
      </c>
      <c r="H5085" s="45"/>
    </row>
    <row r="5086" hidden="1">
      <c r="A5086" s="41">
        <v>44411.0</v>
      </c>
      <c r="B5086" s="19">
        <v>951497.0</v>
      </c>
      <c r="E5086" s="43">
        <v>0.0</v>
      </c>
      <c r="H5086" s="45"/>
    </row>
    <row r="5087" hidden="1">
      <c r="A5087" s="41">
        <v>44411.0</v>
      </c>
      <c r="B5087" s="19">
        <v>951315.0</v>
      </c>
      <c r="E5087" s="43">
        <v>0.0</v>
      </c>
      <c r="H5087" s="45"/>
    </row>
    <row r="5088" hidden="1">
      <c r="A5088" s="41">
        <v>44411.0</v>
      </c>
      <c r="B5088" s="19">
        <v>951782.0</v>
      </c>
      <c r="E5088" s="43">
        <v>0.0</v>
      </c>
      <c r="H5088" s="45"/>
    </row>
    <row r="5089" hidden="1">
      <c r="A5089" s="41">
        <v>44412.0</v>
      </c>
      <c r="B5089" s="19">
        <v>952433.0</v>
      </c>
      <c r="E5089" s="43">
        <v>0.0</v>
      </c>
      <c r="H5089" s="45"/>
    </row>
    <row r="5090" hidden="1">
      <c r="A5090" s="41">
        <v>44412.0</v>
      </c>
      <c r="B5090" s="19">
        <v>952619.0</v>
      </c>
      <c r="E5090" s="43">
        <v>0.0</v>
      </c>
      <c r="H5090" s="45"/>
    </row>
    <row r="5091" hidden="1">
      <c r="A5091" s="41">
        <v>44412.0</v>
      </c>
      <c r="B5091" s="19">
        <v>952172.0</v>
      </c>
      <c r="E5091" s="43">
        <v>0.0</v>
      </c>
      <c r="H5091" s="45"/>
    </row>
    <row r="5092" hidden="1">
      <c r="A5092" s="41">
        <v>44413.0</v>
      </c>
      <c r="B5092" s="19">
        <v>953612.0</v>
      </c>
      <c r="E5092" s="43">
        <v>0.0</v>
      </c>
      <c r="H5092" s="45"/>
    </row>
    <row r="5093" hidden="1">
      <c r="A5093" s="41">
        <v>44413.0</v>
      </c>
      <c r="B5093" s="19">
        <v>952878.0</v>
      </c>
      <c r="E5093" s="43">
        <v>0.0</v>
      </c>
      <c r="H5093" s="45"/>
    </row>
    <row r="5094" hidden="1">
      <c r="A5094" s="41">
        <v>44413.0</v>
      </c>
      <c r="B5094" s="19">
        <v>953255.0</v>
      </c>
      <c r="E5094" s="43">
        <v>0.0</v>
      </c>
      <c r="H5094" s="45"/>
    </row>
    <row r="5095" hidden="1">
      <c r="A5095" s="41">
        <v>44413.0</v>
      </c>
      <c r="B5095" s="19">
        <v>953581.0</v>
      </c>
      <c r="E5095" s="43">
        <v>0.0</v>
      </c>
      <c r="H5095" s="45"/>
    </row>
    <row r="5096" hidden="1">
      <c r="A5096" s="41">
        <v>44413.0</v>
      </c>
      <c r="B5096" s="19">
        <v>953677.0</v>
      </c>
      <c r="E5096" s="43">
        <v>0.0</v>
      </c>
      <c r="H5096" s="45"/>
    </row>
    <row r="5097" hidden="1">
      <c r="A5097" s="41">
        <v>44413.0</v>
      </c>
      <c r="B5097" s="19">
        <v>953778.0</v>
      </c>
      <c r="E5097" s="43">
        <v>0.0</v>
      </c>
      <c r="H5097" s="45"/>
    </row>
    <row r="5098" hidden="1">
      <c r="A5098" s="41">
        <v>44413.0</v>
      </c>
      <c r="B5098" s="19">
        <v>952935.0</v>
      </c>
      <c r="E5098" s="43">
        <v>0.0</v>
      </c>
      <c r="H5098" s="45"/>
    </row>
    <row r="5099" hidden="1">
      <c r="A5099" s="41">
        <v>44413.0</v>
      </c>
      <c r="B5099" s="19">
        <v>953162.0</v>
      </c>
      <c r="E5099" s="43">
        <v>0.0</v>
      </c>
      <c r="H5099" s="45"/>
    </row>
    <row r="5100" hidden="1">
      <c r="A5100" s="41">
        <v>44413.0</v>
      </c>
      <c r="B5100" s="19">
        <v>953970.0</v>
      </c>
      <c r="E5100" s="43">
        <v>0.0</v>
      </c>
      <c r="H5100" s="45"/>
    </row>
    <row r="5101" hidden="1">
      <c r="A5101" s="41">
        <v>44414.0</v>
      </c>
      <c r="B5101" s="19">
        <v>954498.0</v>
      </c>
      <c r="E5101" s="43">
        <v>0.0</v>
      </c>
      <c r="H5101" s="45"/>
    </row>
    <row r="5102" hidden="1">
      <c r="A5102" s="41">
        <v>44414.0</v>
      </c>
      <c r="B5102" s="19">
        <v>954313.0</v>
      </c>
      <c r="E5102" s="43">
        <v>0.0</v>
      </c>
      <c r="H5102" s="45"/>
    </row>
    <row r="5103" hidden="1">
      <c r="A5103" s="41">
        <v>44415.0</v>
      </c>
      <c r="B5103" s="19">
        <v>955170.0</v>
      </c>
      <c r="E5103" s="43">
        <v>0.0</v>
      </c>
      <c r="H5103" s="45"/>
    </row>
    <row r="5104" hidden="1">
      <c r="A5104" s="41">
        <v>44415.0</v>
      </c>
      <c r="B5104" s="19">
        <v>955094.0</v>
      </c>
      <c r="E5104" s="43">
        <v>0.0</v>
      </c>
      <c r="H5104" s="45"/>
    </row>
    <row r="5105" hidden="1">
      <c r="A5105" s="41">
        <v>44415.0</v>
      </c>
      <c r="B5105" s="19">
        <v>955172.0</v>
      </c>
      <c r="E5105" s="43">
        <v>0.0</v>
      </c>
      <c r="H5105" s="45"/>
    </row>
    <row r="5106" hidden="1">
      <c r="A5106" s="41">
        <v>44415.0</v>
      </c>
      <c r="B5106" s="19">
        <v>954931.0</v>
      </c>
      <c r="E5106" s="43">
        <v>0.0</v>
      </c>
      <c r="H5106" s="45"/>
    </row>
    <row r="5107" hidden="1">
      <c r="A5107" s="41">
        <v>44416.0</v>
      </c>
      <c r="B5107" s="19">
        <v>955648.0</v>
      </c>
      <c r="E5107" s="43">
        <v>0.0</v>
      </c>
      <c r="H5107" s="45"/>
    </row>
    <row r="5108" hidden="1">
      <c r="A5108" s="41">
        <v>44416.0</v>
      </c>
      <c r="B5108" s="19">
        <v>956030.0</v>
      </c>
      <c r="E5108" s="43">
        <v>0.0</v>
      </c>
      <c r="H5108" s="45"/>
    </row>
    <row r="5109" hidden="1">
      <c r="A5109" s="41">
        <v>44416.0</v>
      </c>
      <c r="B5109" s="19">
        <v>955485.0</v>
      </c>
      <c r="E5109" s="43">
        <v>0.0</v>
      </c>
      <c r="H5109" s="45"/>
    </row>
    <row r="5110" hidden="1">
      <c r="A5110" s="41">
        <v>44416.0</v>
      </c>
      <c r="B5110" s="19">
        <v>956056.0</v>
      </c>
      <c r="E5110" s="43">
        <v>0.0</v>
      </c>
      <c r="H5110" s="45"/>
    </row>
    <row r="5111" hidden="1">
      <c r="A5111" s="41">
        <v>44416.0</v>
      </c>
      <c r="B5111" s="19">
        <v>956312.0</v>
      </c>
      <c r="E5111" s="43">
        <v>0.0</v>
      </c>
      <c r="H5111" s="45"/>
    </row>
    <row r="5112" hidden="1">
      <c r="A5112" s="41">
        <v>44416.0</v>
      </c>
      <c r="B5112" s="19">
        <v>955326.0</v>
      </c>
      <c r="E5112" s="43">
        <v>0.0</v>
      </c>
      <c r="H5112" s="45"/>
    </row>
    <row r="5113" hidden="1">
      <c r="A5113" s="41">
        <v>44416.0</v>
      </c>
      <c r="B5113" s="19">
        <v>955813.0</v>
      </c>
      <c r="E5113" s="43">
        <v>0.0</v>
      </c>
      <c r="H5113" s="45"/>
    </row>
    <row r="5114" hidden="1">
      <c r="A5114" s="41">
        <v>44417.0</v>
      </c>
      <c r="B5114" s="19">
        <v>957048.0</v>
      </c>
      <c r="E5114" s="43">
        <v>0.0</v>
      </c>
      <c r="H5114" s="45"/>
    </row>
    <row r="5115" hidden="1">
      <c r="A5115" s="41">
        <v>44417.0</v>
      </c>
      <c r="B5115" s="19">
        <v>957043.0</v>
      </c>
      <c r="E5115" s="43">
        <v>0.0</v>
      </c>
      <c r="H5115" s="45"/>
    </row>
    <row r="5116" hidden="1">
      <c r="A5116" s="41">
        <v>44417.0</v>
      </c>
      <c r="B5116" s="19">
        <v>956914.0</v>
      </c>
      <c r="E5116" s="43">
        <v>0.0</v>
      </c>
      <c r="H5116" s="45"/>
    </row>
    <row r="5117" hidden="1">
      <c r="A5117" s="41">
        <v>44417.0</v>
      </c>
      <c r="B5117" s="19">
        <v>956998.0</v>
      </c>
      <c r="E5117" s="43">
        <v>0.0</v>
      </c>
      <c r="H5117" s="45"/>
    </row>
    <row r="5118" hidden="1">
      <c r="A5118" s="41">
        <v>44417.0</v>
      </c>
      <c r="B5118" s="19">
        <v>956553.0</v>
      </c>
      <c r="E5118" s="43">
        <v>0.0</v>
      </c>
      <c r="H5118" s="45"/>
    </row>
    <row r="5119" hidden="1">
      <c r="A5119" s="41">
        <v>44418.0</v>
      </c>
      <c r="B5119" s="19">
        <v>957391.0</v>
      </c>
      <c r="E5119" s="43">
        <v>0.0</v>
      </c>
      <c r="H5119" s="45"/>
    </row>
    <row r="5120" hidden="1">
      <c r="A5120" s="41">
        <v>44418.0</v>
      </c>
      <c r="B5120" s="19">
        <v>957824.0</v>
      </c>
      <c r="E5120" s="43">
        <v>0.0</v>
      </c>
      <c r="H5120" s="45"/>
    </row>
    <row r="5121" hidden="1">
      <c r="A5121" s="41">
        <v>44418.0</v>
      </c>
      <c r="B5121" s="19">
        <v>957197.0</v>
      </c>
      <c r="E5121" s="43">
        <v>0.0</v>
      </c>
      <c r="H5121" s="45"/>
    </row>
    <row r="5122" hidden="1">
      <c r="A5122" s="41">
        <v>44418.0</v>
      </c>
      <c r="B5122" s="19">
        <v>957746.0</v>
      </c>
      <c r="E5122" s="43">
        <v>0.0</v>
      </c>
      <c r="H5122" s="45"/>
    </row>
    <row r="5123" hidden="1">
      <c r="A5123" s="41">
        <v>44418.0</v>
      </c>
      <c r="B5123" s="19">
        <v>957727.0</v>
      </c>
      <c r="E5123" s="43">
        <v>0.0</v>
      </c>
      <c r="H5123" s="45"/>
    </row>
    <row r="5124" hidden="1">
      <c r="A5124" s="41">
        <v>44419.0</v>
      </c>
      <c r="B5124" s="19">
        <v>958318.0</v>
      </c>
      <c r="E5124" s="43">
        <v>0.0</v>
      </c>
      <c r="H5124" s="45"/>
    </row>
    <row r="5125" hidden="1">
      <c r="A5125" s="41">
        <v>44419.0</v>
      </c>
      <c r="B5125" s="19">
        <v>957966.0</v>
      </c>
      <c r="E5125" s="43">
        <v>0.0</v>
      </c>
      <c r="H5125" s="45"/>
    </row>
    <row r="5126" hidden="1">
      <c r="A5126" s="41">
        <v>44419.0</v>
      </c>
      <c r="B5126" s="19">
        <v>958309.0</v>
      </c>
      <c r="E5126" s="43">
        <v>0.0</v>
      </c>
      <c r="H5126" s="45"/>
    </row>
    <row r="5127" hidden="1">
      <c r="A5127" s="41">
        <v>44419.0</v>
      </c>
      <c r="B5127" s="19">
        <v>958247.0</v>
      </c>
      <c r="E5127" s="43">
        <v>0.0</v>
      </c>
      <c r="H5127" s="45"/>
    </row>
    <row r="5128" hidden="1">
      <c r="A5128" s="41">
        <v>44419.0</v>
      </c>
      <c r="B5128" s="19">
        <v>957965.0</v>
      </c>
      <c r="E5128" s="43">
        <v>0.0</v>
      </c>
      <c r="H5128" s="45"/>
    </row>
    <row r="5129" hidden="1">
      <c r="A5129" s="41">
        <v>44420.0</v>
      </c>
      <c r="B5129" s="19">
        <v>958784.0</v>
      </c>
      <c r="E5129" s="43">
        <v>0.0</v>
      </c>
      <c r="H5129" s="45"/>
    </row>
    <row r="5130" hidden="1">
      <c r="A5130" s="41">
        <v>44420.0</v>
      </c>
      <c r="B5130" s="19">
        <v>958628.0</v>
      </c>
      <c r="E5130" s="43">
        <v>0.0</v>
      </c>
      <c r="H5130" s="45"/>
    </row>
    <row r="5131" hidden="1">
      <c r="A5131" s="41">
        <v>44420.0</v>
      </c>
      <c r="B5131" s="19">
        <v>959368.0</v>
      </c>
      <c r="E5131" s="43">
        <v>0.0</v>
      </c>
      <c r="H5131" s="45"/>
    </row>
    <row r="5132" hidden="1">
      <c r="A5132" s="41">
        <v>44420.0</v>
      </c>
      <c r="B5132" s="19">
        <v>959286.0</v>
      </c>
      <c r="E5132" s="43">
        <v>0.0</v>
      </c>
      <c r="H5132" s="45"/>
    </row>
    <row r="5133" hidden="1">
      <c r="A5133" s="41">
        <v>44421.0</v>
      </c>
      <c r="B5133" s="19">
        <v>959715.0</v>
      </c>
      <c r="E5133" s="43">
        <v>0.0</v>
      </c>
      <c r="H5133" s="45"/>
    </row>
    <row r="5134" hidden="1">
      <c r="A5134" s="41">
        <v>44421.0</v>
      </c>
      <c r="B5134" s="19">
        <v>959572.0</v>
      </c>
      <c r="E5134" s="43">
        <v>0.0</v>
      </c>
      <c r="H5134" s="45"/>
    </row>
    <row r="5135" hidden="1">
      <c r="A5135" s="41">
        <v>44421.0</v>
      </c>
      <c r="B5135" s="19">
        <v>959443.0</v>
      </c>
      <c r="E5135" s="43">
        <v>0.0</v>
      </c>
      <c r="H5135" s="45"/>
    </row>
    <row r="5136" hidden="1">
      <c r="A5136" s="41">
        <v>44421.0</v>
      </c>
      <c r="B5136" s="19">
        <v>959689.0</v>
      </c>
      <c r="E5136" s="43">
        <v>0.0</v>
      </c>
      <c r="H5136" s="45"/>
    </row>
    <row r="5137" hidden="1">
      <c r="A5137" s="41">
        <v>44422.0</v>
      </c>
      <c r="B5137" s="19">
        <v>960318.0</v>
      </c>
      <c r="E5137" s="43">
        <v>0.0</v>
      </c>
      <c r="H5137" s="45"/>
    </row>
    <row r="5138" hidden="1">
      <c r="A5138" s="41">
        <v>44422.0</v>
      </c>
      <c r="B5138" s="19">
        <v>960245.0</v>
      </c>
      <c r="E5138" s="43">
        <v>0.0</v>
      </c>
      <c r="H5138" s="45"/>
    </row>
    <row r="5139" hidden="1">
      <c r="A5139" s="41">
        <v>44422.0</v>
      </c>
      <c r="B5139" s="19">
        <v>960263.0</v>
      </c>
      <c r="E5139" s="43">
        <v>0.0</v>
      </c>
      <c r="H5139" s="45"/>
    </row>
    <row r="5140" hidden="1">
      <c r="A5140" s="41">
        <v>44423.0</v>
      </c>
      <c r="B5140" s="19">
        <v>960468.0</v>
      </c>
      <c r="E5140" s="43">
        <v>0.0</v>
      </c>
      <c r="H5140" s="45"/>
    </row>
    <row r="5141" hidden="1">
      <c r="A5141" s="41">
        <v>44423.0</v>
      </c>
      <c r="B5141" s="19">
        <v>960942.0</v>
      </c>
      <c r="E5141" s="43">
        <v>0.0</v>
      </c>
      <c r="H5141" s="45"/>
    </row>
    <row r="5142" hidden="1">
      <c r="A5142" s="41">
        <v>44423.0</v>
      </c>
      <c r="B5142" s="19">
        <v>961010.0</v>
      </c>
      <c r="E5142" s="43">
        <v>0.0</v>
      </c>
      <c r="H5142" s="45"/>
    </row>
    <row r="5143" hidden="1">
      <c r="A5143" s="41">
        <v>44423.0</v>
      </c>
      <c r="B5143" s="19">
        <v>961201.0</v>
      </c>
      <c r="E5143" s="43">
        <v>0.0</v>
      </c>
      <c r="H5143" s="45"/>
    </row>
    <row r="5144">
      <c r="A5144" s="41">
        <v>44413.0</v>
      </c>
      <c r="B5144" s="19">
        <v>953987.0</v>
      </c>
      <c r="C5144" s="19">
        <v>0.0</v>
      </c>
      <c r="D5144" s="42">
        <v>65.4</v>
      </c>
      <c r="E5144" s="43">
        <v>1.0</v>
      </c>
      <c r="F5144" s="19" t="s">
        <v>40</v>
      </c>
      <c r="G5144" s="19" t="s">
        <v>40</v>
      </c>
      <c r="H5144" s="44" t="s">
        <v>39</v>
      </c>
      <c r="I5144" s="19" t="s">
        <v>39</v>
      </c>
    </row>
    <row r="5145" hidden="1">
      <c r="A5145" s="41">
        <v>44409.0</v>
      </c>
      <c r="B5145" s="19">
        <v>949782.0</v>
      </c>
      <c r="E5145" s="43">
        <v>0.0</v>
      </c>
      <c r="H5145" s="45"/>
    </row>
    <row r="5146" hidden="1">
      <c r="A5146" s="41">
        <v>44409.0</v>
      </c>
      <c r="B5146" s="19">
        <v>949328.0</v>
      </c>
      <c r="E5146" s="43">
        <v>0.0</v>
      </c>
      <c r="H5146" s="45"/>
    </row>
    <row r="5147" hidden="1">
      <c r="A5147" s="41">
        <v>44409.0</v>
      </c>
      <c r="B5147" s="19">
        <v>949399.0</v>
      </c>
      <c r="E5147" s="43">
        <v>0.0</v>
      </c>
      <c r="H5147" s="45"/>
    </row>
    <row r="5148" hidden="1">
      <c r="A5148" s="41">
        <v>44409.0</v>
      </c>
      <c r="B5148" s="19">
        <v>949947.0</v>
      </c>
      <c r="E5148" s="43">
        <v>0.0</v>
      </c>
      <c r="H5148" s="45"/>
    </row>
    <row r="5149" hidden="1">
      <c r="A5149" s="41">
        <v>44410.0</v>
      </c>
      <c r="B5149" s="19">
        <v>950598.0</v>
      </c>
      <c r="E5149" s="43">
        <v>0.0</v>
      </c>
      <c r="H5149" s="45"/>
    </row>
    <row r="5150" hidden="1">
      <c r="A5150" s="41">
        <v>44410.0</v>
      </c>
      <c r="B5150" s="19">
        <v>950470.0</v>
      </c>
      <c r="E5150" s="43">
        <v>0.0</v>
      </c>
      <c r="H5150" s="45"/>
    </row>
    <row r="5151" hidden="1">
      <c r="A5151" s="41">
        <v>44410.0</v>
      </c>
      <c r="B5151" s="19">
        <v>950537.0</v>
      </c>
      <c r="E5151" s="43">
        <v>0.0</v>
      </c>
      <c r="H5151" s="45"/>
    </row>
    <row r="5152" hidden="1">
      <c r="A5152" s="41">
        <v>44410.0</v>
      </c>
      <c r="B5152" s="19">
        <v>950024.0</v>
      </c>
      <c r="E5152" s="43">
        <v>0.0</v>
      </c>
      <c r="H5152" s="45"/>
    </row>
    <row r="5153" hidden="1">
      <c r="A5153" s="41">
        <v>44411.0</v>
      </c>
      <c r="B5153" s="19">
        <v>951126.0</v>
      </c>
      <c r="E5153" s="43">
        <v>0.0</v>
      </c>
      <c r="H5153" s="45"/>
    </row>
    <row r="5154" hidden="1">
      <c r="A5154" s="41">
        <v>44412.0</v>
      </c>
      <c r="B5154" s="19">
        <v>952094.0</v>
      </c>
      <c r="E5154" s="43">
        <v>0.0</v>
      </c>
      <c r="H5154" s="45"/>
    </row>
    <row r="5155" hidden="1">
      <c r="A5155" s="41">
        <v>44412.0</v>
      </c>
      <c r="B5155" s="19">
        <v>952027.0</v>
      </c>
      <c r="E5155" s="43">
        <v>0.0</v>
      </c>
      <c r="H5155" s="45"/>
    </row>
    <row r="5156" hidden="1">
      <c r="A5156" s="41">
        <v>44412.0</v>
      </c>
      <c r="B5156" s="19">
        <v>952664.0</v>
      </c>
      <c r="E5156" s="43">
        <v>0.0</v>
      </c>
      <c r="H5156" s="45"/>
    </row>
    <row r="5157" hidden="1">
      <c r="A5157" s="41">
        <v>44412.0</v>
      </c>
      <c r="B5157" s="19">
        <v>952198.0</v>
      </c>
      <c r="E5157" s="43">
        <v>0.0</v>
      </c>
      <c r="H5157" s="45"/>
    </row>
    <row r="5158" hidden="1">
      <c r="A5158" s="41">
        <v>44413.0</v>
      </c>
      <c r="B5158" s="19">
        <v>953343.0</v>
      </c>
      <c r="E5158" s="43">
        <v>0.0</v>
      </c>
      <c r="H5158" s="45"/>
    </row>
    <row r="5159" hidden="1">
      <c r="A5159" s="41">
        <v>44413.0</v>
      </c>
      <c r="B5159" s="19">
        <v>953734.0</v>
      </c>
      <c r="E5159" s="43">
        <v>0.0</v>
      </c>
      <c r="H5159" s="45"/>
    </row>
    <row r="5160" hidden="1">
      <c r="A5160" s="41">
        <v>44413.0</v>
      </c>
      <c r="B5160" s="19">
        <v>953342.0</v>
      </c>
      <c r="E5160" s="43">
        <v>0.0</v>
      </c>
      <c r="H5160" s="45"/>
    </row>
    <row r="5161" hidden="1">
      <c r="A5161" s="41">
        <v>44413.0</v>
      </c>
      <c r="B5161" s="19">
        <v>953519.0</v>
      </c>
      <c r="E5161" s="43">
        <v>0.0</v>
      </c>
      <c r="H5161" s="45"/>
    </row>
    <row r="5162" hidden="1">
      <c r="A5162" s="41">
        <v>44413.0</v>
      </c>
      <c r="B5162" s="19">
        <v>953607.0</v>
      </c>
      <c r="E5162" s="43">
        <v>0.0</v>
      </c>
      <c r="H5162" s="45"/>
    </row>
    <row r="5163" hidden="1">
      <c r="A5163" s="41">
        <v>44413.0</v>
      </c>
      <c r="B5163" s="19">
        <v>952975.0</v>
      </c>
      <c r="E5163" s="43">
        <v>0.0</v>
      </c>
      <c r="H5163" s="45"/>
    </row>
    <row r="5164" hidden="1">
      <c r="A5164" s="41">
        <v>44413.0</v>
      </c>
      <c r="B5164" s="19">
        <v>953557.0</v>
      </c>
      <c r="E5164" s="43">
        <v>0.0</v>
      </c>
      <c r="H5164" s="45"/>
    </row>
    <row r="5165" hidden="1">
      <c r="A5165" s="41">
        <v>44414.0</v>
      </c>
      <c r="B5165" s="19">
        <v>954102.0</v>
      </c>
      <c r="E5165" s="43">
        <v>0.0</v>
      </c>
      <c r="H5165" s="45"/>
    </row>
    <row r="5166" hidden="1">
      <c r="A5166" s="41">
        <v>44415.0</v>
      </c>
      <c r="B5166" s="19">
        <v>954782.0</v>
      </c>
      <c r="E5166" s="43">
        <v>0.0</v>
      </c>
      <c r="H5166" s="45"/>
    </row>
    <row r="5167" hidden="1">
      <c r="A5167" s="41">
        <v>44415.0</v>
      </c>
      <c r="B5167" s="19">
        <v>954684.0</v>
      </c>
      <c r="E5167" s="43">
        <v>0.0</v>
      </c>
      <c r="H5167" s="45"/>
    </row>
    <row r="5168" hidden="1">
      <c r="A5168" s="41">
        <v>44415.0</v>
      </c>
      <c r="B5168" s="19">
        <v>955038.0</v>
      </c>
      <c r="E5168" s="43">
        <v>0.0</v>
      </c>
      <c r="H5168" s="45"/>
    </row>
    <row r="5169" hidden="1">
      <c r="A5169" s="41">
        <v>44415.0</v>
      </c>
      <c r="B5169" s="19">
        <v>954813.0</v>
      </c>
      <c r="E5169" s="43">
        <v>0.0</v>
      </c>
      <c r="H5169" s="45"/>
    </row>
    <row r="5170" hidden="1">
      <c r="A5170" s="41">
        <v>44415.0</v>
      </c>
      <c r="B5170" s="19">
        <v>954869.0</v>
      </c>
      <c r="E5170" s="43">
        <v>0.0</v>
      </c>
      <c r="H5170" s="45"/>
    </row>
    <row r="5171" hidden="1">
      <c r="A5171" s="41">
        <v>44416.0</v>
      </c>
      <c r="B5171" s="19">
        <v>955968.0</v>
      </c>
      <c r="E5171" s="43">
        <v>0.0</v>
      </c>
      <c r="H5171" s="45"/>
    </row>
    <row r="5172" hidden="1">
      <c r="A5172" s="41">
        <v>44416.0</v>
      </c>
      <c r="B5172" s="19">
        <v>955895.0</v>
      </c>
      <c r="E5172" s="43">
        <v>0.0</v>
      </c>
      <c r="H5172" s="45"/>
    </row>
    <row r="5173" hidden="1">
      <c r="A5173" s="41">
        <v>44416.0</v>
      </c>
      <c r="B5173" s="19">
        <v>955510.0</v>
      </c>
      <c r="E5173" s="43">
        <v>0.0</v>
      </c>
      <c r="H5173" s="45"/>
    </row>
    <row r="5174" hidden="1">
      <c r="A5174" s="41">
        <v>44416.0</v>
      </c>
      <c r="B5174" s="19">
        <v>955418.0</v>
      </c>
      <c r="E5174" s="43">
        <v>0.0</v>
      </c>
      <c r="H5174" s="45"/>
    </row>
    <row r="5175" hidden="1">
      <c r="A5175" s="41">
        <v>44416.0</v>
      </c>
      <c r="B5175" s="19">
        <v>956282.0</v>
      </c>
      <c r="E5175" s="43">
        <v>0.0</v>
      </c>
      <c r="H5175" s="45"/>
    </row>
    <row r="5176" hidden="1">
      <c r="A5176" s="41">
        <v>44416.0</v>
      </c>
      <c r="B5176" s="19">
        <v>955876.0</v>
      </c>
      <c r="E5176" s="43">
        <v>0.0</v>
      </c>
      <c r="H5176" s="45"/>
    </row>
    <row r="5177" hidden="1">
      <c r="A5177" s="41">
        <v>44416.0</v>
      </c>
      <c r="B5177" s="19">
        <v>955377.0</v>
      </c>
      <c r="E5177" s="43">
        <v>0.0</v>
      </c>
      <c r="H5177" s="45"/>
    </row>
    <row r="5178" hidden="1">
      <c r="A5178" s="41">
        <v>44416.0</v>
      </c>
      <c r="B5178" s="19">
        <v>956063.0</v>
      </c>
      <c r="E5178" s="43">
        <v>0.0</v>
      </c>
      <c r="H5178" s="45"/>
    </row>
    <row r="5179" hidden="1">
      <c r="A5179" s="41">
        <v>44417.0</v>
      </c>
      <c r="B5179" s="19">
        <v>956794.0</v>
      </c>
      <c r="E5179" s="43">
        <v>0.0</v>
      </c>
      <c r="H5179" s="45"/>
    </row>
    <row r="5180" hidden="1">
      <c r="A5180" s="41">
        <v>44417.0</v>
      </c>
      <c r="B5180" s="19">
        <v>956458.0</v>
      </c>
      <c r="E5180" s="43">
        <v>0.0</v>
      </c>
      <c r="H5180" s="45"/>
    </row>
    <row r="5181" hidden="1">
      <c r="A5181" s="41">
        <v>44417.0</v>
      </c>
      <c r="B5181" s="19">
        <v>957112.0</v>
      </c>
      <c r="E5181" s="43">
        <v>0.0</v>
      </c>
      <c r="H5181" s="45"/>
    </row>
    <row r="5182" hidden="1">
      <c r="A5182" s="41">
        <v>44418.0</v>
      </c>
      <c r="B5182" s="19">
        <v>957523.0</v>
      </c>
      <c r="E5182" s="43">
        <v>0.0</v>
      </c>
      <c r="H5182" s="45"/>
    </row>
    <row r="5183" hidden="1">
      <c r="A5183" s="41">
        <v>44418.0</v>
      </c>
      <c r="B5183" s="19">
        <v>957704.0</v>
      </c>
      <c r="E5183" s="43">
        <v>0.0</v>
      </c>
      <c r="H5183" s="45"/>
    </row>
    <row r="5184" hidden="1">
      <c r="A5184" s="41">
        <v>44419.0</v>
      </c>
      <c r="B5184" s="19">
        <v>958196.0</v>
      </c>
      <c r="E5184" s="43">
        <v>0.0</v>
      </c>
      <c r="H5184" s="45"/>
    </row>
    <row r="5185" hidden="1">
      <c r="A5185" s="41">
        <v>44419.0</v>
      </c>
      <c r="B5185" s="19">
        <v>958222.0</v>
      </c>
      <c r="E5185" s="43">
        <v>0.0</v>
      </c>
      <c r="H5185" s="45"/>
    </row>
    <row r="5186" hidden="1">
      <c r="A5186" s="41">
        <v>44419.0</v>
      </c>
      <c r="B5186" s="19">
        <v>957907.0</v>
      </c>
      <c r="E5186" s="43">
        <v>0.0</v>
      </c>
      <c r="H5186" s="45"/>
    </row>
    <row r="5187" hidden="1">
      <c r="A5187" s="41">
        <v>44419.0</v>
      </c>
      <c r="B5187" s="19">
        <v>957882.0</v>
      </c>
      <c r="E5187" s="43">
        <v>0.0</v>
      </c>
      <c r="H5187" s="45"/>
    </row>
    <row r="5188" hidden="1">
      <c r="A5188" s="41">
        <v>44419.0</v>
      </c>
      <c r="B5188" s="19">
        <v>958411.0</v>
      </c>
      <c r="E5188" s="43">
        <v>0.0</v>
      </c>
      <c r="H5188" s="45"/>
    </row>
    <row r="5189" hidden="1">
      <c r="A5189" s="41">
        <v>44419.0</v>
      </c>
      <c r="B5189" s="19">
        <v>958178.0</v>
      </c>
      <c r="E5189" s="43">
        <v>0.0</v>
      </c>
      <c r="H5189" s="45"/>
    </row>
    <row r="5190" hidden="1">
      <c r="A5190" s="41">
        <v>44420.0</v>
      </c>
      <c r="B5190" s="19">
        <v>958798.0</v>
      </c>
      <c r="E5190" s="43">
        <v>0.0</v>
      </c>
      <c r="H5190" s="45"/>
    </row>
    <row r="5191" hidden="1">
      <c r="A5191" s="41">
        <v>44420.0</v>
      </c>
      <c r="B5191" s="19">
        <v>959051.0</v>
      </c>
      <c r="E5191" s="43">
        <v>0.0</v>
      </c>
      <c r="H5191" s="45"/>
    </row>
    <row r="5192" hidden="1">
      <c r="A5192" s="41">
        <v>44420.0</v>
      </c>
      <c r="B5192" s="19">
        <v>959120.0</v>
      </c>
      <c r="E5192" s="43">
        <v>0.0</v>
      </c>
      <c r="H5192" s="45"/>
    </row>
    <row r="5193" hidden="1">
      <c r="A5193" s="41">
        <v>44420.0</v>
      </c>
      <c r="B5193" s="19">
        <v>958806.0</v>
      </c>
      <c r="E5193" s="43">
        <v>0.0</v>
      </c>
      <c r="H5193" s="45"/>
    </row>
    <row r="5194" hidden="1">
      <c r="A5194" s="41">
        <v>44420.0</v>
      </c>
      <c r="B5194" s="19">
        <v>958861.0</v>
      </c>
      <c r="E5194" s="43">
        <v>0.0</v>
      </c>
      <c r="H5194" s="45"/>
    </row>
    <row r="5195" hidden="1">
      <c r="A5195" s="41">
        <v>44420.0</v>
      </c>
      <c r="B5195" s="19">
        <v>958880.0</v>
      </c>
      <c r="E5195" s="43">
        <v>0.0</v>
      </c>
      <c r="H5195" s="45"/>
    </row>
    <row r="5196" hidden="1">
      <c r="A5196" s="41">
        <v>44420.0</v>
      </c>
      <c r="B5196" s="19">
        <v>958564.0</v>
      </c>
      <c r="E5196" s="43">
        <v>0.0</v>
      </c>
      <c r="H5196" s="45"/>
    </row>
    <row r="5197" hidden="1">
      <c r="A5197" s="41">
        <v>44420.0</v>
      </c>
      <c r="B5197" s="19">
        <v>958575.0</v>
      </c>
      <c r="E5197" s="43">
        <v>0.0</v>
      </c>
      <c r="H5197" s="45"/>
    </row>
    <row r="5198" hidden="1">
      <c r="A5198" s="41">
        <v>44421.0</v>
      </c>
      <c r="B5198" s="19">
        <v>959617.0</v>
      </c>
      <c r="E5198" s="43">
        <v>0.0</v>
      </c>
      <c r="H5198" s="45"/>
    </row>
    <row r="5199" hidden="1">
      <c r="A5199" s="41">
        <v>44421.0</v>
      </c>
      <c r="B5199" s="19">
        <v>959482.0</v>
      </c>
      <c r="E5199" s="43">
        <v>0.0</v>
      </c>
      <c r="H5199" s="45"/>
    </row>
    <row r="5200" hidden="1">
      <c r="A5200" s="41">
        <v>44421.0</v>
      </c>
      <c r="B5200" s="19">
        <v>959614.0</v>
      </c>
      <c r="E5200" s="43">
        <v>0.0</v>
      </c>
      <c r="H5200" s="45"/>
    </row>
    <row r="5201" hidden="1">
      <c r="A5201" s="41">
        <v>44421.0</v>
      </c>
      <c r="B5201" s="19">
        <v>959507.0</v>
      </c>
      <c r="E5201" s="43">
        <v>0.0</v>
      </c>
      <c r="H5201" s="45"/>
    </row>
    <row r="5202" hidden="1">
      <c r="A5202" s="41">
        <v>44421.0</v>
      </c>
      <c r="B5202" s="19">
        <v>959720.0</v>
      </c>
      <c r="E5202" s="43">
        <v>0.0</v>
      </c>
      <c r="H5202" s="45"/>
    </row>
    <row r="5203" hidden="1">
      <c r="A5203" s="41">
        <v>44422.0</v>
      </c>
      <c r="B5203" s="19">
        <v>960088.0</v>
      </c>
      <c r="E5203" s="43">
        <v>0.0</v>
      </c>
      <c r="H5203" s="45"/>
    </row>
    <row r="5204" hidden="1">
      <c r="A5204" s="41">
        <v>44423.0</v>
      </c>
      <c r="B5204" s="19">
        <v>960614.0</v>
      </c>
      <c r="E5204" s="43">
        <v>0.0</v>
      </c>
      <c r="H5204" s="45"/>
    </row>
    <row r="5205" hidden="1">
      <c r="A5205" s="41">
        <v>44423.0</v>
      </c>
      <c r="B5205" s="19">
        <v>960521.0</v>
      </c>
      <c r="E5205" s="43">
        <v>0.0</v>
      </c>
      <c r="H5205" s="45"/>
    </row>
    <row r="5206" hidden="1">
      <c r="A5206" s="41">
        <v>44423.0</v>
      </c>
      <c r="B5206" s="19">
        <v>960475.0</v>
      </c>
      <c r="E5206" s="43">
        <v>0.0</v>
      </c>
      <c r="H5206" s="45"/>
    </row>
    <row r="5207" hidden="1">
      <c r="A5207" s="41">
        <v>44423.0</v>
      </c>
      <c r="B5207" s="19">
        <v>961047.0</v>
      </c>
      <c r="E5207" s="43">
        <v>0.0</v>
      </c>
      <c r="H5207" s="45"/>
    </row>
    <row r="5208" hidden="1">
      <c r="A5208" s="41">
        <v>44423.0</v>
      </c>
      <c r="B5208" s="19">
        <v>960722.0</v>
      </c>
      <c r="E5208" s="43">
        <v>0.0</v>
      </c>
      <c r="H5208" s="45"/>
    </row>
    <row r="5209">
      <c r="A5209" s="41">
        <v>44413.0</v>
      </c>
      <c r="B5209" s="19">
        <v>953840.0</v>
      </c>
      <c r="C5209" s="19">
        <v>0.0</v>
      </c>
      <c r="D5209" s="42">
        <v>129.0</v>
      </c>
      <c r="E5209" s="43">
        <v>1.0</v>
      </c>
      <c r="F5209" s="19" t="s">
        <v>40</v>
      </c>
      <c r="G5209" s="19" t="s">
        <v>40</v>
      </c>
      <c r="H5209" s="44" t="s">
        <v>39</v>
      </c>
      <c r="I5209" s="19" t="s">
        <v>39</v>
      </c>
    </row>
    <row r="5210" hidden="1">
      <c r="A5210" s="41">
        <v>44409.0</v>
      </c>
      <c r="B5210" s="19">
        <v>949986.0</v>
      </c>
      <c r="E5210" s="43">
        <v>0.0</v>
      </c>
      <c r="H5210" s="45"/>
    </row>
    <row r="5211" hidden="1">
      <c r="A5211" s="41">
        <v>44409.0</v>
      </c>
      <c r="B5211" s="19">
        <v>949987.0</v>
      </c>
      <c r="E5211" s="43">
        <v>0.0</v>
      </c>
      <c r="H5211" s="45"/>
    </row>
    <row r="5212" hidden="1">
      <c r="A5212" s="41">
        <v>44410.0</v>
      </c>
      <c r="B5212" s="19">
        <v>950716.0</v>
      </c>
      <c r="E5212" s="43">
        <v>0.0</v>
      </c>
      <c r="H5212" s="45"/>
    </row>
    <row r="5213" hidden="1">
      <c r="A5213" s="41">
        <v>44410.0</v>
      </c>
      <c r="B5213" s="19">
        <v>950626.0</v>
      </c>
      <c r="E5213" s="43">
        <v>0.0</v>
      </c>
      <c r="H5213" s="45"/>
    </row>
    <row r="5214" hidden="1">
      <c r="A5214" s="41">
        <v>44410.0</v>
      </c>
      <c r="B5214" s="19">
        <v>950493.0</v>
      </c>
      <c r="E5214" s="43">
        <v>0.0</v>
      </c>
      <c r="H5214" s="45"/>
    </row>
    <row r="5215" hidden="1">
      <c r="A5215" s="41">
        <v>44410.0</v>
      </c>
      <c r="B5215" s="19">
        <v>950544.0</v>
      </c>
      <c r="E5215" s="43">
        <v>0.0</v>
      </c>
      <c r="H5215" s="45"/>
    </row>
    <row r="5216" hidden="1">
      <c r="A5216" s="41">
        <v>44410.0</v>
      </c>
      <c r="B5216" s="19">
        <v>950483.0</v>
      </c>
      <c r="E5216" s="43">
        <v>0.0</v>
      </c>
      <c r="H5216" s="45"/>
    </row>
    <row r="5217" hidden="1">
      <c r="A5217" s="41">
        <v>44411.0</v>
      </c>
      <c r="B5217" s="19">
        <v>951842.0</v>
      </c>
      <c r="E5217" s="43">
        <v>0.0</v>
      </c>
      <c r="H5217" s="45"/>
    </row>
    <row r="5218" hidden="1">
      <c r="A5218" s="41">
        <v>44411.0</v>
      </c>
      <c r="B5218" s="19">
        <v>951667.0</v>
      </c>
      <c r="E5218" s="43">
        <v>0.0</v>
      </c>
      <c r="H5218" s="45"/>
    </row>
    <row r="5219" hidden="1">
      <c r="A5219" s="41">
        <v>44411.0</v>
      </c>
      <c r="B5219" s="19">
        <v>951629.0</v>
      </c>
      <c r="E5219" s="43">
        <v>0.0</v>
      </c>
      <c r="H5219" s="45"/>
    </row>
    <row r="5220" hidden="1">
      <c r="A5220" s="41">
        <v>44412.0</v>
      </c>
      <c r="B5220" s="19">
        <v>952366.0</v>
      </c>
      <c r="E5220" s="43">
        <v>0.0</v>
      </c>
      <c r="H5220" s="45"/>
    </row>
    <row r="5221" hidden="1">
      <c r="A5221" s="41">
        <v>44412.0</v>
      </c>
      <c r="B5221" s="19">
        <v>951994.0</v>
      </c>
      <c r="E5221" s="43">
        <v>0.0</v>
      </c>
      <c r="H5221" s="45"/>
    </row>
    <row r="5222" hidden="1">
      <c r="A5222" s="41">
        <v>44413.0</v>
      </c>
      <c r="B5222" s="19">
        <v>953163.0</v>
      </c>
      <c r="E5222" s="43">
        <v>0.0</v>
      </c>
      <c r="H5222" s="45"/>
    </row>
    <row r="5223" hidden="1">
      <c r="A5223" s="41">
        <v>44413.0</v>
      </c>
      <c r="B5223" s="19">
        <v>953786.0</v>
      </c>
      <c r="E5223" s="43">
        <v>0.0</v>
      </c>
      <c r="H5223" s="45"/>
    </row>
    <row r="5224" hidden="1">
      <c r="A5224" s="41">
        <v>44413.0</v>
      </c>
      <c r="B5224" s="19">
        <v>952863.0</v>
      </c>
      <c r="E5224" s="43">
        <v>0.0</v>
      </c>
      <c r="H5224" s="45"/>
    </row>
    <row r="5225" hidden="1">
      <c r="A5225" s="41">
        <v>44413.0</v>
      </c>
      <c r="B5225" s="19">
        <v>953681.0</v>
      </c>
      <c r="E5225" s="43">
        <v>0.0</v>
      </c>
      <c r="H5225" s="45"/>
    </row>
    <row r="5226" hidden="1">
      <c r="A5226" s="41">
        <v>44413.0</v>
      </c>
      <c r="B5226" s="19">
        <v>953931.0</v>
      </c>
      <c r="E5226" s="43">
        <v>0.0</v>
      </c>
      <c r="H5226" s="45"/>
    </row>
    <row r="5227" hidden="1">
      <c r="A5227" s="41">
        <v>44414.0</v>
      </c>
      <c r="B5227" s="19">
        <v>954484.0</v>
      </c>
      <c r="E5227" s="43">
        <v>0.0</v>
      </c>
      <c r="H5227" s="45"/>
    </row>
    <row r="5228" hidden="1">
      <c r="A5228" s="41">
        <v>44414.0</v>
      </c>
      <c r="B5228" s="19">
        <v>954357.0</v>
      </c>
      <c r="E5228" s="43">
        <v>0.0</v>
      </c>
      <c r="H5228" s="45"/>
    </row>
    <row r="5229" hidden="1">
      <c r="A5229" s="41">
        <v>44414.0</v>
      </c>
      <c r="B5229" s="19">
        <v>954135.0</v>
      </c>
      <c r="E5229" s="43">
        <v>0.0</v>
      </c>
      <c r="H5229" s="45"/>
    </row>
    <row r="5230" hidden="1">
      <c r="A5230" s="41">
        <v>44414.0</v>
      </c>
      <c r="B5230" s="19">
        <v>954317.0</v>
      </c>
      <c r="E5230" s="43">
        <v>0.0</v>
      </c>
      <c r="H5230" s="45"/>
    </row>
    <row r="5231" hidden="1">
      <c r="A5231" s="41">
        <v>44414.0</v>
      </c>
      <c r="B5231" s="19">
        <v>954434.0</v>
      </c>
      <c r="E5231" s="43">
        <v>0.0</v>
      </c>
      <c r="H5231" s="45"/>
    </row>
    <row r="5232" hidden="1">
      <c r="A5232" s="41">
        <v>44415.0</v>
      </c>
      <c r="B5232" s="19">
        <v>955161.0</v>
      </c>
      <c r="E5232" s="43">
        <v>0.0</v>
      </c>
      <c r="H5232" s="45"/>
    </row>
    <row r="5233" hidden="1">
      <c r="A5233" s="41">
        <v>44416.0</v>
      </c>
      <c r="B5233" s="19">
        <v>956304.0</v>
      </c>
      <c r="E5233" s="43">
        <v>0.0</v>
      </c>
      <c r="H5233" s="45"/>
    </row>
    <row r="5234" hidden="1">
      <c r="A5234" s="41">
        <v>44416.0</v>
      </c>
      <c r="B5234" s="19">
        <v>955452.0</v>
      </c>
      <c r="E5234" s="43">
        <v>0.0</v>
      </c>
      <c r="H5234" s="45"/>
    </row>
    <row r="5235" hidden="1">
      <c r="A5235" s="41">
        <v>44416.0</v>
      </c>
      <c r="B5235" s="19">
        <v>955940.0</v>
      </c>
      <c r="E5235" s="43">
        <v>0.0</v>
      </c>
      <c r="H5235" s="45"/>
    </row>
    <row r="5236" hidden="1">
      <c r="A5236" s="41">
        <v>44416.0</v>
      </c>
      <c r="B5236" s="19">
        <v>956115.0</v>
      </c>
      <c r="E5236" s="43">
        <v>0.0</v>
      </c>
      <c r="H5236" s="45"/>
    </row>
    <row r="5237" hidden="1">
      <c r="A5237" s="41">
        <v>44416.0</v>
      </c>
      <c r="B5237" s="19">
        <v>956049.0</v>
      </c>
      <c r="E5237" s="43">
        <v>0.0</v>
      </c>
      <c r="H5237" s="45"/>
    </row>
    <row r="5238" hidden="1">
      <c r="A5238" s="41">
        <v>44416.0</v>
      </c>
      <c r="B5238" s="19">
        <v>955680.0</v>
      </c>
      <c r="E5238" s="43">
        <v>0.0</v>
      </c>
      <c r="H5238" s="45"/>
    </row>
    <row r="5239" hidden="1">
      <c r="A5239" s="41">
        <v>44416.0</v>
      </c>
      <c r="B5239" s="19">
        <v>955247.0</v>
      </c>
      <c r="E5239" s="43">
        <v>0.0</v>
      </c>
      <c r="H5239" s="45"/>
    </row>
    <row r="5240" hidden="1">
      <c r="A5240" s="41">
        <v>44417.0</v>
      </c>
      <c r="B5240" s="19">
        <v>956909.0</v>
      </c>
      <c r="E5240" s="43">
        <v>0.0</v>
      </c>
      <c r="H5240" s="45"/>
    </row>
    <row r="5241" hidden="1">
      <c r="A5241" s="41">
        <v>44418.0</v>
      </c>
      <c r="B5241" s="19">
        <v>957366.0</v>
      </c>
      <c r="E5241" s="43">
        <v>0.0</v>
      </c>
      <c r="H5241" s="45"/>
    </row>
    <row r="5242" hidden="1">
      <c r="A5242" s="41">
        <v>44418.0</v>
      </c>
      <c r="B5242" s="19">
        <v>957639.0</v>
      </c>
      <c r="E5242" s="43">
        <v>0.0</v>
      </c>
      <c r="H5242" s="45"/>
    </row>
    <row r="5243" hidden="1">
      <c r="A5243" s="41">
        <v>44418.0</v>
      </c>
      <c r="B5243" s="19">
        <v>957715.0</v>
      </c>
      <c r="E5243" s="43">
        <v>0.0</v>
      </c>
      <c r="H5243" s="45"/>
    </row>
    <row r="5244" hidden="1">
      <c r="A5244" s="41">
        <v>44418.0</v>
      </c>
      <c r="B5244" s="19">
        <v>957177.0</v>
      </c>
      <c r="E5244" s="43">
        <v>0.0</v>
      </c>
      <c r="H5244" s="45"/>
    </row>
    <row r="5245" hidden="1">
      <c r="A5245" s="41">
        <v>44418.0</v>
      </c>
      <c r="B5245" s="19">
        <v>957580.0</v>
      </c>
      <c r="E5245" s="43">
        <v>0.0</v>
      </c>
      <c r="H5245" s="45"/>
    </row>
    <row r="5246" hidden="1">
      <c r="A5246" s="41">
        <v>44420.0</v>
      </c>
      <c r="B5246" s="19">
        <v>958929.0</v>
      </c>
      <c r="E5246" s="43">
        <v>0.0</v>
      </c>
      <c r="H5246" s="45"/>
    </row>
    <row r="5247" hidden="1">
      <c r="A5247" s="41">
        <v>44420.0</v>
      </c>
      <c r="B5247" s="19">
        <v>959035.0</v>
      </c>
      <c r="E5247" s="43">
        <v>0.0</v>
      </c>
      <c r="H5247" s="45"/>
    </row>
    <row r="5248" hidden="1">
      <c r="A5248" s="41">
        <v>44420.0</v>
      </c>
      <c r="B5248" s="19">
        <v>958860.0</v>
      </c>
      <c r="E5248" s="43">
        <v>0.0</v>
      </c>
      <c r="H5248" s="45"/>
    </row>
    <row r="5249" hidden="1">
      <c r="A5249" s="41">
        <v>44420.0</v>
      </c>
      <c r="B5249" s="19">
        <v>958740.0</v>
      </c>
      <c r="E5249" s="43">
        <v>0.0</v>
      </c>
      <c r="H5249" s="45"/>
    </row>
    <row r="5250" hidden="1">
      <c r="A5250" s="41">
        <v>44420.0</v>
      </c>
      <c r="B5250" s="19">
        <v>959376.0</v>
      </c>
      <c r="E5250" s="43">
        <v>0.0</v>
      </c>
      <c r="H5250" s="45"/>
    </row>
    <row r="5251" hidden="1">
      <c r="A5251" s="41">
        <v>44420.0</v>
      </c>
      <c r="B5251" s="19">
        <v>959188.0</v>
      </c>
      <c r="E5251" s="43">
        <v>0.0</v>
      </c>
      <c r="H5251" s="45"/>
    </row>
    <row r="5252" hidden="1">
      <c r="A5252" s="41">
        <v>44421.0</v>
      </c>
      <c r="B5252" s="19">
        <v>959565.0</v>
      </c>
      <c r="E5252" s="43">
        <v>0.0</v>
      </c>
      <c r="H5252" s="45"/>
    </row>
    <row r="5253" hidden="1">
      <c r="A5253" s="41">
        <v>44422.0</v>
      </c>
      <c r="B5253" s="19">
        <v>960379.0</v>
      </c>
      <c r="E5253" s="43">
        <v>0.0</v>
      </c>
      <c r="H5253" s="45"/>
    </row>
    <row r="5254" hidden="1">
      <c r="A5254" s="41">
        <v>44422.0</v>
      </c>
      <c r="B5254" s="19">
        <v>960004.0</v>
      </c>
      <c r="E5254" s="43">
        <v>0.0</v>
      </c>
      <c r="H5254" s="45"/>
    </row>
    <row r="5255" hidden="1">
      <c r="A5255" s="41">
        <v>44422.0</v>
      </c>
      <c r="B5255" s="19">
        <v>960181.0</v>
      </c>
      <c r="E5255" s="43">
        <v>0.0</v>
      </c>
      <c r="H5255" s="45"/>
    </row>
    <row r="5256" hidden="1">
      <c r="A5256" s="41">
        <v>44423.0</v>
      </c>
      <c r="B5256" s="19">
        <v>961114.0</v>
      </c>
      <c r="E5256" s="43">
        <v>0.0</v>
      </c>
      <c r="H5256" s="45"/>
    </row>
    <row r="5257" hidden="1">
      <c r="A5257" s="41">
        <v>44423.0</v>
      </c>
      <c r="B5257" s="19">
        <v>961012.0</v>
      </c>
      <c r="E5257" s="43">
        <v>0.0</v>
      </c>
      <c r="H5257" s="45"/>
    </row>
    <row r="5258" hidden="1">
      <c r="A5258" s="41">
        <v>44423.0</v>
      </c>
      <c r="B5258" s="19">
        <v>961074.0</v>
      </c>
      <c r="E5258" s="43">
        <v>0.0</v>
      </c>
      <c r="H5258" s="45"/>
    </row>
    <row r="5259" hidden="1">
      <c r="A5259" s="41">
        <v>44409.0</v>
      </c>
      <c r="B5259" s="19">
        <v>949729.0</v>
      </c>
      <c r="E5259" s="43">
        <v>0.0</v>
      </c>
      <c r="H5259" s="45"/>
    </row>
    <row r="5260" hidden="1">
      <c r="A5260" s="41">
        <v>44409.0</v>
      </c>
      <c r="B5260" s="19">
        <v>949372.0</v>
      </c>
      <c r="E5260" s="43">
        <v>0.0</v>
      </c>
      <c r="H5260" s="45"/>
    </row>
    <row r="5261" hidden="1">
      <c r="A5261" s="41">
        <v>44409.0</v>
      </c>
      <c r="B5261" s="19">
        <v>949646.0</v>
      </c>
      <c r="E5261" s="43">
        <v>0.0</v>
      </c>
      <c r="H5261" s="45"/>
    </row>
    <row r="5262" hidden="1">
      <c r="A5262" s="41">
        <v>44409.0</v>
      </c>
      <c r="B5262" s="19">
        <v>949682.0</v>
      </c>
      <c r="E5262" s="43">
        <v>0.0</v>
      </c>
      <c r="H5262" s="45"/>
    </row>
    <row r="5263" hidden="1">
      <c r="A5263" s="41">
        <v>44409.0</v>
      </c>
      <c r="B5263" s="19">
        <v>949928.0</v>
      </c>
      <c r="E5263" s="43">
        <v>0.0</v>
      </c>
      <c r="H5263" s="45"/>
    </row>
    <row r="5264" hidden="1">
      <c r="A5264" s="41">
        <v>44409.0</v>
      </c>
      <c r="B5264" s="19">
        <v>949376.0</v>
      </c>
      <c r="E5264" s="43">
        <v>0.0</v>
      </c>
      <c r="H5264" s="45"/>
    </row>
    <row r="5265" hidden="1">
      <c r="A5265" s="41">
        <v>44409.0</v>
      </c>
      <c r="B5265" s="19">
        <v>949423.0</v>
      </c>
      <c r="E5265" s="43">
        <v>0.0</v>
      </c>
      <c r="H5265" s="45"/>
    </row>
    <row r="5266" hidden="1">
      <c r="A5266" s="41">
        <v>44410.0</v>
      </c>
      <c r="B5266" s="19">
        <v>950834.0</v>
      </c>
      <c r="E5266" s="43">
        <v>0.0</v>
      </c>
      <c r="H5266" s="45"/>
    </row>
    <row r="5267" hidden="1">
      <c r="A5267" s="41">
        <v>44411.0</v>
      </c>
      <c r="B5267" s="19">
        <v>951498.0</v>
      </c>
      <c r="E5267" s="43">
        <v>0.0</v>
      </c>
      <c r="H5267" s="45"/>
    </row>
    <row r="5268" hidden="1">
      <c r="A5268" s="41">
        <v>44411.0</v>
      </c>
      <c r="B5268" s="19">
        <v>951591.0</v>
      </c>
      <c r="E5268" s="43">
        <v>0.0</v>
      </c>
      <c r="H5268" s="45"/>
    </row>
    <row r="5269" hidden="1">
      <c r="A5269" s="41">
        <v>44411.0</v>
      </c>
      <c r="B5269" s="19">
        <v>951521.0</v>
      </c>
      <c r="E5269" s="43">
        <v>0.0</v>
      </c>
      <c r="H5269" s="45"/>
    </row>
    <row r="5270" hidden="1">
      <c r="A5270" s="41">
        <v>44411.0</v>
      </c>
      <c r="B5270" s="19">
        <v>951694.0</v>
      </c>
      <c r="E5270" s="43">
        <v>0.0</v>
      </c>
      <c r="H5270" s="45"/>
    </row>
    <row r="5271" hidden="1">
      <c r="A5271" s="41">
        <v>44412.0</v>
      </c>
      <c r="B5271" s="19">
        <v>952515.0</v>
      </c>
      <c r="E5271" s="43">
        <v>0.0</v>
      </c>
      <c r="H5271" s="45"/>
    </row>
    <row r="5272" hidden="1">
      <c r="A5272" s="41">
        <v>44412.0</v>
      </c>
      <c r="B5272" s="19">
        <v>952517.0</v>
      </c>
      <c r="E5272" s="43">
        <v>0.0</v>
      </c>
      <c r="H5272" s="45"/>
    </row>
    <row r="5273" hidden="1">
      <c r="A5273" s="41">
        <v>44412.0</v>
      </c>
      <c r="B5273" s="19">
        <v>952663.0</v>
      </c>
      <c r="E5273" s="43">
        <v>0.0</v>
      </c>
      <c r="H5273" s="45"/>
    </row>
    <row r="5274" hidden="1">
      <c r="A5274" s="41">
        <v>44412.0</v>
      </c>
      <c r="B5274" s="19">
        <v>952559.0</v>
      </c>
      <c r="E5274" s="43">
        <v>0.0</v>
      </c>
      <c r="H5274" s="45"/>
    </row>
    <row r="5275" hidden="1">
      <c r="A5275" s="41">
        <v>44412.0</v>
      </c>
      <c r="B5275" s="19">
        <v>952426.0</v>
      </c>
      <c r="E5275" s="43">
        <v>0.0</v>
      </c>
      <c r="H5275" s="45"/>
    </row>
    <row r="5276" hidden="1">
      <c r="A5276" s="41">
        <v>44412.0</v>
      </c>
      <c r="B5276" s="19">
        <v>952274.0</v>
      </c>
      <c r="E5276" s="43">
        <v>0.0</v>
      </c>
      <c r="H5276" s="45"/>
    </row>
    <row r="5277" hidden="1">
      <c r="A5277" s="41">
        <v>44413.0</v>
      </c>
      <c r="B5277" s="19">
        <v>953590.0</v>
      </c>
      <c r="E5277" s="43">
        <v>0.0</v>
      </c>
      <c r="H5277" s="45"/>
    </row>
    <row r="5278" hidden="1">
      <c r="A5278" s="41">
        <v>44413.0</v>
      </c>
      <c r="B5278" s="19">
        <v>953377.0</v>
      </c>
      <c r="E5278" s="43">
        <v>0.0</v>
      </c>
      <c r="H5278" s="45"/>
    </row>
    <row r="5279" hidden="1">
      <c r="A5279" s="41">
        <v>44413.0</v>
      </c>
      <c r="B5279" s="19">
        <v>953653.0</v>
      </c>
      <c r="E5279" s="43">
        <v>0.0</v>
      </c>
      <c r="H5279" s="45"/>
    </row>
    <row r="5280" hidden="1">
      <c r="A5280" s="41">
        <v>44413.0</v>
      </c>
      <c r="B5280" s="19">
        <v>953322.0</v>
      </c>
      <c r="E5280" s="43">
        <v>0.0</v>
      </c>
      <c r="H5280" s="45"/>
    </row>
    <row r="5281" hidden="1">
      <c r="A5281" s="41">
        <v>44413.0</v>
      </c>
      <c r="B5281" s="19">
        <v>953096.0</v>
      </c>
      <c r="E5281" s="43">
        <v>0.0</v>
      </c>
      <c r="H5281" s="45"/>
    </row>
    <row r="5282" hidden="1">
      <c r="A5282" s="41">
        <v>44414.0</v>
      </c>
      <c r="B5282" s="19">
        <v>954028.0</v>
      </c>
      <c r="E5282" s="43">
        <v>0.0</v>
      </c>
      <c r="H5282" s="45"/>
    </row>
    <row r="5283" hidden="1">
      <c r="A5283" s="41">
        <v>44414.0</v>
      </c>
      <c r="B5283" s="19">
        <v>954490.0</v>
      </c>
      <c r="E5283" s="43">
        <v>0.0</v>
      </c>
      <c r="H5283" s="45"/>
    </row>
    <row r="5284" hidden="1">
      <c r="A5284" s="41">
        <v>44414.0</v>
      </c>
      <c r="B5284" s="19">
        <v>954018.0</v>
      </c>
      <c r="E5284" s="43">
        <v>0.0</v>
      </c>
      <c r="H5284" s="45"/>
    </row>
    <row r="5285" hidden="1">
      <c r="A5285" s="41">
        <v>44414.0</v>
      </c>
      <c r="B5285" s="19">
        <v>954540.0</v>
      </c>
      <c r="E5285" s="43">
        <v>0.0</v>
      </c>
      <c r="H5285" s="45"/>
    </row>
    <row r="5286" hidden="1">
      <c r="A5286" s="41">
        <v>44414.0</v>
      </c>
      <c r="B5286" s="19">
        <v>954559.0</v>
      </c>
      <c r="E5286" s="43">
        <v>0.0</v>
      </c>
      <c r="H5286" s="45"/>
    </row>
    <row r="5287" hidden="1">
      <c r="A5287" s="41">
        <v>44415.0</v>
      </c>
      <c r="B5287" s="19">
        <v>954693.0</v>
      </c>
      <c r="E5287" s="43">
        <v>0.0</v>
      </c>
      <c r="H5287" s="45"/>
    </row>
    <row r="5288" hidden="1">
      <c r="A5288" s="41">
        <v>44416.0</v>
      </c>
      <c r="B5288" s="19">
        <v>956180.0</v>
      </c>
      <c r="E5288" s="43">
        <v>0.0</v>
      </c>
      <c r="H5288" s="45"/>
    </row>
    <row r="5289" hidden="1">
      <c r="A5289" s="41">
        <v>44416.0</v>
      </c>
      <c r="B5289" s="19">
        <v>955446.0</v>
      </c>
      <c r="E5289" s="43">
        <v>0.0</v>
      </c>
      <c r="H5289" s="45"/>
    </row>
    <row r="5290" hidden="1">
      <c r="A5290" s="41">
        <v>44416.0</v>
      </c>
      <c r="B5290" s="19">
        <v>955955.0</v>
      </c>
      <c r="E5290" s="43">
        <v>0.0</v>
      </c>
      <c r="H5290" s="45"/>
    </row>
    <row r="5291" hidden="1">
      <c r="A5291" s="41">
        <v>44416.0</v>
      </c>
      <c r="B5291" s="19">
        <v>955299.0</v>
      </c>
      <c r="E5291" s="43">
        <v>0.0</v>
      </c>
      <c r="H5291" s="45"/>
    </row>
    <row r="5292" hidden="1">
      <c r="A5292" s="41">
        <v>44416.0</v>
      </c>
      <c r="B5292" s="19">
        <v>955930.0</v>
      </c>
      <c r="E5292" s="43">
        <v>0.0</v>
      </c>
      <c r="H5292" s="45"/>
    </row>
    <row r="5293" hidden="1">
      <c r="A5293" s="41">
        <v>44417.0</v>
      </c>
      <c r="B5293" s="19">
        <v>957082.0</v>
      </c>
      <c r="E5293" s="43">
        <v>0.0</v>
      </c>
      <c r="H5293" s="45"/>
    </row>
    <row r="5294" hidden="1">
      <c r="A5294" s="41">
        <v>44417.0</v>
      </c>
      <c r="B5294" s="19">
        <v>957134.0</v>
      </c>
      <c r="E5294" s="43">
        <v>0.0</v>
      </c>
      <c r="H5294" s="45"/>
    </row>
    <row r="5295" hidden="1">
      <c r="A5295" s="41">
        <v>44418.0</v>
      </c>
      <c r="B5295" s="19">
        <v>957201.0</v>
      </c>
      <c r="E5295" s="43">
        <v>0.0</v>
      </c>
      <c r="H5295" s="45"/>
    </row>
    <row r="5296" hidden="1">
      <c r="A5296" s="41">
        <v>44419.0</v>
      </c>
      <c r="B5296" s="19">
        <v>957961.0</v>
      </c>
      <c r="E5296" s="43">
        <v>0.0</v>
      </c>
      <c r="H5296" s="45"/>
    </row>
    <row r="5297" hidden="1">
      <c r="A5297" s="41">
        <v>44419.0</v>
      </c>
      <c r="B5297" s="19">
        <v>958242.0</v>
      </c>
      <c r="E5297" s="43">
        <v>0.0</v>
      </c>
      <c r="H5297" s="45"/>
    </row>
    <row r="5298" hidden="1">
      <c r="A5298" s="41">
        <v>44420.0</v>
      </c>
      <c r="B5298" s="19">
        <v>958561.0</v>
      </c>
      <c r="E5298" s="43">
        <v>0.0</v>
      </c>
      <c r="H5298" s="45"/>
    </row>
    <row r="5299" hidden="1">
      <c r="A5299" s="41">
        <v>44420.0</v>
      </c>
      <c r="B5299" s="19">
        <v>959251.0</v>
      </c>
      <c r="E5299" s="43">
        <v>0.0</v>
      </c>
      <c r="H5299" s="45"/>
    </row>
    <row r="5300" hidden="1">
      <c r="A5300" s="41">
        <v>44421.0</v>
      </c>
      <c r="B5300" s="19">
        <v>959860.0</v>
      </c>
      <c r="E5300" s="43">
        <v>0.0</v>
      </c>
      <c r="H5300" s="45"/>
    </row>
    <row r="5301" hidden="1">
      <c r="A5301" s="41">
        <v>44421.0</v>
      </c>
      <c r="B5301" s="19">
        <v>959632.0</v>
      </c>
      <c r="E5301" s="43">
        <v>0.0</v>
      </c>
      <c r="H5301" s="45"/>
    </row>
    <row r="5302" hidden="1">
      <c r="A5302" s="41">
        <v>44423.0</v>
      </c>
      <c r="B5302" s="19">
        <v>961009.0</v>
      </c>
      <c r="E5302" s="43">
        <v>0.0</v>
      </c>
      <c r="H5302" s="45"/>
    </row>
    <row r="5303" hidden="1">
      <c r="A5303" s="41">
        <v>44409.0</v>
      </c>
      <c r="B5303" s="19">
        <v>949897.0</v>
      </c>
      <c r="E5303" s="43">
        <v>0.0</v>
      </c>
      <c r="H5303" s="45"/>
    </row>
    <row r="5304" hidden="1">
      <c r="A5304" s="41">
        <v>44409.0</v>
      </c>
      <c r="B5304" s="19">
        <v>949810.0</v>
      </c>
      <c r="E5304" s="43">
        <v>0.0</v>
      </c>
      <c r="H5304" s="45"/>
    </row>
    <row r="5305" hidden="1">
      <c r="A5305" s="41">
        <v>44409.0</v>
      </c>
      <c r="B5305" s="19">
        <v>949724.0</v>
      </c>
      <c r="E5305" s="43">
        <v>0.0</v>
      </c>
      <c r="H5305" s="45"/>
    </row>
    <row r="5306" hidden="1">
      <c r="A5306" s="41">
        <v>44409.0</v>
      </c>
      <c r="B5306" s="19">
        <v>949295.0</v>
      </c>
      <c r="E5306" s="43">
        <v>0.0</v>
      </c>
      <c r="H5306" s="45"/>
    </row>
    <row r="5307" hidden="1">
      <c r="A5307" s="41">
        <v>44410.0</v>
      </c>
      <c r="B5307" s="19">
        <v>950334.0</v>
      </c>
      <c r="E5307" s="43">
        <v>0.0</v>
      </c>
      <c r="H5307" s="45"/>
    </row>
    <row r="5308" hidden="1">
      <c r="A5308" s="41">
        <v>44410.0</v>
      </c>
      <c r="B5308" s="19">
        <v>950559.0</v>
      </c>
      <c r="E5308" s="43">
        <v>0.0</v>
      </c>
      <c r="H5308" s="45"/>
    </row>
    <row r="5309" hidden="1">
      <c r="A5309" s="41">
        <v>44410.0</v>
      </c>
      <c r="B5309" s="19">
        <v>950396.0</v>
      </c>
      <c r="E5309" s="43">
        <v>0.0</v>
      </c>
      <c r="H5309" s="45"/>
    </row>
    <row r="5310" hidden="1">
      <c r="A5310" s="41">
        <v>44410.0</v>
      </c>
      <c r="B5310" s="19">
        <v>950494.0</v>
      </c>
      <c r="E5310" s="43">
        <v>0.0</v>
      </c>
      <c r="H5310" s="45"/>
    </row>
    <row r="5311" hidden="1">
      <c r="A5311" s="41">
        <v>44410.0</v>
      </c>
      <c r="B5311" s="19">
        <v>951039.0</v>
      </c>
      <c r="E5311" s="43">
        <v>0.0</v>
      </c>
      <c r="H5311" s="45"/>
    </row>
    <row r="5312" hidden="1">
      <c r="A5312" s="41">
        <v>44411.0</v>
      </c>
      <c r="B5312" s="19">
        <v>951965.0</v>
      </c>
      <c r="E5312" s="43">
        <v>0.0</v>
      </c>
      <c r="H5312" s="45"/>
    </row>
    <row r="5313" hidden="1">
      <c r="A5313" s="41">
        <v>44411.0</v>
      </c>
      <c r="B5313" s="19">
        <v>951928.0</v>
      </c>
      <c r="E5313" s="43">
        <v>0.0</v>
      </c>
      <c r="H5313" s="45"/>
    </row>
    <row r="5314" hidden="1">
      <c r="A5314" s="41">
        <v>44411.0</v>
      </c>
      <c r="B5314" s="19">
        <v>951202.0</v>
      </c>
      <c r="E5314" s="43">
        <v>0.0</v>
      </c>
      <c r="H5314" s="45"/>
    </row>
    <row r="5315" hidden="1">
      <c r="A5315" s="41">
        <v>44412.0</v>
      </c>
      <c r="B5315" s="19">
        <v>952473.0</v>
      </c>
      <c r="E5315" s="43">
        <v>0.0</v>
      </c>
      <c r="H5315" s="45"/>
    </row>
    <row r="5316" hidden="1">
      <c r="A5316" s="41">
        <v>44413.0</v>
      </c>
      <c r="B5316" s="19">
        <v>953635.0</v>
      </c>
      <c r="E5316" s="43">
        <v>0.0</v>
      </c>
      <c r="H5316" s="45"/>
    </row>
    <row r="5317" hidden="1">
      <c r="A5317" s="41">
        <v>44413.0</v>
      </c>
      <c r="B5317" s="19">
        <v>953988.0</v>
      </c>
      <c r="E5317" s="43">
        <v>0.0</v>
      </c>
      <c r="H5317" s="45"/>
    </row>
    <row r="5318" hidden="1">
      <c r="A5318" s="41">
        <v>44413.0</v>
      </c>
      <c r="B5318" s="19">
        <v>953576.0</v>
      </c>
      <c r="E5318" s="43">
        <v>0.0</v>
      </c>
      <c r="H5318" s="45"/>
    </row>
    <row r="5319" hidden="1">
      <c r="A5319" s="41">
        <v>44413.0</v>
      </c>
      <c r="B5319" s="19">
        <v>953556.0</v>
      </c>
      <c r="E5319" s="43">
        <v>0.0</v>
      </c>
      <c r="H5319" s="45"/>
    </row>
    <row r="5320" hidden="1">
      <c r="A5320" s="41">
        <v>44413.0</v>
      </c>
      <c r="B5320" s="19">
        <v>953207.0</v>
      </c>
      <c r="E5320" s="43">
        <v>0.0</v>
      </c>
      <c r="H5320" s="45"/>
    </row>
    <row r="5321" hidden="1">
      <c r="A5321" s="41">
        <v>44413.0</v>
      </c>
      <c r="B5321" s="19">
        <v>953507.0</v>
      </c>
      <c r="E5321" s="43">
        <v>0.0</v>
      </c>
      <c r="H5321" s="45"/>
    </row>
    <row r="5322" hidden="1">
      <c r="A5322" s="41">
        <v>44413.0</v>
      </c>
      <c r="B5322" s="19">
        <v>953133.0</v>
      </c>
      <c r="E5322" s="43">
        <v>0.0</v>
      </c>
      <c r="H5322" s="45"/>
    </row>
    <row r="5323" hidden="1">
      <c r="A5323" s="41">
        <v>44414.0</v>
      </c>
      <c r="B5323" s="19">
        <v>954284.0</v>
      </c>
      <c r="E5323" s="43">
        <v>0.0</v>
      </c>
      <c r="H5323" s="45"/>
    </row>
    <row r="5324" hidden="1">
      <c r="A5324" s="41">
        <v>44414.0</v>
      </c>
      <c r="B5324" s="19">
        <v>954382.0</v>
      </c>
      <c r="E5324" s="43">
        <v>0.0</v>
      </c>
      <c r="H5324" s="45"/>
    </row>
    <row r="5325" hidden="1">
      <c r="A5325" s="41">
        <v>44415.0</v>
      </c>
      <c r="B5325" s="19">
        <v>954842.0</v>
      </c>
      <c r="E5325" s="43">
        <v>0.0</v>
      </c>
      <c r="H5325" s="45"/>
    </row>
    <row r="5326" hidden="1">
      <c r="A5326" s="41">
        <v>44415.0</v>
      </c>
      <c r="B5326" s="19">
        <v>955222.0</v>
      </c>
      <c r="E5326" s="43">
        <v>0.0</v>
      </c>
      <c r="H5326" s="45"/>
    </row>
    <row r="5327" hidden="1">
      <c r="A5327" s="41">
        <v>44415.0</v>
      </c>
      <c r="B5327" s="19">
        <v>954718.0</v>
      </c>
      <c r="E5327" s="43">
        <v>0.0</v>
      </c>
      <c r="H5327" s="45"/>
    </row>
    <row r="5328" hidden="1">
      <c r="A5328" s="41">
        <v>44416.0</v>
      </c>
      <c r="B5328" s="19">
        <v>956182.0</v>
      </c>
      <c r="E5328" s="43">
        <v>0.0</v>
      </c>
      <c r="H5328" s="45"/>
    </row>
    <row r="5329" hidden="1">
      <c r="A5329" s="41">
        <v>44416.0</v>
      </c>
      <c r="B5329" s="19">
        <v>955430.0</v>
      </c>
      <c r="E5329" s="43">
        <v>0.0</v>
      </c>
      <c r="H5329" s="45"/>
    </row>
    <row r="5330" hidden="1">
      <c r="A5330" s="41">
        <v>44416.0</v>
      </c>
      <c r="B5330" s="19">
        <v>955611.0</v>
      </c>
      <c r="E5330" s="43">
        <v>0.0</v>
      </c>
      <c r="H5330" s="45"/>
    </row>
    <row r="5331" hidden="1">
      <c r="A5331" s="41">
        <v>44417.0</v>
      </c>
      <c r="B5331" s="19">
        <v>957085.0</v>
      </c>
      <c r="E5331" s="43">
        <v>0.0</v>
      </c>
      <c r="H5331" s="45"/>
    </row>
    <row r="5332" hidden="1">
      <c r="A5332" s="41">
        <v>44417.0</v>
      </c>
      <c r="B5332" s="19">
        <v>956983.0</v>
      </c>
      <c r="E5332" s="43">
        <v>0.0</v>
      </c>
      <c r="H5332" s="45"/>
    </row>
    <row r="5333" hidden="1">
      <c r="A5333" s="41">
        <v>44417.0</v>
      </c>
      <c r="B5333" s="19">
        <v>956573.0</v>
      </c>
      <c r="E5333" s="43">
        <v>0.0</v>
      </c>
      <c r="H5333" s="45"/>
    </row>
    <row r="5334" hidden="1">
      <c r="A5334" s="41">
        <v>44417.0</v>
      </c>
      <c r="B5334" s="19">
        <v>956400.0</v>
      </c>
      <c r="E5334" s="43">
        <v>0.0</v>
      </c>
      <c r="H5334" s="45"/>
    </row>
    <row r="5335" hidden="1">
      <c r="A5335" s="41">
        <v>44418.0</v>
      </c>
      <c r="B5335" s="19">
        <v>957510.0</v>
      </c>
      <c r="E5335" s="43">
        <v>0.0</v>
      </c>
      <c r="H5335" s="45"/>
    </row>
    <row r="5336" hidden="1">
      <c r="A5336" s="41">
        <v>44419.0</v>
      </c>
      <c r="B5336" s="19">
        <v>958480.0</v>
      </c>
      <c r="E5336" s="43">
        <v>0.0</v>
      </c>
      <c r="H5336" s="45"/>
    </row>
    <row r="5337" hidden="1">
      <c r="A5337" s="41">
        <v>44419.0</v>
      </c>
      <c r="B5337" s="19">
        <v>957921.0</v>
      </c>
      <c r="E5337" s="43">
        <v>0.0</v>
      </c>
      <c r="H5337" s="45"/>
    </row>
    <row r="5338" hidden="1">
      <c r="A5338" s="41">
        <v>44419.0</v>
      </c>
      <c r="B5338" s="19">
        <v>958021.0</v>
      </c>
      <c r="E5338" s="43">
        <v>0.0</v>
      </c>
      <c r="H5338" s="45"/>
    </row>
    <row r="5339" hidden="1">
      <c r="A5339" s="41">
        <v>44419.0</v>
      </c>
      <c r="B5339" s="19">
        <v>957918.0</v>
      </c>
      <c r="E5339" s="43">
        <v>0.0</v>
      </c>
      <c r="H5339" s="45"/>
    </row>
    <row r="5340" hidden="1">
      <c r="A5340" s="41">
        <v>44420.0</v>
      </c>
      <c r="B5340" s="19">
        <v>959034.0</v>
      </c>
      <c r="E5340" s="43">
        <v>0.0</v>
      </c>
      <c r="H5340" s="45"/>
    </row>
    <row r="5341" hidden="1">
      <c r="A5341" s="41">
        <v>44420.0</v>
      </c>
      <c r="B5341" s="19">
        <v>958877.0</v>
      </c>
      <c r="E5341" s="43">
        <v>0.0</v>
      </c>
      <c r="H5341" s="45"/>
    </row>
    <row r="5342" hidden="1">
      <c r="A5342" s="41">
        <v>44420.0</v>
      </c>
      <c r="B5342" s="19">
        <v>959382.0</v>
      </c>
      <c r="E5342" s="43">
        <v>0.0</v>
      </c>
      <c r="H5342" s="45"/>
    </row>
    <row r="5343" hidden="1">
      <c r="A5343" s="41">
        <v>44420.0</v>
      </c>
      <c r="B5343" s="19">
        <v>959143.0</v>
      </c>
      <c r="E5343" s="43">
        <v>0.0</v>
      </c>
      <c r="H5343" s="45"/>
    </row>
    <row r="5344" hidden="1">
      <c r="A5344" s="41">
        <v>44422.0</v>
      </c>
      <c r="B5344" s="19">
        <v>960367.0</v>
      </c>
      <c r="E5344" s="43">
        <v>0.0</v>
      </c>
      <c r="H5344" s="45"/>
    </row>
    <row r="5345" hidden="1">
      <c r="A5345" s="41">
        <v>44422.0</v>
      </c>
      <c r="B5345" s="19">
        <v>960322.0</v>
      </c>
      <c r="E5345" s="43">
        <v>0.0</v>
      </c>
      <c r="H5345" s="45"/>
    </row>
    <row r="5346" hidden="1">
      <c r="A5346" s="41">
        <v>44422.0</v>
      </c>
      <c r="B5346" s="19">
        <v>960385.0</v>
      </c>
      <c r="E5346" s="43">
        <v>0.0</v>
      </c>
      <c r="H5346" s="45"/>
    </row>
    <row r="5347" hidden="1">
      <c r="A5347" s="41">
        <v>44423.0</v>
      </c>
      <c r="B5347" s="19">
        <v>960897.0</v>
      </c>
      <c r="E5347" s="43">
        <v>0.0</v>
      </c>
      <c r="H5347" s="45"/>
    </row>
    <row r="5348" hidden="1">
      <c r="A5348" s="41">
        <v>44423.0</v>
      </c>
      <c r="B5348" s="19">
        <v>960823.0</v>
      </c>
      <c r="E5348" s="43">
        <v>0.0</v>
      </c>
      <c r="H5348" s="45"/>
    </row>
    <row r="5349" hidden="1">
      <c r="A5349" s="41">
        <v>44423.0</v>
      </c>
      <c r="B5349" s="19">
        <v>960747.0</v>
      </c>
      <c r="E5349" s="43">
        <v>0.0</v>
      </c>
      <c r="H5349" s="45"/>
    </row>
    <row r="5350" hidden="1">
      <c r="A5350" s="41">
        <v>44423.0</v>
      </c>
      <c r="B5350" s="19">
        <v>961079.0</v>
      </c>
      <c r="E5350" s="43">
        <v>0.0</v>
      </c>
      <c r="H5350" s="45"/>
    </row>
    <row r="5351" hidden="1">
      <c r="A5351" s="41">
        <v>44423.0</v>
      </c>
      <c r="B5351" s="19">
        <v>960822.0</v>
      </c>
      <c r="E5351" s="43">
        <v>0.0</v>
      </c>
      <c r="H5351" s="45"/>
    </row>
    <row r="5352" hidden="1">
      <c r="A5352" s="41">
        <v>44409.0</v>
      </c>
      <c r="B5352" s="19">
        <v>949864.0</v>
      </c>
      <c r="E5352" s="43">
        <v>0.0</v>
      </c>
      <c r="H5352" s="45"/>
    </row>
    <row r="5353" hidden="1">
      <c r="A5353" s="41">
        <v>44409.0</v>
      </c>
      <c r="B5353" s="19">
        <v>949247.0</v>
      </c>
      <c r="E5353" s="43">
        <v>0.0</v>
      </c>
      <c r="H5353" s="45"/>
    </row>
    <row r="5354" hidden="1">
      <c r="A5354" s="41">
        <v>44409.0</v>
      </c>
      <c r="B5354" s="19">
        <v>949547.0</v>
      </c>
      <c r="E5354" s="43">
        <v>0.0</v>
      </c>
      <c r="H5354" s="45"/>
    </row>
    <row r="5355" hidden="1">
      <c r="A5355" s="41">
        <v>44410.0</v>
      </c>
      <c r="B5355" s="19">
        <v>950682.0</v>
      </c>
      <c r="E5355" s="43">
        <v>0.0</v>
      </c>
      <c r="H5355" s="45"/>
    </row>
    <row r="5356" hidden="1">
      <c r="A5356" s="41">
        <v>44410.0</v>
      </c>
      <c r="B5356" s="19">
        <v>950790.0</v>
      </c>
      <c r="E5356" s="43">
        <v>0.0</v>
      </c>
      <c r="H5356" s="45"/>
    </row>
    <row r="5357" hidden="1">
      <c r="A5357" s="41">
        <v>44411.0</v>
      </c>
      <c r="B5357" s="19">
        <v>951343.0</v>
      </c>
      <c r="E5357" s="43">
        <v>0.0</v>
      </c>
      <c r="H5357" s="45"/>
    </row>
    <row r="5358" hidden="1">
      <c r="A5358" s="41">
        <v>44411.0</v>
      </c>
      <c r="B5358" s="19">
        <v>951956.0</v>
      </c>
      <c r="E5358" s="43">
        <v>0.0</v>
      </c>
      <c r="H5358" s="45"/>
    </row>
    <row r="5359" hidden="1">
      <c r="A5359" s="41">
        <v>44412.0</v>
      </c>
      <c r="B5359" s="19">
        <v>952765.0</v>
      </c>
      <c r="E5359" s="43">
        <v>0.0</v>
      </c>
      <c r="H5359" s="45"/>
    </row>
    <row r="5360" hidden="1">
      <c r="A5360" s="41">
        <v>44412.0</v>
      </c>
      <c r="B5360" s="19">
        <v>952432.0</v>
      </c>
      <c r="E5360" s="43">
        <v>0.0</v>
      </c>
      <c r="H5360" s="45"/>
    </row>
    <row r="5361" hidden="1">
      <c r="A5361" s="41">
        <v>44412.0</v>
      </c>
      <c r="B5361" s="19">
        <v>952682.0</v>
      </c>
      <c r="E5361" s="43">
        <v>0.0</v>
      </c>
      <c r="H5361" s="45"/>
    </row>
    <row r="5362" hidden="1">
      <c r="A5362" s="41">
        <v>44413.0</v>
      </c>
      <c r="B5362" s="19">
        <v>953355.0</v>
      </c>
      <c r="E5362" s="43">
        <v>0.0</v>
      </c>
      <c r="H5362" s="45"/>
    </row>
    <row r="5363" hidden="1">
      <c r="A5363" s="41">
        <v>44413.0</v>
      </c>
      <c r="B5363" s="19">
        <v>952992.0</v>
      </c>
      <c r="E5363" s="43">
        <v>0.0</v>
      </c>
      <c r="H5363" s="45"/>
    </row>
    <row r="5364" hidden="1">
      <c r="A5364" s="41">
        <v>44413.0</v>
      </c>
      <c r="B5364" s="19">
        <v>953517.0</v>
      </c>
      <c r="E5364" s="43">
        <v>0.0</v>
      </c>
      <c r="H5364" s="45"/>
    </row>
    <row r="5365" hidden="1">
      <c r="A5365" s="41">
        <v>44413.0</v>
      </c>
      <c r="B5365" s="19">
        <v>953549.0</v>
      </c>
      <c r="E5365" s="43">
        <v>0.0</v>
      </c>
      <c r="H5365" s="45"/>
    </row>
    <row r="5366" hidden="1">
      <c r="A5366" s="41">
        <v>44414.0</v>
      </c>
      <c r="B5366" s="19">
        <v>954038.0</v>
      </c>
      <c r="E5366" s="43">
        <v>0.0</v>
      </c>
      <c r="H5366" s="45"/>
    </row>
    <row r="5367" hidden="1">
      <c r="A5367" s="41">
        <v>44414.0</v>
      </c>
      <c r="B5367" s="19">
        <v>954097.0</v>
      </c>
      <c r="E5367" s="43">
        <v>0.0</v>
      </c>
      <c r="H5367" s="45"/>
    </row>
    <row r="5368" hidden="1">
      <c r="A5368" s="41">
        <v>44415.0</v>
      </c>
      <c r="B5368" s="19">
        <v>954903.0</v>
      </c>
      <c r="E5368" s="43">
        <v>0.0</v>
      </c>
      <c r="H5368" s="45"/>
    </row>
    <row r="5369" hidden="1">
      <c r="A5369" s="41">
        <v>44415.0</v>
      </c>
      <c r="B5369" s="19">
        <v>955108.0</v>
      </c>
      <c r="E5369" s="43">
        <v>0.0</v>
      </c>
      <c r="H5369" s="45"/>
    </row>
    <row r="5370" hidden="1">
      <c r="A5370" s="41">
        <v>44416.0</v>
      </c>
      <c r="B5370" s="19">
        <v>955577.0</v>
      </c>
      <c r="E5370" s="43">
        <v>0.0</v>
      </c>
      <c r="H5370" s="45"/>
    </row>
    <row r="5371" hidden="1">
      <c r="A5371" s="41">
        <v>44416.0</v>
      </c>
      <c r="B5371" s="19">
        <v>956117.0</v>
      </c>
      <c r="E5371" s="43">
        <v>0.0</v>
      </c>
      <c r="H5371" s="45"/>
    </row>
    <row r="5372" hidden="1">
      <c r="A5372" s="41">
        <v>44416.0</v>
      </c>
      <c r="B5372" s="19">
        <v>955643.0</v>
      </c>
      <c r="E5372" s="43">
        <v>0.0</v>
      </c>
      <c r="H5372" s="45"/>
    </row>
    <row r="5373" hidden="1">
      <c r="A5373" s="41">
        <v>44417.0</v>
      </c>
      <c r="B5373" s="19">
        <v>956572.0</v>
      </c>
      <c r="E5373" s="43">
        <v>0.0</v>
      </c>
      <c r="H5373" s="45"/>
    </row>
    <row r="5374" hidden="1">
      <c r="A5374" s="41">
        <v>44417.0</v>
      </c>
      <c r="B5374" s="19">
        <v>956837.0</v>
      </c>
      <c r="E5374" s="43">
        <v>0.0</v>
      </c>
      <c r="H5374" s="45"/>
    </row>
    <row r="5375" hidden="1">
      <c r="A5375" s="41">
        <v>44417.0</v>
      </c>
      <c r="B5375" s="19">
        <v>956935.0</v>
      </c>
      <c r="E5375" s="43">
        <v>0.0</v>
      </c>
      <c r="H5375" s="45"/>
    </row>
    <row r="5376" hidden="1">
      <c r="A5376" s="41">
        <v>44417.0</v>
      </c>
      <c r="B5376" s="19">
        <v>956418.0</v>
      </c>
      <c r="E5376" s="43">
        <v>0.0</v>
      </c>
      <c r="H5376" s="45"/>
    </row>
    <row r="5377" hidden="1">
      <c r="A5377" s="41">
        <v>44418.0</v>
      </c>
      <c r="B5377" s="19">
        <v>957349.0</v>
      </c>
      <c r="E5377" s="43">
        <v>0.0</v>
      </c>
      <c r="H5377" s="45"/>
    </row>
    <row r="5378" hidden="1">
      <c r="A5378" s="41">
        <v>44418.0</v>
      </c>
      <c r="B5378" s="19">
        <v>957186.0</v>
      </c>
      <c r="E5378" s="43">
        <v>0.0</v>
      </c>
      <c r="H5378" s="45"/>
    </row>
    <row r="5379" hidden="1">
      <c r="A5379" s="41">
        <v>44419.0</v>
      </c>
      <c r="B5379" s="19">
        <v>957970.0</v>
      </c>
      <c r="E5379" s="43">
        <v>0.0</v>
      </c>
      <c r="H5379" s="45"/>
    </row>
    <row r="5380" hidden="1">
      <c r="A5380" s="41">
        <v>44419.0</v>
      </c>
      <c r="B5380" s="19">
        <v>958382.0</v>
      </c>
      <c r="E5380" s="43">
        <v>0.0</v>
      </c>
      <c r="H5380" s="45"/>
    </row>
    <row r="5381" hidden="1">
      <c r="A5381" s="41">
        <v>44419.0</v>
      </c>
      <c r="B5381" s="19">
        <v>957944.0</v>
      </c>
      <c r="E5381" s="43">
        <v>0.0</v>
      </c>
      <c r="H5381" s="45"/>
    </row>
    <row r="5382" hidden="1">
      <c r="A5382" s="41">
        <v>44419.0</v>
      </c>
      <c r="B5382" s="19">
        <v>958332.0</v>
      </c>
      <c r="E5382" s="43">
        <v>0.0</v>
      </c>
      <c r="H5382" s="45"/>
    </row>
    <row r="5383" hidden="1">
      <c r="A5383" s="41">
        <v>44419.0</v>
      </c>
      <c r="B5383" s="19">
        <v>958079.0</v>
      </c>
      <c r="E5383" s="43">
        <v>0.0</v>
      </c>
      <c r="H5383" s="45"/>
    </row>
    <row r="5384" hidden="1">
      <c r="A5384" s="41">
        <v>44420.0</v>
      </c>
      <c r="B5384" s="19">
        <v>958885.0</v>
      </c>
      <c r="E5384" s="43">
        <v>0.0</v>
      </c>
      <c r="H5384" s="45"/>
    </row>
    <row r="5385" hidden="1">
      <c r="A5385" s="41">
        <v>44420.0</v>
      </c>
      <c r="B5385" s="19">
        <v>958801.0</v>
      </c>
      <c r="E5385" s="43">
        <v>0.0</v>
      </c>
      <c r="H5385" s="45"/>
    </row>
    <row r="5386" hidden="1">
      <c r="A5386" s="41">
        <v>44420.0</v>
      </c>
      <c r="B5386" s="19">
        <v>959129.0</v>
      </c>
      <c r="E5386" s="43">
        <v>0.0</v>
      </c>
      <c r="H5386" s="45"/>
    </row>
    <row r="5387" hidden="1">
      <c r="A5387" s="41">
        <v>44421.0</v>
      </c>
      <c r="B5387" s="19">
        <v>959399.0</v>
      </c>
      <c r="E5387" s="43">
        <v>0.0</v>
      </c>
      <c r="H5387" s="45"/>
    </row>
    <row r="5388" hidden="1">
      <c r="A5388" s="41">
        <v>44421.0</v>
      </c>
      <c r="B5388" s="19">
        <v>959408.0</v>
      </c>
      <c r="E5388" s="43">
        <v>0.0</v>
      </c>
      <c r="H5388" s="45"/>
    </row>
    <row r="5389" hidden="1">
      <c r="A5389" s="41">
        <v>44421.0</v>
      </c>
      <c r="B5389" s="19">
        <v>959421.0</v>
      </c>
      <c r="E5389" s="43">
        <v>0.0</v>
      </c>
      <c r="H5389" s="45"/>
    </row>
    <row r="5390" hidden="1">
      <c r="A5390" s="41">
        <v>44421.0</v>
      </c>
      <c r="B5390" s="19">
        <v>959627.0</v>
      </c>
      <c r="E5390" s="43">
        <v>0.0</v>
      </c>
      <c r="H5390" s="45"/>
    </row>
    <row r="5391" hidden="1">
      <c r="A5391" s="41">
        <v>44421.0</v>
      </c>
      <c r="B5391" s="19">
        <v>959481.0</v>
      </c>
      <c r="E5391" s="43">
        <v>0.0</v>
      </c>
      <c r="H5391" s="45"/>
    </row>
    <row r="5392" hidden="1">
      <c r="A5392" s="41">
        <v>44422.0</v>
      </c>
      <c r="B5392" s="19">
        <v>960226.0</v>
      </c>
      <c r="E5392" s="43">
        <v>0.0</v>
      </c>
      <c r="H5392" s="45"/>
    </row>
    <row r="5393" hidden="1">
      <c r="A5393" s="41">
        <v>44423.0</v>
      </c>
      <c r="B5393" s="19">
        <v>960857.0</v>
      </c>
      <c r="E5393" s="43">
        <v>0.0</v>
      </c>
      <c r="H5393" s="45"/>
    </row>
    <row r="5394" hidden="1">
      <c r="A5394" s="41">
        <v>44423.0</v>
      </c>
      <c r="B5394" s="19">
        <v>960589.0</v>
      </c>
      <c r="E5394" s="43">
        <v>0.0</v>
      </c>
      <c r="H5394" s="45"/>
    </row>
    <row r="5395" hidden="1">
      <c r="A5395" s="41">
        <v>44423.0</v>
      </c>
      <c r="B5395" s="19">
        <v>960834.0</v>
      </c>
      <c r="E5395" s="43">
        <v>0.0</v>
      </c>
      <c r="H5395" s="45"/>
    </row>
    <row r="5396" hidden="1">
      <c r="A5396" s="41">
        <v>44409.0</v>
      </c>
      <c r="B5396" s="19">
        <v>949409.0</v>
      </c>
      <c r="E5396" s="43">
        <v>0.0</v>
      </c>
      <c r="H5396" s="45"/>
    </row>
    <row r="5397" hidden="1">
      <c r="A5397" s="41">
        <v>44409.0</v>
      </c>
      <c r="B5397" s="19">
        <v>949435.0</v>
      </c>
      <c r="E5397" s="43">
        <v>0.0</v>
      </c>
      <c r="H5397" s="45"/>
    </row>
    <row r="5398" hidden="1">
      <c r="A5398" s="41">
        <v>44409.0</v>
      </c>
      <c r="B5398" s="19">
        <v>949217.0</v>
      </c>
      <c r="E5398" s="43">
        <v>0.0</v>
      </c>
      <c r="H5398" s="45"/>
    </row>
    <row r="5399" hidden="1">
      <c r="A5399" s="41">
        <v>44409.0</v>
      </c>
      <c r="B5399" s="19">
        <v>949776.0</v>
      </c>
      <c r="E5399" s="43">
        <v>0.0</v>
      </c>
      <c r="H5399" s="45"/>
    </row>
    <row r="5400" hidden="1">
      <c r="A5400" s="41">
        <v>44409.0</v>
      </c>
      <c r="B5400" s="19">
        <v>949439.0</v>
      </c>
      <c r="E5400" s="43">
        <v>0.0</v>
      </c>
      <c r="H5400" s="45"/>
    </row>
    <row r="5401" hidden="1">
      <c r="A5401" s="41">
        <v>44409.0</v>
      </c>
      <c r="B5401" s="19">
        <v>949860.0</v>
      </c>
      <c r="E5401" s="43">
        <v>0.0</v>
      </c>
      <c r="H5401" s="45"/>
    </row>
    <row r="5402" hidden="1">
      <c r="A5402" s="41">
        <v>44410.0</v>
      </c>
      <c r="B5402" s="19">
        <v>950021.0</v>
      </c>
      <c r="E5402" s="43">
        <v>0.0</v>
      </c>
      <c r="H5402" s="45"/>
    </row>
    <row r="5403" hidden="1">
      <c r="A5403" s="41">
        <v>44410.0</v>
      </c>
      <c r="B5403" s="19">
        <v>950700.0</v>
      </c>
      <c r="E5403" s="43">
        <v>0.0</v>
      </c>
      <c r="H5403" s="45"/>
    </row>
    <row r="5404" hidden="1">
      <c r="A5404" s="41">
        <v>44410.0</v>
      </c>
      <c r="B5404" s="19">
        <v>950837.0</v>
      </c>
      <c r="E5404" s="43">
        <v>0.0</v>
      </c>
      <c r="H5404" s="45"/>
    </row>
    <row r="5405" hidden="1">
      <c r="A5405" s="41">
        <v>44410.0</v>
      </c>
      <c r="B5405" s="19">
        <v>950835.0</v>
      </c>
      <c r="E5405" s="43">
        <v>0.0</v>
      </c>
      <c r="H5405" s="45"/>
    </row>
    <row r="5406" hidden="1">
      <c r="A5406" s="41">
        <v>44410.0</v>
      </c>
      <c r="B5406" s="19">
        <v>950491.0</v>
      </c>
      <c r="E5406" s="43">
        <v>0.0</v>
      </c>
      <c r="H5406" s="45"/>
    </row>
    <row r="5407" hidden="1">
      <c r="A5407" s="41">
        <v>44411.0</v>
      </c>
      <c r="B5407" s="19">
        <v>951642.0</v>
      </c>
      <c r="E5407" s="43">
        <v>0.0</v>
      </c>
      <c r="H5407" s="45"/>
    </row>
    <row r="5408" hidden="1">
      <c r="A5408" s="41">
        <v>44412.0</v>
      </c>
      <c r="B5408" s="19">
        <v>952518.0</v>
      </c>
      <c r="E5408" s="43">
        <v>0.0</v>
      </c>
      <c r="H5408" s="45"/>
    </row>
    <row r="5409" hidden="1">
      <c r="A5409" s="41">
        <v>44412.0</v>
      </c>
      <c r="B5409" s="19">
        <v>952542.0</v>
      </c>
      <c r="E5409" s="43">
        <v>0.0</v>
      </c>
      <c r="H5409" s="45"/>
    </row>
    <row r="5410" hidden="1">
      <c r="A5410" s="41">
        <v>44412.0</v>
      </c>
      <c r="B5410" s="19">
        <v>952337.0</v>
      </c>
      <c r="E5410" s="43">
        <v>0.0</v>
      </c>
      <c r="H5410" s="45"/>
    </row>
    <row r="5411" hidden="1">
      <c r="A5411" s="41">
        <v>44412.0</v>
      </c>
      <c r="B5411" s="19">
        <v>952183.0</v>
      </c>
      <c r="E5411" s="43">
        <v>0.0</v>
      </c>
      <c r="H5411" s="45"/>
    </row>
    <row r="5412" hidden="1">
      <c r="A5412" s="41">
        <v>44413.0</v>
      </c>
      <c r="B5412" s="19">
        <v>952837.0</v>
      </c>
      <c r="E5412" s="43">
        <v>0.0</v>
      </c>
      <c r="H5412" s="45"/>
    </row>
    <row r="5413" hidden="1">
      <c r="A5413" s="41">
        <v>44413.0</v>
      </c>
      <c r="B5413" s="19">
        <v>953880.0</v>
      </c>
      <c r="E5413" s="43">
        <v>0.0</v>
      </c>
      <c r="H5413" s="45"/>
    </row>
    <row r="5414" hidden="1">
      <c r="A5414" s="41">
        <v>44413.0</v>
      </c>
      <c r="B5414" s="19">
        <v>953956.0</v>
      </c>
      <c r="E5414" s="43">
        <v>0.0</v>
      </c>
      <c r="H5414" s="45"/>
    </row>
    <row r="5415" hidden="1">
      <c r="A5415" s="41">
        <v>44413.0</v>
      </c>
      <c r="B5415" s="19">
        <v>953714.0</v>
      </c>
      <c r="E5415" s="43">
        <v>0.0</v>
      </c>
      <c r="H5415" s="45"/>
    </row>
    <row r="5416" hidden="1">
      <c r="A5416" s="41">
        <v>44413.0</v>
      </c>
      <c r="B5416" s="19">
        <v>953052.0</v>
      </c>
      <c r="E5416" s="43">
        <v>0.0</v>
      </c>
      <c r="H5416" s="45"/>
    </row>
    <row r="5417" hidden="1">
      <c r="A5417" s="41">
        <v>44413.0</v>
      </c>
      <c r="B5417" s="19">
        <v>953948.0</v>
      </c>
      <c r="E5417" s="43">
        <v>0.0</v>
      </c>
      <c r="H5417" s="45"/>
    </row>
    <row r="5418" hidden="1">
      <c r="A5418" s="41">
        <v>44413.0</v>
      </c>
      <c r="B5418" s="19">
        <v>953451.0</v>
      </c>
      <c r="E5418" s="43">
        <v>0.0</v>
      </c>
      <c r="H5418" s="45"/>
    </row>
    <row r="5419" hidden="1">
      <c r="A5419" s="41">
        <v>44413.0</v>
      </c>
      <c r="B5419" s="19">
        <v>952996.0</v>
      </c>
      <c r="E5419" s="43">
        <v>0.0</v>
      </c>
      <c r="H5419" s="45"/>
    </row>
    <row r="5420" hidden="1">
      <c r="A5420" s="41">
        <v>44413.0</v>
      </c>
      <c r="B5420" s="19">
        <v>953069.0</v>
      </c>
      <c r="E5420" s="43">
        <v>0.0</v>
      </c>
      <c r="H5420" s="45"/>
    </row>
    <row r="5421" hidden="1">
      <c r="A5421" s="41">
        <v>44414.0</v>
      </c>
      <c r="B5421" s="19">
        <v>954337.0</v>
      </c>
      <c r="E5421" s="43">
        <v>0.0</v>
      </c>
      <c r="H5421" s="45"/>
    </row>
    <row r="5422" hidden="1">
      <c r="A5422" s="41">
        <v>44414.0</v>
      </c>
      <c r="B5422" s="19">
        <v>954594.0</v>
      </c>
      <c r="E5422" s="43">
        <v>0.0</v>
      </c>
      <c r="H5422" s="45"/>
    </row>
    <row r="5423" hidden="1">
      <c r="A5423" s="41">
        <v>44414.0</v>
      </c>
      <c r="B5423" s="19">
        <v>954222.0</v>
      </c>
      <c r="E5423" s="43">
        <v>0.0</v>
      </c>
      <c r="H5423" s="45"/>
    </row>
    <row r="5424" hidden="1">
      <c r="A5424" s="41">
        <v>44415.0</v>
      </c>
      <c r="B5424" s="19">
        <v>954784.0</v>
      </c>
      <c r="E5424" s="43">
        <v>0.0</v>
      </c>
      <c r="H5424" s="45"/>
    </row>
    <row r="5425" hidden="1">
      <c r="A5425" s="41">
        <v>44415.0</v>
      </c>
      <c r="B5425" s="19">
        <v>954896.0</v>
      </c>
      <c r="E5425" s="43">
        <v>0.0</v>
      </c>
      <c r="H5425" s="45"/>
    </row>
    <row r="5426" hidden="1">
      <c r="A5426" s="41">
        <v>44415.0</v>
      </c>
      <c r="B5426" s="19">
        <v>954699.0</v>
      </c>
      <c r="E5426" s="43">
        <v>0.0</v>
      </c>
      <c r="H5426" s="45"/>
    </row>
    <row r="5427" hidden="1">
      <c r="A5427" s="41">
        <v>44415.0</v>
      </c>
      <c r="B5427" s="19">
        <v>955093.0</v>
      </c>
      <c r="E5427" s="43">
        <v>0.0</v>
      </c>
      <c r="H5427" s="45"/>
    </row>
    <row r="5428" hidden="1">
      <c r="A5428" s="41">
        <v>44415.0</v>
      </c>
      <c r="B5428" s="19">
        <v>954932.0</v>
      </c>
      <c r="E5428" s="43">
        <v>0.0</v>
      </c>
      <c r="H5428" s="45"/>
    </row>
    <row r="5429" hidden="1">
      <c r="A5429" s="41">
        <v>44416.0</v>
      </c>
      <c r="B5429" s="19">
        <v>955756.0</v>
      </c>
      <c r="E5429" s="43">
        <v>0.0</v>
      </c>
      <c r="H5429" s="45"/>
    </row>
    <row r="5430" hidden="1">
      <c r="A5430" s="41">
        <v>44416.0</v>
      </c>
      <c r="B5430" s="19">
        <v>955562.0</v>
      </c>
      <c r="E5430" s="43">
        <v>0.0</v>
      </c>
      <c r="H5430" s="45"/>
    </row>
    <row r="5431" hidden="1">
      <c r="A5431" s="41">
        <v>44416.0</v>
      </c>
      <c r="B5431" s="19">
        <v>955491.0</v>
      </c>
      <c r="E5431" s="43">
        <v>0.0</v>
      </c>
      <c r="H5431" s="45"/>
    </row>
    <row r="5432" hidden="1">
      <c r="A5432" s="41">
        <v>44416.0</v>
      </c>
      <c r="B5432" s="19">
        <v>955521.0</v>
      </c>
      <c r="E5432" s="43">
        <v>0.0</v>
      </c>
      <c r="H5432" s="45"/>
    </row>
    <row r="5433" hidden="1">
      <c r="A5433" s="41">
        <v>44416.0</v>
      </c>
      <c r="B5433" s="19">
        <v>955419.0</v>
      </c>
      <c r="E5433" s="43">
        <v>0.0</v>
      </c>
      <c r="H5433" s="45"/>
    </row>
    <row r="5434" hidden="1">
      <c r="A5434" s="41">
        <v>44416.0</v>
      </c>
      <c r="B5434" s="19">
        <v>955442.0</v>
      </c>
      <c r="E5434" s="43">
        <v>0.0</v>
      </c>
      <c r="H5434" s="45"/>
    </row>
    <row r="5435" hidden="1">
      <c r="A5435" s="41">
        <v>44417.0</v>
      </c>
      <c r="B5435" s="19">
        <v>956687.0</v>
      </c>
      <c r="E5435" s="43">
        <v>0.0</v>
      </c>
      <c r="H5435" s="45"/>
    </row>
    <row r="5436" hidden="1">
      <c r="A5436" s="41">
        <v>44417.0</v>
      </c>
      <c r="B5436" s="19">
        <v>957081.0</v>
      </c>
      <c r="E5436" s="43">
        <v>0.0</v>
      </c>
      <c r="H5436" s="45"/>
    </row>
    <row r="5437" hidden="1">
      <c r="A5437" s="41">
        <v>44417.0</v>
      </c>
      <c r="B5437" s="19">
        <v>956618.0</v>
      </c>
      <c r="E5437" s="43">
        <v>0.0</v>
      </c>
      <c r="H5437" s="45"/>
    </row>
    <row r="5438" hidden="1">
      <c r="A5438" s="41">
        <v>44417.0</v>
      </c>
      <c r="B5438" s="19">
        <v>957018.0</v>
      </c>
      <c r="E5438" s="43">
        <v>0.0</v>
      </c>
      <c r="H5438" s="45"/>
    </row>
    <row r="5439" hidden="1">
      <c r="A5439" s="41">
        <v>44417.0</v>
      </c>
      <c r="B5439" s="19">
        <v>956732.0</v>
      </c>
      <c r="E5439" s="43">
        <v>0.0</v>
      </c>
      <c r="H5439" s="45"/>
    </row>
    <row r="5440" hidden="1">
      <c r="A5440" s="41">
        <v>44417.0</v>
      </c>
      <c r="B5440" s="19">
        <v>956905.0</v>
      </c>
      <c r="E5440" s="43">
        <v>0.0</v>
      </c>
      <c r="H5440" s="45"/>
    </row>
    <row r="5441" hidden="1">
      <c r="A5441" s="41">
        <v>44418.0</v>
      </c>
      <c r="B5441" s="19">
        <v>957737.0</v>
      </c>
      <c r="E5441" s="43">
        <v>0.0</v>
      </c>
      <c r="H5441" s="45"/>
    </row>
    <row r="5442" hidden="1">
      <c r="A5442" s="41">
        <v>44418.0</v>
      </c>
      <c r="B5442" s="19">
        <v>957657.0</v>
      </c>
      <c r="E5442" s="43">
        <v>0.0</v>
      </c>
      <c r="H5442" s="45"/>
    </row>
    <row r="5443" hidden="1">
      <c r="A5443" s="41">
        <v>44418.0</v>
      </c>
      <c r="B5443" s="19">
        <v>957345.0</v>
      </c>
      <c r="E5443" s="43">
        <v>0.0</v>
      </c>
      <c r="H5443" s="45"/>
    </row>
    <row r="5444" hidden="1">
      <c r="A5444" s="41">
        <v>44418.0</v>
      </c>
      <c r="B5444" s="19">
        <v>957498.0</v>
      </c>
      <c r="E5444" s="43">
        <v>0.0</v>
      </c>
      <c r="H5444" s="45"/>
    </row>
    <row r="5445" hidden="1">
      <c r="A5445" s="41">
        <v>44419.0</v>
      </c>
      <c r="B5445" s="19">
        <v>958390.0</v>
      </c>
      <c r="E5445" s="43">
        <v>0.0</v>
      </c>
      <c r="H5445" s="45"/>
    </row>
    <row r="5446" hidden="1">
      <c r="A5446" s="41">
        <v>44420.0</v>
      </c>
      <c r="B5446" s="19">
        <v>959124.0</v>
      </c>
      <c r="E5446" s="43">
        <v>0.0</v>
      </c>
      <c r="H5446" s="45"/>
    </row>
    <row r="5447" hidden="1">
      <c r="A5447" s="41">
        <v>44420.0</v>
      </c>
      <c r="B5447" s="19">
        <v>959212.0</v>
      </c>
      <c r="E5447" s="43">
        <v>0.0</v>
      </c>
      <c r="H5447" s="45"/>
    </row>
    <row r="5448" hidden="1">
      <c r="A5448" s="41">
        <v>44420.0</v>
      </c>
      <c r="B5448" s="19">
        <v>959374.0</v>
      </c>
      <c r="E5448" s="43">
        <v>0.0</v>
      </c>
      <c r="H5448" s="45"/>
    </row>
    <row r="5449" hidden="1">
      <c r="A5449" s="41">
        <v>44421.0</v>
      </c>
      <c r="B5449" s="19">
        <v>959781.0</v>
      </c>
      <c r="E5449" s="43">
        <v>0.0</v>
      </c>
      <c r="H5449" s="45"/>
    </row>
    <row r="5450" hidden="1">
      <c r="A5450" s="41">
        <v>44422.0</v>
      </c>
      <c r="B5450" s="19">
        <v>959981.0</v>
      </c>
      <c r="E5450" s="43">
        <v>0.0</v>
      </c>
      <c r="H5450" s="45"/>
    </row>
    <row r="5451" hidden="1">
      <c r="A5451" s="41">
        <v>44422.0</v>
      </c>
      <c r="B5451" s="19">
        <v>960049.0</v>
      </c>
      <c r="E5451" s="43">
        <v>0.0</v>
      </c>
      <c r="H5451" s="45"/>
    </row>
    <row r="5452" hidden="1">
      <c r="A5452" s="41">
        <v>44423.0</v>
      </c>
      <c r="B5452" s="19">
        <v>960985.0</v>
      </c>
      <c r="E5452" s="43">
        <v>0.0</v>
      </c>
      <c r="H5452" s="45"/>
    </row>
    <row r="5453" hidden="1">
      <c r="A5453" s="41">
        <v>44423.0</v>
      </c>
      <c r="B5453" s="19">
        <v>960777.0</v>
      </c>
      <c r="E5453" s="43">
        <v>0.0</v>
      </c>
      <c r="H5453" s="45"/>
    </row>
    <row r="5454" hidden="1">
      <c r="A5454" s="41">
        <v>44423.0</v>
      </c>
      <c r="B5454" s="19">
        <v>960818.0</v>
      </c>
      <c r="E5454" s="43">
        <v>0.0</v>
      </c>
      <c r="H5454" s="45"/>
    </row>
    <row r="5455" hidden="1">
      <c r="A5455" s="41">
        <v>44423.0</v>
      </c>
      <c r="B5455" s="19">
        <v>961193.0</v>
      </c>
      <c r="E5455" s="43">
        <v>0.0</v>
      </c>
      <c r="H5455" s="45"/>
    </row>
    <row r="5456">
      <c r="A5456" s="41">
        <v>44412.0</v>
      </c>
      <c r="B5456" s="19">
        <v>952769.0</v>
      </c>
      <c r="C5456" s="19">
        <v>1.0</v>
      </c>
      <c r="D5456" s="42">
        <v>38.0</v>
      </c>
      <c r="E5456" s="43">
        <v>1.0</v>
      </c>
      <c r="F5456" s="19" t="s">
        <v>44</v>
      </c>
      <c r="G5456" s="19" t="s">
        <v>44</v>
      </c>
      <c r="H5456" s="44" t="s">
        <v>39</v>
      </c>
      <c r="I5456" s="19" t="s">
        <v>39</v>
      </c>
    </row>
    <row r="5457">
      <c r="A5457" s="41">
        <v>44414.0</v>
      </c>
      <c r="B5457" s="19">
        <v>954008.0</v>
      </c>
      <c r="C5457" s="19">
        <v>0.0</v>
      </c>
      <c r="D5457" s="42">
        <v>47.9</v>
      </c>
      <c r="E5457" s="43">
        <v>1.0</v>
      </c>
      <c r="F5457" s="19" t="s">
        <v>44</v>
      </c>
      <c r="G5457" s="19" t="s">
        <v>44</v>
      </c>
      <c r="H5457" s="44" t="s">
        <v>39</v>
      </c>
      <c r="I5457" s="19" t="s">
        <v>39</v>
      </c>
    </row>
    <row r="5458">
      <c r="A5458" s="41">
        <v>44414.0</v>
      </c>
      <c r="B5458" s="19">
        <v>954141.0</v>
      </c>
      <c r="C5458" s="19">
        <v>1.0</v>
      </c>
      <c r="D5458" s="42">
        <v>189.1</v>
      </c>
      <c r="E5458" s="43">
        <v>1.0</v>
      </c>
      <c r="F5458" s="19" t="s">
        <v>44</v>
      </c>
      <c r="G5458" s="19" t="s">
        <v>44</v>
      </c>
      <c r="H5458" s="44" t="s">
        <v>39</v>
      </c>
      <c r="I5458" s="19" t="s">
        <v>39</v>
      </c>
    </row>
    <row r="5459">
      <c r="A5459" s="41">
        <v>44415.0</v>
      </c>
      <c r="B5459" s="19">
        <v>955029.0</v>
      </c>
      <c r="C5459" s="19">
        <v>1.0</v>
      </c>
      <c r="D5459" s="42">
        <v>39.1</v>
      </c>
      <c r="E5459" s="43">
        <v>1.0</v>
      </c>
      <c r="F5459" s="19" t="s">
        <v>44</v>
      </c>
      <c r="G5459" s="19" t="s">
        <v>44</v>
      </c>
      <c r="H5459" s="44" t="s">
        <v>39</v>
      </c>
      <c r="I5459" s="19" t="s">
        <v>39</v>
      </c>
    </row>
    <row r="5460">
      <c r="A5460" s="41">
        <v>44417.0</v>
      </c>
      <c r="B5460" s="19">
        <v>956737.0</v>
      </c>
      <c r="C5460" s="19">
        <v>0.0</v>
      </c>
      <c r="D5460" s="42">
        <v>48.3</v>
      </c>
      <c r="E5460" s="43">
        <v>1.0</v>
      </c>
      <c r="F5460" s="19" t="s">
        <v>44</v>
      </c>
      <c r="G5460" s="19" t="s">
        <v>44</v>
      </c>
      <c r="H5460" s="44" t="s">
        <v>39</v>
      </c>
      <c r="I5460" s="19" t="s">
        <v>39</v>
      </c>
    </row>
    <row r="5461">
      <c r="A5461" s="41">
        <v>44418.0</v>
      </c>
      <c r="B5461" s="19">
        <v>957745.0</v>
      </c>
      <c r="C5461" s="19">
        <v>1.0</v>
      </c>
      <c r="D5461" s="42">
        <v>17.2</v>
      </c>
      <c r="E5461" s="43">
        <v>1.0</v>
      </c>
      <c r="F5461" s="19" t="s">
        <v>44</v>
      </c>
      <c r="G5461" s="19" t="s">
        <v>44</v>
      </c>
      <c r="H5461" s="44" t="s">
        <v>39</v>
      </c>
      <c r="I5461" s="19" t="s">
        <v>39</v>
      </c>
    </row>
    <row r="5462">
      <c r="A5462" s="41">
        <v>44422.0</v>
      </c>
      <c r="B5462" s="19">
        <v>960133.0</v>
      </c>
      <c r="C5462" s="19">
        <v>1.0</v>
      </c>
      <c r="D5462" s="42">
        <v>79.0</v>
      </c>
      <c r="E5462" s="43">
        <v>1.0</v>
      </c>
      <c r="F5462" s="19" t="s">
        <v>44</v>
      </c>
      <c r="G5462" s="19" t="s">
        <v>44</v>
      </c>
      <c r="H5462" s="44" t="s">
        <v>39</v>
      </c>
      <c r="I5462" s="19" t="s">
        <v>39</v>
      </c>
    </row>
    <row r="5463">
      <c r="A5463" s="41">
        <v>44422.0</v>
      </c>
      <c r="B5463" s="19">
        <v>960283.0</v>
      </c>
      <c r="C5463" s="19">
        <v>0.0</v>
      </c>
      <c r="D5463" s="42">
        <v>97.2</v>
      </c>
      <c r="E5463" s="43">
        <v>1.0</v>
      </c>
      <c r="F5463" s="19" t="s">
        <v>44</v>
      </c>
      <c r="G5463" s="19" t="s">
        <v>44</v>
      </c>
      <c r="H5463" s="44" t="s">
        <v>39</v>
      </c>
      <c r="I5463" s="19" t="s">
        <v>39</v>
      </c>
    </row>
    <row r="5464">
      <c r="A5464" s="41">
        <v>44423.0</v>
      </c>
      <c r="B5464" s="19">
        <v>960946.0</v>
      </c>
      <c r="C5464" s="19">
        <v>1.0</v>
      </c>
      <c r="D5464" s="42">
        <v>34.7</v>
      </c>
      <c r="E5464" s="43">
        <v>1.0</v>
      </c>
      <c r="F5464" s="19" t="s">
        <v>44</v>
      </c>
      <c r="G5464" s="19" t="s">
        <v>44</v>
      </c>
      <c r="H5464" s="44" t="s">
        <v>39</v>
      </c>
      <c r="I5464" s="19" t="s">
        <v>39</v>
      </c>
    </row>
    <row r="5465">
      <c r="A5465" s="41">
        <v>44410.0</v>
      </c>
      <c r="B5465" s="19">
        <v>950169.0</v>
      </c>
      <c r="C5465" s="19">
        <v>0.0</v>
      </c>
      <c r="D5465" s="42">
        <v>61.8</v>
      </c>
      <c r="E5465" s="43">
        <v>1.0</v>
      </c>
      <c r="F5465" s="19" t="s">
        <v>44</v>
      </c>
      <c r="G5465" s="19" t="s">
        <v>44</v>
      </c>
      <c r="H5465" s="44" t="s">
        <v>39</v>
      </c>
      <c r="I5465" s="19" t="s">
        <v>39</v>
      </c>
    </row>
    <row r="5466">
      <c r="A5466" s="41">
        <v>44410.0</v>
      </c>
      <c r="B5466" s="19">
        <v>950542.0</v>
      </c>
      <c r="C5466" s="19">
        <v>0.0</v>
      </c>
      <c r="D5466" s="42">
        <v>37.2</v>
      </c>
      <c r="E5466" s="43">
        <v>1.0</v>
      </c>
      <c r="F5466" s="19" t="s">
        <v>44</v>
      </c>
      <c r="G5466" s="19" t="s">
        <v>44</v>
      </c>
      <c r="H5466" s="44" t="s">
        <v>39</v>
      </c>
      <c r="I5466" s="19" t="s">
        <v>39</v>
      </c>
    </row>
    <row r="5467">
      <c r="A5467" s="41">
        <v>44413.0</v>
      </c>
      <c r="B5467" s="19">
        <v>953913.0</v>
      </c>
      <c r="C5467" s="19">
        <v>0.0</v>
      </c>
      <c r="D5467" s="42">
        <v>65.0</v>
      </c>
      <c r="E5467" s="43">
        <v>1.0</v>
      </c>
      <c r="F5467" s="19" t="s">
        <v>44</v>
      </c>
      <c r="G5467" s="19" t="s">
        <v>44</v>
      </c>
      <c r="H5467" s="44" t="s">
        <v>39</v>
      </c>
      <c r="I5467" s="19" t="s">
        <v>39</v>
      </c>
    </row>
    <row r="5468">
      <c r="A5468" s="41">
        <v>44414.0</v>
      </c>
      <c r="B5468" s="19">
        <v>954547.0</v>
      </c>
      <c r="C5468" s="19">
        <v>0.0</v>
      </c>
      <c r="D5468" s="42">
        <v>76.9</v>
      </c>
      <c r="E5468" s="43">
        <v>1.0</v>
      </c>
      <c r="F5468" s="19" t="s">
        <v>44</v>
      </c>
      <c r="G5468" s="19" t="s">
        <v>44</v>
      </c>
      <c r="H5468" s="44" t="s">
        <v>39</v>
      </c>
      <c r="I5468" s="19" t="s">
        <v>39</v>
      </c>
    </row>
    <row r="5469">
      <c r="A5469" s="41">
        <v>44416.0</v>
      </c>
      <c r="B5469" s="19">
        <v>955851.0</v>
      </c>
      <c r="C5469" s="19">
        <v>1.0</v>
      </c>
      <c r="D5469" s="42">
        <v>149.7</v>
      </c>
      <c r="E5469" s="43">
        <v>1.0</v>
      </c>
      <c r="F5469" s="19" t="s">
        <v>44</v>
      </c>
      <c r="G5469" s="19" t="s">
        <v>44</v>
      </c>
      <c r="H5469" s="44" t="s">
        <v>39</v>
      </c>
      <c r="I5469" s="19" t="s">
        <v>39</v>
      </c>
    </row>
    <row r="5470">
      <c r="A5470" s="41">
        <v>44420.0</v>
      </c>
      <c r="B5470" s="19">
        <v>959326.0</v>
      </c>
      <c r="C5470" s="19">
        <v>1.0</v>
      </c>
      <c r="D5470" s="42">
        <v>68.3</v>
      </c>
      <c r="E5470" s="43">
        <v>1.0</v>
      </c>
      <c r="F5470" s="19" t="s">
        <v>44</v>
      </c>
      <c r="G5470" s="19" t="s">
        <v>44</v>
      </c>
      <c r="H5470" s="44" t="s">
        <v>39</v>
      </c>
      <c r="I5470" s="19" t="s">
        <v>39</v>
      </c>
    </row>
    <row r="5471">
      <c r="A5471" s="41">
        <v>44409.0</v>
      </c>
      <c r="B5471" s="19">
        <v>949407.0</v>
      </c>
      <c r="C5471" s="19">
        <v>0.0</v>
      </c>
      <c r="D5471" s="42">
        <v>42.5</v>
      </c>
      <c r="E5471" s="43">
        <v>1.0</v>
      </c>
      <c r="F5471" s="19" t="s">
        <v>44</v>
      </c>
      <c r="G5471" s="19" t="s">
        <v>44</v>
      </c>
      <c r="H5471" s="44" t="s">
        <v>39</v>
      </c>
      <c r="I5471" s="19" t="s">
        <v>39</v>
      </c>
    </row>
    <row r="5472">
      <c r="A5472" s="41">
        <v>44410.0</v>
      </c>
      <c r="B5472" s="19">
        <v>950806.0</v>
      </c>
      <c r="C5472" s="19">
        <v>0.0</v>
      </c>
      <c r="D5472" s="42">
        <v>33.7</v>
      </c>
      <c r="E5472" s="43">
        <v>1.0</v>
      </c>
      <c r="F5472" s="19" t="s">
        <v>44</v>
      </c>
      <c r="G5472" s="19" t="s">
        <v>44</v>
      </c>
      <c r="H5472" s="44" t="s">
        <v>39</v>
      </c>
      <c r="I5472" s="19" t="s">
        <v>39</v>
      </c>
    </row>
    <row r="5473">
      <c r="A5473" s="41">
        <v>44412.0</v>
      </c>
      <c r="B5473" s="19">
        <v>952714.0</v>
      </c>
      <c r="C5473" s="19">
        <v>0.0</v>
      </c>
      <c r="D5473" s="42">
        <v>11.2</v>
      </c>
      <c r="E5473" s="43">
        <v>1.0</v>
      </c>
      <c r="F5473" s="19" t="s">
        <v>44</v>
      </c>
      <c r="G5473" s="19" t="s">
        <v>44</v>
      </c>
      <c r="H5473" s="44" t="s">
        <v>39</v>
      </c>
      <c r="I5473" s="19" t="s">
        <v>39</v>
      </c>
    </row>
    <row r="5474">
      <c r="A5474" s="41">
        <v>44417.0</v>
      </c>
      <c r="B5474" s="19">
        <v>956347.0</v>
      </c>
      <c r="C5474" s="19">
        <v>0.0</v>
      </c>
      <c r="D5474" s="42">
        <v>135.5</v>
      </c>
      <c r="E5474" s="43">
        <v>1.0</v>
      </c>
      <c r="F5474" s="19" t="s">
        <v>44</v>
      </c>
      <c r="G5474" s="19" t="s">
        <v>44</v>
      </c>
      <c r="H5474" s="44" t="s">
        <v>39</v>
      </c>
      <c r="I5474" s="19" t="s">
        <v>39</v>
      </c>
    </row>
    <row r="5475">
      <c r="A5475" s="41">
        <v>44418.0</v>
      </c>
      <c r="B5475" s="19">
        <v>957851.0</v>
      </c>
      <c r="C5475" s="19">
        <v>1.0</v>
      </c>
      <c r="D5475" s="42">
        <v>45.2</v>
      </c>
      <c r="E5475" s="43">
        <v>1.0</v>
      </c>
      <c r="F5475" s="19" t="s">
        <v>44</v>
      </c>
      <c r="G5475" s="19" t="s">
        <v>44</v>
      </c>
      <c r="H5475" s="44" t="s">
        <v>39</v>
      </c>
      <c r="I5475" s="19" t="s">
        <v>39</v>
      </c>
    </row>
    <row r="5476">
      <c r="A5476" s="41">
        <v>44418.0</v>
      </c>
      <c r="B5476" s="19">
        <v>957718.0</v>
      </c>
      <c r="C5476" s="19">
        <v>0.0</v>
      </c>
      <c r="D5476" s="42">
        <v>77.0</v>
      </c>
      <c r="E5476" s="43">
        <v>1.0</v>
      </c>
      <c r="F5476" s="19" t="s">
        <v>44</v>
      </c>
      <c r="G5476" s="19" t="s">
        <v>44</v>
      </c>
      <c r="H5476" s="44" t="s">
        <v>39</v>
      </c>
      <c r="I5476" s="19" t="s">
        <v>39</v>
      </c>
    </row>
    <row r="5477">
      <c r="A5477" s="41">
        <v>44418.0</v>
      </c>
      <c r="B5477" s="19">
        <v>957654.0</v>
      </c>
      <c r="C5477" s="19">
        <v>0.0</v>
      </c>
      <c r="D5477" s="42">
        <v>36.5</v>
      </c>
      <c r="E5477" s="43">
        <v>1.0</v>
      </c>
      <c r="F5477" s="19" t="s">
        <v>44</v>
      </c>
      <c r="G5477" s="19" t="s">
        <v>44</v>
      </c>
      <c r="H5477" s="44" t="s">
        <v>39</v>
      </c>
      <c r="I5477" s="19" t="s">
        <v>39</v>
      </c>
    </row>
    <row r="5478">
      <c r="A5478" s="41">
        <v>44419.0</v>
      </c>
      <c r="B5478" s="19">
        <v>958157.0</v>
      </c>
      <c r="C5478" s="19">
        <v>1.0</v>
      </c>
      <c r="D5478" s="42">
        <v>39.0</v>
      </c>
      <c r="E5478" s="43">
        <v>1.0</v>
      </c>
      <c r="F5478" s="19" t="s">
        <v>44</v>
      </c>
      <c r="G5478" s="19" t="s">
        <v>44</v>
      </c>
      <c r="H5478" s="44" t="s">
        <v>39</v>
      </c>
      <c r="I5478" s="19" t="s">
        <v>39</v>
      </c>
    </row>
    <row r="5479">
      <c r="A5479" s="41">
        <v>44421.0</v>
      </c>
      <c r="B5479" s="19">
        <v>959491.0</v>
      </c>
      <c r="C5479" s="19">
        <v>0.0</v>
      </c>
      <c r="D5479" s="42">
        <v>66.2</v>
      </c>
      <c r="E5479" s="43">
        <v>1.0</v>
      </c>
      <c r="F5479" s="19" t="s">
        <v>44</v>
      </c>
      <c r="G5479" s="19" t="s">
        <v>44</v>
      </c>
      <c r="H5479" s="44" t="s">
        <v>39</v>
      </c>
      <c r="I5479" s="19" t="s">
        <v>39</v>
      </c>
    </row>
    <row r="5480">
      <c r="A5480" s="41">
        <v>44423.0</v>
      </c>
      <c r="B5480" s="19">
        <v>960533.0</v>
      </c>
      <c r="C5480" s="19">
        <v>1.0</v>
      </c>
      <c r="D5480" s="42">
        <v>120.6</v>
      </c>
      <c r="E5480" s="43">
        <v>1.0</v>
      </c>
      <c r="F5480" s="19" t="s">
        <v>44</v>
      </c>
      <c r="G5480" s="19" t="s">
        <v>44</v>
      </c>
      <c r="H5480" s="44" t="s">
        <v>39</v>
      </c>
      <c r="I5480" s="19" t="s">
        <v>39</v>
      </c>
    </row>
    <row r="5481">
      <c r="A5481" s="41">
        <v>44423.0</v>
      </c>
      <c r="B5481" s="19">
        <v>960882.0</v>
      </c>
      <c r="C5481" s="19">
        <v>0.0</v>
      </c>
      <c r="D5481" s="42">
        <v>12.8</v>
      </c>
      <c r="E5481" s="43">
        <v>1.0</v>
      </c>
      <c r="F5481" s="19" t="s">
        <v>44</v>
      </c>
      <c r="G5481" s="19" t="s">
        <v>44</v>
      </c>
      <c r="H5481" s="44" t="s">
        <v>39</v>
      </c>
      <c r="I5481" s="19" t="s">
        <v>39</v>
      </c>
    </row>
    <row r="5482">
      <c r="A5482" s="41">
        <v>44409.0</v>
      </c>
      <c r="B5482" s="19">
        <v>949671.0</v>
      </c>
      <c r="C5482" s="19">
        <v>0.0</v>
      </c>
      <c r="D5482" s="42">
        <v>45.2</v>
      </c>
      <c r="E5482" s="43">
        <v>1.0</v>
      </c>
      <c r="F5482" s="19" t="s">
        <v>44</v>
      </c>
      <c r="G5482" s="19" t="s">
        <v>44</v>
      </c>
      <c r="H5482" s="44" t="s">
        <v>39</v>
      </c>
      <c r="I5482" s="19" t="s">
        <v>39</v>
      </c>
    </row>
    <row r="5483">
      <c r="A5483" s="41">
        <v>44414.0</v>
      </c>
      <c r="B5483" s="19">
        <v>954578.0</v>
      </c>
      <c r="C5483" s="19">
        <v>1.0</v>
      </c>
      <c r="D5483" s="42">
        <v>68.1</v>
      </c>
      <c r="E5483" s="43">
        <v>1.0</v>
      </c>
      <c r="F5483" s="19" t="s">
        <v>44</v>
      </c>
      <c r="G5483" s="19" t="s">
        <v>44</v>
      </c>
      <c r="H5483" s="44" t="s">
        <v>39</v>
      </c>
      <c r="I5483" s="19" t="s">
        <v>39</v>
      </c>
    </row>
    <row r="5484">
      <c r="A5484" s="41">
        <v>44414.0</v>
      </c>
      <c r="B5484" s="19">
        <v>954552.0</v>
      </c>
      <c r="C5484" s="19">
        <v>0.0</v>
      </c>
      <c r="D5484" s="42">
        <v>50.2</v>
      </c>
      <c r="E5484" s="43">
        <v>1.0</v>
      </c>
      <c r="F5484" s="19" t="s">
        <v>44</v>
      </c>
      <c r="G5484" s="19" t="s">
        <v>44</v>
      </c>
      <c r="H5484" s="44" t="s">
        <v>39</v>
      </c>
      <c r="I5484" s="19" t="s">
        <v>39</v>
      </c>
    </row>
    <row r="5485">
      <c r="A5485" s="41">
        <v>44416.0</v>
      </c>
      <c r="B5485" s="19">
        <v>955815.0</v>
      </c>
      <c r="C5485" s="19">
        <v>1.0</v>
      </c>
      <c r="D5485" s="42">
        <v>60.7</v>
      </c>
      <c r="E5485" s="43">
        <v>1.0</v>
      </c>
      <c r="F5485" s="19" t="s">
        <v>44</v>
      </c>
      <c r="G5485" s="19" t="s">
        <v>44</v>
      </c>
      <c r="H5485" s="44" t="s">
        <v>39</v>
      </c>
      <c r="I5485" s="19" t="s">
        <v>39</v>
      </c>
    </row>
    <row r="5486">
      <c r="A5486" s="41">
        <v>44416.0</v>
      </c>
      <c r="B5486" s="19">
        <v>955511.0</v>
      </c>
      <c r="C5486" s="19">
        <v>0.0</v>
      </c>
      <c r="D5486" s="42">
        <v>63.7</v>
      </c>
      <c r="E5486" s="43">
        <v>1.0</v>
      </c>
      <c r="F5486" s="19" t="s">
        <v>44</v>
      </c>
      <c r="G5486" s="19" t="s">
        <v>44</v>
      </c>
      <c r="H5486" s="44" t="s">
        <v>39</v>
      </c>
      <c r="I5486" s="19" t="s">
        <v>39</v>
      </c>
    </row>
    <row r="5487">
      <c r="A5487" s="41">
        <v>44421.0</v>
      </c>
      <c r="B5487" s="19">
        <v>959476.0</v>
      </c>
      <c r="C5487" s="19">
        <v>1.0</v>
      </c>
      <c r="D5487" s="42">
        <v>20.3</v>
      </c>
      <c r="E5487" s="43">
        <v>1.0</v>
      </c>
      <c r="F5487" s="19" t="s">
        <v>44</v>
      </c>
      <c r="G5487" s="19" t="s">
        <v>44</v>
      </c>
      <c r="H5487" s="44" t="s">
        <v>39</v>
      </c>
      <c r="I5487" s="19" t="s">
        <v>39</v>
      </c>
    </row>
    <row r="5488">
      <c r="A5488" s="41">
        <v>44421.0</v>
      </c>
      <c r="B5488" s="19">
        <v>959414.0</v>
      </c>
      <c r="C5488" s="19">
        <v>0.0</v>
      </c>
      <c r="D5488" s="42">
        <v>197.6</v>
      </c>
      <c r="E5488" s="43">
        <v>1.0</v>
      </c>
      <c r="F5488" s="19" t="s">
        <v>44</v>
      </c>
      <c r="G5488" s="19" t="s">
        <v>44</v>
      </c>
      <c r="H5488" s="44" t="s">
        <v>39</v>
      </c>
      <c r="I5488" s="19" t="s">
        <v>39</v>
      </c>
    </row>
    <row r="5489">
      <c r="A5489" s="41">
        <v>44409.0</v>
      </c>
      <c r="B5489" s="19">
        <v>949161.0</v>
      </c>
      <c r="C5489" s="19">
        <v>0.0</v>
      </c>
      <c r="D5489" s="42">
        <v>37.6</v>
      </c>
      <c r="E5489" s="43">
        <v>1.0</v>
      </c>
      <c r="F5489" s="19" t="s">
        <v>44</v>
      </c>
      <c r="G5489" s="19" t="s">
        <v>44</v>
      </c>
      <c r="H5489" s="44" t="s">
        <v>39</v>
      </c>
      <c r="I5489" s="19" t="s">
        <v>39</v>
      </c>
    </row>
    <row r="5490">
      <c r="A5490" s="41">
        <v>44410.0</v>
      </c>
      <c r="B5490" s="19">
        <v>950313.0</v>
      </c>
      <c r="C5490" s="19">
        <v>0.0</v>
      </c>
      <c r="D5490" s="42">
        <v>86.5</v>
      </c>
      <c r="E5490" s="43">
        <v>1.0</v>
      </c>
      <c r="F5490" s="19" t="s">
        <v>44</v>
      </c>
      <c r="G5490" s="19" t="s">
        <v>44</v>
      </c>
      <c r="H5490" s="44" t="s">
        <v>39</v>
      </c>
      <c r="I5490" s="19" t="s">
        <v>39</v>
      </c>
    </row>
    <row r="5491">
      <c r="A5491" s="41">
        <v>44411.0</v>
      </c>
      <c r="B5491" s="19">
        <v>951337.0</v>
      </c>
      <c r="C5491" s="19">
        <v>0.0</v>
      </c>
      <c r="D5491" s="42">
        <v>91.7</v>
      </c>
      <c r="E5491" s="43">
        <v>1.0</v>
      </c>
      <c r="F5491" s="19" t="s">
        <v>44</v>
      </c>
      <c r="G5491" s="19" t="s">
        <v>44</v>
      </c>
      <c r="H5491" s="44" t="s">
        <v>39</v>
      </c>
      <c r="I5491" s="19" t="s">
        <v>39</v>
      </c>
    </row>
    <row r="5492">
      <c r="A5492" s="41">
        <v>44411.0</v>
      </c>
      <c r="B5492" s="19">
        <v>951832.0</v>
      </c>
      <c r="C5492" s="19">
        <v>1.0</v>
      </c>
      <c r="D5492" s="42">
        <v>31.0</v>
      </c>
      <c r="E5492" s="43">
        <v>1.0</v>
      </c>
      <c r="F5492" s="19" t="s">
        <v>44</v>
      </c>
      <c r="G5492" s="19" t="s">
        <v>44</v>
      </c>
      <c r="H5492" s="44" t="s">
        <v>39</v>
      </c>
      <c r="I5492" s="19" t="s">
        <v>39</v>
      </c>
    </row>
    <row r="5493">
      <c r="A5493" s="41">
        <v>44411.0</v>
      </c>
      <c r="B5493" s="19">
        <v>951456.0</v>
      </c>
      <c r="C5493" s="19">
        <v>0.0</v>
      </c>
      <c r="D5493" s="42">
        <v>26.8</v>
      </c>
      <c r="E5493" s="43">
        <v>1.0</v>
      </c>
      <c r="F5493" s="19" t="s">
        <v>44</v>
      </c>
      <c r="G5493" s="19" t="s">
        <v>44</v>
      </c>
      <c r="H5493" s="44" t="s">
        <v>39</v>
      </c>
      <c r="I5493" s="19" t="s">
        <v>39</v>
      </c>
    </row>
    <row r="5494">
      <c r="A5494" s="41">
        <v>44413.0</v>
      </c>
      <c r="B5494" s="19">
        <v>953327.0</v>
      </c>
      <c r="C5494" s="19">
        <v>0.0</v>
      </c>
      <c r="D5494" s="42">
        <v>28.3</v>
      </c>
      <c r="E5494" s="43">
        <v>1.0</v>
      </c>
      <c r="F5494" s="19" t="s">
        <v>44</v>
      </c>
      <c r="G5494" s="19" t="s">
        <v>44</v>
      </c>
      <c r="H5494" s="44" t="s">
        <v>39</v>
      </c>
      <c r="I5494" s="19" t="s">
        <v>39</v>
      </c>
    </row>
    <row r="5495">
      <c r="A5495" s="41">
        <v>44413.0</v>
      </c>
      <c r="B5495" s="19">
        <v>953025.0</v>
      </c>
      <c r="C5495" s="19">
        <v>0.0</v>
      </c>
      <c r="D5495" s="42">
        <v>133.0</v>
      </c>
      <c r="E5495" s="43">
        <v>1.0</v>
      </c>
      <c r="F5495" s="19" t="s">
        <v>44</v>
      </c>
      <c r="G5495" s="19" t="s">
        <v>44</v>
      </c>
      <c r="H5495" s="44" t="s">
        <v>39</v>
      </c>
      <c r="I5495" s="19" t="s">
        <v>39</v>
      </c>
    </row>
    <row r="5496">
      <c r="A5496" s="41">
        <v>44416.0</v>
      </c>
      <c r="B5496" s="19">
        <v>955745.0</v>
      </c>
      <c r="C5496" s="19">
        <v>0.0</v>
      </c>
      <c r="D5496" s="42">
        <v>46.3</v>
      </c>
      <c r="E5496" s="43">
        <v>1.0</v>
      </c>
      <c r="F5496" s="19" t="s">
        <v>44</v>
      </c>
      <c r="G5496" s="19" t="s">
        <v>44</v>
      </c>
      <c r="H5496" s="44" t="s">
        <v>39</v>
      </c>
      <c r="I5496" s="19" t="s">
        <v>39</v>
      </c>
    </row>
    <row r="5497">
      <c r="A5497" s="41">
        <v>44417.0</v>
      </c>
      <c r="B5497" s="19">
        <v>956392.0</v>
      </c>
      <c r="C5497" s="19">
        <v>0.0</v>
      </c>
      <c r="D5497" s="42">
        <v>66.6</v>
      </c>
      <c r="E5497" s="43">
        <v>1.0</v>
      </c>
      <c r="F5497" s="19" t="s">
        <v>44</v>
      </c>
      <c r="G5497" s="19" t="s">
        <v>44</v>
      </c>
      <c r="H5497" s="44" t="s">
        <v>39</v>
      </c>
      <c r="I5497" s="19" t="s">
        <v>39</v>
      </c>
    </row>
    <row r="5498">
      <c r="A5498" s="41">
        <v>44419.0</v>
      </c>
      <c r="B5498" s="19">
        <v>957933.0</v>
      </c>
      <c r="C5498" s="19">
        <v>0.0</v>
      </c>
      <c r="D5498" s="42">
        <v>102.1</v>
      </c>
      <c r="E5498" s="43">
        <v>1.0</v>
      </c>
      <c r="F5498" s="19" t="s">
        <v>44</v>
      </c>
      <c r="G5498" s="19" t="s">
        <v>44</v>
      </c>
      <c r="H5498" s="44" t="s">
        <v>39</v>
      </c>
      <c r="I5498" s="19" t="s">
        <v>39</v>
      </c>
    </row>
    <row r="5499">
      <c r="A5499" s="41">
        <v>44420.0</v>
      </c>
      <c r="B5499" s="19">
        <v>958841.0</v>
      </c>
      <c r="C5499" s="19">
        <v>0.0</v>
      </c>
      <c r="D5499" s="42">
        <v>45.5</v>
      </c>
      <c r="E5499" s="43">
        <v>1.0</v>
      </c>
      <c r="F5499" s="19" t="s">
        <v>44</v>
      </c>
      <c r="G5499" s="19" t="s">
        <v>44</v>
      </c>
      <c r="H5499" s="44" t="s">
        <v>39</v>
      </c>
      <c r="I5499" s="19" t="s">
        <v>39</v>
      </c>
    </row>
    <row r="5500">
      <c r="A5500" s="41">
        <v>44420.0</v>
      </c>
      <c r="B5500" s="19">
        <v>958669.0</v>
      </c>
      <c r="C5500" s="19">
        <v>0.0</v>
      </c>
      <c r="D5500" s="42">
        <v>24.1</v>
      </c>
      <c r="E5500" s="43">
        <v>1.0</v>
      </c>
      <c r="F5500" s="19" t="s">
        <v>44</v>
      </c>
      <c r="G5500" s="19" t="s">
        <v>44</v>
      </c>
      <c r="H5500" s="44" t="s">
        <v>39</v>
      </c>
      <c r="I5500" s="19" t="s">
        <v>39</v>
      </c>
    </row>
    <row r="5501">
      <c r="A5501" s="41">
        <v>44421.0</v>
      </c>
      <c r="B5501" s="19">
        <v>959769.0</v>
      </c>
      <c r="C5501" s="19">
        <v>0.0</v>
      </c>
      <c r="D5501" s="42">
        <v>37.6</v>
      </c>
      <c r="E5501" s="43">
        <v>1.0</v>
      </c>
      <c r="F5501" s="19" t="s">
        <v>44</v>
      </c>
      <c r="G5501" s="19" t="s">
        <v>44</v>
      </c>
      <c r="H5501" s="44" t="s">
        <v>39</v>
      </c>
      <c r="I5501" s="19" t="s">
        <v>39</v>
      </c>
    </row>
    <row r="5502">
      <c r="A5502" s="41">
        <v>44422.0</v>
      </c>
      <c r="B5502" s="19">
        <v>960046.0</v>
      </c>
      <c r="C5502" s="19">
        <v>1.0</v>
      </c>
      <c r="D5502" s="42">
        <v>68.2</v>
      </c>
      <c r="E5502" s="43">
        <v>1.0</v>
      </c>
      <c r="F5502" s="19" t="s">
        <v>44</v>
      </c>
      <c r="G5502" s="19" t="s">
        <v>44</v>
      </c>
      <c r="H5502" s="44" t="s">
        <v>39</v>
      </c>
      <c r="I5502" s="19" t="s">
        <v>39</v>
      </c>
    </row>
    <row r="5503">
      <c r="A5503" s="41">
        <v>44423.0</v>
      </c>
      <c r="B5503" s="19">
        <v>960728.0</v>
      </c>
      <c r="C5503" s="19">
        <v>1.0</v>
      </c>
      <c r="D5503" s="42">
        <v>59.6</v>
      </c>
      <c r="E5503" s="43">
        <v>1.0</v>
      </c>
      <c r="F5503" s="19" t="s">
        <v>44</v>
      </c>
      <c r="G5503" s="19" t="s">
        <v>44</v>
      </c>
      <c r="H5503" s="44" t="s">
        <v>39</v>
      </c>
      <c r="I5503" s="19" t="s">
        <v>39</v>
      </c>
    </row>
    <row r="5504">
      <c r="A5504" s="41">
        <v>44409.0</v>
      </c>
      <c r="B5504" s="19">
        <v>949953.0</v>
      </c>
      <c r="C5504" s="19">
        <v>1.0</v>
      </c>
      <c r="D5504" s="42">
        <v>50.9</v>
      </c>
      <c r="E5504" s="43">
        <v>1.0</v>
      </c>
      <c r="F5504" s="19" t="s">
        <v>44</v>
      </c>
      <c r="G5504" s="19" t="s">
        <v>44</v>
      </c>
      <c r="H5504" s="44" t="s">
        <v>39</v>
      </c>
      <c r="I5504" s="19" t="s">
        <v>39</v>
      </c>
    </row>
    <row r="5505">
      <c r="A5505" s="41">
        <v>44409.0</v>
      </c>
      <c r="B5505" s="19">
        <v>949339.0</v>
      </c>
      <c r="C5505" s="19">
        <v>0.0</v>
      </c>
      <c r="D5505" s="42">
        <v>35.4</v>
      </c>
      <c r="E5505" s="43">
        <v>1.0</v>
      </c>
      <c r="F5505" s="19" t="s">
        <v>44</v>
      </c>
      <c r="G5505" s="19" t="s">
        <v>44</v>
      </c>
      <c r="H5505" s="44" t="s">
        <v>39</v>
      </c>
      <c r="I5505" s="19" t="s">
        <v>39</v>
      </c>
    </row>
    <row r="5506">
      <c r="A5506" s="41">
        <v>44411.0</v>
      </c>
      <c r="B5506" s="19">
        <v>951432.0</v>
      </c>
      <c r="C5506" s="19">
        <v>1.0</v>
      </c>
      <c r="D5506" s="42">
        <v>27.3</v>
      </c>
      <c r="E5506" s="43">
        <v>1.0</v>
      </c>
      <c r="F5506" s="19" t="s">
        <v>44</v>
      </c>
      <c r="G5506" s="19" t="s">
        <v>44</v>
      </c>
      <c r="H5506" s="44" t="s">
        <v>39</v>
      </c>
      <c r="I5506" s="19" t="s">
        <v>39</v>
      </c>
    </row>
    <row r="5507">
      <c r="A5507" s="41">
        <v>44411.0</v>
      </c>
      <c r="B5507" s="19">
        <v>951167.0</v>
      </c>
      <c r="C5507" s="19">
        <v>0.0</v>
      </c>
      <c r="D5507" s="42">
        <v>277.0</v>
      </c>
      <c r="E5507" s="43">
        <v>1.0</v>
      </c>
      <c r="F5507" s="19" t="s">
        <v>44</v>
      </c>
      <c r="G5507" s="19" t="s">
        <v>44</v>
      </c>
      <c r="H5507" s="44" t="s">
        <v>39</v>
      </c>
      <c r="I5507" s="19" t="s">
        <v>39</v>
      </c>
    </row>
    <row r="5508">
      <c r="A5508" s="41">
        <v>44412.0</v>
      </c>
      <c r="B5508" s="19">
        <v>952367.0</v>
      </c>
      <c r="C5508" s="19">
        <v>1.0</v>
      </c>
      <c r="D5508" s="42">
        <v>115.8</v>
      </c>
      <c r="E5508" s="43">
        <v>1.0</v>
      </c>
      <c r="F5508" s="19" t="s">
        <v>44</v>
      </c>
      <c r="G5508" s="19" t="s">
        <v>44</v>
      </c>
      <c r="H5508" s="44" t="s">
        <v>39</v>
      </c>
      <c r="I5508" s="19" t="s">
        <v>39</v>
      </c>
    </row>
    <row r="5509">
      <c r="A5509" s="41">
        <v>44412.0</v>
      </c>
      <c r="B5509" s="19">
        <v>952425.0</v>
      </c>
      <c r="C5509" s="19">
        <v>0.0</v>
      </c>
      <c r="D5509" s="42">
        <v>59.1</v>
      </c>
      <c r="E5509" s="43">
        <v>1.0</v>
      </c>
      <c r="F5509" s="19" t="s">
        <v>44</v>
      </c>
      <c r="G5509" s="19" t="s">
        <v>44</v>
      </c>
      <c r="H5509" s="44" t="s">
        <v>39</v>
      </c>
      <c r="I5509" s="19" t="s">
        <v>39</v>
      </c>
    </row>
    <row r="5510">
      <c r="A5510" s="41">
        <v>44413.0</v>
      </c>
      <c r="B5510" s="19">
        <v>952954.0</v>
      </c>
      <c r="C5510" s="19">
        <v>0.0</v>
      </c>
      <c r="D5510" s="42">
        <v>63.0</v>
      </c>
      <c r="E5510" s="43">
        <v>1.0</v>
      </c>
      <c r="F5510" s="19" t="s">
        <v>44</v>
      </c>
      <c r="G5510" s="19" t="s">
        <v>44</v>
      </c>
      <c r="H5510" s="44" t="s">
        <v>39</v>
      </c>
      <c r="I5510" s="19" t="s">
        <v>39</v>
      </c>
    </row>
    <row r="5511">
      <c r="A5511" s="41">
        <v>44413.0</v>
      </c>
      <c r="B5511" s="19">
        <v>953649.0</v>
      </c>
      <c r="C5511" s="19">
        <v>1.0</v>
      </c>
      <c r="D5511" s="42">
        <v>50.1</v>
      </c>
      <c r="E5511" s="43">
        <v>1.0</v>
      </c>
      <c r="F5511" s="19" t="s">
        <v>44</v>
      </c>
      <c r="G5511" s="19" t="s">
        <v>44</v>
      </c>
      <c r="H5511" s="44" t="s">
        <v>39</v>
      </c>
      <c r="I5511" s="19" t="s">
        <v>39</v>
      </c>
    </row>
    <row r="5512">
      <c r="A5512" s="41">
        <v>44413.0</v>
      </c>
      <c r="B5512" s="19">
        <v>953124.0</v>
      </c>
      <c r="C5512" s="19">
        <v>0.0</v>
      </c>
      <c r="D5512" s="42">
        <v>60.3</v>
      </c>
      <c r="E5512" s="43">
        <v>1.0</v>
      </c>
      <c r="F5512" s="19" t="s">
        <v>44</v>
      </c>
      <c r="G5512" s="19" t="s">
        <v>44</v>
      </c>
      <c r="H5512" s="44" t="s">
        <v>39</v>
      </c>
      <c r="I5512" s="19" t="s">
        <v>39</v>
      </c>
    </row>
    <row r="5513">
      <c r="A5513" s="41">
        <v>44415.0</v>
      </c>
      <c r="B5513" s="19">
        <v>954894.0</v>
      </c>
      <c r="C5513" s="19">
        <v>0.0</v>
      </c>
      <c r="D5513" s="42">
        <v>42.5</v>
      </c>
      <c r="E5513" s="43">
        <v>1.0</v>
      </c>
      <c r="F5513" s="19" t="s">
        <v>44</v>
      </c>
      <c r="G5513" s="19" t="s">
        <v>44</v>
      </c>
      <c r="H5513" s="44" t="s">
        <v>39</v>
      </c>
      <c r="I5513" s="19" t="s">
        <v>39</v>
      </c>
    </row>
    <row r="5514">
      <c r="A5514" s="41">
        <v>44416.0</v>
      </c>
      <c r="B5514" s="19">
        <v>955474.0</v>
      </c>
      <c r="C5514" s="19">
        <v>1.0</v>
      </c>
      <c r="D5514" s="42">
        <v>39.0</v>
      </c>
      <c r="E5514" s="43">
        <v>1.0</v>
      </c>
      <c r="F5514" s="19" t="s">
        <v>44</v>
      </c>
      <c r="G5514" s="19" t="s">
        <v>44</v>
      </c>
      <c r="H5514" s="44" t="s">
        <v>39</v>
      </c>
      <c r="I5514" s="19" t="s">
        <v>39</v>
      </c>
    </row>
    <row r="5515">
      <c r="A5515" s="41">
        <v>44416.0</v>
      </c>
      <c r="B5515" s="19">
        <v>955570.0</v>
      </c>
      <c r="C5515" s="19">
        <v>0.0</v>
      </c>
      <c r="D5515" s="42">
        <v>14.5</v>
      </c>
      <c r="E5515" s="43">
        <v>1.0</v>
      </c>
      <c r="F5515" s="19" t="s">
        <v>44</v>
      </c>
      <c r="G5515" s="19" t="s">
        <v>44</v>
      </c>
      <c r="H5515" s="44" t="s">
        <v>39</v>
      </c>
      <c r="I5515" s="19" t="s">
        <v>39</v>
      </c>
    </row>
    <row r="5516">
      <c r="A5516" s="41">
        <v>44417.0</v>
      </c>
      <c r="B5516" s="19">
        <v>956688.0</v>
      </c>
      <c r="C5516" s="19">
        <v>0.0</v>
      </c>
      <c r="D5516" s="42">
        <v>45.5</v>
      </c>
      <c r="E5516" s="43">
        <v>1.0</v>
      </c>
      <c r="F5516" s="19" t="s">
        <v>44</v>
      </c>
      <c r="G5516" s="19" t="s">
        <v>44</v>
      </c>
      <c r="H5516" s="44" t="s">
        <v>39</v>
      </c>
      <c r="I5516" s="19" t="s">
        <v>39</v>
      </c>
    </row>
    <row r="5517">
      <c r="A5517" s="41">
        <v>44420.0</v>
      </c>
      <c r="B5517" s="19">
        <v>958874.0</v>
      </c>
      <c r="C5517" s="19">
        <v>0.0</v>
      </c>
      <c r="D5517" s="42">
        <v>52.0</v>
      </c>
      <c r="E5517" s="43">
        <v>1.0</v>
      </c>
      <c r="F5517" s="19" t="s">
        <v>44</v>
      </c>
      <c r="G5517" s="19" t="s">
        <v>44</v>
      </c>
      <c r="H5517" s="44" t="s">
        <v>39</v>
      </c>
      <c r="I5517" s="19" t="s">
        <v>39</v>
      </c>
    </row>
    <row r="5518">
      <c r="A5518" s="41">
        <v>44420.0</v>
      </c>
      <c r="B5518" s="19">
        <v>959346.0</v>
      </c>
      <c r="C5518" s="19">
        <v>0.0</v>
      </c>
      <c r="D5518" s="42">
        <v>8.3</v>
      </c>
      <c r="E5518" s="43">
        <v>1.0</v>
      </c>
      <c r="F5518" s="19" t="s">
        <v>44</v>
      </c>
      <c r="G5518" s="19" t="s">
        <v>44</v>
      </c>
      <c r="H5518" s="44" t="s">
        <v>39</v>
      </c>
      <c r="I5518" s="19" t="s">
        <v>39</v>
      </c>
    </row>
    <row r="5519">
      <c r="A5519" s="41">
        <v>44421.0</v>
      </c>
      <c r="B5519" s="19">
        <v>959640.0</v>
      </c>
      <c r="C5519" s="19">
        <v>1.0</v>
      </c>
      <c r="D5519" s="42">
        <v>34.0</v>
      </c>
      <c r="E5519" s="43">
        <v>1.0</v>
      </c>
      <c r="F5519" s="19" t="s">
        <v>44</v>
      </c>
      <c r="G5519" s="19" t="s">
        <v>44</v>
      </c>
      <c r="H5519" s="44" t="s">
        <v>39</v>
      </c>
      <c r="I5519" s="19" t="s">
        <v>39</v>
      </c>
    </row>
    <row r="5520">
      <c r="A5520" s="41">
        <v>44421.0</v>
      </c>
      <c r="B5520" s="19">
        <v>959460.0</v>
      </c>
      <c r="C5520" s="19">
        <v>0.0</v>
      </c>
      <c r="D5520" s="42">
        <v>39.7</v>
      </c>
      <c r="E5520" s="43">
        <v>1.0</v>
      </c>
      <c r="F5520" s="19" t="s">
        <v>44</v>
      </c>
      <c r="G5520" s="19" t="s">
        <v>44</v>
      </c>
      <c r="H5520" s="44" t="s">
        <v>39</v>
      </c>
      <c r="I5520" s="19" t="s">
        <v>39</v>
      </c>
    </row>
    <row r="5521">
      <c r="A5521" s="41">
        <v>44423.0</v>
      </c>
      <c r="B5521" s="19">
        <v>960514.0</v>
      </c>
      <c r="C5521" s="19">
        <v>1.0</v>
      </c>
      <c r="D5521" s="42">
        <v>67.2</v>
      </c>
      <c r="E5521" s="43">
        <v>1.0</v>
      </c>
      <c r="F5521" s="19" t="s">
        <v>44</v>
      </c>
      <c r="G5521" s="19" t="s">
        <v>44</v>
      </c>
      <c r="H5521" s="44" t="s">
        <v>39</v>
      </c>
      <c r="I5521" s="19" t="s">
        <v>39</v>
      </c>
    </row>
    <row r="5522">
      <c r="A5522" s="41">
        <v>44409.0</v>
      </c>
      <c r="B5522" s="19">
        <v>949503.0</v>
      </c>
      <c r="C5522" s="19">
        <v>0.0</v>
      </c>
      <c r="D5522" s="42">
        <v>99.0</v>
      </c>
      <c r="E5522" s="43">
        <v>1.0</v>
      </c>
      <c r="F5522" s="19" t="s">
        <v>44</v>
      </c>
      <c r="G5522" s="19" t="s">
        <v>44</v>
      </c>
      <c r="H5522" s="44" t="s">
        <v>39</v>
      </c>
      <c r="I5522" s="19" t="s">
        <v>39</v>
      </c>
    </row>
    <row r="5523">
      <c r="A5523" s="41">
        <v>44411.0</v>
      </c>
      <c r="B5523" s="19">
        <v>951669.0</v>
      </c>
      <c r="C5523" s="19">
        <v>1.0</v>
      </c>
      <c r="D5523" s="42">
        <v>37.8</v>
      </c>
      <c r="E5523" s="43">
        <v>1.0</v>
      </c>
      <c r="F5523" s="19" t="s">
        <v>44</v>
      </c>
      <c r="G5523" s="19" t="s">
        <v>44</v>
      </c>
      <c r="H5523" s="44" t="s">
        <v>39</v>
      </c>
      <c r="I5523" s="19" t="s">
        <v>39</v>
      </c>
    </row>
    <row r="5524">
      <c r="A5524" s="41">
        <v>44413.0</v>
      </c>
      <c r="B5524" s="19">
        <v>953357.0</v>
      </c>
      <c r="C5524" s="19">
        <v>0.0</v>
      </c>
      <c r="D5524" s="42">
        <v>13.4</v>
      </c>
      <c r="E5524" s="43">
        <v>1.0</v>
      </c>
      <c r="F5524" s="19" t="s">
        <v>44</v>
      </c>
      <c r="G5524" s="19" t="s">
        <v>44</v>
      </c>
      <c r="H5524" s="44" t="s">
        <v>39</v>
      </c>
      <c r="I5524" s="19" t="s">
        <v>39</v>
      </c>
    </row>
    <row r="5525">
      <c r="A5525" s="41">
        <v>44414.0</v>
      </c>
      <c r="B5525" s="19">
        <v>954421.0</v>
      </c>
      <c r="C5525" s="19">
        <v>0.0</v>
      </c>
      <c r="D5525" s="42">
        <v>84.7</v>
      </c>
      <c r="E5525" s="43">
        <v>1.0</v>
      </c>
      <c r="F5525" s="19" t="s">
        <v>44</v>
      </c>
      <c r="G5525" s="19" t="s">
        <v>44</v>
      </c>
      <c r="H5525" s="44" t="s">
        <v>39</v>
      </c>
      <c r="I5525" s="19" t="s">
        <v>39</v>
      </c>
    </row>
    <row r="5526">
      <c r="A5526" s="41">
        <v>44416.0</v>
      </c>
      <c r="B5526" s="19">
        <v>955313.0</v>
      </c>
      <c r="C5526" s="19">
        <v>0.0</v>
      </c>
      <c r="D5526" s="42">
        <v>124.4</v>
      </c>
      <c r="E5526" s="43">
        <v>1.0</v>
      </c>
      <c r="F5526" s="19" t="s">
        <v>44</v>
      </c>
      <c r="G5526" s="19" t="s">
        <v>44</v>
      </c>
      <c r="H5526" s="44" t="s">
        <v>39</v>
      </c>
      <c r="I5526" s="19" t="s">
        <v>39</v>
      </c>
    </row>
    <row r="5527">
      <c r="A5527" s="41">
        <v>44417.0</v>
      </c>
      <c r="B5527" s="19">
        <v>956972.0</v>
      </c>
      <c r="C5527" s="19">
        <v>1.0</v>
      </c>
      <c r="D5527" s="42">
        <v>105.6</v>
      </c>
      <c r="E5527" s="43">
        <v>1.0</v>
      </c>
      <c r="F5527" s="19" t="s">
        <v>44</v>
      </c>
      <c r="G5527" s="19" t="s">
        <v>44</v>
      </c>
      <c r="H5527" s="44" t="s">
        <v>39</v>
      </c>
      <c r="I5527" s="19" t="s">
        <v>39</v>
      </c>
    </row>
    <row r="5528">
      <c r="A5528" s="41">
        <v>44417.0</v>
      </c>
      <c r="B5528" s="19">
        <v>956457.0</v>
      </c>
      <c r="C5528" s="19">
        <v>0.0</v>
      </c>
      <c r="D5528" s="42">
        <v>17.4</v>
      </c>
      <c r="E5528" s="43">
        <v>1.0</v>
      </c>
      <c r="F5528" s="19" t="s">
        <v>44</v>
      </c>
      <c r="G5528" s="19" t="s">
        <v>44</v>
      </c>
      <c r="H5528" s="44" t="s">
        <v>39</v>
      </c>
      <c r="I5528" s="19" t="s">
        <v>39</v>
      </c>
    </row>
    <row r="5529">
      <c r="A5529" s="41">
        <v>44418.0</v>
      </c>
      <c r="B5529" s="19">
        <v>957216.0</v>
      </c>
      <c r="C5529" s="19">
        <v>1.0</v>
      </c>
      <c r="D5529" s="42">
        <v>36.0</v>
      </c>
      <c r="E5529" s="43">
        <v>1.0</v>
      </c>
      <c r="F5529" s="19" t="s">
        <v>44</v>
      </c>
      <c r="G5529" s="19" t="s">
        <v>44</v>
      </c>
      <c r="H5529" s="44" t="s">
        <v>39</v>
      </c>
      <c r="I5529" s="19" t="s">
        <v>39</v>
      </c>
    </row>
    <row r="5530">
      <c r="A5530" s="41">
        <v>44418.0</v>
      </c>
      <c r="B5530" s="19">
        <v>957833.0</v>
      </c>
      <c r="C5530" s="19">
        <v>0.0</v>
      </c>
      <c r="D5530" s="42">
        <v>98.6</v>
      </c>
      <c r="E5530" s="43">
        <v>1.0</v>
      </c>
      <c r="F5530" s="19" t="s">
        <v>44</v>
      </c>
      <c r="G5530" s="19" t="s">
        <v>44</v>
      </c>
      <c r="H5530" s="44" t="s">
        <v>39</v>
      </c>
      <c r="I5530" s="19" t="s">
        <v>39</v>
      </c>
    </row>
    <row r="5531">
      <c r="A5531" s="41">
        <v>44420.0</v>
      </c>
      <c r="B5531" s="19">
        <v>959000.0</v>
      </c>
      <c r="C5531" s="19">
        <v>0.0</v>
      </c>
      <c r="D5531" s="42">
        <v>45.3</v>
      </c>
      <c r="E5531" s="43">
        <v>1.0</v>
      </c>
      <c r="F5531" s="19" t="s">
        <v>44</v>
      </c>
      <c r="G5531" s="19" t="s">
        <v>44</v>
      </c>
      <c r="H5531" s="44" t="s">
        <v>39</v>
      </c>
      <c r="I5531" s="19" t="s">
        <v>39</v>
      </c>
    </row>
    <row r="5532">
      <c r="A5532" s="41">
        <v>44420.0</v>
      </c>
      <c r="B5532" s="19">
        <v>958879.0</v>
      </c>
      <c r="C5532" s="19">
        <v>1.0</v>
      </c>
      <c r="D5532" s="42">
        <v>31.2</v>
      </c>
      <c r="E5532" s="43">
        <v>1.0</v>
      </c>
      <c r="F5532" s="19" t="s">
        <v>44</v>
      </c>
      <c r="G5532" s="19" t="s">
        <v>44</v>
      </c>
      <c r="H5532" s="44" t="s">
        <v>39</v>
      </c>
      <c r="I5532" s="19" t="s">
        <v>39</v>
      </c>
    </row>
    <row r="5533">
      <c r="A5533" s="41">
        <v>44422.0</v>
      </c>
      <c r="B5533" s="19">
        <v>960010.0</v>
      </c>
      <c r="C5533" s="19">
        <v>0.0</v>
      </c>
      <c r="D5533" s="42">
        <v>40.8</v>
      </c>
      <c r="E5533" s="43">
        <v>1.0</v>
      </c>
      <c r="F5533" s="19" t="s">
        <v>44</v>
      </c>
      <c r="G5533" s="19" t="s">
        <v>44</v>
      </c>
      <c r="H5533" s="44" t="s">
        <v>39</v>
      </c>
      <c r="I5533" s="19" t="s">
        <v>39</v>
      </c>
    </row>
    <row r="5534">
      <c r="A5534" s="41">
        <v>44411.0</v>
      </c>
      <c r="B5534" s="19">
        <v>951412.0</v>
      </c>
      <c r="C5534" s="19">
        <v>0.0</v>
      </c>
      <c r="D5534" s="42">
        <v>153.5</v>
      </c>
      <c r="E5534" s="43">
        <v>1.0</v>
      </c>
      <c r="F5534" s="19" t="s">
        <v>44</v>
      </c>
      <c r="G5534" s="19" t="s">
        <v>44</v>
      </c>
      <c r="H5534" s="44" t="s">
        <v>39</v>
      </c>
      <c r="I5534" s="19" t="s">
        <v>39</v>
      </c>
    </row>
    <row r="5535">
      <c r="A5535" s="41">
        <v>44412.0</v>
      </c>
      <c r="B5535" s="19">
        <v>952193.0</v>
      </c>
      <c r="C5535" s="19">
        <v>1.0</v>
      </c>
      <c r="D5535" s="42">
        <v>38.5</v>
      </c>
      <c r="E5535" s="43">
        <v>1.0</v>
      </c>
      <c r="F5535" s="19" t="s">
        <v>44</v>
      </c>
      <c r="G5535" s="19" t="s">
        <v>44</v>
      </c>
      <c r="H5535" s="44" t="s">
        <v>39</v>
      </c>
      <c r="I5535" s="19" t="s">
        <v>39</v>
      </c>
    </row>
    <row r="5536">
      <c r="A5536" s="41">
        <v>44412.0</v>
      </c>
      <c r="B5536" s="19">
        <v>952383.0</v>
      </c>
      <c r="C5536" s="19">
        <v>0.0</v>
      </c>
      <c r="D5536" s="42">
        <v>50.9</v>
      </c>
      <c r="E5536" s="43">
        <v>1.0</v>
      </c>
      <c r="F5536" s="19" t="s">
        <v>44</v>
      </c>
      <c r="G5536" s="19" t="s">
        <v>44</v>
      </c>
      <c r="H5536" s="44" t="s">
        <v>39</v>
      </c>
      <c r="I5536" s="19" t="s">
        <v>39</v>
      </c>
    </row>
    <row r="5537">
      <c r="A5537" s="41">
        <v>44414.0</v>
      </c>
      <c r="B5537" s="19">
        <v>954245.0</v>
      </c>
      <c r="C5537" s="19">
        <v>0.0</v>
      </c>
      <c r="D5537" s="42">
        <v>54.6</v>
      </c>
      <c r="E5537" s="43">
        <v>1.0</v>
      </c>
      <c r="F5537" s="19" t="s">
        <v>44</v>
      </c>
      <c r="G5537" s="19" t="s">
        <v>44</v>
      </c>
      <c r="H5537" s="44" t="s">
        <v>39</v>
      </c>
      <c r="I5537" s="19" t="s">
        <v>39</v>
      </c>
    </row>
    <row r="5538">
      <c r="A5538" s="41">
        <v>44415.0</v>
      </c>
      <c r="B5538" s="19">
        <v>955063.0</v>
      </c>
      <c r="C5538" s="19">
        <v>1.0</v>
      </c>
      <c r="D5538" s="42">
        <v>34.3</v>
      </c>
      <c r="E5538" s="43">
        <v>1.0</v>
      </c>
      <c r="F5538" s="19" t="s">
        <v>44</v>
      </c>
      <c r="G5538" s="19" t="s">
        <v>44</v>
      </c>
      <c r="H5538" s="44" t="s">
        <v>39</v>
      </c>
      <c r="I5538" s="19" t="s">
        <v>39</v>
      </c>
    </row>
    <row r="5539">
      <c r="A5539" s="41">
        <v>44416.0</v>
      </c>
      <c r="B5539" s="19">
        <v>956055.0</v>
      </c>
      <c r="C5539" s="19">
        <v>0.0</v>
      </c>
      <c r="D5539" s="42">
        <v>27.7</v>
      </c>
      <c r="E5539" s="43">
        <v>1.0</v>
      </c>
      <c r="F5539" s="19" t="s">
        <v>44</v>
      </c>
      <c r="G5539" s="19" t="s">
        <v>44</v>
      </c>
      <c r="H5539" s="44" t="s">
        <v>39</v>
      </c>
      <c r="I5539" s="19" t="s">
        <v>39</v>
      </c>
    </row>
    <row r="5540">
      <c r="A5540" s="41">
        <v>44416.0</v>
      </c>
      <c r="B5540" s="19">
        <v>956280.0</v>
      </c>
      <c r="C5540" s="19">
        <v>0.0</v>
      </c>
      <c r="D5540" s="42">
        <v>217.1</v>
      </c>
      <c r="E5540" s="43">
        <v>1.0</v>
      </c>
      <c r="F5540" s="19" t="s">
        <v>44</v>
      </c>
      <c r="G5540" s="19" t="s">
        <v>44</v>
      </c>
      <c r="H5540" s="44" t="s">
        <v>39</v>
      </c>
      <c r="I5540" s="19" t="s">
        <v>39</v>
      </c>
    </row>
    <row r="5541">
      <c r="A5541" s="41">
        <v>44416.0</v>
      </c>
      <c r="B5541" s="19">
        <v>955408.0</v>
      </c>
      <c r="C5541" s="19">
        <v>0.0</v>
      </c>
      <c r="D5541" s="42">
        <v>31.9</v>
      </c>
      <c r="E5541" s="43">
        <v>1.0</v>
      </c>
      <c r="F5541" s="19" t="s">
        <v>44</v>
      </c>
      <c r="G5541" s="19" t="s">
        <v>44</v>
      </c>
      <c r="H5541" s="44" t="s">
        <v>39</v>
      </c>
      <c r="I5541" s="19" t="s">
        <v>39</v>
      </c>
    </row>
    <row r="5542">
      <c r="A5542" s="41">
        <v>44421.0</v>
      </c>
      <c r="B5542" s="19">
        <v>959804.0</v>
      </c>
      <c r="C5542" s="19">
        <v>0.0</v>
      </c>
      <c r="D5542" s="42">
        <v>131.4</v>
      </c>
      <c r="E5542" s="43">
        <v>1.0</v>
      </c>
      <c r="F5542" s="19" t="s">
        <v>44</v>
      </c>
      <c r="G5542" s="19" t="s">
        <v>44</v>
      </c>
      <c r="H5542" s="44" t="s">
        <v>39</v>
      </c>
      <c r="I5542" s="19" t="s">
        <v>39</v>
      </c>
    </row>
    <row r="5543">
      <c r="A5543" s="41">
        <v>44423.0</v>
      </c>
      <c r="B5543" s="19">
        <v>961151.0</v>
      </c>
      <c r="C5543" s="19">
        <v>0.0</v>
      </c>
      <c r="D5543" s="42">
        <v>43.6</v>
      </c>
      <c r="E5543" s="43">
        <v>1.0</v>
      </c>
      <c r="F5543" s="19" t="s">
        <v>44</v>
      </c>
      <c r="G5543" s="19" t="s">
        <v>44</v>
      </c>
      <c r="H5543" s="44" t="s">
        <v>39</v>
      </c>
      <c r="I5543" s="19" t="s">
        <v>39</v>
      </c>
    </row>
    <row r="5544">
      <c r="A5544" s="41">
        <v>44409.0</v>
      </c>
      <c r="B5544" s="19">
        <v>949211.0</v>
      </c>
      <c r="C5544" s="19">
        <v>1.0</v>
      </c>
      <c r="D5544" s="42">
        <v>41.0</v>
      </c>
      <c r="E5544" s="43">
        <v>1.0</v>
      </c>
      <c r="F5544" s="19" t="s">
        <v>44</v>
      </c>
      <c r="G5544" s="19" t="s">
        <v>44</v>
      </c>
      <c r="H5544" s="44" t="s">
        <v>39</v>
      </c>
      <c r="I5544" s="19" t="s">
        <v>39</v>
      </c>
    </row>
    <row r="5545">
      <c r="A5545" s="41">
        <v>44409.0</v>
      </c>
      <c r="B5545" s="19">
        <v>949483.0</v>
      </c>
      <c r="C5545" s="19">
        <v>1.0</v>
      </c>
      <c r="D5545" s="42">
        <v>45.4</v>
      </c>
      <c r="E5545" s="43">
        <v>1.0</v>
      </c>
      <c r="F5545" s="19" t="s">
        <v>44</v>
      </c>
      <c r="G5545" s="19" t="s">
        <v>44</v>
      </c>
      <c r="H5545" s="44" t="s">
        <v>39</v>
      </c>
      <c r="I5545" s="19" t="s">
        <v>39</v>
      </c>
    </row>
    <row r="5546">
      <c r="A5546" s="41">
        <v>44410.0</v>
      </c>
      <c r="B5546" s="19">
        <v>950221.0</v>
      </c>
      <c r="C5546" s="19">
        <v>1.0</v>
      </c>
      <c r="D5546" s="42">
        <v>74.8</v>
      </c>
      <c r="E5546" s="43">
        <v>1.0</v>
      </c>
      <c r="F5546" s="19" t="s">
        <v>44</v>
      </c>
      <c r="G5546" s="19" t="s">
        <v>44</v>
      </c>
      <c r="H5546" s="44" t="s">
        <v>39</v>
      </c>
      <c r="I5546" s="19" t="s">
        <v>39</v>
      </c>
    </row>
    <row r="5547">
      <c r="A5547" s="41">
        <v>44412.0</v>
      </c>
      <c r="B5547" s="19">
        <v>952374.0</v>
      </c>
      <c r="C5547" s="19">
        <v>0.0</v>
      </c>
      <c r="D5547" s="42">
        <v>40.3</v>
      </c>
      <c r="E5547" s="43">
        <v>1.0</v>
      </c>
      <c r="F5547" s="19" t="s">
        <v>44</v>
      </c>
      <c r="G5547" s="19" t="s">
        <v>44</v>
      </c>
      <c r="H5547" s="44" t="s">
        <v>39</v>
      </c>
      <c r="I5547" s="19" t="s">
        <v>39</v>
      </c>
    </row>
    <row r="5548">
      <c r="A5548" s="41">
        <v>44412.0</v>
      </c>
      <c r="B5548" s="19">
        <v>952204.0</v>
      </c>
      <c r="C5548" s="19">
        <v>0.0</v>
      </c>
      <c r="D5548" s="42">
        <v>17.4</v>
      </c>
      <c r="E5548" s="43">
        <v>1.0</v>
      </c>
      <c r="F5548" s="19" t="s">
        <v>44</v>
      </c>
      <c r="G5548" s="19" t="s">
        <v>44</v>
      </c>
      <c r="H5548" s="44" t="s">
        <v>39</v>
      </c>
      <c r="I5548" s="19" t="s">
        <v>39</v>
      </c>
    </row>
    <row r="5549">
      <c r="A5549" s="41">
        <v>44413.0</v>
      </c>
      <c r="B5549" s="19">
        <v>953589.0</v>
      </c>
      <c r="C5549" s="19">
        <v>0.0</v>
      </c>
      <c r="D5549" s="42">
        <v>62.7</v>
      </c>
      <c r="E5549" s="43">
        <v>1.0</v>
      </c>
      <c r="F5549" s="19" t="s">
        <v>44</v>
      </c>
      <c r="G5549" s="19" t="s">
        <v>44</v>
      </c>
      <c r="H5549" s="44" t="s">
        <v>39</v>
      </c>
      <c r="I5549" s="19" t="s">
        <v>39</v>
      </c>
    </row>
    <row r="5550">
      <c r="A5550" s="41">
        <v>44413.0</v>
      </c>
      <c r="B5550" s="19">
        <v>953804.0</v>
      </c>
      <c r="C5550" s="19">
        <v>0.0</v>
      </c>
      <c r="D5550" s="42">
        <v>64.8</v>
      </c>
      <c r="E5550" s="43">
        <v>1.0</v>
      </c>
      <c r="F5550" s="19" t="s">
        <v>44</v>
      </c>
      <c r="G5550" s="19" t="s">
        <v>44</v>
      </c>
      <c r="H5550" s="44" t="s">
        <v>39</v>
      </c>
      <c r="I5550" s="19" t="s">
        <v>39</v>
      </c>
    </row>
    <row r="5551">
      <c r="A5551" s="41">
        <v>44413.0</v>
      </c>
      <c r="B5551" s="19">
        <v>953738.0</v>
      </c>
      <c r="C5551" s="19">
        <v>1.0</v>
      </c>
      <c r="D5551" s="42">
        <v>37.4</v>
      </c>
      <c r="E5551" s="43">
        <v>1.0</v>
      </c>
      <c r="F5551" s="19" t="s">
        <v>44</v>
      </c>
      <c r="G5551" s="19" t="s">
        <v>44</v>
      </c>
      <c r="H5551" s="44" t="s">
        <v>39</v>
      </c>
      <c r="I5551" s="19" t="s">
        <v>39</v>
      </c>
    </row>
    <row r="5552">
      <c r="A5552" s="41">
        <v>44414.0</v>
      </c>
      <c r="B5552" s="19">
        <v>954349.0</v>
      </c>
      <c r="C5552" s="19">
        <v>0.0</v>
      </c>
      <c r="D5552" s="42">
        <v>23.9</v>
      </c>
      <c r="E5552" s="43">
        <v>1.0</v>
      </c>
      <c r="F5552" s="19" t="s">
        <v>44</v>
      </c>
      <c r="G5552" s="19" t="s">
        <v>44</v>
      </c>
      <c r="H5552" s="44" t="s">
        <v>39</v>
      </c>
      <c r="I5552" s="19" t="s">
        <v>39</v>
      </c>
    </row>
    <row r="5553">
      <c r="A5553" s="41">
        <v>44416.0</v>
      </c>
      <c r="B5553" s="19">
        <v>955865.0</v>
      </c>
      <c r="C5553" s="19">
        <v>0.0</v>
      </c>
      <c r="D5553" s="42">
        <v>66.3</v>
      </c>
      <c r="E5553" s="43">
        <v>1.0</v>
      </c>
      <c r="F5553" s="19" t="s">
        <v>44</v>
      </c>
      <c r="G5553" s="19" t="s">
        <v>44</v>
      </c>
      <c r="H5553" s="44" t="s">
        <v>39</v>
      </c>
      <c r="I5553" s="19" t="s">
        <v>39</v>
      </c>
    </row>
    <row r="5554">
      <c r="A5554" s="41">
        <v>44417.0</v>
      </c>
      <c r="B5554" s="19">
        <v>957083.0</v>
      </c>
      <c r="C5554" s="19">
        <v>0.0</v>
      </c>
      <c r="D5554" s="42">
        <v>34.7</v>
      </c>
      <c r="E5554" s="43">
        <v>1.0</v>
      </c>
      <c r="F5554" s="19" t="s">
        <v>44</v>
      </c>
      <c r="G5554" s="19" t="s">
        <v>44</v>
      </c>
      <c r="H5554" s="44" t="s">
        <v>39</v>
      </c>
      <c r="I5554" s="19" t="s">
        <v>39</v>
      </c>
    </row>
    <row r="5555">
      <c r="A5555" s="41">
        <v>44418.0</v>
      </c>
      <c r="B5555" s="19">
        <v>957217.0</v>
      </c>
      <c r="C5555" s="19">
        <v>0.0</v>
      </c>
      <c r="D5555" s="42">
        <v>16.6</v>
      </c>
      <c r="E5555" s="43">
        <v>1.0</v>
      </c>
      <c r="F5555" s="19" t="s">
        <v>44</v>
      </c>
      <c r="G5555" s="19" t="s">
        <v>44</v>
      </c>
      <c r="H5555" s="44" t="s">
        <v>39</v>
      </c>
      <c r="I5555" s="19" t="s">
        <v>39</v>
      </c>
    </row>
    <row r="5556">
      <c r="A5556" s="41">
        <v>44419.0</v>
      </c>
      <c r="B5556" s="19">
        <v>958448.0</v>
      </c>
      <c r="C5556" s="19">
        <v>1.0</v>
      </c>
      <c r="D5556" s="42">
        <v>223.4</v>
      </c>
      <c r="E5556" s="43">
        <v>1.0</v>
      </c>
      <c r="F5556" s="19" t="s">
        <v>44</v>
      </c>
      <c r="G5556" s="19" t="s">
        <v>44</v>
      </c>
      <c r="H5556" s="44" t="s">
        <v>39</v>
      </c>
      <c r="I5556" s="19" t="s">
        <v>39</v>
      </c>
    </row>
    <row r="5557">
      <c r="A5557" s="41">
        <v>44419.0</v>
      </c>
      <c r="B5557" s="19">
        <v>958443.0</v>
      </c>
      <c r="C5557" s="19">
        <v>0.0</v>
      </c>
      <c r="D5557" s="42">
        <v>223.4</v>
      </c>
      <c r="E5557" s="43">
        <v>1.0</v>
      </c>
      <c r="F5557" s="19" t="s">
        <v>44</v>
      </c>
      <c r="G5557" s="19" t="s">
        <v>44</v>
      </c>
      <c r="H5557" s="44" t="s">
        <v>39</v>
      </c>
      <c r="I5557" s="19" t="s">
        <v>39</v>
      </c>
    </row>
    <row r="5558">
      <c r="A5558" s="41">
        <v>44421.0</v>
      </c>
      <c r="B5558" s="19">
        <v>959850.0</v>
      </c>
      <c r="C5558" s="19">
        <v>1.0</v>
      </c>
      <c r="D5558" s="42">
        <v>38.9</v>
      </c>
      <c r="E5558" s="43">
        <v>1.0</v>
      </c>
      <c r="F5558" s="19" t="s">
        <v>44</v>
      </c>
      <c r="G5558" s="19" t="s">
        <v>44</v>
      </c>
      <c r="H5558" s="44" t="s">
        <v>39</v>
      </c>
      <c r="I5558" s="19" t="s">
        <v>39</v>
      </c>
    </row>
    <row r="5559">
      <c r="A5559" s="41">
        <v>44410.0</v>
      </c>
      <c r="B5559" s="19">
        <v>950950.0</v>
      </c>
      <c r="C5559" s="19">
        <v>0.0</v>
      </c>
      <c r="D5559" s="42">
        <v>38.2</v>
      </c>
      <c r="E5559" s="43">
        <v>1.0</v>
      </c>
      <c r="F5559" s="19" t="s">
        <v>44</v>
      </c>
      <c r="G5559" s="19" t="s">
        <v>44</v>
      </c>
      <c r="H5559" s="44" t="s">
        <v>39</v>
      </c>
      <c r="I5559" s="19" t="s">
        <v>39</v>
      </c>
    </row>
    <row r="5560">
      <c r="A5560" s="41">
        <v>44410.0</v>
      </c>
      <c r="B5560" s="19">
        <v>950274.0</v>
      </c>
      <c r="C5560" s="19">
        <v>1.0</v>
      </c>
      <c r="D5560" s="42">
        <v>40.2</v>
      </c>
      <c r="E5560" s="43">
        <v>1.0</v>
      </c>
      <c r="F5560" s="19" t="s">
        <v>44</v>
      </c>
      <c r="G5560" s="19" t="s">
        <v>44</v>
      </c>
      <c r="H5560" s="44" t="s">
        <v>39</v>
      </c>
      <c r="I5560" s="19" t="s">
        <v>39</v>
      </c>
    </row>
    <row r="5561">
      <c r="A5561" s="41">
        <v>44410.0</v>
      </c>
      <c r="B5561" s="19">
        <v>950178.0</v>
      </c>
      <c r="C5561" s="19">
        <v>0.0</v>
      </c>
      <c r="D5561" s="42">
        <v>97.4</v>
      </c>
      <c r="E5561" s="43">
        <v>1.0</v>
      </c>
      <c r="F5561" s="19" t="s">
        <v>44</v>
      </c>
      <c r="G5561" s="19" t="s">
        <v>44</v>
      </c>
      <c r="H5561" s="44" t="s">
        <v>39</v>
      </c>
      <c r="I5561" s="19" t="s">
        <v>39</v>
      </c>
    </row>
    <row r="5562">
      <c r="A5562" s="41">
        <v>44410.0</v>
      </c>
      <c r="B5562" s="19">
        <v>950016.0</v>
      </c>
      <c r="C5562" s="19">
        <v>0.0</v>
      </c>
      <c r="D5562" s="42">
        <v>63.4</v>
      </c>
      <c r="E5562" s="43">
        <v>1.0</v>
      </c>
      <c r="F5562" s="19" t="s">
        <v>44</v>
      </c>
      <c r="G5562" s="19" t="s">
        <v>44</v>
      </c>
      <c r="H5562" s="44" t="s">
        <v>39</v>
      </c>
      <c r="I5562" s="19" t="s">
        <v>39</v>
      </c>
    </row>
    <row r="5563">
      <c r="A5563" s="41">
        <v>44410.0</v>
      </c>
      <c r="B5563" s="19">
        <v>950245.0</v>
      </c>
      <c r="C5563" s="19">
        <v>0.0</v>
      </c>
      <c r="D5563" s="42">
        <v>37.2</v>
      </c>
      <c r="E5563" s="43">
        <v>1.0</v>
      </c>
      <c r="F5563" s="19" t="s">
        <v>44</v>
      </c>
      <c r="G5563" s="19" t="s">
        <v>44</v>
      </c>
      <c r="H5563" s="44" t="s">
        <v>39</v>
      </c>
      <c r="I5563" s="19" t="s">
        <v>39</v>
      </c>
    </row>
    <row r="5564">
      <c r="A5564" s="41">
        <v>44412.0</v>
      </c>
      <c r="B5564" s="19">
        <v>952598.0</v>
      </c>
      <c r="C5564" s="19">
        <v>0.0</v>
      </c>
      <c r="D5564" s="42">
        <v>80.7</v>
      </c>
      <c r="E5564" s="43">
        <v>1.0</v>
      </c>
      <c r="F5564" s="19" t="s">
        <v>44</v>
      </c>
      <c r="G5564" s="19" t="s">
        <v>44</v>
      </c>
      <c r="H5564" s="44" t="s">
        <v>39</v>
      </c>
      <c r="I5564" s="19" t="s">
        <v>39</v>
      </c>
    </row>
    <row r="5565">
      <c r="A5565" s="41">
        <v>44413.0</v>
      </c>
      <c r="B5565" s="19">
        <v>953939.0</v>
      </c>
      <c r="C5565" s="19">
        <v>0.0</v>
      </c>
      <c r="D5565" s="42">
        <v>65.7</v>
      </c>
      <c r="E5565" s="43">
        <v>1.0</v>
      </c>
      <c r="F5565" s="19" t="s">
        <v>44</v>
      </c>
      <c r="G5565" s="19" t="s">
        <v>44</v>
      </c>
      <c r="H5565" s="44" t="s">
        <v>39</v>
      </c>
      <c r="I5565" s="19" t="s">
        <v>39</v>
      </c>
    </row>
    <row r="5566">
      <c r="A5566" s="41">
        <v>44414.0</v>
      </c>
      <c r="B5566" s="19">
        <v>954481.0</v>
      </c>
      <c r="C5566" s="19">
        <v>1.0</v>
      </c>
      <c r="D5566" s="42">
        <v>43.1</v>
      </c>
      <c r="E5566" s="43">
        <v>1.0</v>
      </c>
      <c r="F5566" s="19" t="s">
        <v>44</v>
      </c>
      <c r="G5566" s="19" t="s">
        <v>44</v>
      </c>
      <c r="H5566" s="44" t="s">
        <v>39</v>
      </c>
      <c r="I5566" s="19" t="s">
        <v>39</v>
      </c>
    </row>
    <row r="5567">
      <c r="A5567" s="41">
        <v>44414.0</v>
      </c>
      <c r="B5567" s="19">
        <v>954071.0</v>
      </c>
      <c r="C5567" s="19">
        <v>0.0</v>
      </c>
      <c r="D5567" s="42">
        <v>97.3</v>
      </c>
      <c r="E5567" s="43">
        <v>1.0</v>
      </c>
      <c r="F5567" s="19" t="s">
        <v>44</v>
      </c>
      <c r="G5567" s="19" t="s">
        <v>44</v>
      </c>
      <c r="H5567" s="44" t="s">
        <v>39</v>
      </c>
      <c r="I5567" s="19" t="s">
        <v>39</v>
      </c>
    </row>
    <row r="5568">
      <c r="A5568" s="41">
        <v>44416.0</v>
      </c>
      <c r="B5568" s="19">
        <v>955632.0</v>
      </c>
      <c r="C5568" s="19">
        <v>0.0</v>
      </c>
      <c r="D5568" s="42">
        <v>68.3</v>
      </c>
      <c r="E5568" s="43">
        <v>1.0</v>
      </c>
      <c r="F5568" s="19" t="s">
        <v>44</v>
      </c>
      <c r="G5568" s="19" t="s">
        <v>44</v>
      </c>
      <c r="H5568" s="44" t="s">
        <v>39</v>
      </c>
      <c r="I5568" s="19" t="s">
        <v>39</v>
      </c>
    </row>
    <row r="5569">
      <c r="A5569" s="41">
        <v>44418.0</v>
      </c>
      <c r="B5569" s="19">
        <v>957376.0</v>
      </c>
      <c r="C5569" s="19">
        <v>0.0</v>
      </c>
      <c r="D5569" s="42">
        <v>88.9</v>
      </c>
      <c r="E5569" s="43">
        <v>1.0</v>
      </c>
      <c r="F5569" s="19" t="s">
        <v>44</v>
      </c>
      <c r="G5569" s="19" t="s">
        <v>44</v>
      </c>
      <c r="H5569" s="44" t="s">
        <v>39</v>
      </c>
      <c r="I5569" s="19" t="s">
        <v>39</v>
      </c>
    </row>
    <row r="5570">
      <c r="A5570" s="41">
        <v>44411.0</v>
      </c>
      <c r="B5570" s="19">
        <v>951102.0</v>
      </c>
      <c r="C5570" s="19">
        <v>1.0</v>
      </c>
      <c r="D5570" s="42">
        <v>42.9</v>
      </c>
      <c r="E5570" s="43">
        <v>1.0</v>
      </c>
      <c r="F5570" s="19" t="s">
        <v>44</v>
      </c>
      <c r="G5570" s="19" t="s">
        <v>44</v>
      </c>
      <c r="H5570" s="44" t="s">
        <v>39</v>
      </c>
      <c r="I5570" s="19" t="s">
        <v>39</v>
      </c>
    </row>
    <row r="5571">
      <c r="A5571" s="41">
        <v>44412.0</v>
      </c>
      <c r="B5571" s="19">
        <v>952453.0</v>
      </c>
      <c r="C5571" s="19">
        <v>1.0</v>
      </c>
      <c r="D5571" s="42">
        <v>36.9</v>
      </c>
      <c r="E5571" s="43">
        <v>1.0</v>
      </c>
      <c r="F5571" s="19" t="s">
        <v>44</v>
      </c>
      <c r="G5571" s="19" t="s">
        <v>44</v>
      </c>
      <c r="H5571" s="44" t="s">
        <v>39</v>
      </c>
      <c r="I5571" s="19" t="s">
        <v>39</v>
      </c>
    </row>
    <row r="5572">
      <c r="A5572" s="41">
        <v>44416.0</v>
      </c>
      <c r="B5572" s="19">
        <v>955669.0</v>
      </c>
      <c r="C5572" s="19">
        <v>0.0</v>
      </c>
      <c r="D5572" s="42">
        <v>52.1</v>
      </c>
      <c r="E5572" s="43">
        <v>1.0</v>
      </c>
      <c r="F5572" s="19" t="s">
        <v>44</v>
      </c>
      <c r="G5572" s="19" t="s">
        <v>44</v>
      </c>
      <c r="H5572" s="44" t="s">
        <v>39</v>
      </c>
      <c r="I5572" s="19" t="s">
        <v>39</v>
      </c>
    </row>
    <row r="5573">
      <c r="A5573" s="41">
        <v>44416.0</v>
      </c>
      <c r="B5573" s="19">
        <v>955746.0</v>
      </c>
      <c r="C5573" s="19">
        <v>1.0</v>
      </c>
      <c r="D5573" s="42">
        <v>53.9</v>
      </c>
      <c r="E5573" s="43">
        <v>1.0</v>
      </c>
      <c r="F5573" s="19" t="s">
        <v>44</v>
      </c>
      <c r="G5573" s="19" t="s">
        <v>44</v>
      </c>
      <c r="H5573" s="44" t="s">
        <v>39</v>
      </c>
      <c r="I5573" s="19" t="s">
        <v>39</v>
      </c>
    </row>
    <row r="5574">
      <c r="A5574" s="41">
        <v>44418.0</v>
      </c>
      <c r="B5574" s="19">
        <v>957593.0</v>
      </c>
      <c r="C5574" s="19">
        <v>0.0</v>
      </c>
      <c r="D5574" s="42">
        <v>43.3</v>
      </c>
      <c r="E5574" s="43">
        <v>1.0</v>
      </c>
      <c r="F5574" s="19" t="s">
        <v>44</v>
      </c>
      <c r="G5574" s="19" t="s">
        <v>44</v>
      </c>
      <c r="H5574" s="44" t="s">
        <v>39</v>
      </c>
      <c r="I5574" s="19" t="s">
        <v>39</v>
      </c>
    </row>
    <row r="5575">
      <c r="A5575" s="41">
        <v>44420.0</v>
      </c>
      <c r="B5575" s="19">
        <v>958579.0</v>
      </c>
      <c r="C5575" s="19">
        <v>1.0</v>
      </c>
      <c r="D5575" s="42">
        <v>93.6</v>
      </c>
      <c r="E5575" s="43">
        <v>1.0</v>
      </c>
      <c r="F5575" s="19" t="s">
        <v>44</v>
      </c>
      <c r="G5575" s="19" t="s">
        <v>44</v>
      </c>
      <c r="H5575" s="44" t="s">
        <v>39</v>
      </c>
      <c r="I5575" s="19" t="s">
        <v>39</v>
      </c>
    </row>
    <row r="5576">
      <c r="A5576" s="41">
        <v>44423.0</v>
      </c>
      <c r="B5576" s="19">
        <v>960968.0</v>
      </c>
      <c r="C5576" s="19">
        <v>0.0</v>
      </c>
      <c r="D5576" s="42">
        <v>68.2</v>
      </c>
      <c r="E5576" s="43">
        <v>1.0</v>
      </c>
      <c r="F5576" s="19" t="s">
        <v>44</v>
      </c>
      <c r="G5576" s="19" t="s">
        <v>44</v>
      </c>
      <c r="H5576" s="44" t="s">
        <v>39</v>
      </c>
      <c r="I5576" s="19" t="s">
        <v>39</v>
      </c>
    </row>
    <row r="5577">
      <c r="A5577" s="41">
        <v>44411.0</v>
      </c>
      <c r="B5577" s="19">
        <v>951537.0</v>
      </c>
      <c r="C5577" s="19">
        <v>0.0</v>
      </c>
      <c r="D5577" s="42">
        <v>102.5</v>
      </c>
      <c r="E5577" s="43">
        <v>1.0</v>
      </c>
      <c r="F5577" s="19" t="s">
        <v>44</v>
      </c>
      <c r="G5577" s="19" t="s">
        <v>44</v>
      </c>
      <c r="H5577" s="44" t="s">
        <v>39</v>
      </c>
      <c r="I5577" s="19" t="s">
        <v>39</v>
      </c>
    </row>
    <row r="5578">
      <c r="A5578" s="41">
        <v>44412.0</v>
      </c>
      <c r="B5578" s="19">
        <v>952280.0</v>
      </c>
      <c r="C5578" s="19">
        <v>0.0</v>
      </c>
      <c r="D5578" s="42">
        <v>69.5</v>
      </c>
      <c r="E5578" s="43">
        <v>1.0</v>
      </c>
      <c r="F5578" s="19" t="s">
        <v>44</v>
      </c>
      <c r="G5578" s="19" t="s">
        <v>44</v>
      </c>
      <c r="H5578" s="44" t="s">
        <v>39</v>
      </c>
      <c r="I5578" s="19" t="s">
        <v>39</v>
      </c>
    </row>
    <row r="5579">
      <c r="A5579" s="41">
        <v>44413.0</v>
      </c>
      <c r="B5579" s="19">
        <v>953258.0</v>
      </c>
      <c r="C5579" s="19">
        <v>0.0</v>
      </c>
      <c r="D5579" s="42">
        <v>35.5</v>
      </c>
      <c r="E5579" s="43">
        <v>1.0</v>
      </c>
      <c r="F5579" s="19" t="s">
        <v>44</v>
      </c>
      <c r="G5579" s="19" t="s">
        <v>44</v>
      </c>
      <c r="H5579" s="44" t="s">
        <v>39</v>
      </c>
      <c r="I5579" s="19" t="s">
        <v>39</v>
      </c>
    </row>
    <row r="5580">
      <c r="A5580" s="41">
        <v>44413.0</v>
      </c>
      <c r="B5580" s="19">
        <v>953370.0</v>
      </c>
      <c r="C5580" s="19">
        <v>0.0</v>
      </c>
      <c r="D5580" s="42">
        <v>66.3</v>
      </c>
      <c r="E5580" s="43">
        <v>1.0</v>
      </c>
      <c r="F5580" s="19" t="s">
        <v>44</v>
      </c>
      <c r="G5580" s="19" t="s">
        <v>44</v>
      </c>
      <c r="H5580" s="44" t="s">
        <v>39</v>
      </c>
      <c r="I5580" s="19" t="s">
        <v>39</v>
      </c>
    </row>
    <row r="5581">
      <c r="A5581" s="41">
        <v>44413.0</v>
      </c>
      <c r="B5581" s="19">
        <v>953222.0</v>
      </c>
      <c r="C5581" s="19">
        <v>1.0</v>
      </c>
      <c r="D5581" s="42">
        <v>18.5</v>
      </c>
      <c r="E5581" s="43">
        <v>1.0</v>
      </c>
      <c r="F5581" s="19" t="s">
        <v>44</v>
      </c>
      <c r="G5581" s="19" t="s">
        <v>44</v>
      </c>
      <c r="H5581" s="44" t="s">
        <v>39</v>
      </c>
      <c r="I5581" s="19" t="s">
        <v>39</v>
      </c>
    </row>
    <row r="5582">
      <c r="A5582" s="41">
        <v>44414.0</v>
      </c>
      <c r="B5582" s="19">
        <v>954471.0</v>
      </c>
      <c r="C5582" s="19">
        <v>0.0</v>
      </c>
      <c r="D5582" s="42">
        <v>56.7</v>
      </c>
      <c r="E5582" s="43">
        <v>1.0</v>
      </c>
      <c r="F5582" s="19" t="s">
        <v>44</v>
      </c>
      <c r="G5582" s="19" t="s">
        <v>44</v>
      </c>
      <c r="H5582" s="44" t="s">
        <v>39</v>
      </c>
      <c r="I5582" s="19" t="s">
        <v>39</v>
      </c>
    </row>
    <row r="5583">
      <c r="A5583" s="41">
        <v>44409.0</v>
      </c>
      <c r="B5583" s="19">
        <v>949397.0</v>
      </c>
      <c r="C5583" s="19">
        <v>0.0</v>
      </c>
      <c r="D5583" s="42">
        <v>66.5</v>
      </c>
      <c r="E5583" s="43">
        <v>1.0</v>
      </c>
      <c r="F5583" s="19" t="s">
        <v>44</v>
      </c>
      <c r="G5583" s="19" t="s">
        <v>44</v>
      </c>
      <c r="H5583" s="44" t="s">
        <v>39</v>
      </c>
      <c r="I5583" s="19" t="s">
        <v>39</v>
      </c>
    </row>
    <row r="5584">
      <c r="A5584" s="41">
        <v>44409.0</v>
      </c>
      <c r="B5584" s="19">
        <v>949883.0</v>
      </c>
      <c r="C5584" s="19">
        <v>0.0</v>
      </c>
      <c r="D5584" s="42">
        <v>97.9</v>
      </c>
      <c r="E5584" s="43">
        <v>1.0</v>
      </c>
      <c r="F5584" s="19" t="s">
        <v>44</v>
      </c>
      <c r="G5584" s="19" t="s">
        <v>44</v>
      </c>
      <c r="H5584" s="44" t="s">
        <v>39</v>
      </c>
      <c r="I5584" s="19" t="s">
        <v>39</v>
      </c>
    </row>
    <row r="5585">
      <c r="A5585" s="41">
        <v>44409.0</v>
      </c>
      <c r="B5585" s="19">
        <v>949410.0</v>
      </c>
      <c r="C5585" s="19">
        <v>0.0</v>
      </c>
      <c r="D5585" s="42">
        <v>112.0</v>
      </c>
      <c r="E5585" s="43">
        <v>1.0</v>
      </c>
      <c r="F5585" s="19" t="s">
        <v>44</v>
      </c>
      <c r="G5585" s="19" t="s">
        <v>44</v>
      </c>
      <c r="H5585" s="44" t="s">
        <v>39</v>
      </c>
      <c r="I5585" s="19" t="s">
        <v>39</v>
      </c>
    </row>
    <row r="5586">
      <c r="A5586" s="41">
        <v>44411.0</v>
      </c>
      <c r="B5586" s="19">
        <v>951219.0</v>
      </c>
      <c r="C5586" s="19">
        <v>1.0</v>
      </c>
      <c r="D5586" s="42">
        <v>32.3</v>
      </c>
      <c r="E5586" s="43">
        <v>1.0</v>
      </c>
      <c r="F5586" s="19" t="s">
        <v>44</v>
      </c>
      <c r="G5586" s="19" t="s">
        <v>44</v>
      </c>
      <c r="H5586" s="44" t="s">
        <v>39</v>
      </c>
      <c r="I5586" s="19" t="s">
        <v>39</v>
      </c>
    </row>
    <row r="5587">
      <c r="A5587" s="41">
        <v>44412.0</v>
      </c>
      <c r="B5587" s="19">
        <v>952373.0</v>
      </c>
      <c r="C5587" s="19">
        <v>0.0</v>
      </c>
      <c r="D5587" s="42">
        <v>147.9</v>
      </c>
      <c r="E5587" s="43">
        <v>1.0</v>
      </c>
      <c r="F5587" s="19" t="s">
        <v>44</v>
      </c>
      <c r="G5587" s="19" t="s">
        <v>44</v>
      </c>
      <c r="H5587" s="44" t="s">
        <v>39</v>
      </c>
      <c r="I5587" s="19" t="s">
        <v>39</v>
      </c>
    </row>
    <row r="5588">
      <c r="A5588" s="41">
        <v>44416.0</v>
      </c>
      <c r="B5588" s="19">
        <v>955781.0</v>
      </c>
      <c r="C5588" s="19">
        <v>1.0</v>
      </c>
      <c r="D5588" s="42">
        <v>72.9</v>
      </c>
      <c r="E5588" s="43">
        <v>1.0</v>
      </c>
      <c r="F5588" s="19" t="s">
        <v>44</v>
      </c>
      <c r="G5588" s="19" t="s">
        <v>44</v>
      </c>
      <c r="H5588" s="44" t="s">
        <v>39</v>
      </c>
      <c r="I5588" s="19" t="s">
        <v>39</v>
      </c>
    </row>
    <row r="5589">
      <c r="A5589" s="41">
        <v>44416.0</v>
      </c>
      <c r="B5589" s="19">
        <v>955891.0</v>
      </c>
      <c r="C5589" s="19">
        <v>1.0</v>
      </c>
      <c r="D5589" s="42">
        <v>85.2</v>
      </c>
      <c r="E5589" s="43">
        <v>1.0</v>
      </c>
      <c r="F5589" s="19" t="s">
        <v>44</v>
      </c>
      <c r="G5589" s="19" t="s">
        <v>44</v>
      </c>
      <c r="H5589" s="44" t="s">
        <v>39</v>
      </c>
      <c r="I5589" s="19" t="s">
        <v>39</v>
      </c>
    </row>
    <row r="5590">
      <c r="A5590" s="41">
        <v>44417.0</v>
      </c>
      <c r="B5590" s="19">
        <v>956507.0</v>
      </c>
      <c r="C5590" s="19">
        <v>1.0</v>
      </c>
      <c r="D5590" s="42">
        <v>206.4</v>
      </c>
      <c r="E5590" s="43">
        <v>1.0</v>
      </c>
      <c r="F5590" s="19" t="s">
        <v>44</v>
      </c>
      <c r="G5590" s="19" t="s">
        <v>44</v>
      </c>
      <c r="H5590" s="44" t="s">
        <v>39</v>
      </c>
      <c r="I5590" s="19" t="s">
        <v>39</v>
      </c>
    </row>
    <row r="5591">
      <c r="A5591" s="41">
        <v>44417.0</v>
      </c>
      <c r="B5591" s="19">
        <v>956778.0</v>
      </c>
      <c r="C5591" s="19">
        <v>0.0</v>
      </c>
      <c r="D5591" s="42">
        <v>33.3</v>
      </c>
      <c r="E5591" s="43">
        <v>1.0</v>
      </c>
      <c r="F5591" s="19" t="s">
        <v>44</v>
      </c>
      <c r="G5591" s="19" t="s">
        <v>44</v>
      </c>
      <c r="H5591" s="44" t="s">
        <v>39</v>
      </c>
      <c r="I5591" s="19" t="s">
        <v>39</v>
      </c>
    </row>
    <row r="5592">
      <c r="A5592" s="41">
        <v>44417.0</v>
      </c>
      <c r="B5592" s="19">
        <v>956542.0</v>
      </c>
      <c r="C5592" s="19">
        <v>0.0</v>
      </c>
      <c r="D5592" s="42">
        <v>206.4</v>
      </c>
      <c r="E5592" s="43">
        <v>1.0</v>
      </c>
      <c r="F5592" s="19" t="s">
        <v>44</v>
      </c>
      <c r="G5592" s="19" t="s">
        <v>44</v>
      </c>
      <c r="H5592" s="44" t="s">
        <v>39</v>
      </c>
      <c r="I5592" s="19" t="s">
        <v>39</v>
      </c>
    </row>
    <row r="5593">
      <c r="A5593" s="41">
        <v>44418.0</v>
      </c>
      <c r="B5593" s="19">
        <v>957208.0</v>
      </c>
      <c r="C5593" s="19">
        <v>1.0</v>
      </c>
      <c r="D5593" s="42">
        <v>85.1</v>
      </c>
      <c r="E5593" s="43">
        <v>1.0</v>
      </c>
      <c r="F5593" s="19" t="s">
        <v>44</v>
      </c>
      <c r="G5593" s="19" t="s">
        <v>44</v>
      </c>
      <c r="H5593" s="44" t="s">
        <v>39</v>
      </c>
      <c r="I5593" s="19" t="s">
        <v>39</v>
      </c>
    </row>
    <row r="5594">
      <c r="A5594" s="41">
        <v>44410.0</v>
      </c>
      <c r="B5594" s="19">
        <v>950182.0</v>
      </c>
      <c r="C5594" s="19">
        <v>0.0</v>
      </c>
      <c r="D5594" s="42">
        <v>122.9</v>
      </c>
      <c r="E5594" s="43">
        <v>1.0</v>
      </c>
      <c r="F5594" s="19" t="s">
        <v>44</v>
      </c>
      <c r="G5594" s="19" t="s">
        <v>44</v>
      </c>
      <c r="H5594" s="44" t="s">
        <v>39</v>
      </c>
      <c r="I5594" s="19" t="s">
        <v>39</v>
      </c>
    </row>
    <row r="5595">
      <c r="A5595" s="41">
        <v>44411.0</v>
      </c>
      <c r="B5595" s="19">
        <v>951855.0</v>
      </c>
      <c r="C5595" s="19">
        <v>0.0</v>
      </c>
      <c r="D5595" s="42">
        <v>61.6</v>
      </c>
      <c r="E5595" s="43">
        <v>1.0</v>
      </c>
      <c r="F5595" s="19" t="s">
        <v>44</v>
      </c>
      <c r="G5595" s="19" t="s">
        <v>44</v>
      </c>
      <c r="H5595" s="44" t="s">
        <v>39</v>
      </c>
      <c r="I5595" s="19" t="s">
        <v>39</v>
      </c>
    </row>
    <row r="5596">
      <c r="A5596" s="41">
        <v>44413.0</v>
      </c>
      <c r="B5596" s="19">
        <v>953928.0</v>
      </c>
      <c r="C5596" s="19">
        <v>0.0</v>
      </c>
      <c r="D5596" s="42">
        <v>109.6</v>
      </c>
      <c r="E5596" s="43">
        <v>1.0</v>
      </c>
      <c r="F5596" s="19" t="s">
        <v>44</v>
      </c>
      <c r="G5596" s="19" t="s">
        <v>44</v>
      </c>
      <c r="H5596" s="44" t="s">
        <v>39</v>
      </c>
      <c r="I5596" s="19" t="s">
        <v>39</v>
      </c>
    </row>
    <row r="5597">
      <c r="A5597" s="41">
        <v>44413.0</v>
      </c>
      <c r="B5597" s="19">
        <v>953678.0</v>
      </c>
      <c r="C5597" s="19">
        <v>0.0</v>
      </c>
      <c r="D5597" s="42">
        <v>63.2</v>
      </c>
      <c r="E5597" s="43">
        <v>1.0</v>
      </c>
      <c r="F5597" s="19" t="s">
        <v>44</v>
      </c>
      <c r="G5597" s="19" t="s">
        <v>44</v>
      </c>
      <c r="H5597" s="44" t="s">
        <v>39</v>
      </c>
      <c r="I5597" s="19" t="s">
        <v>39</v>
      </c>
    </row>
    <row r="5598">
      <c r="A5598" s="41">
        <v>44414.0</v>
      </c>
      <c r="B5598" s="19">
        <v>954117.0</v>
      </c>
      <c r="C5598" s="19">
        <v>1.0</v>
      </c>
      <c r="D5598" s="42">
        <v>36.1</v>
      </c>
      <c r="E5598" s="43">
        <v>1.0</v>
      </c>
      <c r="F5598" s="19" t="s">
        <v>44</v>
      </c>
      <c r="G5598" s="19" t="s">
        <v>44</v>
      </c>
      <c r="H5598" s="44" t="s">
        <v>39</v>
      </c>
      <c r="I5598" s="19" t="s">
        <v>39</v>
      </c>
    </row>
    <row r="5599">
      <c r="A5599" s="41">
        <v>44416.0</v>
      </c>
      <c r="B5599" s="19">
        <v>955685.0</v>
      </c>
      <c r="C5599" s="19">
        <v>0.0</v>
      </c>
      <c r="D5599" s="42">
        <v>63.8</v>
      </c>
      <c r="E5599" s="43">
        <v>1.0</v>
      </c>
      <c r="F5599" s="19" t="s">
        <v>44</v>
      </c>
      <c r="G5599" s="19" t="s">
        <v>44</v>
      </c>
      <c r="H5599" s="44" t="s">
        <v>39</v>
      </c>
      <c r="I5599" s="19" t="s">
        <v>39</v>
      </c>
    </row>
    <row r="5600">
      <c r="A5600" s="41">
        <v>44416.0</v>
      </c>
      <c r="B5600" s="19">
        <v>956317.0</v>
      </c>
      <c r="C5600" s="19">
        <v>1.0</v>
      </c>
      <c r="D5600" s="42">
        <v>66.2</v>
      </c>
      <c r="E5600" s="43">
        <v>1.0</v>
      </c>
      <c r="F5600" s="19" t="s">
        <v>44</v>
      </c>
      <c r="G5600" s="19" t="s">
        <v>44</v>
      </c>
      <c r="H5600" s="44" t="s">
        <v>39</v>
      </c>
      <c r="I5600" s="19" t="s">
        <v>39</v>
      </c>
    </row>
    <row r="5601">
      <c r="A5601" s="41">
        <v>44419.0</v>
      </c>
      <c r="B5601" s="19">
        <v>958194.0</v>
      </c>
      <c r="C5601" s="19">
        <v>1.0</v>
      </c>
      <c r="D5601" s="42">
        <v>93.6</v>
      </c>
      <c r="E5601" s="43">
        <v>1.0</v>
      </c>
      <c r="F5601" s="19" t="s">
        <v>44</v>
      </c>
      <c r="G5601" s="19" t="s">
        <v>44</v>
      </c>
      <c r="H5601" s="44" t="s">
        <v>39</v>
      </c>
      <c r="I5601" s="19" t="s">
        <v>39</v>
      </c>
    </row>
    <row r="5602">
      <c r="A5602" s="41">
        <v>44420.0</v>
      </c>
      <c r="B5602" s="19">
        <v>958866.0</v>
      </c>
      <c r="C5602" s="19">
        <v>0.0</v>
      </c>
      <c r="D5602" s="42">
        <v>64.7</v>
      </c>
      <c r="E5602" s="43">
        <v>1.0</v>
      </c>
      <c r="F5602" s="19" t="s">
        <v>44</v>
      </c>
      <c r="G5602" s="19" t="s">
        <v>44</v>
      </c>
      <c r="H5602" s="44" t="s">
        <v>39</v>
      </c>
      <c r="I5602" s="19" t="s">
        <v>39</v>
      </c>
    </row>
    <row r="5603">
      <c r="A5603" s="41">
        <v>44420.0</v>
      </c>
      <c r="B5603" s="19">
        <v>959245.0</v>
      </c>
      <c r="C5603" s="19">
        <v>0.0</v>
      </c>
      <c r="D5603" s="42">
        <v>70.0</v>
      </c>
      <c r="E5603" s="43">
        <v>1.0</v>
      </c>
      <c r="F5603" s="19" t="s">
        <v>44</v>
      </c>
      <c r="G5603" s="19" t="s">
        <v>44</v>
      </c>
      <c r="H5603" s="44" t="s">
        <v>39</v>
      </c>
      <c r="I5603" s="19" t="s">
        <v>39</v>
      </c>
    </row>
    <row r="5604">
      <c r="A5604" s="41">
        <v>44423.0</v>
      </c>
      <c r="B5604" s="19">
        <v>960657.0</v>
      </c>
      <c r="C5604" s="19">
        <v>0.0</v>
      </c>
      <c r="D5604" s="42">
        <v>87.9</v>
      </c>
      <c r="E5604" s="43">
        <v>1.0</v>
      </c>
      <c r="F5604" s="19" t="s">
        <v>44</v>
      </c>
      <c r="G5604" s="19" t="s">
        <v>44</v>
      </c>
      <c r="H5604" s="44" t="s">
        <v>39</v>
      </c>
      <c r="I5604" s="19" t="s">
        <v>39</v>
      </c>
    </row>
    <row r="5605">
      <c r="A5605" s="41">
        <v>44410.0</v>
      </c>
      <c r="B5605" s="19">
        <v>950243.0</v>
      </c>
      <c r="C5605" s="19">
        <v>0.0</v>
      </c>
      <c r="D5605" s="42">
        <v>37.4</v>
      </c>
      <c r="E5605" s="43">
        <v>1.0</v>
      </c>
      <c r="F5605" s="19" t="s">
        <v>44</v>
      </c>
      <c r="G5605" s="19" t="s">
        <v>44</v>
      </c>
      <c r="H5605" s="44" t="s">
        <v>39</v>
      </c>
      <c r="I5605" s="19" t="s">
        <v>39</v>
      </c>
    </row>
    <row r="5606">
      <c r="A5606" s="41">
        <v>44410.0</v>
      </c>
      <c r="B5606" s="19">
        <v>950057.0</v>
      </c>
      <c r="C5606" s="19">
        <v>0.0</v>
      </c>
      <c r="D5606" s="42">
        <v>97.0</v>
      </c>
      <c r="E5606" s="43">
        <v>1.0</v>
      </c>
      <c r="F5606" s="19" t="s">
        <v>44</v>
      </c>
      <c r="G5606" s="19" t="s">
        <v>44</v>
      </c>
      <c r="H5606" s="44" t="s">
        <v>39</v>
      </c>
      <c r="I5606" s="19" t="s">
        <v>39</v>
      </c>
    </row>
    <row r="5607">
      <c r="A5607" s="41">
        <v>44410.0</v>
      </c>
      <c r="B5607" s="19">
        <v>951055.0</v>
      </c>
      <c r="C5607" s="19">
        <v>1.0</v>
      </c>
      <c r="D5607" s="42">
        <v>42.4</v>
      </c>
      <c r="E5607" s="43">
        <v>1.0</v>
      </c>
      <c r="F5607" s="19" t="s">
        <v>44</v>
      </c>
      <c r="G5607" s="19" t="s">
        <v>44</v>
      </c>
      <c r="H5607" s="44" t="s">
        <v>39</v>
      </c>
      <c r="I5607" s="19" t="s">
        <v>39</v>
      </c>
    </row>
    <row r="5608">
      <c r="A5608" s="41">
        <v>44415.0</v>
      </c>
      <c r="B5608" s="19">
        <v>955204.0</v>
      </c>
      <c r="C5608" s="19">
        <v>0.0</v>
      </c>
      <c r="D5608" s="42">
        <v>57.9</v>
      </c>
      <c r="E5608" s="43">
        <v>1.0</v>
      </c>
      <c r="F5608" s="19" t="s">
        <v>44</v>
      </c>
      <c r="G5608" s="19" t="s">
        <v>44</v>
      </c>
      <c r="H5608" s="44" t="s">
        <v>39</v>
      </c>
      <c r="I5608" s="19" t="s">
        <v>39</v>
      </c>
    </row>
    <row r="5609">
      <c r="A5609" s="41">
        <v>44415.0</v>
      </c>
      <c r="B5609" s="19">
        <v>954976.0</v>
      </c>
      <c r="C5609" s="19">
        <v>0.0</v>
      </c>
      <c r="D5609" s="42">
        <v>41.7</v>
      </c>
      <c r="E5609" s="43">
        <v>1.0</v>
      </c>
      <c r="F5609" s="19" t="s">
        <v>44</v>
      </c>
      <c r="G5609" s="19" t="s">
        <v>44</v>
      </c>
      <c r="H5609" s="44" t="s">
        <v>39</v>
      </c>
      <c r="I5609" s="19" t="s">
        <v>39</v>
      </c>
    </row>
    <row r="5610">
      <c r="A5610" s="41">
        <v>44419.0</v>
      </c>
      <c r="B5610" s="19">
        <v>958080.0</v>
      </c>
      <c r="C5610" s="19">
        <v>1.0</v>
      </c>
      <c r="D5610" s="42">
        <v>41.4</v>
      </c>
      <c r="E5610" s="43">
        <v>1.0</v>
      </c>
      <c r="F5610" s="19" t="s">
        <v>44</v>
      </c>
      <c r="G5610" s="19" t="s">
        <v>44</v>
      </c>
      <c r="H5610" s="44" t="s">
        <v>39</v>
      </c>
      <c r="I5610" s="19" t="s">
        <v>39</v>
      </c>
    </row>
    <row r="5611">
      <c r="A5611" s="41">
        <v>44419.0</v>
      </c>
      <c r="B5611" s="19">
        <v>958088.0</v>
      </c>
      <c r="C5611" s="19">
        <v>0.0</v>
      </c>
      <c r="D5611" s="42">
        <v>59.1</v>
      </c>
      <c r="E5611" s="43">
        <v>1.0</v>
      </c>
      <c r="F5611" s="19" t="s">
        <v>44</v>
      </c>
      <c r="G5611" s="19" t="s">
        <v>44</v>
      </c>
      <c r="H5611" s="44" t="s">
        <v>39</v>
      </c>
      <c r="I5611" s="19" t="s">
        <v>39</v>
      </c>
    </row>
    <row r="5612">
      <c r="A5612" s="41">
        <v>44421.0</v>
      </c>
      <c r="B5612" s="19">
        <v>959574.0</v>
      </c>
      <c r="C5612" s="19">
        <v>0.0</v>
      </c>
      <c r="D5612" s="42">
        <v>32.9</v>
      </c>
      <c r="E5612" s="43">
        <v>1.0</v>
      </c>
      <c r="F5612" s="19" t="s">
        <v>44</v>
      </c>
      <c r="G5612" s="19" t="s">
        <v>44</v>
      </c>
      <c r="H5612" s="44" t="s">
        <v>39</v>
      </c>
      <c r="I5612" s="19" t="s">
        <v>39</v>
      </c>
    </row>
    <row r="5613">
      <c r="A5613" s="41">
        <v>44421.0</v>
      </c>
      <c r="B5613" s="19">
        <v>959786.0</v>
      </c>
      <c r="C5613" s="19">
        <v>1.0</v>
      </c>
      <c r="D5613" s="42">
        <v>21.8</v>
      </c>
      <c r="E5613" s="43">
        <v>1.0</v>
      </c>
      <c r="F5613" s="19" t="s">
        <v>44</v>
      </c>
      <c r="G5613" s="19" t="s">
        <v>44</v>
      </c>
      <c r="H5613" s="44" t="s">
        <v>39</v>
      </c>
      <c r="I5613" s="19" t="s">
        <v>39</v>
      </c>
    </row>
    <row r="5614">
      <c r="A5614" s="41">
        <v>44422.0</v>
      </c>
      <c r="B5614" s="19">
        <v>960185.0</v>
      </c>
      <c r="C5614" s="19">
        <v>0.0</v>
      </c>
      <c r="D5614" s="42">
        <v>91.6</v>
      </c>
      <c r="E5614" s="43">
        <v>1.0</v>
      </c>
      <c r="F5614" s="19" t="s">
        <v>44</v>
      </c>
      <c r="G5614" s="19" t="s">
        <v>44</v>
      </c>
      <c r="H5614" s="44" t="s">
        <v>39</v>
      </c>
      <c r="I5614" s="19" t="s">
        <v>39</v>
      </c>
    </row>
    <row r="5615">
      <c r="A5615" s="41">
        <v>44409.0</v>
      </c>
      <c r="B5615" s="19">
        <v>949727.0</v>
      </c>
      <c r="C5615" s="19">
        <v>1.0</v>
      </c>
      <c r="D5615" s="42">
        <v>92.9</v>
      </c>
      <c r="E5615" s="43">
        <v>1.0</v>
      </c>
      <c r="F5615" s="19" t="s">
        <v>44</v>
      </c>
      <c r="G5615" s="19" t="s">
        <v>44</v>
      </c>
      <c r="H5615" s="44" t="s">
        <v>39</v>
      </c>
      <c r="I5615" s="19" t="s">
        <v>39</v>
      </c>
    </row>
    <row r="5616">
      <c r="A5616" s="41">
        <v>44410.0</v>
      </c>
      <c r="B5616" s="19">
        <v>950380.0</v>
      </c>
      <c r="C5616" s="19">
        <v>1.0</v>
      </c>
      <c r="D5616" s="42">
        <v>114.6</v>
      </c>
      <c r="E5616" s="43">
        <v>1.0</v>
      </c>
      <c r="F5616" s="19" t="s">
        <v>44</v>
      </c>
      <c r="G5616" s="19" t="s">
        <v>44</v>
      </c>
      <c r="H5616" s="44" t="s">
        <v>39</v>
      </c>
      <c r="I5616" s="19" t="s">
        <v>39</v>
      </c>
    </row>
    <row r="5617">
      <c r="A5617" s="41">
        <v>44410.0</v>
      </c>
      <c r="B5617" s="19">
        <v>950459.0</v>
      </c>
      <c r="C5617" s="19">
        <v>0.0</v>
      </c>
      <c r="D5617" s="42">
        <v>28.1</v>
      </c>
      <c r="E5617" s="43">
        <v>1.0</v>
      </c>
      <c r="F5617" s="19" t="s">
        <v>44</v>
      </c>
      <c r="G5617" s="19" t="s">
        <v>44</v>
      </c>
      <c r="H5617" s="44" t="s">
        <v>39</v>
      </c>
      <c r="I5617" s="19" t="s">
        <v>39</v>
      </c>
    </row>
    <row r="5618">
      <c r="A5618" s="41">
        <v>44410.0</v>
      </c>
      <c r="B5618" s="19">
        <v>950423.0</v>
      </c>
      <c r="C5618" s="19">
        <v>1.0</v>
      </c>
      <c r="D5618" s="42">
        <v>102.7</v>
      </c>
      <c r="E5618" s="43">
        <v>1.0</v>
      </c>
      <c r="F5618" s="19" t="s">
        <v>44</v>
      </c>
      <c r="G5618" s="19" t="s">
        <v>44</v>
      </c>
      <c r="H5618" s="44" t="s">
        <v>39</v>
      </c>
      <c r="I5618" s="19" t="s">
        <v>39</v>
      </c>
    </row>
    <row r="5619">
      <c r="A5619" s="41">
        <v>44416.0</v>
      </c>
      <c r="B5619" s="19">
        <v>955822.0</v>
      </c>
      <c r="C5619" s="19">
        <v>0.0</v>
      </c>
      <c r="D5619" s="42">
        <v>93.7</v>
      </c>
      <c r="E5619" s="43">
        <v>1.0</v>
      </c>
      <c r="F5619" s="19" t="s">
        <v>44</v>
      </c>
      <c r="G5619" s="19" t="s">
        <v>44</v>
      </c>
      <c r="H5619" s="44" t="s">
        <v>39</v>
      </c>
      <c r="I5619" s="19" t="s">
        <v>39</v>
      </c>
    </row>
    <row r="5620">
      <c r="A5620" s="41">
        <v>44422.0</v>
      </c>
      <c r="B5620" s="19">
        <v>960239.0</v>
      </c>
      <c r="C5620" s="19">
        <v>1.0</v>
      </c>
      <c r="D5620" s="42">
        <v>59.3</v>
      </c>
      <c r="E5620" s="43">
        <v>1.0</v>
      </c>
      <c r="F5620" s="19" t="s">
        <v>44</v>
      </c>
      <c r="G5620" s="19" t="s">
        <v>44</v>
      </c>
      <c r="H5620" s="44" t="s">
        <v>39</v>
      </c>
      <c r="I5620" s="19" t="s">
        <v>39</v>
      </c>
    </row>
    <row r="5621">
      <c r="A5621" s="41">
        <v>44413.0</v>
      </c>
      <c r="B5621" s="19">
        <v>953352.0</v>
      </c>
      <c r="C5621" s="19">
        <v>0.0</v>
      </c>
      <c r="D5621" s="42">
        <v>65.7</v>
      </c>
      <c r="E5621" s="43">
        <v>1.0</v>
      </c>
      <c r="F5621" s="19" t="s">
        <v>44</v>
      </c>
      <c r="G5621" s="19" t="s">
        <v>44</v>
      </c>
      <c r="H5621" s="44" t="s">
        <v>39</v>
      </c>
      <c r="I5621" s="19" t="s">
        <v>39</v>
      </c>
    </row>
    <row r="5622">
      <c r="A5622" s="41">
        <v>44414.0</v>
      </c>
      <c r="B5622" s="19">
        <v>954417.0</v>
      </c>
      <c r="C5622" s="19">
        <v>0.0</v>
      </c>
      <c r="D5622" s="42">
        <v>40.5</v>
      </c>
      <c r="E5622" s="43">
        <v>1.0</v>
      </c>
      <c r="F5622" s="19" t="s">
        <v>44</v>
      </c>
      <c r="G5622" s="19" t="s">
        <v>44</v>
      </c>
      <c r="H5622" s="44" t="s">
        <v>39</v>
      </c>
      <c r="I5622" s="19" t="s">
        <v>39</v>
      </c>
    </row>
    <row r="5623">
      <c r="A5623" s="41">
        <v>44416.0</v>
      </c>
      <c r="B5623" s="19">
        <v>955769.0</v>
      </c>
      <c r="C5623" s="19">
        <v>0.0</v>
      </c>
      <c r="D5623" s="42">
        <v>64.6</v>
      </c>
      <c r="E5623" s="43">
        <v>1.0</v>
      </c>
      <c r="F5623" s="19" t="s">
        <v>44</v>
      </c>
      <c r="G5623" s="19" t="s">
        <v>44</v>
      </c>
      <c r="H5623" s="44" t="s">
        <v>39</v>
      </c>
      <c r="I5623" s="19" t="s">
        <v>39</v>
      </c>
    </row>
    <row r="5624">
      <c r="A5624" s="41">
        <v>44417.0</v>
      </c>
      <c r="B5624" s="19">
        <v>957092.0</v>
      </c>
      <c r="C5624" s="19">
        <v>1.0</v>
      </c>
      <c r="D5624" s="42">
        <v>49.7</v>
      </c>
      <c r="E5624" s="43">
        <v>1.0</v>
      </c>
      <c r="F5624" s="19" t="s">
        <v>44</v>
      </c>
      <c r="G5624" s="19" t="s">
        <v>44</v>
      </c>
      <c r="H5624" s="44" t="s">
        <v>39</v>
      </c>
      <c r="I5624" s="19" t="s">
        <v>39</v>
      </c>
    </row>
    <row r="5625">
      <c r="A5625" s="41">
        <v>44419.0</v>
      </c>
      <c r="B5625" s="19">
        <v>958511.0</v>
      </c>
      <c r="C5625" s="19">
        <v>1.0</v>
      </c>
      <c r="D5625" s="42">
        <v>91.1</v>
      </c>
      <c r="E5625" s="43">
        <v>1.0</v>
      </c>
      <c r="F5625" s="19" t="s">
        <v>44</v>
      </c>
      <c r="G5625" s="19" t="s">
        <v>44</v>
      </c>
      <c r="H5625" s="44" t="s">
        <v>39</v>
      </c>
      <c r="I5625" s="19" t="s">
        <v>39</v>
      </c>
    </row>
    <row r="5626">
      <c r="A5626" s="41">
        <v>44421.0</v>
      </c>
      <c r="B5626" s="19">
        <v>959965.0</v>
      </c>
      <c r="C5626" s="19">
        <v>1.0</v>
      </c>
      <c r="D5626" s="42">
        <v>48.3</v>
      </c>
      <c r="E5626" s="43">
        <v>1.0</v>
      </c>
      <c r="F5626" s="19" t="s">
        <v>44</v>
      </c>
      <c r="G5626" s="19" t="s">
        <v>44</v>
      </c>
      <c r="H5626" s="44" t="s">
        <v>39</v>
      </c>
      <c r="I5626" s="19" t="s">
        <v>39</v>
      </c>
    </row>
    <row r="5627">
      <c r="A5627" s="41">
        <v>44421.0</v>
      </c>
      <c r="B5627" s="19">
        <v>959739.0</v>
      </c>
      <c r="C5627" s="19">
        <v>1.0</v>
      </c>
      <c r="D5627" s="42">
        <v>108.2</v>
      </c>
      <c r="E5627" s="43">
        <v>1.0</v>
      </c>
      <c r="F5627" s="19" t="s">
        <v>44</v>
      </c>
      <c r="G5627" s="19" t="s">
        <v>44</v>
      </c>
      <c r="H5627" s="44" t="s">
        <v>39</v>
      </c>
      <c r="I5627" s="19" t="s">
        <v>39</v>
      </c>
    </row>
    <row r="5628">
      <c r="A5628" s="41">
        <v>44409.0</v>
      </c>
      <c r="B5628" s="19">
        <v>949344.0</v>
      </c>
      <c r="C5628" s="19">
        <v>1.0</v>
      </c>
      <c r="D5628" s="42">
        <v>34.7</v>
      </c>
      <c r="E5628" s="43">
        <v>1.0</v>
      </c>
      <c r="F5628" s="19" t="s">
        <v>44</v>
      </c>
      <c r="G5628" s="19" t="s">
        <v>44</v>
      </c>
      <c r="H5628" s="44" t="s">
        <v>39</v>
      </c>
      <c r="I5628" s="19" t="s">
        <v>39</v>
      </c>
    </row>
    <row r="5629">
      <c r="A5629" s="41">
        <v>44410.0</v>
      </c>
      <c r="B5629" s="19">
        <v>950919.0</v>
      </c>
      <c r="C5629" s="19">
        <v>0.0</v>
      </c>
      <c r="D5629" s="42">
        <v>43.9</v>
      </c>
      <c r="E5629" s="43">
        <v>1.0</v>
      </c>
      <c r="F5629" s="19" t="s">
        <v>44</v>
      </c>
      <c r="G5629" s="19" t="s">
        <v>44</v>
      </c>
      <c r="H5629" s="44" t="s">
        <v>39</v>
      </c>
      <c r="I5629" s="19" t="s">
        <v>39</v>
      </c>
    </row>
    <row r="5630">
      <c r="A5630" s="41">
        <v>44413.0</v>
      </c>
      <c r="B5630" s="19">
        <v>953290.0</v>
      </c>
      <c r="C5630" s="19">
        <v>1.0</v>
      </c>
      <c r="D5630" s="42">
        <v>107.2</v>
      </c>
      <c r="E5630" s="43">
        <v>1.0</v>
      </c>
      <c r="F5630" s="19" t="s">
        <v>44</v>
      </c>
      <c r="G5630" s="19" t="s">
        <v>44</v>
      </c>
      <c r="H5630" s="44" t="s">
        <v>39</v>
      </c>
      <c r="I5630" s="19" t="s">
        <v>39</v>
      </c>
    </row>
    <row r="5631">
      <c r="A5631" s="41">
        <v>44413.0</v>
      </c>
      <c r="B5631" s="19">
        <v>953834.0</v>
      </c>
      <c r="C5631" s="19">
        <v>1.0</v>
      </c>
      <c r="D5631" s="42">
        <v>54.2</v>
      </c>
      <c r="E5631" s="43">
        <v>1.0</v>
      </c>
      <c r="F5631" s="19" t="s">
        <v>44</v>
      </c>
      <c r="G5631" s="19" t="s">
        <v>44</v>
      </c>
      <c r="H5631" s="44" t="s">
        <v>39</v>
      </c>
      <c r="I5631" s="19" t="s">
        <v>39</v>
      </c>
    </row>
    <row r="5632">
      <c r="A5632" s="41">
        <v>44416.0</v>
      </c>
      <c r="B5632" s="19">
        <v>956284.0</v>
      </c>
      <c r="C5632" s="19">
        <v>0.0</v>
      </c>
      <c r="D5632" s="42">
        <v>60.4</v>
      </c>
      <c r="E5632" s="43">
        <v>1.0</v>
      </c>
      <c r="F5632" s="19" t="s">
        <v>44</v>
      </c>
      <c r="G5632" s="19" t="s">
        <v>44</v>
      </c>
      <c r="H5632" s="44" t="s">
        <v>39</v>
      </c>
      <c r="I5632" s="19" t="s">
        <v>39</v>
      </c>
    </row>
    <row r="5633">
      <c r="A5633" s="41">
        <v>44418.0</v>
      </c>
      <c r="B5633" s="19">
        <v>957362.0</v>
      </c>
      <c r="C5633" s="19">
        <v>1.0</v>
      </c>
      <c r="D5633" s="42">
        <v>19.3</v>
      </c>
      <c r="E5633" s="43">
        <v>1.0</v>
      </c>
      <c r="F5633" s="19" t="s">
        <v>44</v>
      </c>
      <c r="G5633" s="19" t="s">
        <v>44</v>
      </c>
      <c r="H5633" s="44" t="s">
        <v>39</v>
      </c>
      <c r="I5633" s="19" t="s">
        <v>39</v>
      </c>
    </row>
    <row r="5634">
      <c r="A5634" s="41">
        <v>44419.0</v>
      </c>
      <c r="B5634" s="19">
        <v>958184.0</v>
      </c>
      <c r="C5634" s="19">
        <v>0.0</v>
      </c>
      <c r="D5634" s="42">
        <v>37.4</v>
      </c>
      <c r="E5634" s="43">
        <v>1.0</v>
      </c>
      <c r="F5634" s="19" t="s">
        <v>44</v>
      </c>
      <c r="G5634" s="19" t="s">
        <v>44</v>
      </c>
      <c r="H5634" s="44" t="s">
        <v>39</v>
      </c>
      <c r="I5634" s="19" t="s">
        <v>39</v>
      </c>
    </row>
    <row r="5635">
      <c r="A5635" s="41">
        <v>44409.0</v>
      </c>
      <c r="B5635" s="19">
        <v>949226.0</v>
      </c>
      <c r="C5635" s="19">
        <v>0.0</v>
      </c>
      <c r="D5635" s="42">
        <v>123.9</v>
      </c>
      <c r="E5635" s="43">
        <v>1.0</v>
      </c>
      <c r="F5635" s="19" t="s">
        <v>44</v>
      </c>
      <c r="G5635" s="19" t="s">
        <v>44</v>
      </c>
      <c r="H5635" s="44" t="s">
        <v>39</v>
      </c>
      <c r="I5635" s="19" t="s">
        <v>39</v>
      </c>
    </row>
    <row r="5636">
      <c r="A5636" s="41">
        <v>44411.0</v>
      </c>
      <c r="B5636" s="19">
        <v>951491.0</v>
      </c>
      <c r="C5636" s="19">
        <v>0.0</v>
      </c>
      <c r="D5636" s="42">
        <v>76.8</v>
      </c>
      <c r="E5636" s="43">
        <v>1.0</v>
      </c>
      <c r="F5636" s="19" t="s">
        <v>44</v>
      </c>
      <c r="G5636" s="19" t="s">
        <v>44</v>
      </c>
      <c r="H5636" s="44" t="s">
        <v>39</v>
      </c>
      <c r="I5636" s="19" t="s">
        <v>39</v>
      </c>
    </row>
    <row r="5637">
      <c r="A5637" s="41">
        <v>44412.0</v>
      </c>
      <c r="B5637" s="19">
        <v>952423.0</v>
      </c>
      <c r="C5637" s="19">
        <v>0.0</v>
      </c>
      <c r="D5637" s="42">
        <v>164.5</v>
      </c>
      <c r="E5637" s="43">
        <v>1.0</v>
      </c>
      <c r="F5637" s="19" t="s">
        <v>44</v>
      </c>
      <c r="G5637" s="19" t="s">
        <v>44</v>
      </c>
      <c r="H5637" s="44" t="s">
        <v>39</v>
      </c>
      <c r="I5637" s="19" t="s">
        <v>39</v>
      </c>
    </row>
    <row r="5638">
      <c r="A5638" s="41">
        <v>44413.0</v>
      </c>
      <c r="B5638" s="19">
        <v>953221.0</v>
      </c>
      <c r="C5638" s="19">
        <v>1.0</v>
      </c>
      <c r="D5638" s="42">
        <v>157.7</v>
      </c>
      <c r="E5638" s="43">
        <v>1.0</v>
      </c>
      <c r="F5638" s="19" t="s">
        <v>44</v>
      </c>
      <c r="G5638" s="19" t="s">
        <v>44</v>
      </c>
      <c r="H5638" s="44" t="s">
        <v>39</v>
      </c>
      <c r="I5638" s="19" t="s">
        <v>39</v>
      </c>
    </row>
    <row r="5639">
      <c r="A5639" s="41">
        <v>44416.0</v>
      </c>
      <c r="B5639" s="19">
        <v>955744.0</v>
      </c>
      <c r="C5639" s="19">
        <v>1.0</v>
      </c>
      <c r="D5639" s="42">
        <v>89.3</v>
      </c>
      <c r="E5639" s="43">
        <v>1.0</v>
      </c>
      <c r="F5639" s="19" t="s">
        <v>44</v>
      </c>
      <c r="G5639" s="19" t="s">
        <v>44</v>
      </c>
      <c r="H5639" s="44" t="s">
        <v>39</v>
      </c>
      <c r="I5639" s="19" t="s">
        <v>39</v>
      </c>
    </row>
    <row r="5640">
      <c r="A5640" s="41">
        <v>44420.0</v>
      </c>
      <c r="B5640" s="19">
        <v>959023.0</v>
      </c>
      <c r="C5640" s="19">
        <v>1.0</v>
      </c>
      <c r="D5640" s="42">
        <v>48.8</v>
      </c>
      <c r="E5640" s="43">
        <v>1.0</v>
      </c>
      <c r="F5640" s="19" t="s">
        <v>44</v>
      </c>
      <c r="G5640" s="19" t="s">
        <v>44</v>
      </c>
      <c r="H5640" s="44" t="s">
        <v>39</v>
      </c>
      <c r="I5640" s="19" t="s">
        <v>39</v>
      </c>
    </row>
    <row r="5641">
      <c r="A5641" s="41">
        <v>44420.0</v>
      </c>
      <c r="B5641" s="19">
        <v>959297.0</v>
      </c>
      <c r="C5641" s="19">
        <v>1.0</v>
      </c>
      <c r="D5641" s="42">
        <v>27.9</v>
      </c>
      <c r="E5641" s="43">
        <v>1.0</v>
      </c>
      <c r="F5641" s="19" t="s">
        <v>44</v>
      </c>
      <c r="G5641" s="19" t="s">
        <v>44</v>
      </c>
      <c r="H5641" s="44" t="s">
        <v>39</v>
      </c>
      <c r="I5641" s="19" t="s">
        <v>39</v>
      </c>
    </row>
    <row r="5642">
      <c r="A5642" s="41">
        <v>44420.0</v>
      </c>
      <c r="B5642" s="19">
        <v>958844.0</v>
      </c>
      <c r="C5642" s="19">
        <v>1.0</v>
      </c>
      <c r="D5642" s="42">
        <v>65.7</v>
      </c>
      <c r="E5642" s="43">
        <v>1.0</v>
      </c>
      <c r="F5642" s="19" t="s">
        <v>44</v>
      </c>
      <c r="G5642" s="19" t="s">
        <v>44</v>
      </c>
      <c r="H5642" s="44" t="s">
        <v>39</v>
      </c>
      <c r="I5642" s="19" t="s">
        <v>39</v>
      </c>
    </row>
    <row r="5643">
      <c r="A5643" s="41">
        <v>44420.0</v>
      </c>
      <c r="B5643" s="19">
        <v>958813.0</v>
      </c>
      <c r="C5643" s="19">
        <v>0.0</v>
      </c>
      <c r="D5643" s="42">
        <v>27.9</v>
      </c>
      <c r="E5643" s="43">
        <v>1.0</v>
      </c>
      <c r="F5643" s="19" t="s">
        <v>44</v>
      </c>
      <c r="G5643" s="19" t="s">
        <v>44</v>
      </c>
      <c r="H5643" s="44" t="s">
        <v>39</v>
      </c>
      <c r="I5643" s="19" t="s">
        <v>39</v>
      </c>
    </row>
    <row r="5644">
      <c r="A5644" s="41">
        <v>44409.0</v>
      </c>
      <c r="B5644" s="19">
        <v>950008.0</v>
      </c>
      <c r="C5644" s="19">
        <v>0.0</v>
      </c>
      <c r="D5644" s="42">
        <v>65.2</v>
      </c>
      <c r="E5644" s="43">
        <v>1.0</v>
      </c>
      <c r="F5644" s="19" t="s">
        <v>44</v>
      </c>
      <c r="G5644" s="19" t="s">
        <v>44</v>
      </c>
      <c r="H5644" s="44" t="s">
        <v>39</v>
      </c>
      <c r="I5644" s="19" t="s">
        <v>39</v>
      </c>
    </row>
    <row r="5645">
      <c r="A5645" s="41">
        <v>44411.0</v>
      </c>
      <c r="B5645" s="19">
        <v>951757.0</v>
      </c>
      <c r="C5645" s="19">
        <v>1.0</v>
      </c>
      <c r="D5645" s="42">
        <v>97.0</v>
      </c>
      <c r="E5645" s="43">
        <v>1.0</v>
      </c>
      <c r="F5645" s="19" t="s">
        <v>44</v>
      </c>
      <c r="G5645" s="19" t="s">
        <v>44</v>
      </c>
      <c r="H5645" s="44" t="s">
        <v>39</v>
      </c>
      <c r="I5645" s="19" t="s">
        <v>39</v>
      </c>
    </row>
    <row r="5646">
      <c r="A5646" s="41">
        <v>44411.0</v>
      </c>
      <c r="B5646" s="19">
        <v>951792.0</v>
      </c>
      <c r="C5646" s="19">
        <v>1.0</v>
      </c>
      <c r="D5646" s="42">
        <v>35.5</v>
      </c>
      <c r="E5646" s="43">
        <v>1.0</v>
      </c>
      <c r="F5646" s="19" t="s">
        <v>44</v>
      </c>
      <c r="G5646" s="19" t="s">
        <v>44</v>
      </c>
      <c r="H5646" s="44" t="s">
        <v>39</v>
      </c>
      <c r="I5646" s="19" t="s">
        <v>39</v>
      </c>
    </row>
    <row r="5647">
      <c r="A5647" s="41">
        <v>44413.0</v>
      </c>
      <c r="B5647" s="19">
        <v>953247.0</v>
      </c>
      <c r="C5647" s="19">
        <v>0.0</v>
      </c>
      <c r="D5647" s="42">
        <v>64.1</v>
      </c>
      <c r="E5647" s="43">
        <v>1.0</v>
      </c>
      <c r="F5647" s="19" t="s">
        <v>44</v>
      </c>
      <c r="G5647" s="19" t="s">
        <v>44</v>
      </c>
      <c r="H5647" s="44" t="s">
        <v>39</v>
      </c>
      <c r="I5647" s="19" t="s">
        <v>39</v>
      </c>
    </row>
    <row r="5648">
      <c r="A5648" s="41">
        <v>44414.0</v>
      </c>
      <c r="B5648" s="19">
        <v>954344.0</v>
      </c>
      <c r="C5648" s="19">
        <v>1.0</v>
      </c>
      <c r="D5648" s="42">
        <v>57.3</v>
      </c>
      <c r="E5648" s="43">
        <v>1.0</v>
      </c>
      <c r="F5648" s="19" t="s">
        <v>44</v>
      </c>
      <c r="G5648" s="19" t="s">
        <v>44</v>
      </c>
      <c r="H5648" s="44" t="s">
        <v>39</v>
      </c>
      <c r="I5648" s="19" t="s">
        <v>39</v>
      </c>
    </row>
    <row r="5649">
      <c r="A5649" s="41">
        <v>44419.0</v>
      </c>
      <c r="B5649" s="19">
        <v>958078.0</v>
      </c>
      <c r="C5649" s="19">
        <v>1.0</v>
      </c>
      <c r="D5649" s="42">
        <v>40.1</v>
      </c>
      <c r="E5649" s="43">
        <v>1.0</v>
      </c>
      <c r="F5649" s="19" t="s">
        <v>44</v>
      </c>
      <c r="G5649" s="19" t="s">
        <v>44</v>
      </c>
      <c r="H5649" s="44" t="s">
        <v>39</v>
      </c>
      <c r="I5649" s="19" t="s">
        <v>39</v>
      </c>
    </row>
    <row r="5650">
      <c r="A5650" s="41">
        <v>44421.0</v>
      </c>
      <c r="B5650" s="19">
        <v>959722.0</v>
      </c>
      <c r="C5650" s="19">
        <v>0.0</v>
      </c>
      <c r="D5650" s="42">
        <v>565.1</v>
      </c>
      <c r="E5650" s="43">
        <v>1.0</v>
      </c>
      <c r="F5650" s="19" t="s">
        <v>44</v>
      </c>
      <c r="G5650" s="19" t="s">
        <v>44</v>
      </c>
      <c r="H5650" s="44" t="s">
        <v>39</v>
      </c>
      <c r="I5650" s="19" t="s">
        <v>39</v>
      </c>
    </row>
    <row r="5651">
      <c r="A5651" s="41">
        <v>44421.0</v>
      </c>
      <c r="B5651" s="19">
        <v>959453.0</v>
      </c>
      <c r="C5651" s="19">
        <v>0.0</v>
      </c>
      <c r="D5651" s="42">
        <v>36.0</v>
      </c>
      <c r="E5651" s="43">
        <v>1.0</v>
      </c>
      <c r="F5651" s="19" t="s">
        <v>44</v>
      </c>
      <c r="G5651" s="19" t="s">
        <v>44</v>
      </c>
      <c r="H5651" s="44" t="s">
        <v>39</v>
      </c>
      <c r="I5651" s="19" t="s">
        <v>39</v>
      </c>
    </row>
    <row r="5652">
      <c r="A5652" s="41">
        <v>44421.0</v>
      </c>
      <c r="B5652" s="19">
        <v>959719.0</v>
      </c>
      <c r="C5652" s="19">
        <v>0.0</v>
      </c>
      <c r="D5652" s="42">
        <v>565.1</v>
      </c>
      <c r="E5652" s="43">
        <v>1.0</v>
      </c>
      <c r="F5652" s="19" t="s">
        <v>44</v>
      </c>
      <c r="G5652" s="19" t="s">
        <v>44</v>
      </c>
      <c r="H5652" s="44" t="s">
        <v>39</v>
      </c>
      <c r="I5652" s="19" t="s">
        <v>39</v>
      </c>
    </row>
    <row r="5653">
      <c r="A5653" s="41">
        <v>44421.0</v>
      </c>
      <c r="B5653" s="19">
        <v>959707.0</v>
      </c>
      <c r="C5653" s="19">
        <v>0.0</v>
      </c>
      <c r="D5653" s="42">
        <v>565.1</v>
      </c>
      <c r="E5653" s="43">
        <v>1.0</v>
      </c>
      <c r="F5653" s="19" t="s">
        <v>44</v>
      </c>
      <c r="G5653" s="19" t="s">
        <v>44</v>
      </c>
      <c r="H5653" s="44" t="s">
        <v>39</v>
      </c>
      <c r="I5653" s="19" t="s">
        <v>39</v>
      </c>
    </row>
    <row r="5654">
      <c r="A5654" s="41">
        <v>44409.0</v>
      </c>
      <c r="B5654" s="19">
        <v>949588.0</v>
      </c>
      <c r="C5654" s="19">
        <v>0.0</v>
      </c>
      <c r="D5654" s="42">
        <v>26.5</v>
      </c>
      <c r="E5654" s="43">
        <v>1.0</v>
      </c>
      <c r="F5654" s="19" t="s">
        <v>44</v>
      </c>
      <c r="G5654" s="19" t="s">
        <v>44</v>
      </c>
      <c r="H5654" s="44" t="s">
        <v>39</v>
      </c>
      <c r="I5654" s="19" t="s">
        <v>39</v>
      </c>
    </row>
    <row r="5655">
      <c r="A5655" s="41">
        <v>44410.0</v>
      </c>
      <c r="B5655" s="19">
        <v>950478.0</v>
      </c>
      <c r="C5655" s="19">
        <v>1.0</v>
      </c>
      <c r="D5655" s="42">
        <v>95.7</v>
      </c>
      <c r="E5655" s="43">
        <v>1.0</v>
      </c>
      <c r="F5655" s="19" t="s">
        <v>44</v>
      </c>
      <c r="G5655" s="19" t="s">
        <v>44</v>
      </c>
      <c r="H5655" s="44" t="s">
        <v>39</v>
      </c>
      <c r="I5655" s="19" t="s">
        <v>39</v>
      </c>
    </row>
    <row r="5656">
      <c r="A5656" s="41">
        <v>44410.0</v>
      </c>
      <c r="B5656" s="19">
        <v>950344.0</v>
      </c>
      <c r="C5656" s="19">
        <v>0.0</v>
      </c>
      <c r="D5656" s="42">
        <v>166.6</v>
      </c>
      <c r="E5656" s="43">
        <v>1.0</v>
      </c>
      <c r="F5656" s="19" t="s">
        <v>44</v>
      </c>
      <c r="G5656" s="19" t="s">
        <v>44</v>
      </c>
      <c r="H5656" s="44" t="s">
        <v>39</v>
      </c>
      <c r="I5656" s="19" t="s">
        <v>39</v>
      </c>
    </row>
    <row r="5657">
      <c r="A5657" s="41">
        <v>44410.0</v>
      </c>
      <c r="B5657" s="19">
        <v>950357.0</v>
      </c>
      <c r="C5657" s="19">
        <v>0.0</v>
      </c>
      <c r="D5657" s="42">
        <v>89.3</v>
      </c>
      <c r="E5657" s="43">
        <v>1.0</v>
      </c>
      <c r="F5657" s="19" t="s">
        <v>44</v>
      </c>
      <c r="G5657" s="19" t="s">
        <v>44</v>
      </c>
      <c r="H5657" s="44" t="s">
        <v>39</v>
      </c>
      <c r="I5657" s="19" t="s">
        <v>39</v>
      </c>
    </row>
    <row r="5658">
      <c r="A5658" s="41">
        <v>44412.0</v>
      </c>
      <c r="B5658" s="19">
        <v>952781.0</v>
      </c>
      <c r="C5658" s="19">
        <v>0.0</v>
      </c>
      <c r="D5658" s="42">
        <v>138.6</v>
      </c>
      <c r="E5658" s="43">
        <v>1.0</v>
      </c>
      <c r="F5658" s="19" t="s">
        <v>44</v>
      </c>
      <c r="G5658" s="19" t="s">
        <v>44</v>
      </c>
      <c r="H5658" s="44" t="s">
        <v>39</v>
      </c>
      <c r="I5658" s="19" t="s">
        <v>39</v>
      </c>
    </row>
    <row r="5659">
      <c r="A5659" s="41">
        <v>44413.0</v>
      </c>
      <c r="B5659" s="19">
        <v>953277.0</v>
      </c>
      <c r="C5659" s="19">
        <v>1.0</v>
      </c>
      <c r="D5659" s="42">
        <v>65.2</v>
      </c>
      <c r="E5659" s="43">
        <v>1.0</v>
      </c>
      <c r="F5659" s="19" t="s">
        <v>44</v>
      </c>
      <c r="G5659" s="19" t="s">
        <v>44</v>
      </c>
      <c r="H5659" s="44" t="s">
        <v>39</v>
      </c>
      <c r="I5659" s="19" t="s">
        <v>39</v>
      </c>
    </row>
    <row r="5660">
      <c r="A5660" s="41">
        <v>44413.0</v>
      </c>
      <c r="B5660" s="19">
        <v>953336.0</v>
      </c>
      <c r="C5660" s="19">
        <v>0.0</v>
      </c>
      <c r="D5660" s="42">
        <v>28.4</v>
      </c>
      <c r="E5660" s="43">
        <v>1.0</v>
      </c>
      <c r="F5660" s="19" t="s">
        <v>44</v>
      </c>
      <c r="G5660" s="19" t="s">
        <v>44</v>
      </c>
      <c r="H5660" s="44" t="s">
        <v>39</v>
      </c>
      <c r="I5660" s="19" t="s">
        <v>39</v>
      </c>
    </row>
    <row r="5661">
      <c r="A5661" s="41">
        <v>44415.0</v>
      </c>
      <c r="B5661" s="19">
        <v>955022.0</v>
      </c>
      <c r="C5661" s="19">
        <v>0.0</v>
      </c>
      <c r="D5661" s="42">
        <v>199.1</v>
      </c>
      <c r="E5661" s="43">
        <v>1.0</v>
      </c>
      <c r="F5661" s="19" t="s">
        <v>44</v>
      </c>
      <c r="G5661" s="19" t="s">
        <v>44</v>
      </c>
      <c r="H5661" s="44" t="s">
        <v>39</v>
      </c>
      <c r="I5661" s="19" t="s">
        <v>39</v>
      </c>
    </row>
    <row r="5662">
      <c r="A5662" s="41">
        <v>44415.0</v>
      </c>
      <c r="B5662" s="19">
        <v>954946.0</v>
      </c>
      <c r="C5662" s="19">
        <v>0.0</v>
      </c>
      <c r="D5662" s="42">
        <v>83.9</v>
      </c>
      <c r="E5662" s="43">
        <v>1.0</v>
      </c>
      <c r="F5662" s="19" t="s">
        <v>44</v>
      </c>
      <c r="G5662" s="19" t="s">
        <v>44</v>
      </c>
      <c r="H5662" s="44" t="s">
        <v>39</v>
      </c>
      <c r="I5662" s="19" t="s">
        <v>39</v>
      </c>
    </row>
    <row r="5663">
      <c r="A5663" s="41">
        <v>44416.0</v>
      </c>
      <c r="B5663" s="19">
        <v>956167.0</v>
      </c>
      <c r="C5663" s="19">
        <v>0.0</v>
      </c>
      <c r="D5663" s="42">
        <v>19.2</v>
      </c>
      <c r="E5663" s="43">
        <v>1.0</v>
      </c>
      <c r="F5663" s="19" t="s">
        <v>44</v>
      </c>
      <c r="G5663" s="19" t="s">
        <v>44</v>
      </c>
      <c r="H5663" s="44" t="s">
        <v>39</v>
      </c>
      <c r="I5663" s="19" t="s">
        <v>39</v>
      </c>
    </row>
    <row r="5664">
      <c r="A5664" s="41">
        <v>44417.0</v>
      </c>
      <c r="B5664" s="19">
        <v>956928.0</v>
      </c>
      <c r="C5664" s="19">
        <v>0.0</v>
      </c>
      <c r="D5664" s="42">
        <v>52.3</v>
      </c>
      <c r="E5664" s="43">
        <v>1.0</v>
      </c>
      <c r="F5664" s="19" t="s">
        <v>44</v>
      </c>
      <c r="G5664" s="19" t="s">
        <v>44</v>
      </c>
      <c r="H5664" s="44" t="s">
        <v>39</v>
      </c>
      <c r="I5664" s="19" t="s">
        <v>39</v>
      </c>
    </row>
    <row r="5665">
      <c r="A5665" s="41">
        <v>44421.0</v>
      </c>
      <c r="B5665" s="19">
        <v>959542.0</v>
      </c>
      <c r="C5665" s="19">
        <v>1.0</v>
      </c>
      <c r="D5665" s="42">
        <v>34.0</v>
      </c>
      <c r="E5665" s="43">
        <v>1.0</v>
      </c>
      <c r="F5665" s="19" t="s">
        <v>44</v>
      </c>
      <c r="G5665" s="19" t="s">
        <v>44</v>
      </c>
      <c r="H5665" s="44" t="s">
        <v>39</v>
      </c>
      <c r="I5665" s="19" t="s">
        <v>39</v>
      </c>
    </row>
    <row r="5666">
      <c r="A5666" s="41">
        <v>44421.0</v>
      </c>
      <c r="B5666" s="19">
        <v>959663.0</v>
      </c>
      <c r="C5666" s="19">
        <v>0.0</v>
      </c>
      <c r="D5666" s="42">
        <v>150.0</v>
      </c>
      <c r="E5666" s="43">
        <v>1.0</v>
      </c>
      <c r="F5666" s="19" t="s">
        <v>44</v>
      </c>
      <c r="G5666" s="19" t="s">
        <v>44</v>
      </c>
      <c r="H5666" s="44" t="s">
        <v>39</v>
      </c>
      <c r="I5666" s="19" t="s">
        <v>39</v>
      </c>
    </row>
    <row r="5667">
      <c r="A5667" s="41">
        <v>44409.0</v>
      </c>
      <c r="B5667" s="19">
        <v>949956.0</v>
      </c>
      <c r="C5667" s="19">
        <v>0.0</v>
      </c>
      <c r="D5667" s="42">
        <v>16.1</v>
      </c>
      <c r="E5667" s="43">
        <v>1.0</v>
      </c>
      <c r="F5667" s="19" t="s">
        <v>44</v>
      </c>
      <c r="G5667" s="19" t="s">
        <v>44</v>
      </c>
      <c r="H5667" s="44" t="s">
        <v>39</v>
      </c>
      <c r="I5667" s="19" t="s">
        <v>39</v>
      </c>
    </row>
    <row r="5668">
      <c r="A5668" s="41">
        <v>44410.0</v>
      </c>
      <c r="B5668" s="19">
        <v>950271.0</v>
      </c>
      <c r="C5668" s="19">
        <v>0.0</v>
      </c>
      <c r="D5668" s="42">
        <v>122.9</v>
      </c>
      <c r="E5668" s="43">
        <v>1.0</v>
      </c>
      <c r="F5668" s="19" t="s">
        <v>44</v>
      </c>
      <c r="G5668" s="19" t="s">
        <v>44</v>
      </c>
      <c r="H5668" s="44" t="s">
        <v>39</v>
      </c>
      <c r="I5668" s="19" t="s">
        <v>39</v>
      </c>
    </row>
    <row r="5669">
      <c r="A5669" s="41">
        <v>44410.0</v>
      </c>
      <c r="B5669" s="19">
        <v>950497.0</v>
      </c>
      <c r="C5669" s="19">
        <v>0.0</v>
      </c>
      <c r="D5669" s="42">
        <v>122.7</v>
      </c>
      <c r="E5669" s="43">
        <v>1.0</v>
      </c>
      <c r="F5669" s="19" t="s">
        <v>44</v>
      </c>
      <c r="G5669" s="19" t="s">
        <v>44</v>
      </c>
      <c r="H5669" s="44" t="s">
        <v>39</v>
      </c>
      <c r="I5669" s="19" t="s">
        <v>39</v>
      </c>
    </row>
    <row r="5670">
      <c r="A5670" s="41">
        <v>44411.0</v>
      </c>
      <c r="B5670" s="19">
        <v>951225.0</v>
      </c>
      <c r="C5670" s="19">
        <v>0.0</v>
      </c>
      <c r="D5670" s="42">
        <v>106.0</v>
      </c>
      <c r="E5670" s="43">
        <v>1.0</v>
      </c>
      <c r="F5670" s="19" t="s">
        <v>44</v>
      </c>
      <c r="G5670" s="19" t="s">
        <v>44</v>
      </c>
      <c r="H5670" s="44" t="s">
        <v>39</v>
      </c>
      <c r="I5670" s="19" t="s">
        <v>39</v>
      </c>
    </row>
    <row r="5671">
      <c r="A5671" s="41">
        <v>44411.0</v>
      </c>
      <c r="B5671" s="19">
        <v>951157.0</v>
      </c>
      <c r="C5671" s="19">
        <v>0.0</v>
      </c>
      <c r="D5671" s="42">
        <v>47.2</v>
      </c>
      <c r="E5671" s="43">
        <v>1.0</v>
      </c>
      <c r="F5671" s="19" t="s">
        <v>44</v>
      </c>
      <c r="G5671" s="19" t="s">
        <v>44</v>
      </c>
      <c r="H5671" s="44" t="s">
        <v>39</v>
      </c>
      <c r="I5671" s="19" t="s">
        <v>39</v>
      </c>
    </row>
    <row r="5672">
      <c r="A5672" s="41">
        <v>44412.0</v>
      </c>
      <c r="B5672" s="19">
        <v>952153.0</v>
      </c>
      <c r="C5672" s="19">
        <v>0.0</v>
      </c>
      <c r="D5672" s="42">
        <v>28.4</v>
      </c>
      <c r="E5672" s="43">
        <v>1.0</v>
      </c>
      <c r="F5672" s="19" t="s">
        <v>44</v>
      </c>
      <c r="G5672" s="19" t="s">
        <v>44</v>
      </c>
      <c r="H5672" s="44" t="s">
        <v>39</v>
      </c>
      <c r="I5672" s="19" t="s">
        <v>39</v>
      </c>
    </row>
    <row r="5673">
      <c r="A5673" s="41">
        <v>44413.0</v>
      </c>
      <c r="B5673" s="19">
        <v>953661.0</v>
      </c>
      <c r="C5673" s="19">
        <v>1.0</v>
      </c>
      <c r="D5673" s="42">
        <v>4.0</v>
      </c>
      <c r="E5673" s="43">
        <v>1.0</v>
      </c>
      <c r="F5673" s="19" t="s">
        <v>44</v>
      </c>
      <c r="G5673" s="19" t="s">
        <v>44</v>
      </c>
      <c r="H5673" s="44" t="s">
        <v>39</v>
      </c>
      <c r="I5673" s="19" t="s">
        <v>39</v>
      </c>
    </row>
    <row r="5674">
      <c r="A5674" s="41">
        <v>44415.0</v>
      </c>
      <c r="B5674" s="19">
        <v>954828.0</v>
      </c>
      <c r="C5674" s="19">
        <v>0.0</v>
      </c>
      <c r="D5674" s="42">
        <v>34.8</v>
      </c>
      <c r="E5674" s="43">
        <v>1.0</v>
      </c>
      <c r="F5674" s="19" t="s">
        <v>44</v>
      </c>
      <c r="G5674" s="19" t="s">
        <v>44</v>
      </c>
      <c r="H5674" s="44" t="s">
        <v>39</v>
      </c>
      <c r="I5674" s="19" t="s">
        <v>39</v>
      </c>
    </row>
    <row r="5675">
      <c r="A5675" s="41">
        <v>44417.0</v>
      </c>
      <c r="B5675" s="19">
        <v>956461.0</v>
      </c>
      <c r="C5675" s="19">
        <v>1.0</v>
      </c>
      <c r="D5675" s="42">
        <v>20.3</v>
      </c>
      <c r="E5675" s="43">
        <v>1.0</v>
      </c>
      <c r="F5675" s="19" t="s">
        <v>44</v>
      </c>
      <c r="G5675" s="19" t="s">
        <v>44</v>
      </c>
      <c r="H5675" s="44" t="s">
        <v>39</v>
      </c>
      <c r="I5675" s="19" t="s">
        <v>39</v>
      </c>
    </row>
    <row r="5676">
      <c r="A5676" s="41">
        <v>44417.0</v>
      </c>
      <c r="B5676" s="19">
        <v>956789.0</v>
      </c>
      <c r="C5676" s="19">
        <v>1.0</v>
      </c>
      <c r="D5676" s="42">
        <v>81.0</v>
      </c>
      <c r="E5676" s="43">
        <v>1.0</v>
      </c>
      <c r="F5676" s="19" t="s">
        <v>44</v>
      </c>
      <c r="G5676" s="19" t="s">
        <v>44</v>
      </c>
      <c r="H5676" s="44" t="s">
        <v>39</v>
      </c>
      <c r="I5676" s="19" t="s">
        <v>39</v>
      </c>
    </row>
    <row r="5677">
      <c r="A5677" s="41">
        <v>44419.0</v>
      </c>
      <c r="B5677" s="19">
        <v>958200.0</v>
      </c>
      <c r="C5677" s="19">
        <v>0.0</v>
      </c>
      <c r="D5677" s="42">
        <v>65.7</v>
      </c>
      <c r="E5677" s="43">
        <v>1.0</v>
      </c>
      <c r="F5677" s="19" t="s">
        <v>44</v>
      </c>
      <c r="G5677" s="19" t="s">
        <v>44</v>
      </c>
      <c r="H5677" s="44" t="s">
        <v>39</v>
      </c>
      <c r="I5677" s="19" t="s">
        <v>39</v>
      </c>
    </row>
    <row r="5678">
      <c r="A5678" s="41">
        <v>44422.0</v>
      </c>
      <c r="B5678" s="19">
        <v>960399.0</v>
      </c>
      <c r="C5678" s="19">
        <v>1.0</v>
      </c>
      <c r="D5678" s="42">
        <v>219.3</v>
      </c>
      <c r="E5678" s="43">
        <v>1.0</v>
      </c>
      <c r="F5678" s="19" t="s">
        <v>44</v>
      </c>
      <c r="G5678" s="19" t="s">
        <v>44</v>
      </c>
      <c r="H5678" s="44" t="s">
        <v>39</v>
      </c>
      <c r="I5678" s="19" t="s">
        <v>39</v>
      </c>
    </row>
    <row r="5679">
      <c r="A5679" s="41">
        <v>44409.0</v>
      </c>
      <c r="B5679" s="19">
        <v>949603.0</v>
      </c>
      <c r="C5679" s="19">
        <v>1.0</v>
      </c>
      <c r="D5679" s="42">
        <v>53.8</v>
      </c>
      <c r="E5679" s="43">
        <v>1.0</v>
      </c>
      <c r="F5679" s="19" t="s">
        <v>44</v>
      </c>
      <c r="G5679" s="19" t="s">
        <v>44</v>
      </c>
      <c r="H5679" s="44" t="s">
        <v>39</v>
      </c>
      <c r="I5679" s="19" t="s">
        <v>39</v>
      </c>
    </row>
    <row r="5680">
      <c r="A5680" s="41">
        <v>44411.0</v>
      </c>
      <c r="B5680" s="19">
        <v>951435.0</v>
      </c>
      <c r="C5680" s="19">
        <v>0.0</v>
      </c>
      <c r="D5680" s="42">
        <v>76.5</v>
      </c>
      <c r="E5680" s="43">
        <v>1.0</v>
      </c>
      <c r="F5680" s="19" t="s">
        <v>44</v>
      </c>
      <c r="G5680" s="19" t="s">
        <v>44</v>
      </c>
      <c r="H5680" s="44" t="s">
        <v>39</v>
      </c>
      <c r="I5680" s="19" t="s">
        <v>39</v>
      </c>
    </row>
    <row r="5681">
      <c r="A5681" s="41">
        <v>44412.0</v>
      </c>
      <c r="B5681" s="19">
        <v>952188.0</v>
      </c>
      <c r="C5681" s="19">
        <v>1.0</v>
      </c>
      <c r="D5681" s="42">
        <v>74.3</v>
      </c>
      <c r="E5681" s="43">
        <v>1.0</v>
      </c>
      <c r="F5681" s="19" t="s">
        <v>44</v>
      </c>
      <c r="G5681" s="19" t="s">
        <v>44</v>
      </c>
      <c r="H5681" s="44" t="s">
        <v>39</v>
      </c>
      <c r="I5681" s="19" t="s">
        <v>39</v>
      </c>
    </row>
    <row r="5682">
      <c r="A5682" s="41">
        <v>44412.0</v>
      </c>
      <c r="B5682" s="19">
        <v>952801.0</v>
      </c>
      <c r="C5682" s="19">
        <v>0.0</v>
      </c>
      <c r="D5682" s="42">
        <v>45.6</v>
      </c>
      <c r="E5682" s="43">
        <v>1.0</v>
      </c>
      <c r="F5682" s="19" t="s">
        <v>44</v>
      </c>
      <c r="G5682" s="19" t="s">
        <v>44</v>
      </c>
      <c r="H5682" s="44" t="s">
        <v>39</v>
      </c>
      <c r="I5682" s="19" t="s">
        <v>39</v>
      </c>
    </row>
    <row r="5683">
      <c r="A5683" s="41">
        <v>44414.0</v>
      </c>
      <c r="B5683" s="19">
        <v>954318.0</v>
      </c>
      <c r="C5683" s="19">
        <v>1.0</v>
      </c>
      <c r="D5683" s="42">
        <v>42.3</v>
      </c>
      <c r="E5683" s="43">
        <v>1.0</v>
      </c>
      <c r="F5683" s="19" t="s">
        <v>44</v>
      </c>
      <c r="G5683" s="19" t="s">
        <v>44</v>
      </c>
      <c r="H5683" s="44" t="s">
        <v>39</v>
      </c>
      <c r="I5683" s="19" t="s">
        <v>39</v>
      </c>
    </row>
    <row r="5684">
      <c r="A5684" s="41">
        <v>44418.0</v>
      </c>
      <c r="B5684" s="19">
        <v>957765.0</v>
      </c>
      <c r="C5684" s="19">
        <v>0.0</v>
      </c>
      <c r="D5684" s="42">
        <v>55.9</v>
      </c>
      <c r="E5684" s="43">
        <v>1.0</v>
      </c>
      <c r="F5684" s="19" t="s">
        <v>44</v>
      </c>
      <c r="G5684" s="19" t="s">
        <v>44</v>
      </c>
      <c r="H5684" s="44" t="s">
        <v>39</v>
      </c>
      <c r="I5684" s="19" t="s">
        <v>39</v>
      </c>
    </row>
    <row r="5685">
      <c r="A5685" s="41">
        <v>44409.0</v>
      </c>
      <c r="B5685" s="19">
        <v>949983.0</v>
      </c>
      <c r="C5685" s="19">
        <v>0.0</v>
      </c>
      <c r="D5685" s="42">
        <v>173.1</v>
      </c>
      <c r="E5685" s="43">
        <v>1.0</v>
      </c>
      <c r="F5685" s="19" t="s">
        <v>44</v>
      </c>
      <c r="G5685" s="19" t="s">
        <v>44</v>
      </c>
      <c r="H5685" s="44" t="s">
        <v>39</v>
      </c>
      <c r="I5685" s="19" t="s">
        <v>39</v>
      </c>
    </row>
    <row r="5686">
      <c r="A5686" s="41">
        <v>44409.0</v>
      </c>
      <c r="B5686" s="19">
        <v>949166.0</v>
      </c>
      <c r="C5686" s="19">
        <v>1.0</v>
      </c>
      <c r="D5686" s="42">
        <v>43.2</v>
      </c>
      <c r="E5686" s="43">
        <v>1.0</v>
      </c>
      <c r="F5686" s="19" t="s">
        <v>44</v>
      </c>
      <c r="G5686" s="19" t="s">
        <v>44</v>
      </c>
      <c r="H5686" s="44" t="s">
        <v>39</v>
      </c>
      <c r="I5686" s="19" t="s">
        <v>39</v>
      </c>
    </row>
    <row r="5687">
      <c r="A5687" s="41">
        <v>44414.0</v>
      </c>
      <c r="B5687" s="19">
        <v>954562.0</v>
      </c>
      <c r="C5687" s="19">
        <v>1.0</v>
      </c>
      <c r="D5687" s="42">
        <v>9.8</v>
      </c>
      <c r="E5687" s="43">
        <v>1.0</v>
      </c>
      <c r="F5687" s="19" t="s">
        <v>44</v>
      </c>
      <c r="G5687" s="19" t="s">
        <v>44</v>
      </c>
      <c r="H5687" s="44" t="s">
        <v>39</v>
      </c>
      <c r="I5687" s="19" t="s">
        <v>39</v>
      </c>
    </row>
    <row r="5688">
      <c r="A5688" s="41">
        <v>44416.0</v>
      </c>
      <c r="B5688" s="19">
        <v>956254.0</v>
      </c>
      <c r="C5688" s="19">
        <v>0.0</v>
      </c>
      <c r="D5688" s="42">
        <v>33.0</v>
      </c>
      <c r="E5688" s="43">
        <v>1.0</v>
      </c>
      <c r="F5688" s="19" t="s">
        <v>44</v>
      </c>
      <c r="G5688" s="19" t="s">
        <v>44</v>
      </c>
      <c r="H5688" s="44" t="s">
        <v>39</v>
      </c>
      <c r="I5688" s="19" t="s">
        <v>39</v>
      </c>
    </row>
    <row r="5689">
      <c r="A5689" s="41">
        <v>44416.0</v>
      </c>
      <c r="B5689" s="19">
        <v>955977.0</v>
      </c>
      <c r="C5689" s="19">
        <v>0.0</v>
      </c>
      <c r="D5689" s="42">
        <v>74.5</v>
      </c>
      <c r="E5689" s="43">
        <v>1.0</v>
      </c>
      <c r="F5689" s="19" t="s">
        <v>44</v>
      </c>
      <c r="G5689" s="19" t="s">
        <v>44</v>
      </c>
      <c r="H5689" s="44" t="s">
        <v>39</v>
      </c>
      <c r="I5689" s="19" t="s">
        <v>39</v>
      </c>
    </row>
    <row r="5690">
      <c r="A5690" s="41">
        <v>44418.0</v>
      </c>
      <c r="B5690" s="19">
        <v>957791.0</v>
      </c>
      <c r="C5690" s="19">
        <v>0.0</v>
      </c>
      <c r="D5690" s="42">
        <v>38.3</v>
      </c>
      <c r="E5690" s="43">
        <v>1.0</v>
      </c>
      <c r="F5690" s="19" t="s">
        <v>44</v>
      </c>
      <c r="G5690" s="19" t="s">
        <v>44</v>
      </c>
      <c r="H5690" s="44" t="s">
        <v>39</v>
      </c>
      <c r="I5690" s="19" t="s">
        <v>39</v>
      </c>
    </row>
    <row r="5691">
      <c r="A5691" s="41">
        <v>44419.0</v>
      </c>
      <c r="B5691" s="19">
        <v>958508.0</v>
      </c>
      <c r="C5691" s="19">
        <v>0.0</v>
      </c>
      <c r="D5691" s="42">
        <v>11.9</v>
      </c>
      <c r="E5691" s="43">
        <v>1.0</v>
      </c>
      <c r="F5691" s="19" t="s">
        <v>44</v>
      </c>
      <c r="G5691" s="19" t="s">
        <v>44</v>
      </c>
      <c r="H5691" s="44" t="s">
        <v>39</v>
      </c>
      <c r="I5691" s="19" t="s">
        <v>39</v>
      </c>
    </row>
    <row r="5692">
      <c r="A5692" s="41">
        <v>44420.0</v>
      </c>
      <c r="B5692" s="19">
        <v>958655.0</v>
      </c>
      <c r="C5692" s="19">
        <v>0.0</v>
      </c>
      <c r="D5692" s="42">
        <v>37.4</v>
      </c>
      <c r="E5692" s="43">
        <v>1.0</v>
      </c>
      <c r="F5692" s="19" t="s">
        <v>44</v>
      </c>
      <c r="G5692" s="19" t="s">
        <v>44</v>
      </c>
      <c r="H5692" s="44" t="s">
        <v>39</v>
      </c>
      <c r="I5692" s="19" t="s">
        <v>39</v>
      </c>
    </row>
    <row r="5693">
      <c r="A5693" s="41">
        <v>44411.0</v>
      </c>
      <c r="B5693" s="19">
        <v>951883.0</v>
      </c>
      <c r="C5693" s="19">
        <v>1.0</v>
      </c>
      <c r="D5693" s="42">
        <v>315.0</v>
      </c>
      <c r="E5693" s="43">
        <v>1.0</v>
      </c>
      <c r="F5693" s="19" t="s">
        <v>44</v>
      </c>
      <c r="G5693" s="19" t="s">
        <v>44</v>
      </c>
      <c r="H5693" s="44" t="s">
        <v>39</v>
      </c>
      <c r="I5693" s="19" t="s">
        <v>39</v>
      </c>
    </row>
    <row r="5694">
      <c r="A5694" s="41">
        <v>44412.0</v>
      </c>
      <c r="B5694" s="19">
        <v>952338.0</v>
      </c>
      <c r="C5694" s="19">
        <v>0.0</v>
      </c>
      <c r="D5694" s="42">
        <v>45.0</v>
      </c>
      <c r="E5694" s="43">
        <v>1.0</v>
      </c>
      <c r="F5694" s="19" t="s">
        <v>44</v>
      </c>
      <c r="G5694" s="19" t="s">
        <v>44</v>
      </c>
      <c r="H5694" s="44" t="s">
        <v>39</v>
      </c>
      <c r="I5694" s="19" t="s">
        <v>39</v>
      </c>
    </row>
    <row r="5695">
      <c r="A5695" s="41">
        <v>44413.0</v>
      </c>
      <c r="B5695" s="19">
        <v>953267.0</v>
      </c>
      <c r="C5695" s="19">
        <v>0.0</v>
      </c>
      <c r="D5695" s="42">
        <v>66.3</v>
      </c>
      <c r="E5695" s="43">
        <v>1.0</v>
      </c>
      <c r="F5695" s="19" t="s">
        <v>44</v>
      </c>
      <c r="G5695" s="19" t="s">
        <v>44</v>
      </c>
      <c r="H5695" s="44" t="s">
        <v>39</v>
      </c>
      <c r="I5695" s="19" t="s">
        <v>39</v>
      </c>
    </row>
    <row r="5696">
      <c r="A5696" s="41">
        <v>44414.0</v>
      </c>
      <c r="B5696" s="19">
        <v>954101.0</v>
      </c>
      <c r="C5696" s="19">
        <v>1.0</v>
      </c>
      <c r="D5696" s="42">
        <v>18.9</v>
      </c>
      <c r="E5696" s="43">
        <v>1.0</v>
      </c>
      <c r="F5696" s="19" t="s">
        <v>44</v>
      </c>
      <c r="G5696" s="19" t="s">
        <v>44</v>
      </c>
      <c r="H5696" s="44" t="s">
        <v>39</v>
      </c>
      <c r="I5696" s="19" t="s">
        <v>39</v>
      </c>
    </row>
    <row r="5697">
      <c r="A5697" s="41">
        <v>44415.0</v>
      </c>
      <c r="B5697" s="19">
        <v>955200.0</v>
      </c>
      <c r="C5697" s="19">
        <v>0.0</v>
      </c>
      <c r="D5697" s="42">
        <v>70.9</v>
      </c>
      <c r="E5697" s="43">
        <v>1.0</v>
      </c>
      <c r="F5697" s="19" t="s">
        <v>44</v>
      </c>
      <c r="G5697" s="19" t="s">
        <v>44</v>
      </c>
      <c r="H5697" s="44" t="s">
        <v>39</v>
      </c>
      <c r="I5697" s="19" t="s">
        <v>39</v>
      </c>
    </row>
    <row r="5698">
      <c r="A5698" s="41">
        <v>44418.0</v>
      </c>
      <c r="B5698" s="19">
        <v>957157.0</v>
      </c>
      <c r="C5698" s="19">
        <v>0.0</v>
      </c>
      <c r="D5698" s="42">
        <v>67.7</v>
      </c>
      <c r="E5698" s="43">
        <v>1.0</v>
      </c>
      <c r="F5698" s="19" t="s">
        <v>44</v>
      </c>
      <c r="G5698" s="19" t="s">
        <v>44</v>
      </c>
      <c r="H5698" s="44" t="s">
        <v>39</v>
      </c>
      <c r="I5698" s="19" t="s">
        <v>39</v>
      </c>
    </row>
    <row r="5699">
      <c r="A5699" s="41">
        <v>44409.0</v>
      </c>
      <c r="B5699" s="19">
        <v>949373.0</v>
      </c>
      <c r="C5699" s="19">
        <v>1.0</v>
      </c>
      <c r="D5699" s="42">
        <v>21.2</v>
      </c>
      <c r="E5699" s="43">
        <v>1.0</v>
      </c>
      <c r="F5699" s="19" t="s">
        <v>44</v>
      </c>
      <c r="G5699" s="19" t="s">
        <v>44</v>
      </c>
      <c r="H5699" s="44" t="s">
        <v>39</v>
      </c>
      <c r="I5699" s="19" t="s">
        <v>39</v>
      </c>
    </row>
    <row r="5700">
      <c r="A5700" s="41">
        <v>44410.0</v>
      </c>
      <c r="B5700" s="19">
        <v>950248.0</v>
      </c>
      <c r="C5700" s="19">
        <v>0.0</v>
      </c>
      <c r="D5700" s="42">
        <v>13.9</v>
      </c>
      <c r="E5700" s="43">
        <v>1.0</v>
      </c>
      <c r="F5700" s="19" t="s">
        <v>44</v>
      </c>
      <c r="G5700" s="19" t="s">
        <v>44</v>
      </c>
      <c r="H5700" s="44" t="s">
        <v>39</v>
      </c>
      <c r="I5700" s="19" t="s">
        <v>39</v>
      </c>
    </row>
    <row r="5701">
      <c r="A5701" s="41">
        <v>44412.0</v>
      </c>
      <c r="B5701" s="19">
        <v>951989.0</v>
      </c>
      <c r="C5701" s="19">
        <v>1.0</v>
      </c>
      <c r="D5701" s="42">
        <v>62.5</v>
      </c>
      <c r="E5701" s="43">
        <v>1.0</v>
      </c>
      <c r="F5701" s="19" t="s">
        <v>44</v>
      </c>
      <c r="G5701" s="19" t="s">
        <v>44</v>
      </c>
      <c r="H5701" s="44" t="s">
        <v>39</v>
      </c>
      <c r="I5701" s="19" t="s">
        <v>39</v>
      </c>
    </row>
    <row r="5702">
      <c r="A5702" s="41">
        <v>44412.0</v>
      </c>
      <c r="B5702" s="19">
        <v>952176.0</v>
      </c>
      <c r="C5702" s="19">
        <v>1.0</v>
      </c>
      <c r="D5702" s="42">
        <v>101.0</v>
      </c>
      <c r="E5702" s="43">
        <v>1.0</v>
      </c>
      <c r="F5702" s="19" t="s">
        <v>44</v>
      </c>
      <c r="G5702" s="19" t="s">
        <v>44</v>
      </c>
      <c r="H5702" s="44" t="s">
        <v>39</v>
      </c>
      <c r="I5702" s="19" t="s">
        <v>39</v>
      </c>
    </row>
    <row r="5703">
      <c r="A5703" s="41">
        <v>44412.0</v>
      </c>
      <c r="B5703" s="19">
        <v>952084.0</v>
      </c>
      <c r="C5703" s="19">
        <v>0.0</v>
      </c>
      <c r="D5703" s="42">
        <v>24.8</v>
      </c>
      <c r="E5703" s="43">
        <v>1.0</v>
      </c>
      <c r="F5703" s="19" t="s">
        <v>44</v>
      </c>
      <c r="G5703" s="19" t="s">
        <v>44</v>
      </c>
      <c r="H5703" s="44" t="s">
        <v>39</v>
      </c>
      <c r="I5703" s="19" t="s">
        <v>39</v>
      </c>
    </row>
    <row r="5704">
      <c r="A5704" s="41">
        <v>44414.0</v>
      </c>
      <c r="B5704" s="19">
        <v>954329.0</v>
      </c>
      <c r="C5704" s="19">
        <v>0.0</v>
      </c>
      <c r="D5704" s="42">
        <v>19.3</v>
      </c>
      <c r="E5704" s="43">
        <v>1.0</v>
      </c>
      <c r="F5704" s="19" t="s">
        <v>44</v>
      </c>
      <c r="G5704" s="19" t="s">
        <v>44</v>
      </c>
      <c r="H5704" s="44" t="s">
        <v>39</v>
      </c>
      <c r="I5704" s="19" t="s">
        <v>39</v>
      </c>
    </row>
    <row r="5705">
      <c r="A5705" s="41">
        <v>44414.0</v>
      </c>
      <c r="B5705" s="19">
        <v>954529.0</v>
      </c>
      <c r="C5705" s="19">
        <v>0.0</v>
      </c>
      <c r="D5705" s="42">
        <v>42.4</v>
      </c>
      <c r="E5705" s="43">
        <v>1.0</v>
      </c>
      <c r="F5705" s="19" t="s">
        <v>44</v>
      </c>
      <c r="G5705" s="19" t="s">
        <v>44</v>
      </c>
      <c r="H5705" s="44" t="s">
        <v>39</v>
      </c>
      <c r="I5705" s="19" t="s">
        <v>39</v>
      </c>
    </row>
    <row r="5706">
      <c r="A5706" s="41">
        <v>44414.0</v>
      </c>
      <c r="B5706" s="19">
        <v>954492.0</v>
      </c>
      <c r="C5706" s="19">
        <v>0.0</v>
      </c>
      <c r="D5706" s="42">
        <v>38.0</v>
      </c>
      <c r="E5706" s="43">
        <v>1.0</v>
      </c>
      <c r="F5706" s="19" t="s">
        <v>44</v>
      </c>
      <c r="G5706" s="19" t="s">
        <v>44</v>
      </c>
      <c r="H5706" s="44" t="s">
        <v>39</v>
      </c>
      <c r="I5706" s="19" t="s">
        <v>39</v>
      </c>
    </row>
    <row r="5707">
      <c r="A5707" s="41">
        <v>44415.0</v>
      </c>
      <c r="B5707" s="19">
        <v>954769.0</v>
      </c>
      <c r="C5707" s="19">
        <v>0.0</v>
      </c>
      <c r="D5707" s="42">
        <v>44.2</v>
      </c>
      <c r="E5707" s="43">
        <v>1.0</v>
      </c>
      <c r="F5707" s="19" t="s">
        <v>44</v>
      </c>
      <c r="G5707" s="19" t="s">
        <v>44</v>
      </c>
      <c r="H5707" s="44" t="s">
        <v>39</v>
      </c>
      <c r="I5707" s="19" t="s">
        <v>39</v>
      </c>
    </row>
    <row r="5708">
      <c r="A5708" s="41">
        <v>44416.0</v>
      </c>
      <c r="B5708" s="19">
        <v>955626.0</v>
      </c>
      <c r="C5708" s="19">
        <v>0.0</v>
      </c>
      <c r="D5708" s="42">
        <v>23.2</v>
      </c>
      <c r="E5708" s="43">
        <v>1.0</v>
      </c>
      <c r="F5708" s="19" t="s">
        <v>44</v>
      </c>
      <c r="G5708" s="19" t="s">
        <v>44</v>
      </c>
      <c r="H5708" s="44" t="s">
        <v>39</v>
      </c>
      <c r="I5708" s="19" t="s">
        <v>39</v>
      </c>
    </row>
    <row r="5709">
      <c r="A5709" s="41">
        <v>44419.0</v>
      </c>
      <c r="B5709" s="19">
        <v>958054.0</v>
      </c>
      <c r="C5709" s="19">
        <v>0.0</v>
      </c>
      <c r="D5709" s="42">
        <v>114.0</v>
      </c>
      <c r="E5709" s="43">
        <v>1.0</v>
      </c>
      <c r="F5709" s="19" t="s">
        <v>44</v>
      </c>
      <c r="G5709" s="19" t="s">
        <v>44</v>
      </c>
      <c r="H5709" s="44" t="s">
        <v>39</v>
      </c>
      <c r="I5709" s="19" t="s">
        <v>39</v>
      </c>
    </row>
    <row r="5710">
      <c r="A5710" s="41">
        <v>44422.0</v>
      </c>
      <c r="B5710" s="19">
        <v>960269.0</v>
      </c>
      <c r="C5710" s="19">
        <v>1.0</v>
      </c>
      <c r="D5710" s="42">
        <v>68.4</v>
      </c>
      <c r="E5710" s="43">
        <v>1.0</v>
      </c>
      <c r="F5710" s="19" t="s">
        <v>44</v>
      </c>
      <c r="G5710" s="19" t="s">
        <v>44</v>
      </c>
      <c r="H5710" s="44" t="s">
        <v>39</v>
      </c>
      <c r="I5710" s="19" t="s">
        <v>39</v>
      </c>
    </row>
    <row r="5711">
      <c r="A5711" s="41">
        <v>44423.0</v>
      </c>
      <c r="B5711" s="19">
        <v>960678.0</v>
      </c>
      <c r="C5711" s="19">
        <v>1.0</v>
      </c>
      <c r="D5711" s="42">
        <v>44.8</v>
      </c>
      <c r="E5711" s="43">
        <v>1.0</v>
      </c>
      <c r="F5711" s="19" t="s">
        <v>44</v>
      </c>
      <c r="G5711" s="19" t="s">
        <v>44</v>
      </c>
      <c r="H5711" s="44" t="s">
        <v>39</v>
      </c>
      <c r="I5711" s="19" t="s">
        <v>39</v>
      </c>
    </row>
    <row r="5712">
      <c r="A5712" s="41">
        <v>44409.0</v>
      </c>
      <c r="B5712" s="19">
        <v>949957.0</v>
      </c>
      <c r="C5712" s="19">
        <v>1.0</v>
      </c>
      <c r="D5712" s="42">
        <v>34.3</v>
      </c>
      <c r="E5712" s="43">
        <v>1.0</v>
      </c>
      <c r="F5712" s="19" t="s">
        <v>44</v>
      </c>
      <c r="G5712" s="19" t="s">
        <v>44</v>
      </c>
      <c r="H5712" s="44" t="s">
        <v>39</v>
      </c>
      <c r="I5712" s="19" t="s">
        <v>39</v>
      </c>
    </row>
    <row r="5713">
      <c r="A5713" s="41">
        <v>44410.0</v>
      </c>
      <c r="B5713" s="19">
        <v>950947.0</v>
      </c>
      <c r="C5713" s="19">
        <v>1.0</v>
      </c>
      <c r="D5713" s="42">
        <v>168.8</v>
      </c>
      <c r="E5713" s="43">
        <v>1.0</v>
      </c>
      <c r="F5713" s="19" t="s">
        <v>44</v>
      </c>
      <c r="G5713" s="19" t="s">
        <v>44</v>
      </c>
      <c r="H5713" s="44" t="s">
        <v>39</v>
      </c>
      <c r="I5713" s="19" t="s">
        <v>39</v>
      </c>
    </row>
    <row r="5714">
      <c r="A5714" s="41">
        <v>44410.0</v>
      </c>
      <c r="B5714" s="19">
        <v>950523.0</v>
      </c>
      <c r="C5714" s="19">
        <v>1.0</v>
      </c>
      <c r="D5714" s="42">
        <v>100.3</v>
      </c>
      <c r="E5714" s="43">
        <v>1.0</v>
      </c>
      <c r="F5714" s="19" t="s">
        <v>44</v>
      </c>
      <c r="G5714" s="19" t="s">
        <v>44</v>
      </c>
      <c r="H5714" s="44" t="s">
        <v>39</v>
      </c>
      <c r="I5714" s="19" t="s">
        <v>39</v>
      </c>
    </row>
    <row r="5715">
      <c r="A5715" s="41">
        <v>44411.0</v>
      </c>
      <c r="B5715" s="19">
        <v>951714.0</v>
      </c>
      <c r="C5715" s="19">
        <v>0.0</v>
      </c>
      <c r="D5715" s="42">
        <v>100.0</v>
      </c>
      <c r="E5715" s="43">
        <v>1.0</v>
      </c>
      <c r="F5715" s="19" t="s">
        <v>44</v>
      </c>
      <c r="G5715" s="19" t="s">
        <v>44</v>
      </c>
      <c r="H5715" s="44" t="s">
        <v>39</v>
      </c>
      <c r="I5715" s="19" t="s">
        <v>39</v>
      </c>
    </row>
    <row r="5716">
      <c r="A5716" s="41">
        <v>44412.0</v>
      </c>
      <c r="B5716" s="19">
        <v>952072.0</v>
      </c>
      <c r="C5716" s="19">
        <v>1.0</v>
      </c>
      <c r="D5716" s="42">
        <v>71.8</v>
      </c>
      <c r="E5716" s="43">
        <v>1.0</v>
      </c>
      <c r="F5716" s="19" t="s">
        <v>44</v>
      </c>
      <c r="G5716" s="19" t="s">
        <v>44</v>
      </c>
      <c r="H5716" s="44" t="s">
        <v>39</v>
      </c>
      <c r="I5716" s="19" t="s">
        <v>39</v>
      </c>
    </row>
    <row r="5717">
      <c r="A5717" s="41">
        <v>44412.0</v>
      </c>
      <c r="B5717" s="19">
        <v>952415.0</v>
      </c>
      <c r="C5717" s="19">
        <v>1.0</v>
      </c>
      <c r="D5717" s="42">
        <v>60.4</v>
      </c>
      <c r="E5717" s="43">
        <v>1.0</v>
      </c>
      <c r="F5717" s="19" t="s">
        <v>44</v>
      </c>
      <c r="G5717" s="19" t="s">
        <v>44</v>
      </c>
      <c r="H5717" s="44" t="s">
        <v>39</v>
      </c>
      <c r="I5717" s="19" t="s">
        <v>39</v>
      </c>
    </row>
    <row r="5718">
      <c r="A5718" s="41">
        <v>44413.0</v>
      </c>
      <c r="B5718" s="19">
        <v>953463.0</v>
      </c>
      <c r="C5718" s="19">
        <v>0.0</v>
      </c>
      <c r="D5718" s="42">
        <v>92.8</v>
      </c>
      <c r="E5718" s="43">
        <v>1.0</v>
      </c>
      <c r="F5718" s="19" t="s">
        <v>44</v>
      </c>
      <c r="G5718" s="19" t="s">
        <v>44</v>
      </c>
      <c r="H5718" s="44" t="s">
        <v>39</v>
      </c>
      <c r="I5718" s="19" t="s">
        <v>39</v>
      </c>
    </row>
    <row r="5719">
      <c r="A5719" s="41">
        <v>44414.0</v>
      </c>
      <c r="B5719" s="19">
        <v>954456.0</v>
      </c>
      <c r="C5719" s="19">
        <v>0.0</v>
      </c>
      <c r="D5719" s="42">
        <v>19.9</v>
      </c>
      <c r="E5719" s="43">
        <v>1.0</v>
      </c>
      <c r="F5719" s="19" t="s">
        <v>44</v>
      </c>
      <c r="G5719" s="19" t="s">
        <v>44</v>
      </c>
      <c r="H5719" s="44" t="s">
        <v>39</v>
      </c>
      <c r="I5719" s="19" t="s">
        <v>39</v>
      </c>
    </row>
    <row r="5720">
      <c r="A5720" s="41">
        <v>44416.0</v>
      </c>
      <c r="B5720" s="19">
        <v>955910.0</v>
      </c>
      <c r="C5720" s="19">
        <v>1.0</v>
      </c>
      <c r="D5720" s="42">
        <v>64.6</v>
      </c>
      <c r="E5720" s="43">
        <v>1.0</v>
      </c>
      <c r="F5720" s="19" t="s">
        <v>44</v>
      </c>
      <c r="G5720" s="19" t="s">
        <v>44</v>
      </c>
      <c r="H5720" s="44" t="s">
        <v>39</v>
      </c>
      <c r="I5720" s="19" t="s">
        <v>39</v>
      </c>
    </row>
    <row r="5721">
      <c r="A5721" s="41">
        <v>44416.0</v>
      </c>
      <c r="B5721" s="19">
        <v>956187.0</v>
      </c>
      <c r="C5721" s="19">
        <v>0.0</v>
      </c>
      <c r="D5721" s="42">
        <v>125.7</v>
      </c>
      <c r="E5721" s="43">
        <v>1.0</v>
      </c>
      <c r="F5721" s="19" t="s">
        <v>44</v>
      </c>
      <c r="G5721" s="19" t="s">
        <v>44</v>
      </c>
      <c r="H5721" s="44" t="s">
        <v>39</v>
      </c>
      <c r="I5721" s="19" t="s">
        <v>39</v>
      </c>
    </row>
    <row r="5722">
      <c r="A5722" s="41">
        <v>44419.0</v>
      </c>
      <c r="B5722" s="19">
        <v>957958.0</v>
      </c>
      <c r="C5722" s="19">
        <v>0.0</v>
      </c>
      <c r="D5722" s="42">
        <v>78.3</v>
      </c>
      <c r="E5722" s="43">
        <v>1.0</v>
      </c>
      <c r="F5722" s="19" t="s">
        <v>44</v>
      </c>
      <c r="G5722" s="19" t="s">
        <v>44</v>
      </c>
      <c r="H5722" s="44" t="s">
        <v>39</v>
      </c>
      <c r="I5722" s="19" t="s">
        <v>39</v>
      </c>
    </row>
    <row r="5723">
      <c r="A5723" s="41">
        <v>44419.0</v>
      </c>
      <c r="B5723" s="19">
        <v>958282.0</v>
      </c>
      <c r="C5723" s="19">
        <v>0.0</v>
      </c>
      <c r="D5723" s="42">
        <v>17.3</v>
      </c>
      <c r="E5723" s="43">
        <v>1.0</v>
      </c>
      <c r="F5723" s="19" t="s">
        <v>44</v>
      </c>
      <c r="G5723" s="19" t="s">
        <v>44</v>
      </c>
      <c r="H5723" s="44" t="s">
        <v>39</v>
      </c>
      <c r="I5723" s="19" t="s">
        <v>39</v>
      </c>
    </row>
    <row r="5724">
      <c r="A5724" s="41">
        <v>44420.0</v>
      </c>
      <c r="B5724" s="19">
        <v>958698.0</v>
      </c>
      <c r="C5724" s="19">
        <v>0.0</v>
      </c>
      <c r="D5724" s="42">
        <v>272.4</v>
      </c>
      <c r="E5724" s="43">
        <v>1.0</v>
      </c>
      <c r="F5724" s="19" t="s">
        <v>44</v>
      </c>
      <c r="G5724" s="19" t="s">
        <v>44</v>
      </c>
      <c r="H5724" s="44" t="s">
        <v>39</v>
      </c>
      <c r="I5724" s="19" t="s">
        <v>39</v>
      </c>
    </row>
    <row r="5725">
      <c r="A5725" s="41">
        <v>44409.0</v>
      </c>
      <c r="B5725" s="19">
        <v>949186.0</v>
      </c>
      <c r="C5725" s="19">
        <v>1.0</v>
      </c>
      <c r="D5725" s="42">
        <v>49.3</v>
      </c>
      <c r="E5725" s="43">
        <v>1.0</v>
      </c>
      <c r="F5725" s="19" t="s">
        <v>44</v>
      </c>
      <c r="G5725" s="19" t="s">
        <v>44</v>
      </c>
      <c r="H5725" s="44" t="s">
        <v>39</v>
      </c>
      <c r="I5725" s="19" t="s">
        <v>39</v>
      </c>
    </row>
    <row r="5726">
      <c r="A5726" s="41">
        <v>44409.0</v>
      </c>
      <c r="B5726" s="19">
        <v>949379.0</v>
      </c>
      <c r="C5726" s="19">
        <v>0.0</v>
      </c>
      <c r="D5726" s="42">
        <v>37.4</v>
      </c>
      <c r="E5726" s="43">
        <v>1.0</v>
      </c>
      <c r="F5726" s="19" t="s">
        <v>44</v>
      </c>
      <c r="G5726" s="19" t="s">
        <v>44</v>
      </c>
      <c r="H5726" s="44" t="s">
        <v>39</v>
      </c>
      <c r="I5726" s="19" t="s">
        <v>39</v>
      </c>
    </row>
    <row r="5727">
      <c r="A5727" s="41">
        <v>44409.0</v>
      </c>
      <c r="B5727" s="19">
        <v>949304.0</v>
      </c>
      <c r="C5727" s="19">
        <v>1.0</v>
      </c>
      <c r="D5727" s="42">
        <v>13.2</v>
      </c>
      <c r="E5727" s="43">
        <v>1.0</v>
      </c>
      <c r="F5727" s="19" t="s">
        <v>44</v>
      </c>
      <c r="G5727" s="19" t="s">
        <v>44</v>
      </c>
      <c r="H5727" s="44" t="s">
        <v>39</v>
      </c>
      <c r="I5727" s="19" t="s">
        <v>39</v>
      </c>
    </row>
    <row r="5728">
      <c r="A5728" s="41">
        <v>44411.0</v>
      </c>
      <c r="B5728" s="19">
        <v>951325.0</v>
      </c>
      <c r="C5728" s="19">
        <v>0.0</v>
      </c>
      <c r="D5728" s="42">
        <v>95.6</v>
      </c>
      <c r="E5728" s="43">
        <v>1.0</v>
      </c>
      <c r="F5728" s="19" t="s">
        <v>44</v>
      </c>
      <c r="G5728" s="19" t="s">
        <v>44</v>
      </c>
      <c r="H5728" s="44" t="s">
        <v>39</v>
      </c>
      <c r="I5728" s="19" t="s">
        <v>39</v>
      </c>
    </row>
    <row r="5729">
      <c r="A5729" s="41">
        <v>44413.0</v>
      </c>
      <c r="B5729" s="19">
        <v>953114.0</v>
      </c>
      <c r="C5729" s="19">
        <v>0.0</v>
      </c>
      <c r="D5729" s="42">
        <v>212.7</v>
      </c>
      <c r="E5729" s="43">
        <v>1.0</v>
      </c>
      <c r="F5729" s="19" t="s">
        <v>44</v>
      </c>
      <c r="G5729" s="19" t="s">
        <v>44</v>
      </c>
      <c r="H5729" s="44" t="s">
        <v>39</v>
      </c>
      <c r="I5729" s="19" t="s">
        <v>39</v>
      </c>
    </row>
    <row r="5730">
      <c r="A5730" s="41">
        <v>44415.0</v>
      </c>
      <c r="B5730" s="19">
        <v>954729.0</v>
      </c>
      <c r="C5730" s="19">
        <v>0.0</v>
      </c>
      <c r="D5730" s="42">
        <v>89.7</v>
      </c>
      <c r="E5730" s="43">
        <v>1.0</v>
      </c>
      <c r="F5730" s="19" t="s">
        <v>44</v>
      </c>
      <c r="G5730" s="19" t="s">
        <v>44</v>
      </c>
      <c r="H5730" s="44" t="s">
        <v>39</v>
      </c>
      <c r="I5730" s="19" t="s">
        <v>39</v>
      </c>
    </row>
    <row r="5731">
      <c r="A5731" s="41">
        <v>44416.0</v>
      </c>
      <c r="B5731" s="19">
        <v>956141.0</v>
      </c>
      <c r="C5731" s="19">
        <v>0.0</v>
      </c>
      <c r="D5731" s="42">
        <v>48.4</v>
      </c>
      <c r="E5731" s="43">
        <v>1.0</v>
      </c>
      <c r="F5731" s="19" t="s">
        <v>44</v>
      </c>
      <c r="G5731" s="19" t="s">
        <v>44</v>
      </c>
      <c r="H5731" s="44" t="s">
        <v>39</v>
      </c>
      <c r="I5731" s="19" t="s">
        <v>39</v>
      </c>
    </row>
    <row r="5732">
      <c r="A5732" s="41">
        <v>44418.0</v>
      </c>
      <c r="B5732" s="19">
        <v>957243.0</v>
      </c>
      <c r="C5732" s="19">
        <v>0.0</v>
      </c>
      <c r="D5732" s="42">
        <v>36.6</v>
      </c>
      <c r="E5732" s="43">
        <v>1.0</v>
      </c>
      <c r="F5732" s="19" t="s">
        <v>44</v>
      </c>
      <c r="G5732" s="19" t="s">
        <v>44</v>
      </c>
      <c r="H5732" s="44" t="s">
        <v>39</v>
      </c>
      <c r="I5732" s="19" t="s">
        <v>39</v>
      </c>
    </row>
    <row r="5733">
      <c r="A5733" s="41">
        <v>44420.0</v>
      </c>
      <c r="B5733" s="19">
        <v>959353.0</v>
      </c>
      <c r="C5733" s="19">
        <v>0.0</v>
      </c>
      <c r="D5733" s="42">
        <v>34.8</v>
      </c>
      <c r="E5733" s="43">
        <v>1.0</v>
      </c>
      <c r="F5733" s="19" t="s">
        <v>44</v>
      </c>
      <c r="G5733" s="19" t="s">
        <v>44</v>
      </c>
      <c r="H5733" s="44" t="s">
        <v>39</v>
      </c>
      <c r="I5733" s="19" t="s">
        <v>39</v>
      </c>
    </row>
    <row r="5734">
      <c r="A5734" s="41">
        <v>44421.0</v>
      </c>
      <c r="B5734" s="19">
        <v>959433.0</v>
      </c>
      <c r="C5734" s="19">
        <v>0.0</v>
      </c>
      <c r="D5734" s="42">
        <v>5.1</v>
      </c>
      <c r="E5734" s="43">
        <v>1.0</v>
      </c>
      <c r="F5734" s="19" t="s">
        <v>44</v>
      </c>
      <c r="G5734" s="19" t="s">
        <v>44</v>
      </c>
      <c r="H5734" s="44" t="s">
        <v>39</v>
      </c>
      <c r="I5734" s="19" t="s">
        <v>39</v>
      </c>
    </row>
    <row r="5735">
      <c r="A5735" s="41">
        <v>44422.0</v>
      </c>
      <c r="B5735" s="19">
        <v>960449.0</v>
      </c>
      <c r="C5735" s="19">
        <v>0.0</v>
      </c>
      <c r="D5735" s="42">
        <v>45.0</v>
      </c>
      <c r="E5735" s="43">
        <v>1.0</v>
      </c>
      <c r="F5735" s="19" t="s">
        <v>44</v>
      </c>
      <c r="G5735" s="19" t="s">
        <v>44</v>
      </c>
      <c r="H5735" s="44" t="s">
        <v>39</v>
      </c>
      <c r="I5735" s="19" t="s">
        <v>39</v>
      </c>
    </row>
    <row r="5736">
      <c r="A5736" s="41">
        <v>44410.0</v>
      </c>
      <c r="B5736" s="19">
        <v>950529.0</v>
      </c>
      <c r="C5736" s="19">
        <v>1.0</v>
      </c>
      <c r="D5736" s="42">
        <v>19.9</v>
      </c>
      <c r="E5736" s="43">
        <v>1.0</v>
      </c>
      <c r="F5736" s="19" t="s">
        <v>44</v>
      </c>
      <c r="G5736" s="19" t="s">
        <v>44</v>
      </c>
      <c r="H5736" s="44" t="s">
        <v>39</v>
      </c>
      <c r="I5736" s="19" t="s">
        <v>39</v>
      </c>
    </row>
    <row r="5737">
      <c r="A5737" s="41">
        <v>44410.0</v>
      </c>
      <c r="B5737" s="19">
        <v>951020.0</v>
      </c>
      <c r="C5737" s="19">
        <v>0.0</v>
      </c>
      <c r="D5737" s="42">
        <v>67.1</v>
      </c>
      <c r="E5737" s="43">
        <v>1.0</v>
      </c>
      <c r="F5737" s="19" t="s">
        <v>44</v>
      </c>
      <c r="G5737" s="19" t="s">
        <v>44</v>
      </c>
      <c r="H5737" s="44" t="s">
        <v>39</v>
      </c>
      <c r="I5737" s="19" t="s">
        <v>39</v>
      </c>
    </row>
    <row r="5738">
      <c r="A5738" s="41">
        <v>44413.0</v>
      </c>
      <c r="B5738" s="19">
        <v>953841.0</v>
      </c>
      <c r="C5738" s="19">
        <v>0.0</v>
      </c>
      <c r="D5738" s="42">
        <v>90.0</v>
      </c>
      <c r="E5738" s="43">
        <v>1.0</v>
      </c>
      <c r="F5738" s="19" t="s">
        <v>44</v>
      </c>
      <c r="G5738" s="19" t="s">
        <v>44</v>
      </c>
      <c r="H5738" s="44" t="s">
        <v>39</v>
      </c>
      <c r="I5738" s="19" t="s">
        <v>39</v>
      </c>
    </row>
    <row r="5739">
      <c r="A5739" s="41">
        <v>44415.0</v>
      </c>
      <c r="B5739" s="19">
        <v>955044.0</v>
      </c>
      <c r="C5739" s="19">
        <v>0.0</v>
      </c>
      <c r="D5739" s="42">
        <v>65.4</v>
      </c>
      <c r="E5739" s="43">
        <v>1.0</v>
      </c>
      <c r="F5739" s="19" t="s">
        <v>44</v>
      </c>
      <c r="G5739" s="19" t="s">
        <v>44</v>
      </c>
      <c r="H5739" s="44" t="s">
        <v>39</v>
      </c>
      <c r="I5739" s="19" t="s">
        <v>39</v>
      </c>
    </row>
    <row r="5740">
      <c r="A5740" s="41">
        <v>44417.0</v>
      </c>
      <c r="B5740" s="19">
        <v>956759.0</v>
      </c>
      <c r="C5740" s="19">
        <v>0.0</v>
      </c>
      <c r="D5740" s="42">
        <v>18.5</v>
      </c>
      <c r="E5740" s="43">
        <v>1.0</v>
      </c>
      <c r="F5740" s="19" t="s">
        <v>44</v>
      </c>
      <c r="G5740" s="19" t="s">
        <v>44</v>
      </c>
      <c r="H5740" s="44" t="s">
        <v>39</v>
      </c>
      <c r="I5740" s="19" t="s">
        <v>39</v>
      </c>
    </row>
    <row r="5741">
      <c r="A5741" s="41">
        <v>44418.0</v>
      </c>
      <c r="B5741" s="19">
        <v>957445.0</v>
      </c>
      <c r="C5741" s="19">
        <v>0.0</v>
      </c>
      <c r="D5741" s="42">
        <v>52.2</v>
      </c>
      <c r="E5741" s="43">
        <v>1.0</v>
      </c>
      <c r="F5741" s="19" t="s">
        <v>44</v>
      </c>
      <c r="G5741" s="19" t="s">
        <v>44</v>
      </c>
      <c r="H5741" s="44" t="s">
        <v>39</v>
      </c>
      <c r="I5741" s="19" t="s">
        <v>39</v>
      </c>
    </row>
    <row r="5742">
      <c r="A5742" s="41">
        <v>44409.0</v>
      </c>
      <c r="B5742" s="19">
        <v>949374.0</v>
      </c>
      <c r="C5742" s="19">
        <v>1.0</v>
      </c>
      <c r="D5742" s="42">
        <v>128.1</v>
      </c>
      <c r="E5742" s="43">
        <v>1.0</v>
      </c>
      <c r="F5742" s="19" t="s">
        <v>44</v>
      </c>
      <c r="G5742" s="19" t="s">
        <v>44</v>
      </c>
      <c r="H5742" s="44" t="s">
        <v>39</v>
      </c>
      <c r="I5742" s="19" t="s">
        <v>39</v>
      </c>
    </row>
    <row r="5743">
      <c r="A5743" s="41">
        <v>44409.0</v>
      </c>
      <c r="B5743" s="19">
        <v>949745.0</v>
      </c>
      <c r="C5743" s="19">
        <v>1.0</v>
      </c>
      <c r="D5743" s="42">
        <v>65.3</v>
      </c>
      <c r="E5743" s="43">
        <v>1.0</v>
      </c>
      <c r="F5743" s="19" t="s">
        <v>44</v>
      </c>
      <c r="G5743" s="19" t="s">
        <v>44</v>
      </c>
      <c r="H5743" s="44" t="s">
        <v>39</v>
      </c>
      <c r="I5743" s="19" t="s">
        <v>39</v>
      </c>
    </row>
    <row r="5744">
      <c r="A5744" s="41">
        <v>44412.0</v>
      </c>
      <c r="B5744" s="19">
        <v>952074.0</v>
      </c>
      <c r="C5744" s="19">
        <v>0.0</v>
      </c>
      <c r="D5744" s="42">
        <v>62.5</v>
      </c>
      <c r="E5744" s="43">
        <v>1.0</v>
      </c>
      <c r="F5744" s="19" t="s">
        <v>44</v>
      </c>
      <c r="G5744" s="19" t="s">
        <v>44</v>
      </c>
      <c r="H5744" s="44" t="s">
        <v>39</v>
      </c>
      <c r="I5744" s="19" t="s">
        <v>39</v>
      </c>
    </row>
    <row r="5745">
      <c r="A5745" s="41">
        <v>44414.0</v>
      </c>
      <c r="B5745" s="19">
        <v>954049.0</v>
      </c>
      <c r="C5745" s="19">
        <v>0.0</v>
      </c>
      <c r="D5745" s="42">
        <v>73.2</v>
      </c>
      <c r="E5745" s="43">
        <v>1.0</v>
      </c>
      <c r="F5745" s="19" t="s">
        <v>44</v>
      </c>
      <c r="G5745" s="19" t="s">
        <v>44</v>
      </c>
      <c r="H5745" s="44" t="s">
        <v>39</v>
      </c>
      <c r="I5745" s="19" t="s">
        <v>39</v>
      </c>
    </row>
    <row r="5746">
      <c r="A5746" s="41">
        <v>44415.0</v>
      </c>
      <c r="B5746" s="19">
        <v>955179.0</v>
      </c>
      <c r="C5746" s="19">
        <v>1.0</v>
      </c>
      <c r="D5746" s="42">
        <v>73.8</v>
      </c>
      <c r="E5746" s="43">
        <v>1.0</v>
      </c>
      <c r="F5746" s="19" t="s">
        <v>44</v>
      </c>
      <c r="G5746" s="19" t="s">
        <v>44</v>
      </c>
      <c r="H5746" s="44" t="s">
        <v>39</v>
      </c>
      <c r="I5746" s="19" t="s">
        <v>39</v>
      </c>
    </row>
    <row r="5747">
      <c r="A5747" s="41">
        <v>44416.0</v>
      </c>
      <c r="B5747" s="19">
        <v>955478.0</v>
      </c>
      <c r="C5747" s="19">
        <v>0.0</v>
      </c>
      <c r="D5747" s="42">
        <v>9.6</v>
      </c>
      <c r="E5747" s="43">
        <v>1.0</v>
      </c>
      <c r="F5747" s="19" t="s">
        <v>44</v>
      </c>
      <c r="G5747" s="19" t="s">
        <v>44</v>
      </c>
      <c r="H5747" s="44" t="s">
        <v>39</v>
      </c>
      <c r="I5747" s="19" t="s">
        <v>39</v>
      </c>
    </row>
    <row r="5748">
      <c r="A5748" s="41">
        <v>44418.0</v>
      </c>
      <c r="B5748" s="19">
        <v>957732.0</v>
      </c>
      <c r="C5748" s="19">
        <v>0.0</v>
      </c>
      <c r="D5748" s="42">
        <v>6.8</v>
      </c>
      <c r="E5748" s="43">
        <v>1.0</v>
      </c>
      <c r="F5748" s="19" t="s">
        <v>44</v>
      </c>
      <c r="G5748" s="19" t="s">
        <v>44</v>
      </c>
      <c r="H5748" s="44" t="s">
        <v>39</v>
      </c>
      <c r="I5748" s="19" t="s">
        <v>39</v>
      </c>
    </row>
    <row r="5749">
      <c r="A5749" s="41">
        <v>44419.0</v>
      </c>
      <c r="B5749" s="19">
        <v>958301.0</v>
      </c>
      <c r="C5749" s="19">
        <v>0.0</v>
      </c>
      <c r="D5749" s="42">
        <v>47.2</v>
      </c>
      <c r="E5749" s="43">
        <v>1.0</v>
      </c>
      <c r="F5749" s="19" t="s">
        <v>44</v>
      </c>
      <c r="G5749" s="19" t="s">
        <v>44</v>
      </c>
      <c r="H5749" s="44" t="s">
        <v>39</v>
      </c>
      <c r="I5749" s="19" t="s">
        <v>39</v>
      </c>
    </row>
    <row r="5750">
      <c r="A5750" s="41">
        <v>44413.0</v>
      </c>
      <c r="B5750" s="19">
        <v>953082.0</v>
      </c>
      <c r="C5750" s="19">
        <v>1.0</v>
      </c>
      <c r="D5750" s="42">
        <v>39.8</v>
      </c>
      <c r="E5750" s="43">
        <v>1.0</v>
      </c>
      <c r="F5750" s="19" t="s">
        <v>44</v>
      </c>
      <c r="G5750" s="19" t="s">
        <v>44</v>
      </c>
      <c r="H5750" s="44" t="s">
        <v>39</v>
      </c>
      <c r="I5750" s="19" t="s">
        <v>39</v>
      </c>
    </row>
    <row r="5751">
      <c r="A5751" s="41">
        <v>44414.0</v>
      </c>
      <c r="B5751" s="19">
        <v>954551.0</v>
      </c>
      <c r="C5751" s="19">
        <v>0.0</v>
      </c>
      <c r="D5751" s="42">
        <v>72.6</v>
      </c>
      <c r="E5751" s="43">
        <v>1.0</v>
      </c>
      <c r="F5751" s="19" t="s">
        <v>44</v>
      </c>
      <c r="G5751" s="19" t="s">
        <v>44</v>
      </c>
      <c r="H5751" s="44" t="s">
        <v>39</v>
      </c>
      <c r="I5751" s="19" t="s">
        <v>39</v>
      </c>
    </row>
    <row r="5752">
      <c r="A5752" s="41">
        <v>44416.0</v>
      </c>
      <c r="B5752" s="19">
        <v>956133.0</v>
      </c>
      <c r="C5752" s="19">
        <v>0.0</v>
      </c>
      <c r="D5752" s="42">
        <v>48.2</v>
      </c>
      <c r="E5752" s="43">
        <v>1.0</v>
      </c>
      <c r="F5752" s="19" t="s">
        <v>44</v>
      </c>
      <c r="G5752" s="19" t="s">
        <v>44</v>
      </c>
      <c r="H5752" s="44" t="s">
        <v>39</v>
      </c>
      <c r="I5752" s="19" t="s">
        <v>39</v>
      </c>
    </row>
    <row r="5753">
      <c r="A5753" s="41">
        <v>44418.0</v>
      </c>
      <c r="B5753" s="19">
        <v>957870.0</v>
      </c>
      <c r="C5753" s="19">
        <v>0.0</v>
      </c>
      <c r="D5753" s="42">
        <v>115.6</v>
      </c>
      <c r="E5753" s="43">
        <v>1.0</v>
      </c>
      <c r="F5753" s="19" t="s">
        <v>44</v>
      </c>
      <c r="G5753" s="19" t="s">
        <v>44</v>
      </c>
      <c r="H5753" s="44" t="s">
        <v>39</v>
      </c>
      <c r="I5753" s="19" t="s">
        <v>39</v>
      </c>
    </row>
    <row r="5754">
      <c r="A5754" s="41">
        <v>44420.0</v>
      </c>
      <c r="B5754" s="19">
        <v>959365.0</v>
      </c>
      <c r="C5754" s="19">
        <v>0.0</v>
      </c>
      <c r="D5754" s="42">
        <v>14.1</v>
      </c>
      <c r="E5754" s="43">
        <v>1.0</v>
      </c>
      <c r="F5754" s="19" t="s">
        <v>44</v>
      </c>
      <c r="G5754" s="19" t="s">
        <v>44</v>
      </c>
      <c r="H5754" s="44" t="s">
        <v>39</v>
      </c>
      <c r="I5754" s="19" t="s">
        <v>39</v>
      </c>
    </row>
    <row r="5755">
      <c r="A5755" s="41">
        <v>44420.0</v>
      </c>
      <c r="B5755" s="19">
        <v>958906.0</v>
      </c>
      <c r="C5755" s="19">
        <v>0.0</v>
      </c>
      <c r="D5755" s="42">
        <v>69.2</v>
      </c>
      <c r="E5755" s="43">
        <v>1.0</v>
      </c>
      <c r="F5755" s="19" t="s">
        <v>44</v>
      </c>
      <c r="G5755" s="19" t="s">
        <v>44</v>
      </c>
      <c r="H5755" s="44" t="s">
        <v>39</v>
      </c>
      <c r="I5755" s="19" t="s">
        <v>39</v>
      </c>
    </row>
    <row r="5756">
      <c r="A5756" s="41">
        <v>44421.0</v>
      </c>
      <c r="B5756" s="19">
        <v>959514.0</v>
      </c>
      <c r="C5756" s="19">
        <v>1.0</v>
      </c>
      <c r="D5756" s="42">
        <v>52.7</v>
      </c>
      <c r="E5756" s="43">
        <v>1.0</v>
      </c>
      <c r="F5756" s="19" t="s">
        <v>44</v>
      </c>
      <c r="G5756" s="19" t="s">
        <v>44</v>
      </c>
      <c r="H5756" s="44" t="s">
        <v>39</v>
      </c>
      <c r="I5756" s="19" t="s">
        <v>39</v>
      </c>
    </row>
    <row r="5757">
      <c r="A5757" s="41">
        <v>44421.0</v>
      </c>
      <c r="B5757" s="19">
        <v>959752.0</v>
      </c>
      <c r="C5757" s="19">
        <v>1.0</v>
      </c>
      <c r="D5757" s="42">
        <v>73.8</v>
      </c>
      <c r="E5757" s="43">
        <v>1.0</v>
      </c>
      <c r="F5757" s="19" t="s">
        <v>44</v>
      </c>
      <c r="G5757" s="19" t="s">
        <v>44</v>
      </c>
      <c r="H5757" s="44" t="s">
        <v>39</v>
      </c>
      <c r="I5757" s="19" t="s">
        <v>39</v>
      </c>
    </row>
    <row r="5758">
      <c r="A5758" s="41">
        <v>44409.0</v>
      </c>
      <c r="B5758" s="19">
        <v>949497.0</v>
      </c>
      <c r="C5758" s="19">
        <v>0.0</v>
      </c>
      <c r="D5758" s="42">
        <v>42.1</v>
      </c>
      <c r="E5758" s="43">
        <v>1.0</v>
      </c>
      <c r="F5758" s="19" t="s">
        <v>44</v>
      </c>
      <c r="G5758" s="19" t="s">
        <v>44</v>
      </c>
      <c r="H5758" s="44" t="s">
        <v>39</v>
      </c>
      <c r="I5758" s="19" t="s">
        <v>39</v>
      </c>
    </row>
    <row r="5759">
      <c r="A5759" s="41">
        <v>44410.0</v>
      </c>
      <c r="B5759" s="19">
        <v>950942.0</v>
      </c>
      <c r="C5759" s="19">
        <v>1.0</v>
      </c>
      <c r="D5759" s="42">
        <v>58.6</v>
      </c>
      <c r="E5759" s="43">
        <v>1.0</v>
      </c>
      <c r="F5759" s="19" t="s">
        <v>44</v>
      </c>
      <c r="G5759" s="19" t="s">
        <v>44</v>
      </c>
      <c r="H5759" s="44" t="s">
        <v>39</v>
      </c>
      <c r="I5759" s="19" t="s">
        <v>39</v>
      </c>
    </row>
    <row r="5760">
      <c r="A5760" s="41">
        <v>44410.0</v>
      </c>
      <c r="B5760" s="19">
        <v>950681.0</v>
      </c>
      <c r="C5760" s="19">
        <v>0.0</v>
      </c>
      <c r="D5760" s="42">
        <v>64.4</v>
      </c>
      <c r="E5760" s="43">
        <v>1.0</v>
      </c>
      <c r="F5760" s="19" t="s">
        <v>44</v>
      </c>
      <c r="G5760" s="19" t="s">
        <v>44</v>
      </c>
      <c r="H5760" s="44" t="s">
        <v>39</v>
      </c>
      <c r="I5760" s="19" t="s">
        <v>39</v>
      </c>
    </row>
    <row r="5761">
      <c r="A5761" s="41">
        <v>44410.0</v>
      </c>
      <c r="B5761" s="19">
        <v>950819.0</v>
      </c>
      <c r="C5761" s="19">
        <v>0.0</v>
      </c>
      <c r="D5761" s="42">
        <v>13.5</v>
      </c>
      <c r="E5761" s="43">
        <v>1.0</v>
      </c>
      <c r="F5761" s="19" t="s">
        <v>44</v>
      </c>
      <c r="G5761" s="19" t="s">
        <v>44</v>
      </c>
      <c r="H5761" s="44" t="s">
        <v>39</v>
      </c>
      <c r="I5761" s="19" t="s">
        <v>39</v>
      </c>
    </row>
    <row r="5762">
      <c r="A5762" s="41">
        <v>44411.0</v>
      </c>
      <c r="B5762" s="19">
        <v>951650.0</v>
      </c>
      <c r="C5762" s="19">
        <v>0.0</v>
      </c>
      <c r="D5762" s="42">
        <v>65.7</v>
      </c>
      <c r="E5762" s="43">
        <v>1.0</v>
      </c>
      <c r="F5762" s="19" t="s">
        <v>44</v>
      </c>
      <c r="G5762" s="19" t="s">
        <v>44</v>
      </c>
      <c r="H5762" s="44" t="s">
        <v>39</v>
      </c>
      <c r="I5762" s="19" t="s">
        <v>39</v>
      </c>
    </row>
    <row r="5763">
      <c r="A5763" s="41">
        <v>44412.0</v>
      </c>
      <c r="B5763" s="19">
        <v>952395.0</v>
      </c>
      <c r="C5763" s="19">
        <v>0.0</v>
      </c>
      <c r="D5763" s="42">
        <v>35.3</v>
      </c>
      <c r="E5763" s="43">
        <v>1.0</v>
      </c>
      <c r="F5763" s="19" t="s">
        <v>44</v>
      </c>
      <c r="G5763" s="19" t="s">
        <v>44</v>
      </c>
      <c r="H5763" s="44" t="s">
        <v>39</v>
      </c>
      <c r="I5763" s="19" t="s">
        <v>39</v>
      </c>
    </row>
    <row r="5764">
      <c r="A5764" s="41">
        <v>44412.0</v>
      </c>
      <c r="B5764" s="19">
        <v>952436.0</v>
      </c>
      <c r="C5764" s="19">
        <v>0.0</v>
      </c>
      <c r="D5764" s="42">
        <v>72.9</v>
      </c>
      <c r="E5764" s="43">
        <v>1.0</v>
      </c>
      <c r="F5764" s="19" t="s">
        <v>44</v>
      </c>
      <c r="G5764" s="19" t="s">
        <v>44</v>
      </c>
      <c r="H5764" s="44" t="s">
        <v>39</v>
      </c>
      <c r="I5764" s="19" t="s">
        <v>39</v>
      </c>
    </row>
    <row r="5765">
      <c r="A5765" s="41">
        <v>44414.0</v>
      </c>
      <c r="B5765" s="19">
        <v>954487.0</v>
      </c>
      <c r="C5765" s="19">
        <v>1.0</v>
      </c>
      <c r="D5765" s="42">
        <v>141.7</v>
      </c>
      <c r="E5765" s="43">
        <v>1.0</v>
      </c>
      <c r="F5765" s="19" t="s">
        <v>44</v>
      </c>
      <c r="G5765" s="19" t="s">
        <v>44</v>
      </c>
      <c r="H5765" s="44" t="s">
        <v>39</v>
      </c>
      <c r="I5765" s="19" t="s">
        <v>39</v>
      </c>
    </row>
    <row r="5766">
      <c r="A5766" s="41">
        <v>44417.0</v>
      </c>
      <c r="B5766" s="19">
        <v>956754.0</v>
      </c>
      <c r="C5766" s="19">
        <v>0.0</v>
      </c>
      <c r="D5766" s="42">
        <v>44.6</v>
      </c>
      <c r="E5766" s="43">
        <v>1.0</v>
      </c>
      <c r="F5766" s="19" t="s">
        <v>44</v>
      </c>
      <c r="G5766" s="19" t="s">
        <v>44</v>
      </c>
      <c r="H5766" s="44" t="s">
        <v>39</v>
      </c>
      <c r="I5766" s="19" t="s">
        <v>39</v>
      </c>
    </row>
    <row r="5767">
      <c r="A5767" s="41">
        <v>44419.0</v>
      </c>
      <c r="B5767" s="19">
        <v>958048.0</v>
      </c>
      <c r="C5767" s="19">
        <v>0.0</v>
      </c>
      <c r="D5767" s="42">
        <v>44.6</v>
      </c>
      <c r="E5767" s="43">
        <v>1.0</v>
      </c>
      <c r="F5767" s="19" t="s">
        <v>44</v>
      </c>
      <c r="G5767" s="19" t="s">
        <v>44</v>
      </c>
      <c r="H5767" s="44" t="s">
        <v>39</v>
      </c>
      <c r="I5767" s="19" t="s">
        <v>39</v>
      </c>
    </row>
    <row r="5768">
      <c r="A5768" s="41">
        <v>44419.0</v>
      </c>
      <c r="B5768" s="19">
        <v>958098.0</v>
      </c>
      <c r="C5768" s="19">
        <v>0.0</v>
      </c>
      <c r="D5768" s="42">
        <v>53.0</v>
      </c>
      <c r="E5768" s="43">
        <v>1.0</v>
      </c>
      <c r="F5768" s="19" t="s">
        <v>44</v>
      </c>
      <c r="G5768" s="19" t="s">
        <v>44</v>
      </c>
      <c r="H5768" s="44" t="s">
        <v>39</v>
      </c>
      <c r="I5768" s="19" t="s">
        <v>39</v>
      </c>
    </row>
    <row r="5769">
      <c r="A5769" s="41">
        <v>44421.0</v>
      </c>
      <c r="B5769" s="19">
        <v>959711.0</v>
      </c>
      <c r="C5769" s="19">
        <v>0.0</v>
      </c>
      <c r="D5769" s="42">
        <v>56.7</v>
      </c>
      <c r="E5769" s="43">
        <v>1.0</v>
      </c>
      <c r="F5769" s="19" t="s">
        <v>44</v>
      </c>
      <c r="G5769" s="19" t="s">
        <v>44</v>
      </c>
      <c r="H5769" s="44" t="s">
        <v>39</v>
      </c>
      <c r="I5769" s="19" t="s">
        <v>39</v>
      </c>
    </row>
    <row r="5770">
      <c r="A5770" s="41">
        <v>44410.0</v>
      </c>
      <c r="B5770" s="19">
        <v>951040.0</v>
      </c>
      <c r="C5770" s="19">
        <v>0.0</v>
      </c>
      <c r="D5770" s="42">
        <v>56.8</v>
      </c>
      <c r="E5770" s="43">
        <v>1.0</v>
      </c>
      <c r="F5770" s="19" t="s">
        <v>44</v>
      </c>
      <c r="G5770" s="19" t="s">
        <v>44</v>
      </c>
      <c r="H5770" s="44" t="s">
        <v>39</v>
      </c>
      <c r="I5770" s="19" t="s">
        <v>39</v>
      </c>
    </row>
    <row r="5771">
      <c r="A5771" s="41">
        <v>44410.0</v>
      </c>
      <c r="B5771" s="19">
        <v>950566.0</v>
      </c>
      <c r="C5771" s="19">
        <v>0.0</v>
      </c>
      <c r="D5771" s="42">
        <v>158.8</v>
      </c>
      <c r="E5771" s="43">
        <v>1.0</v>
      </c>
      <c r="F5771" s="19" t="s">
        <v>44</v>
      </c>
      <c r="G5771" s="19" t="s">
        <v>44</v>
      </c>
      <c r="H5771" s="44" t="s">
        <v>39</v>
      </c>
      <c r="I5771" s="19" t="s">
        <v>39</v>
      </c>
    </row>
    <row r="5772">
      <c r="A5772" s="41">
        <v>44412.0</v>
      </c>
      <c r="B5772" s="19">
        <v>952224.0</v>
      </c>
      <c r="C5772" s="19">
        <v>0.0</v>
      </c>
      <c r="D5772" s="42">
        <v>46.5</v>
      </c>
      <c r="E5772" s="43">
        <v>1.0</v>
      </c>
      <c r="F5772" s="19" t="s">
        <v>44</v>
      </c>
      <c r="G5772" s="19" t="s">
        <v>44</v>
      </c>
      <c r="H5772" s="44" t="s">
        <v>39</v>
      </c>
      <c r="I5772" s="19" t="s">
        <v>39</v>
      </c>
    </row>
    <row r="5773">
      <c r="A5773" s="41">
        <v>44412.0</v>
      </c>
      <c r="B5773" s="19">
        <v>952250.0</v>
      </c>
      <c r="C5773" s="19">
        <v>0.0</v>
      </c>
      <c r="D5773" s="42">
        <v>97.6</v>
      </c>
      <c r="E5773" s="43">
        <v>1.0</v>
      </c>
      <c r="F5773" s="19" t="s">
        <v>44</v>
      </c>
      <c r="G5773" s="19" t="s">
        <v>44</v>
      </c>
      <c r="H5773" s="44" t="s">
        <v>39</v>
      </c>
      <c r="I5773" s="19" t="s">
        <v>39</v>
      </c>
    </row>
    <row r="5774">
      <c r="A5774" s="41">
        <v>44412.0</v>
      </c>
      <c r="B5774" s="19">
        <v>952547.0</v>
      </c>
      <c r="C5774" s="19">
        <v>0.0</v>
      </c>
      <c r="D5774" s="42">
        <v>115.2</v>
      </c>
      <c r="E5774" s="43">
        <v>1.0</v>
      </c>
      <c r="F5774" s="19" t="s">
        <v>44</v>
      </c>
      <c r="G5774" s="19" t="s">
        <v>44</v>
      </c>
      <c r="H5774" s="44" t="s">
        <v>39</v>
      </c>
      <c r="I5774" s="19" t="s">
        <v>39</v>
      </c>
    </row>
    <row r="5775">
      <c r="A5775" s="41">
        <v>44414.0</v>
      </c>
      <c r="B5775" s="19">
        <v>954321.0</v>
      </c>
      <c r="C5775" s="19">
        <v>0.0</v>
      </c>
      <c r="D5775" s="42">
        <v>125.7</v>
      </c>
      <c r="E5775" s="43">
        <v>1.0</v>
      </c>
      <c r="F5775" s="19" t="s">
        <v>44</v>
      </c>
      <c r="G5775" s="19" t="s">
        <v>44</v>
      </c>
      <c r="H5775" s="44" t="s">
        <v>39</v>
      </c>
      <c r="I5775" s="19" t="s">
        <v>39</v>
      </c>
    </row>
    <row r="5776">
      <c r="A5776" s="41">
        <v>44416.0</v>
      </c>
      <c r="B5776" s="19">
        <v>955958.0</v>
      </c>
      <c r="C5776" s="19">
        <v>0.0</v>
      </c>
      <c r="D5776" s="42">
        <v>46.6</v>
      </c>
      <c r="E5776" s="43">
        <v>1.0</v>
      </c>
      <c r="F5776" s="19" t="s">
        <v>44</v>
      </c>
      <c r="G5776" s="19" t="s">
        <v>44</v>
      </c>
      <c r="H5776" s="44" t="s">
        <v>39</v>
      </c>
      <c r="I5776" s="19" t="s">
        <v>39</v>
      </c>
    </row>
    <row r="5777">
      <c r="A5777" s="41">
        <v>44416.0</v>
      </c>
      <c r="B5777" s="19">
        <v>955739.0</v>
      </c>
      <c r="C5777" s="19">
        <v>0.0</v>
      </c>
      <c r="D5777" s="42">
        <v>68.9</v>
      </c>
      <c r="E5777" s="43">
        <v>1.0</v>
      </c>
      <c r="F5777" s="19" t="s">
        <v>44</v>
      </c>
      <c r="G5777" s="19" t="s">
        <v>44</v>
      </c>
      <c r="H5777" s="44" t="s">
        <v>39</v>
      </c>
      <c r="I5777" s="19" t="s">
        <v>39</v>
      </c>
    </row>
    <row r="5778">
      <c r="A5778" s="41">
        <v>44416.0</v>
      </c>
      <c r="B5778" s="19">
        <v>955902.0</v>
      </c>
      <c r="C5778" s="19">
        <v>0.0</v>
      </c>
      <c r="D5778" s="42">
        <v>106.9</v>
      </c>
      <c r="E5778" s="43">
        <v>1.0</v>
      </c>
      <c r="F5778" s="19" t="s">
        <v>44</v>
      </c>
      <c r="G5778" s="19" t="s">
        <v>44</v>
      </c>
      <c r="H5778" s="44" t="s">
        <v>39</v>
      </c>
      <c r="I5778" s="19" t="s">
        <v>39</v>
      </c>
    </row>
    <row r="5779">
      <c r="A5779" s="41">
        <v>44417.0</v>
      </c>
      <c r="B5779" s="19">
        <v>956865.0</v>
      </c>
      <c r="C5779" s="19">
        <v>0.0</v>
      </c>
      <c r="D5779" s="42">
        <v>13.3</v>
      </c>
      <c r="E5779" s="43">
        <v>1.0</v>
      </c>
      <c r="F5779" s="19" t="s">
        <v>44</v>
      </c>
      <c r="G5779" s="19" t="s">
        <v>44</v>
      </c>
      <c r="H5779" s="44" t="s">
        <v>39</v>
      </c>
      <c r="I5779" s="19" t="s">
        <v>39</v>
      </c>
    </row>
    <row r="5780">
      <c r="A5780" s="41">
        <v>44417.0</v>
      </c>
      <c r="B5780" s="19">
        <v>956934.0</v>
      </c>
      <c r="C5780" s="19">
        <v>1.0</v>
      </c>
      <c r="D5780" s="42">
        <v>32.0</v>
      </c>
      <c r="E5780" s="43">
        <v>1.0</v>
      </c>
      <c r="F5780" s="19" t="s">
        <v>44</v>
      </c>
      <c r="G5780" s="19" t="s">
        <v>44</v>
      </c>
      <c r="H5780" s="44" t="s">
        <v>39</v>
      </c>
      <c r="I5780" s="19" t="s">
        <v>39</v>
      </c>
    </row>
    <row r="5781">
      <c r="A5781" s="41">
        <v>44418.0</v>
      </c>
      <c r="B5781" s="19">
        <v>957155.0</v>
      </c>
      <c r="C5781" s="19">
        <v>0.0</v>
      </c>
      <c r="D5781" s="42">
        <v>97.8</v>
      </c>
      <c r="E5781" s="43">
        <v>1.0</v>
      </c>
      <c r="F5781" s="19" t="s">
        <v>44</v>
      </c>
      <c r="G5781" s="19" t="s">
        <v>44</v>
      </c>
      <c r="H5781" s="44" t="s">
        <v>39</v>
      </c>
      <c r="I5781" s="19" t="s">
        <v>39</v>
      </c>
    </row>
    <row r="5782">
      <c r="A5782" s="41">
        <v>44418.0</v>
      </c>
      <c r="B5782" s="19">
        <v>957342.0</v>
      </c>
      <c r="C5782" s="19">
        <v>0.0</v>
      </c>
      <c r="D5782" s="42">
        <v>89.4</v>
      </c>
      <c r="E5782" s="43">
        <v>1.0</v>
      </c>
      <c r="F5782" s="19" t="s">
        <v>44</v>
      </c>
      <c r="G5782" s="19" t="s">
        <v>44</v>
      </c>
      <c r="H5782" s="44" t="s">
        <v>39</v>
      </c>
      <c r="I5782" s="19" t="s">
        <v>39</v>
      </c>
    </row>
    <row r="5783">
      <c r="A5783" s="41">
        <v>44420.0</v>
      </c>
      <c r="B5783" s="19">
        <v>959169.0</v>
      </c>
      <c r="C5783" s="19">
        <v>1.0</v>
      </c>
      <c r="D5783" s="42">
        <v>268.8</v>
      </c>
      <c r="E5783" s="43">
        <v>1.0</v>
      </c>
      <c r="F5783" s="19" t="s">
        <v>44</v>
      </c>
      <c r="G5783" s="19" t="s">
        <v>44</v>
      </c>
      <c r="H5783" s="44" t="s">
        <v>39</v>
      </c>
      <c r="I5783" s="19" t="s">
        <v>39</v>
      </c>
    </row>
    <row r="5784">
      <c r="A5784" s="41">
        <v>44423.0</v>
      </c>
      <c r="B5784" s="19">
        <v>960789.0</v>
      </c>
      <c r="C5784" s="19">
        <v>0.0</v>
      </c>
      <c r="D5784" s="42">
        <v>64.5</v>
      </c>
      <c r="E5784" s="43">
        <v>1.0</v>
      </c>
      <c r="F5784" s="19" t="s">
        <v>44</v>
      </c>
      <c r="G5784" s="19" t="s">
        <v>44</v>
      </c>
      <c r="H5784" s="44" t="s">
        <v>39</v>
      </c>
      <c r="I5784" s="19" t="s">
        <v>39</v>
      </c>
    </row>
    <row r="5785">
      <c r="A5785" s="41">
        <v>44410.0</v>
      </c>
      <c r="B5785" s="19">
        <v>950206.0</v>
      </c>
      <c r="C5785" s="19">
        <v>0.0</v>
      </c>
      <c r="D5785" s="42">
        <v>12.8</v>
      </c>
      <c r="E5785" s="43">
        <v>1.0</v>
      </c>
      <c r="F5785" s="19" t="s">
        <v>44</v>
      </c>
      <c r="G5785" s="19" t="s">
        <v>44</v>
      </c>
      <c r="H5785" s="44" t="s">
        <v>39</v>
      </c>
      <c r="I5785" s="19" t="s">
        <v>39</v>
      </c>
    </row>
    <row r="5786">
      <c r="A5786" s="41">
        <v>44410.0</v>
      </c>
      <c r="B5786" s="19">
        <v>950228.0</v>
      </c>
      <c r="C5786" s="19">
        <v>0.0</v>
      </c>
      <c r="D5786" s="42">
        <v>25.3</v>
      </c>
      <c r="E5786" s="43">
        <v>1.0</v>
      </c>
      <c r="F5786" s="19" t="s">
        <v>44</v>
      </c>
      <c r="G5786" s="19" t="s">
        <v>44</v>
      </c>
      <c r="H5786" s="44" t="s">
        <v>39</v>
      </c>
      <c r="I5786" s="19" t="s">
        <v>39</v>
      </c>
    </row>
    <row r="5787">
      <c r="A5787" s="41">
        <v>44411.0</v>
      </c>
      <c r="B5787" s="19">
        <v>951260.0</v>
      </c>
      <c r="C5787" s="19">
        <v>1.0</v>
      </c>
      <c r="D5787" s="42">
        <v>81.0</v>
      </c>
      <c r="E5787" s="43">
        <v>1.0</v>
      </c>
      <c r="F5787" s="19" t="s">
        <v>44</v>
      </c>
      <c r="G5787" s="19" t="s">
        <v>44</v>
      </c>
      <c r="H5787" s="44" t="s">
        <v>39</v>
      </c>
      <c r="I5787" s="19" t="s">
        <v>39</v>
      </c>
    </row>
    <row r="5788">
      <c r="A5788" s="41">
        <v>44413.0</v>
      </c>
      <c r="B5788" s="19">
        <v>953550.0</v>
      </c>
      <c r="C5788" s="19">
        <v>0.0</v>
      </c>
      <c r="D5788" s="42">
        <v>62.7</v>
      </c>
      <c r="E5788" s="43">
        <v>1.0</v>
      </c>
      <c r="F5788" s="19" t="s">
        <v>44</v>
      </c>
      <c r="G5788" s="19" t="s">
        <v>44</v>
      </c>
      <c r="H5788" s="44" t="s">
        <v>39</v>
      </c>
      <c r="I5788" s="19" t="s">
        <v>39</v>
      </c>
    </row>
    <row r="5789">
      <c r="A5789" s="41">
        <v>44416.0</v>
      </c>
      <c r="B5789" s="19">
        <v>955817.0</v>
      </c>
      <c r="C5789" s="19">
        <v>1.0</v>
      </c>
      <c r="D5789" s="42">
        <v>62.8</v>
      </c>
      <c r="E5789" s="43">
        <v>1.0</v>
      </c>
      <c r="F5789" s="19" t="s">
        <v>44</v>
      </c>
      <c r="G5789" s="19" t="s">
        <v>44</v>
      </c>
      <c r="H5789" s="44" t="s">
        <v>39</v>
      </c>
      <c r="I5789" s="19" t="s">
        <v>39</v>
      </c>
    </row>
    <row r="5790">
      <c r="A5790" s="41">
        <v>44418.0</v>
      </c>
      <c r="B5790" s="19">
        <v>957295.0</v>
      </c>
      <c r="C5790" s="19">
        <v>0.0</v>
      </c>
      <c r="D5790" s="42">
        <v>56.0</v>
      </c>
      <c r="E5790" s="43">
        <v>1.0</v>
      </c>
      <c r="F5790" s="19" t="s">
        <v>44</v>
      </c>
      <c r="G5790" s="19" t="s">
        <v>44</v>
      </c>
      <c r="H5790" s="44" t="s">
        <v>39</v>
      </c>
      <c r="I5790" s="19" t="s">
        <v>39</v>
      </c>
    </row>
    <row r="5791">
      <c r="A5791" s="41">
        <v>44419.0</v>
      </c>
      <c r="B5791" s="19">
        <v>957994.0</v>
      </c>
      <c r="C5791" s="19">
        <v>0.0</v>
      </c>
      <c r="D5791" s="42">
        <v>81.3</v>
      </c>
      <c r="E5791" s="43">
        <v>1.0</v>
      </c>
      <c r="F5791" s="19" t="s">
        <v>44</v>
      </c>
      <c r="G5791" s="19" t="s">
        <v>44</v>
      </c>
      <c r="H5791" s="44" t="s">
        <v>39</v>
      </c>
      <c r="I5791" s="19" t="s">
        <v>39</v>
      </c>
    </row>
    <row r="5792">
      <c r="A5792" s="41">
        <v>44420.0</v>
      </c>
      <c r="B5792" s="19">
        <v>959157.0</v>
      </c>
      <c r="C5792" s="19">
        <v>1.0</v>
      </c>
      <c r="D5792" s="42">
        <v>65.6</v>
      </c>
      <c r="E5792" s="43">
        <v>1.0</v>
      </c>
      <c r="F5792" s="19" t="s">
        <v>44</v>
      </c>
      <c r="G5792" s="19" t="s">
        <v>44</v>
      </c>
      <c r="H5792" s="44" t="s">
        <v>39</v>
      </c>
      <c r="I5792" s="19" t="s">
        <v>39</v>
      </c>
    </row>
    <row r="5793">
      <c r="A5793" s="41">
        <v>44411.0</v>
      </c>
      <c r="B5793" s="19">
        <v>951880.0</v>
      </c>
      <c r="C5793" s="19">
        <v>0.0</v>
      </c>
      <c r="D5793" s="42">
        <v>68.9</v>
      </c>
      <c r="E5793" s="43">
        <v>1.0</v>
      </c>
      <c r="F5793" s="19" t="s">
        <v>44</v>
      </c>
      <c r="G5793" s="19" t="s">
        <v>44</v>
      </c>
      <c r="H5793" s="44" t="s">
        <v>39</v>
      </c>
      <c r="I5793" s="19" t="s">
        <v>39</v>
      </c>
    </row>
    <row r="5794">
      <c r="A5794" s="41">
        <v>44411.0</v>
      </c>
      <c r="B5794" s="19">
        <v>951475.0</v>
      </c>
      <c r="C5794" s="19">
        <v>1.0</v>
      </c>
      <c r="D5794" s="42">
        <v>14.0</v>
      </c>
      <c r="E5794" s="43">
        <v>1.0</v>
      </c>
      <c r="F5794" s="19" t="s">
        <v>44</v>
      </c>
      <c r="G5794" s="19" t="s">
        <v>44</v>
      </c>
      <c r="H5794" s="44" t="s">
        <v>39</v>
      </c>
      <c r="I5794" s="19" t="s">
        <v>39</v>
      </c>
    </row>
    <row r="5795">
      <c r="A5795" s="41">
        <v>44413.0</v>
      </c>
      <c r="B5795" s="19">
        <v>953140.0</v>
      </c>
      <c r="C5795" s="19">
        <v>1.0</v>
      </c>
      <c r="D5795" s="42">
        <v>102.2</v>
      </c>
      <c r="E5795" s="43">
        <v>1.0</v>
      </c>
      <c r="F5795" s="19" t="s">
        <v>44</v>
      </c>
      <c r="G5795" s="19" t="s">
        <v>44</v>
      </c>
      <c r="H5795" s="44" t="s">
        <v>39</v>
      </c>
      <c r="I5795" s="19" t="s">
        <v>39</v>
      </c>
    </row>
    <row r="5796">
      <c r="A5796" s="41">
        <v>44414.0</v>
      </c>
      <c r="B5796" s="19">
        <v>954017.0</v>
      </c>
      <c r="C5796" s="19">
        <v>0.0</v>
      </c>
      <c r="D5796" s="42">
        <v>63.9</v>
      </c>
      <c r="E5796" s="43">
        <v>1.0</v>
      </c>
      <c r="F5796" s="19" t="s">
        <v>44</v>
      </c>
      <c r="G5796" s="19" t="s">
        <v>44</v>
      </c>
      <c r="H5796" s="44" t="s">
        <v>39</v>
      </c>
      <c r="I5796" s="19" t="s">
        <v>39</v>
      </c>
    </row>
    <row r="5797">
      <c r="A5797" s="41">
        <v>44417.0</v>
      </c>
      <c r="B5797" s="19">
        <v>956540.0</v>
      </c>
      <c r="C5797" s="19">
        <v>1.0</v>
      </c>
      <c r="D5797" s="42">
        <v>157.2</v>
      </c>
      <c r="E5797" s="43">
        <v>1.0</v>
      </c>
      <c r="F5797" s="19" t="s">
        <v>44</v>
      </c>
      <c r="G5797" s="19" t="s">
        <v>44</v>
      </c>
      <c r="H5797" s="44" t="s">
        <v>39</v>
      </c>
      <c r="I5797" s="19" t="s">
        <v>39</v>
      </c>
    </row>
    <row r="5798">
      <c r="A5798" s="41">
        <v>44418.0</v>
      </c>
      <c r="B5798" s="19">
        <v>957564.0</v>
      </c>
      <c r="C5798" s="19">
        <v>0.0</v>
      </c>
      <c r="D5798" s="42">
        <v>32.8</v>
      </c>
      <c r="E5798" s="43">
        <v>1.0</v>
      </c>
      <c r="F5798" s="19" t="s">
        <v>44</v>
      </c>
      <c r="G5798" s="19" t="s">
        <v>44</v>
      </c>
      <c r="H5798" s="44" t="s">
        <v>39</v>
      </c>
      <c r="I5798" s="19" t="s">
        <v>39</v>
      </c>
    </row>
    <row r="5799">
      <c r="A5799" s="41">
        <v>44419.0</v>
      </c>
      <c r="B5799" s="19">
        <v>958123.0</v>
      </c>
      <c r="C5799" s="19">
        <v>0.0</v>
      </c>
      <c r="D5799" s="42">
        <v>75.1</v>
      </c>
      <c r="E5799" s="43">
        <v>1.0</v>
      </c>
      <c r="F5799" s="19" t="s">
        <v>44</v>
      </c>
      <c r="G5799" s="19" t="s">
        <v>44</v>
      </c>
      <c r="H5799" s="44" t="s">
        <v>39</v>
      </c>
      <c r="I5799" s="19" t="s">
        <v>39</v>
      </c>
    </row>
    <row r="5800">
      <c r="A5800" s="41">
        <v>44419.0</v>
      </c>
      <c r="B5800" s="19">
        <v>958166.0</v>
      </c>
      <c r="C5800" s="19">
        <v>0.0</v>
      </c>
      <c r="D5800" s="42">
        <v>55.4</v>
      </c>
      <c r="E5800" s="43">
        <v>1.0</v>
      </c>
      <c r="F5800" s="19" t="s">
        <v>44</v>
      </c>
      <c r="G5800" s="19" t="s">
        <v>44</v>
      </c>
      <c r="H5800" s="44" t="s">
        <v>39</v>
      </c>
      <c r="I5800" s="19" t="s">
        <v>39</v>
      </c>
    </row>
    <row r="5801">
      <c r="A5801" s="41">
        <v>44419.0</v>
      </c>
      <c r="B5801" s="19">
        <v>958205.0</v>
      </c>
      <c r="C5801" s="19">
        <v>0.0</v>
      </c>
      <c r="D5801" s="42">
        <v>58.3</v>
      </c>
      <c r="E5801" s="43">
        <v>1.0</v>
      </c>
      <c r="F5801" s="19" t="s">
        <v>44</v>
      </c>
      <c r="G5801" s="19" t="s">
        <v>44</v>
      </c>
      <c r="H5801" s="44" t="s">
        <v>39</v>
      </c>
      <c r="I5801" s="19" t="s">
        <v>39</v>
      </c>
    </row>
    <row r="5802">
      <c r="A5802" s="41">
        <v>44422.0</v>
      </c>
      <c r="B5802" s="19">
        <v>960352.0</v>
      </c>
      <c r="C5802" s="19">
        <v>0.0</v>
      </c>
      <c r="D5802" s="42">
        <v>113.8</v>
      </c>
      <c r="E5802" s="43">
        <v>1.0</v>
      </c>
      <c r="F5802" s="19" t="s">
        <v>44</v>
      </c>
      <c r="G5802" s="19" t="s">
        <v>44</v>
      </c>
      <c r="H5802" s="44" t="s">
        <v>39</v>
      </c>
      <c r="I5802" s="19" t="s">
        <v>39</v>
      </c>
    </row>
    <row r="5803">
      <c r="A5803" s="41">
        <v>44423.0</v>
      </c>
      <c r="B5803" s="19">
        <v>960768.0</v>
      </c>
      <c r="C5803" s="19">
        <v>0.0</v>
      </c>
      <c r="D5803" s="42">
        <v>58.3</v>
      </c>
      <c r="E5803" s="43">
        <v>1.0</v>
      </c>
      <c r="F5803" s="19" t="s">
        <v>44</v>
      </c>
      <c r="G5803" s="19" t="s">
        <v>44</v>
      </c>
      <c r="H5803" s="44" t="s">
        <v>39</v>
      </c>
      <c r="I5803" s="19" t="s">
        <v>39</v>
      </c>
    </row>
    <row r="5804">
      <c r="A5804" s="41">
        <v>44411.0</v>
      </c>
      <c r="B5804" s="19">
        <v>951822.0</v>
      </c>
      <c r="C5804" s="19">
        <v>0.0</v>
      </c>
      <c r="D5804" s="42">
        <v>72.1</v>
      </c>
      <c r="E5804" s="43">
        <v>1.0</v>
      </c>
      <c r="F5804" s="19" t="s">
        <v>44</v>
      </c>
      <c r="G5804" s="19" t="s">
        <v>44</v>
      </c>
      <c r="H5804" s="44" t="s">
        <v>39</v>
      </c>
      <c r="I5804" s="19" t="s">
        <v>39</v>
      </c>
    </row>
    <row r="5805">
      <c r="A5805" s="41">
        <v>44414.0</v>
      </c>
      <c r="B5805" s="19">
        <v>954423.0</v>
      </c>
      <c r="C5805" s="19">
        <v>0.0</v>
      </c>
      <c r="D5805" s="42">
        <v>58.5</v>
      </c>
      <c r="E5805" s="43">
        <v>1.0</v>
      </c>
      <c r="F5805" s="19" t="s">
        <v>44</v>
      </c>
      <c r="G5805" s="19" t="s">
        <v>44</v>
      </c>
      <c r="H5805" s="44" t="s">
        <v>39</v>
      </c>
      <c r="I5805" s="19" t="s">
        <v>39</v>
      </c>
    </row>
    <row r="5806">
      <c r="A5806" s="41">
        <v>44419.0</v>
      </c>
      <c r="B5806" s="19">
        <v>957996.0</v>
      </c>
      <c r="C5806" s="19">
        <v>1.0</v>
      </c>
      <c r="D5806" s="42">
        <v>61.2</v>
      </c>
      <c r="E5806" s="43">
        <v>1.0</v>
      </c>
      <c r="F5806" s="19" t="s">
        <v>44</v>
      </c>
      <c r="G5806" s="19" t="s">
        <v>44</v>
      </c>
      <c r="H5806" s="44" t="s">
        <v>39</v>
      </c>
      <c r="I5806" s="19" t="s">
        <v>39</v>
      </c>
    </row>
    <row r="5807">
      <c r="A5807" s="41">
        <v>44421.0</v>
      </c>
      <c r="B5807" s="19">
        <v>959619.0</v>
      </c>
      <c r="C5807" s="19">
        <v>0.0</v>
      </c>
      <c r="D5807" s="42">
        <v>16.5</v>
      </c>
      <c r="E5807" s="43">
        <v>1.0</v>
      </c>
      <c r="F5807" s="19" t="s">
        <v>44</v>
      </c>
      <c r="G5807" s="19" t="s">
        <v>44</v>
      </c>
      <c r="H5807" s="44" t="s">
        <v>39</v>
      </c>
      <c r="I5807" s="19" t="s">
        <v>39</v>
      </c>
    </row>
    <row r="5808">
      <c r="A5808" s="41">
        <v>44421.0</v>
      </c>
      <c r="B5808" s="19">
        <v>959646.0</v>
      </c>
      <c r="C5808" s="19">
        <v>0.0</v>
      </c>
      <c r="D5808" s="42">
        <v>87.2</v>
      </c>
      <c r="E5808" s="43">
        <v>1.0</v>
      </c>
      <c r="F5808" s="19" t="s">
        <v>44</v>
      </c>
      <c r="G5808" s="19" t="s">
        <v>44</v>
      </c>
      <c r="H5808" s="44" t="s">
        <v>39</v>
      </c>
      <c r="I5808" s="19" t="s">
        <v>39</v>
      </c>
    </row>
    <row r="5809">
      <c r="A5809" s="41">
        <v>44411.0</v>
      </c>
      <c r="B5809" s="19">
        <v>951561.0</v>
      </c>
      <c r="C5809" s="19">
        <v>0.0</v>
      </c>
      <c r="D5809" s="42">
        <v>37.0</v>
      </c>
      <c r="E5809" s="43">
        <v>1.0</v>
      </c>
      <c r="F5809" s="19" t="s">
        <v>44</v>
      </c>
      <c r="G5809" s="19" t="s">
        <v>44</v>
      </c>
      <c r="H5809" s="44" t="s">
        <v>39</v>
      </c>
      <c r="I5809" s="19" t="s">
        <v>39</v>
      </c>
    </row>
    <row r="5810">
      <c r="A5810" s="41">
        <v>44413.0</v>
      </c>
      <c r="B5810" s="19">
        <v>953658.0</v>
      </c>
      <c r="C5810" s="19">
        <v>1.0</v>
      </c>
      <c r="D5810" s="42">
        <v>59.0</v>
      </c>
      <c r="E5810" s="43">
        <v>1.0</v>
      </c>
      <c r="F5810" s="19" t="s">
        <v>44</v>
      </c>
      <c r="G5810" s="19" t="s">
        <v>44</v>
      </c>
      <c r="H5810" s="44" t="s">
        <v>39</v>
      </c>
      <c r="I5810" s="19" t="s">
        <v>39</v>
      </c>
    </row>
    <row r="5811">
      <c r="A5811" s="41">
        <v>44414.0</v>
      </c>
      <c r="B5811" s="19">
        <v>954044.0</v>
      </c>
      <c r="C5811" s="19">
        <v>0.0</v>
      </c>
      <c r="D5811" s="42">
        <v>66.4</v>
      </c>
      <c r="E5811" s="43">
        <v>1.0</v>
      </c>
      <c r="F5811" s="19" t="s">
        <v>44</v>
      </c>
      <c r="G5811" s="19" t="s">
        <v>44</v>
      </c>
      <c r="H5811" s="44" t="s">
        <v>39</v>
      </c>
      <c r="I5811" s="19" t="s">
        <v>39</v>
      </c>
    </row>
    <row r="5812">
      <c r="A5812" s="41">
        <v>44415.0</v>
      </c>
      <c r="B5812" s="19">
        <v>955095.0</v>
      </c>
      <c r="C5812" s="19">
        <v>1.0</v>
      </c>
      <c r="D5812" s="42">
        <v>72.4</v>
      </c>
      <c r="E5812" s="43">
        <v>1.0</v>
      </c>
      <c r="F5812" s="19" t="s">
        <v>44</v>
      </c>
      <c r="G5812" s="19" t="s">
        <v>44</v>
      </c>
      <c r="H5812" s="44" t="s">
        <v>39</v>
      </c>
      <c r="I5812" s="19" t="s">
        <v>39</v>
      </c>
    </row>
    <row r="5813">
      <c r="A5813" s="41">
        <v>44423.0</v>
      </c>
      <c r="B5813" s="19">
        <v>960940.0</v>
      </c>
      <c r="C5813" s="19">
        <v>0.0</v>
      </c>
      <c r="D5813" s="42">
        <v>82.6</v>
      </c>
      <c r="E5813" s="43">
        <v>1.0</v>
      </c>
      <c r="F5813" s="19" t="s">
        <v>44</v>
      </c>
      <c r="G5813" s="19" t="s">
        <v>44</v>
      </c>
      <c r="H5813" s="44" t="s">
        <v>39</v>
      </c>
      <c r="I5813" s="19" t="s">
        <v>39</v>
      </c>
    </row>
    <row r="5814">
      <c r="A5814" s="41">
        <v>44410.0</v>
      </c>
      <c r="B5814" s="19">
        <v>950232.0</v>
      </c>
      <c r="C5814" s="19">
        <v>1.0</v>
      </c>
      <c r="D5814" s="42">
        <v>108.2</v>
      </c>
      <c r="E5814" s="43">
        <v>1.0</v>
      </c>
      <c r="F5814" s="19" t="s">
        <v>44</v>
      </c>
      <c r="G5814" s="19" t="s">
        <v>44</v>
      </c>
      <c r="H5814" s="44" t="s">
        <v>39</v>
      </c>
      <c r="I5814" s="19" t="s">
        <v>39</v>
      </c>
    </row>
    <row r="5815">
      <c r="A5815" s="41">
        <v>44410.0</v>
      </c>
      <c r="B5815" s="19">
        <v>950327.0</v>
      </c>
      <c r="C5815" s="19">
        <v>1.0</v>
      </c>
      <c r="D5815" s="42">
        <v>186.3</v>
      </c>
      <c r="E5815" s="43">
        <v>1.0</v>
      </c>
      <c r="F5815" s="19" t="s">
        <v>44</v>
      </c>
      <c r="G5815" s="19" t="s">
        <v>44</v>
      </c>
      <c r="H5815" s="44" t="s">
        <v>39</v>
      </c>
      <c r="I5815" s="19" t="s">
        <v>39</v>
      </c>
    </row>
    <row r="5816">
      <c r="A5816" s="41">
        <v>44411.0</v>
      </c>
      <c r="B5816" s="19">
        <v>951675.0</v>
      </c>
      <c r="C5816" s="19">
        <v>0.0</v>
      </c>
      <c r="D5816" s="42">
        <v>107.4</v>
      </c>
      <c r="E5816" s="43">
        <v>1.0</v>
      </c>
      <c r="F5816" s="19" t="s">
        <v>44</v>
      </c>
      <c r="G5816" s="19" t="s">
        <v>44</v>
      </c>
      <c r="H5816" s="44" t="s">
        <v>39</v>
      </c>
      <c r="I5816" s="19" t="s">
        <v>39</v>
      </c>
    </row>
    <row r="5817">
      <c r="A5817" s="41">
        <v>44412.0</v>
      </c>
      <c r="B5817" s="19">
        <v>952096.0</v>
      </c>
      <c r="C5817" s="19">
        <v>0.0</v>
      </c>
      <c r="D5817" s="42">
        <v>90.0</v>
      </c>
      <c r="E5817" s="43">
        <v>1.0</v>
      </c>
      <c r="F5817" s="19" t="s">
        <v>44</v>
      </c>
      <c r="G5817" s="19" t="s">
        <v>44</v>
      </c>
      <c r="H5817" s="44" t="s">
        <v>39</v>
      </c>
      <c r="I5817" s="19" t="s">
        <v>39</v>
      </c>
    </row>
    <row r="5818">
      <c r="A5818" s="41">
        <v>44414.0</v>
      </c>
      <c r="B5818" s="19">
        <v>954009.0</v>
      </c>
      <c r="C5818" s="19">
        <v>0.0</v>
      </c>
      <c r="D5818" s="42">
        <v>51.3</v>
      </c>
      <c r="E5818" s="43">
        <v>1.0</v>
      </c>
      <c r="F5818" s="19" t="s">
        <v>44</v>
      </c>
      <c r="G5818" s="19" t="s">
        <v>44</v>
      </c>
      <c r="H5818" s="44" t="s">
        <v>39</v>
      </c>
      <c r="I5818" s="19" t="s">
        <v>39</v>
      </c>
    </row>
    <row r="5819">
      <c r="A5819" s="41">
        <v>44416.0</v>
      </c>
      <c r="B5819" s="19">
        <v>955811.0</v>
      </c>
      <c r="C5819" s="19">
        <v>0.0</v>
      </c>
      <c r="D5819" s="42">
        <v>69.1</v>
      </c>
      <c r="E5819" s="43">
        <v>1.0</v>
      </c>
      <c r="F5819" s="19" t="s">
        <v>44</v>
      </c>
      <c r="G5819" s="19" t="s">
        <v>44</v>
      </c>
      <c r="H5819" s="44" t="s">
        <v>39</v>
      </c>
      <c r="I5819" s="19" t="s">
        <v>39</v>
      </c>
    </row>
    <row r="5820">
      <c r="A5820" s="41">
        <v>44416.0</v>
      </c>
      <c r="B5820" s="19">
        <v>956171.0</v>
      </c>
      <c r="C5820" s="19">
        <v>0.0</v>
      </c>
      <c r="D5820" s="42">
        <v>58.9</v>
      </c>
      <c r="E5820" s="43">
        <v>1.0</v>
      </c>
      <c r="F5820" s="19" t="s">
        <v>44</v>
      </c>
      <c r="G5820" s="19" t="s">
        <v>44</v>
      </c>
      <c r="H5820" s="44" t="s">
        <v>39</v>
      </c>
      <c r="I5820" s="19" t="s">
        <v>39</v>
      </c>
    </row>
    <row r="5821">
      <c r="A5821" s="41">
        <v>44416.0</v>
      </c>
      <c r="B5821" s="19">
        <v>956139.0</v>
      </c>
      <c r="C5821" s="19">
        <v>0.0</v>
      </c>
      <c r="D5821" s="42">
        <v>49.2</v>
      </c>
      <c r="E5821" s="43">
        <v>1.0</v>
      </c>
      <c r="F5821" s="19" t="s">
        <v>44</v>
      </c>
      <c r="G5821" s="19" t="s">
        <v>44</v>
      </c>
      <c r="H5821" s="44" t="s">
        <v>39</v>
      </c>
      <c r="I5821" s="19" t="s">
        <v>39</v>
      </c>
    </row>
    <row r="5822">
      <c r="A5822" s="41">
        <v>44419.0</v>
      </c>
      <c r="B5822" s="19">
        <v>958547.0</v>
      </c>
      <c r="C5822" s="19">
        <v>0.0</v>
      </c>
      <c r="D5822" s="42">
        <v>53.6</v>
      </c>
      <c r="E5822" s="43">
        <v>1.0</v>
      </c>
      <c r="F5822" s="19" t="s">
        <v>44</v>
      </c>
      <c r="G5822" s="19" t="s">
        <v>44</v>
      </c>
      <c r="H5822" s="44" t="s">
        <v>39</v>
      </c>
      <c r="I5822" s="19" t="s">
        <v>39</v>
      </c>
    </row>
    <row r="5823">
      <c r="A5823" s="41">
        <v>44421.0</v>
      </c>
      <c r="B5823" s="19">
        <v>959448.0</v>
      </c>
      <c r="C5823" s="19">
        <v>1.0</v>
      </c>
      <c r="D5823" s="42">
        <v>78.9</v>
      </c>
      <c r="E5823" s="43">
        <v>1.0</v>
      </c>
      <c r="F5823" s="19" t="s">
        <v>44</v>
      </c>
      <c r="G5823" s="19" t="s">
        <v>44</v>
      </c>
      <c r="H5823" s="44" t="s">
        <v>39</v>
      </c>
      <c r="I5823" s="19" t="s">
        <v>39</v>
      </c>
    </row>
    <row r="5824">
      <c r="A5824" s="41">
        <v>44423.0</v>
      </c>
      <c r="B5824" s="19">
        <v>960804.0</v>
      </c>
      <c r="C5824" s="19">
        <v>0.0</v>
      </c>
      <c r="D5824" s="42">
        <v>94.8</v>
      </c>
      <c r="E5824" s="43">
        <v>1.0</v>
      </c>
      <c r="F5824" s="19" t="s">
        <v>44</v>
      </c>
      <c r="G5824" s="19" t="s">
        <v>44</v>
      </c>
      <c r="H5824" s="44" t="s">
        <v>39</v>
      </c>
      <c r="I5824" s="19" t="s">
        <v>39</v>
      </c>
    </row>
    <row r="5825">
      <c r="A5825" s="41">
        <v>44409.0</v>
      </c>
      <c r="B5825" s="19">
        <v>949997.0</v>
      </c>
      <c r="C5825" s="19">
        <v>0.0</v>
      </c>
      <c r="D5825" s="42">
        <v>46.0</v>
      </c>
      <c r="E5825" s="43">
        <v>1.0</v>
      </c>
      <c r="F5825" s="19" t="s">
        <v>44</v>
      </c>
      <c r="G5825" s="19" t="s">
        <v>44</v>
      </c>
      <c r="H5825" s="44" t="s">
        <v>39</v>
      </c>
      <c r="I5825" s="19" t="s">
        <v>39</v>
      </c>
    </row>
    <row r="5826">
      <c r="A5826" s="41">
        <v>44412.0</v>
      </c>
      <c r="B5826" s="19">
        <v>952565.0</v>
      </c>
      <c r="C5826" s="19">
        <v>0.0</v>
      </c>
      <c r="D5826" s="42">
        <v>75.4</v>
      </c>
      <c r="E5826" s="43">
        <v>1.0</v>
      </c>
      <c r="F5826" s="19" t="s">
        <v>44</v>
      </c>
      <c r="G5826" s="19" t="s">
        <v>44</v>
      </c>
      <c r="H5826" s="44" t="s">
        <v>39</v>
      </c>
      <c r="I5826" s="19" t="s">
        <v>39</v>
      </c>
    </row>
    <row r="5827">
      <c r="A5827" s="41">
        <v>44414.0</v>
      </c>
      <c r="B5827" s="19">
        <v>954431.0</v>
      </c>
      <c r="C5827" s="19">
        <v>0.0</v>
      </c>
      <c r="D5827" s="42">
        <v>29.0</v>
      </c>
      <c r="E5827" s="43">
        <v>1.0</v>
      </c>
      <c r="F5827" s="19" t="s">
        <v>44</v>
      </c>
      <c r="G5827" s="19" t="s">
        <v>44</v>
      </c>
      <c r="H5827" s="44" t="s">
        <v>39</v>
      </c>
      <c r="I5827" s="19" t="s">
        <v>39</v>
      </c>
    </row>
    <row r="5828">
      <c r="A5828" s="41">
        <v>44414.0</v>
      </c>
      <c r="B5828" s="19">
        <v>954226.0</v>
      </c>
      <c r="C5828" s="19">
        <v>0.0</v>
      </c>
      <c r="D5828" s="42">
        <v>59.9</v>
      </c>
      <c r="E5828" s="43">
        <v>1.0</v>
      </c>
      <c r="F5828" s="19" t="s">
        <v>44</v>
      </c>
      <c r="G5828" s="19" t="s">
        <v>44</v>
      </c>
      <c r="H5828" s="44" t="s">
        <v>39</v>
      </c>
      <c r="I5828" s="19" t="s">
        <v>39</v>
      </c>
    </row>
    <row r="5829">
      <c r="A5829" s="41">
        <v>44417.0</v>
      </c>
      <c r="B5829" s="19">
        <v>956877.0</v>
      </c>
      <c r="C5829" s="19">
        <v>1.0</v>
      </c>
      <c r="D5829" s="42">
        <v>23.0</v>
      </c>
      <c r="E5829" s="43">
        <v>1.0</v>
      </c>
      <c r="F5829" s="19" t="s">
        <v>44</v>
      </c>
      <c r="G5829" s="19" t="s">
        <v>44</v>
      </c>
      <c r="H5829" s="44" t="s">
        <v>39</v>
      </c>
      <c r="I5829" s="19" t="s">
        <v>39</v>
      </c>
    </row>
    <row r="5830">
      <c r="A5830" s="41">
        <v>44418.0</v>
      </c>
      <c r="B5830" s="19">
        <v>957525.0</v>
      </c>
      <c r="C5830" s="19">
        <v>0.0</v>
      </c>
      <c r="D5830" s="42">
        <v>33.5</v>
      </c>
      <c r="E5830" s="43">
        <v>1.0</v>
      </c>
      <c r="F5830" s="19" t="s">
        <v>44</v>
      </c>
      <c r="G5830" s="19" t="s">
        <v>44</v>
      </c>
      <c r="H5830" s="44" t="s">
        <v>39</v>
      </c>
      <c r="I5830" s="19" t="s">
        <v>39</v>
      </c>
    </row>
    <row r="5831">
      <c r="A5831" s="41">
        <v>44419.0</v>
      </c>
      <c r="B5831" s="19">
        <v>958491.0</v>
      </c>
      <c r="C5831" s="19">
        <v>1.0</v>
      </c>
      <c r="D5831" s="42">
        <v>55.6</v>
      </c>
      <c r="E5831" s="43">
        <v>1.0</v>
      </c>
      <c r="F5831" s="19" t="s">
        <v>44</v>
      </c>
      <c r="G5831" s="19" t="s">
        <v>44</v>
      </c>
      <c r="H5831" s="44" t="s">
        <v>39</v>
      </c>
      <c r="I5831" s="19" t="s">
        <v>39</v>
      </c>
    </row>
    <row r="5832">
      <c r="A5832" s="41">
        <v>44422.0</v>
      </c>
      <c r="B5832" s="19">
        <v>960211.0</v>
      </c>
      <c r="C5832" s="19">
        <v>0.0</v>
      </c>
      <c r="D5832" s="42">
        <v>25.6</v>
      </c>
      <c r="E5832" s="43">
        <v>1.0</v>
      </c>
      <c r="F5832" s="19" t="s">
        <v>44</v>
      </c>
      <c r="G5832" s="19" t="s">
        <v>44</v>
      </c>
      <c r="H5832" s="44" t="s">
        <v>39</v>
      </c>
      <c r="I5832" s="19" t="s">
        <v>39</v>
      </c>
    </row>
    <row r="5833">
      <c r="A5833" s="41">
        <v>44410.0</v>
      </c>
      <c r="B5833" s="19">
        <v>950862.0</v>
      </c>
      <c r="C5833" s="19">
        <v>0.0</v>
      </c>
      <c r="D5833" s="42">
        <v>26.0</v>
      </c>
      <c r="E5833" s="43">
        <v>1.0</v>
      </c>
      <c r="F5833" s="19" t="s">
        <v>44</v>
      </c>
      <c r="G5833" s="19" t="s">
        <v>44</v>
      </c>
      <c r="H5833" s="44" t="s">
        <v>39</v>
      </c>
      <c r="I5833" s="19" t="s">
        <v>39</v>
      </c>
    </row>
    <row r="5834">
      <c r="A5834" s="41">
        <v>44413.0</v>
      </c>
      <c r="B5834" s="19">
        <v>953061.0</v>
      </c>
      <c r="C5834" s="19">
        <v>0.0</v>
      </c>
      <c r="D5834" s="42">
        <v>36.7</v>
      </c>
      <c r="E5834" s="43">
        <v>1.0</v>
      </c>
      <c r="F5834" s="19" t="s">
        <v>44</v>
      </c>
      <c r="G5834" s="19" t="s">
        <v>44</v>
      </c>
      <c r="H5834" s="44" t="s">
        <v>39</v>
      </c>
      <c r="I5834" s="19" t="s">
        <v>39</v>
      </c>
    </row>
    <row r="5835">
      <c r="A5835" s="41">
        <v>44415.0</v>
      </c>
      <c r="B5835" s="19">
        <v>954809.0</v>
      </c>
      <c r="C5835" s="19">
        <v>0.0</v>
      </c>
      <c r="D5835" s="42">
        <v>31.1</v>
      </c>
      <c r="E5835" s="43">
        <v>1.0</v>
      </c>
      <c r="F5835" s="19" t="s">
        <v>44</v>
      </c>
      <c r="G5835" s="19" t="s">
        <v>44</v>
      </c>
      <c r="H5835" s="44" t="s">
        <v>39</v>
      </c>
      <c r="I5835" s="19" t="s">
        <v>39</v>
      </c>
    </row>
    <row r="5836">
      <c r="A5836" s="41">
        <v>44416.0</v>
      </c>
      <c r="B5836" s="19">
        <v>956075.0</v>
      </c>
      <c r="C5836" s="19">
        <v>0.0</v>
      </c>
      <c r="D5836" s="42">
        <v>64.2</v>
      </c>
      <c r="E5836" s="43">
        <v>1.0</v>
      </c>
      <c r="F5836" s="19" t="s">
        <v>44</v>
      </c>
      <c r="G5836" s="19" t="s">
        <v>44</v>
      </c>
      <c r="H5836" s="44" t="s">
        <v>39</v>
      </c>
      <c r="I5836" s="19" t="s">
        <v>39</v>
      </c>
    </row>
    <row r="5837">
      <c r="A5837" s="41">
        <v>44417.0</v>
      </c>
      <c r="B5837" s="19">
        <v>956388.0</v>
      </c>
      <c r="C5837" s="19">
        <v>1.0</v>
      </c>
      <c r="D5837" s="42">
        <v>102.4</v>
      </c>
      <c r="E5837" s="43">
        <v>1.0</v>
      </c>
      <c r="F5837" s="19" t="s">
        <v>44</v>
      </c>
      <c r="G5837" s="19" t="s">
        <v>44</v>
      </c>
      <c r="H5837" s="44" t="s">
        <v>39</v>
      </c>
      <c r="I5837" s="19" t="s">
        <v>39</v>
      </c>
    </row>
    <row r="5838">
      <c r="A5838" s="41">
        <v>44419.0</v>
      </c>
      <c r="B5838" s="19">
        <v>958007.0</v>
      </c>
      <c r="C5838" s="19">
        <v>1.0</v>
      </c>
      <c r="D5838" s="42">
        <v>94.0</v>
      </c>
      <c r="E5838" s="43">
        <v>1.0</v>
      </c>
      <c r="F5838" s="19" t="s">
        <v>44</v>
      </c>
      <c r="G5838" s="19" t="s">
        <v>44</v>
      </c>
      <c r="H5838" s="44" t="s">
        <v>39</v>
      </c>
      <c r="I5838" s="19" t="s">
        <v>39</v>
      </c>
    </row>
    <row r="5839">
      <c r="A5839" s="41">
        <v>44420.0</v>
      </c>
      <c r="B5839" s="19">
        <v>958650.0</v>
      </c>
      <c r="C5839" s="19">
        <v>0.0</v>
      </c>
      <c r="D5839" s="42">
        <v>5.8</v>
      </c>
      <c r="E5839" s="43">
        <v>1.0</v>
      </c>
      <c r="F5839" s="19" t="s">
        <v>44</v>
      </c>
      <c r="G5839" s="19" t="s">
        <v>44</v>
      </c>
      <c r="H5839" s="44" t="s">
        <v>39</v>
      </c>
      <c r="I5839" s="19" t="s">
        <v>39</v>
      </c>
    </row>
    <row r="5840">
      <c r="A5840" s="41">
        <v>44420.0</v>
      </c>
      <c r="B5840" s="19">
        <v>958902.0</v>
      </c>
      <c r="C5840" s="19">
        <v>0.0</v>
      </c>
      <c r="D5840" s="42">
        <v>61.6</v>
      </c>
      <c r="E5840" s="43">
        <v>1.0</v>
      </c>
      <c r="F5840" s="19" t="s">
        <v>44</v>
      </c>
      <c r="G5840" s="19" t="s">
        <v>44</v>
      </c>
      <c r="H5840" s="44" t="s">
        <v>39</v>
      </c>
      <c r="I5840" s="19" t="s">
        <v>39</v>
      </c>
    </row>
    <row r="5841">
      <c r="A5841" s="41">
        <v>44411.0</v>
      </c>
      <c r="B5841" s="19">
        <v>951863.0</v>
      </c>
      <c r="C5841" s="19">
        <v>1.0</v>
      </c>
      <c r="D5841" s="42">
        <v>71.0</v>
      </c>
      <c r="E5841" s="43">
        <v>1.0</v>
      </c>
      <c r="F5841" s="19" t="s">
        <v>44</v>
      </c>
      <c r="G5841" s="19" t="s">
        <v>44</v>
      </c>
      <c r="H5841" s="44" t="s">
        <v>39</v>
      </c>
      <c r="I5841" s="19" t="s">
        <v>39</v>
      </c>
    </row>
    <row r="5842">
      <c r="A5842" s="41">
        <v>44413.0</v>
      </c>
      <c r="B5842" s="19">
        <v>953127.0</v>
      </c>
      <c r="C5842" s="19">
        <v>0.0</v>
      </c>
      <c r="D5842" s="42">
        <v>65.6</v>
      </c>
      <c r="E5842" s="43">
        <v>1.0</v>
      </c>
      <c r="F5842" s="19" t="s">
        <v>44</v>
      </c>
      <c r="G5842" s="19" t="s">
        <v>44</v>
      </c>
      <c r="H5842" s="44" t="s">
        <v>39</v>
      </c>
      <c r="I5842" s="19" t="s">
        <v>39</v>
      </c>
    </row>
    <row r="5843">
      <c r="A5843" s="41">
        <v>44414.0</v>
      </c>
      <c r="B5843" s="19">
        <v>954465.0</v>
      </c>
      <c r="C5843" s="19">
        <v>0.0</v>
      </c>
      <c r="D5843" s="42">
        <v>170.4</v>
      </c>
      <c r="E5843" s="43">
        <v>1.0</v>
      </c>
      <c r="F5843" s="19" t="s">
        <v>44</v>
      </c>
      <c r="G5843" s="19" t="s">
        <v>44</v>
      </c>
      <c r="H5843" s="44" t="s">
        <v>39</v>
      </c>
      <c r="I5843" s="19" t="s">
        <v>39</v>
      </c>
    </row>
    <row r="5844">
      <c r="A5844" s="41">
        <v>44414.0</v>
      </c>
      <c r="B5844" s="19">
        <v>954092.0</v>
      </c>
      <c r="C5844" s="19">
        <v>0.0</v>
      </c>
      <c r="D5844" s="42">
        <v>60.8</v>
      </c>
      <c r="E5844" s="43">
        <v>1.0</v>
      </c>
      <c r="F5844" s="19" t="s">
        <v>44</v>
      </c>
      <c r="G5844" s="19" t="s">
        <v>44</v>
      </c>
      <c r="H5844" s="44" t="s">
        <v>39</v>
      </c>
      <c r="I5844" s="19" t="s">
        <v>39</v>
      </c>
    </row>
    <row r="5845">
      <c r="A5845" s="41">
        <v>44415.0</v>
      </c>
      <c r="B5845" s="19">
        <v>955098.0</v>
      </c>
      <c r="C5845" s="19">
        <v>0.0</v>
      </c>
      <c r="D5845" s="42">
        <v>50.4</v>
      </c>
      <c r="E5845" s="43">
        <v>1.0</v>
      </c>
      <c r="F5845" s="19" t="s">
        <v>44</v>
      </c>
      <c r="G5845" s="19" t="s">
        <v>44</v>
      </c>
      <c r="H5845" s="44" t="s">
        <v>39</v>
      </c>
      <c r="I5845" s="19" t="s">
        <v>39</v>
      </c>
    </row>
    <row r="5846">
      <c r="A5846" s="41">
        <v>44418.0</v>
      </c>
      <c r="B5846" s="19">
        <v>957446.0</v>
      </c>
      <c r="C5846" s="19">
        <v>1.0</v>
      </c>
      <c r="D5846" s="42">
        <v>92.1</v>
      </c>
      <c r="E5846" s="43">
        <v>1.0</v>
      </c>
      <c r="F5846" s="19" t="s">
        <v>44</v>
      </c>
      <c r="G5846" s="19" t="s">
        <v>44</v>
      </c>
      <c r="H5846" s="44" t="s">
        <v>39</v>
      </c>
      <c r="I5846" s="19" t="s">
        <v>39</v>
      </c>
    </row>
    <row r="5847">
      <c r="A5847" s="41">
        <v>44419.0</v>
      </c>
      <c r="B5847" s="19">
        <v>957932.0</v>
      </c>
      <c r="C5847" s="19">
        <v>1.0</v>
      </c>
      <c r="D5847" s="42">
        <v>11.5</v>
      </c>
      <c r="E5847" s="43">
        <v>1.0</v>
      </c>
      <c r="F5847" s="19" t="s">
        <v>44</v>
      </c>
      <c r="G5847" s="19" t="s">
        <v>44</v>
      </c>
      <c r="H5847" s="44" t="s">
        <v>39</v>
      </c>
      <c r="I5847" s="19" t="s">
        <v>39</v>
      </c>
    </row>
    <row r="5848">
      <c r="A5848" s="41">
        <v>44423.0</v>
      </c>
      <c r="B5848" s="19">
        <v>960888.0</v>
      </c>
      <c r="C5848" s="19">
        <v>1.0</v>
      </c>
      <c r="D5848" s="42">
        <v>54.5</v>
      </c>
      <c r="E5848" s="43">
        <v>1.0</v>
      </c>
      <c r="F5848" s="19" t="s">
        <v>44</v>
      </c>
      <c r="G5848" s="19" t="s">
        <v>44</v>
      </c>
      <c r="H5848" s="44" t="s">
        <v>39</v>
      </c>
      <c r="I5848" s="19" t="s">
        <v>39</v>
      </c>
    </row>
    <row r="5849">
      <c r="A5849" s="41">
        <v>44409.0</v>
      </c>
      <c r="B5849" s="19">
        <v>949990.0</v>
      </c>
      <c r="C5849" s="19">
        <v>0.0</v>
      </c>
      <c r="D5849" s="42">
        <v>102.5</v>
      </c>
      <c r="E5849" s="43">
        <v>1.0</v>
      </c>
      <c r="F5849" s="19" t="s">
        <v>44</v>
      </c>
      <c r="G5849" s="19" t="s">
        <v>44</v>
      </c>
      <c r="H5849" s="44" t="s">
        <v>39</v>
      </c>
      <c r="I5849" s="19" t="s">
        <v>39</v>
      </c>
    </row>
    <row r="5850">
      <c r="A5850" s="41">
        <v>44411.0</v>
      </c>
      <c r="B5850" s="19">
        <v>951416.0</v>
      </c>
      <c r="C5850" s="19">
        <v>1.0</v>
      </c>
      <c r="D5850" s="42">
        <v>85.0</v>
      </c>
      <c r="E5850" s="43">
        <v>1.0</v>
      </c>
      <c r="F5850" s="19" t="s">
        <v>44</v>
      </c>
      <c r="G5850" s="19" t="s">
        <v>44</v>
      </c>
      <c r="H5850" s="44" t="s">
        <v>39</v>
      </c>
      <c r="I5850" s="19" t="s">
        <v>39</v>
      </c>
    </row>
    <row r="5851">
      <c r="A5851" s="41">
        <v>44411.0</v>
      </c>
      <c r="B5851" s="19">
        <v>951548.0</v>
      </c>
      <c r="C5851" s="19">
        <v>0.0</v>
      </c>
      <c r="D5851" s="42">
        <v>33.3</v>
      </c>
      <c r="E5851" s="43">
        <v>1.0</v>
      </c>
      <c r="F5851" s="19" t="s">
        <v>44</v>
      </c>
      <c r="G5851" s="19" t="s">
        <v>44</v>
      </c>
      <c r="H5851" s="44" t="s">
        <v>39</v>
      </c>
      <c r="I5851" s="19" t="s">
        <v>39</v>
      </c>
    </row>
    <row r="5852">
      <c r="A5852" s="41">
        <v>44411.0</v>
      </c>
      <c r="B5852" s="19">
        <v>951431.0</v>
      </c>
      <c r="C5852" s="19">
        <v>0.0</v>
      </c>
      <c r="D5852" s="42">
        <v>13.3</v>
      </c>
      <c r="E5852" s="43">
        <v>1.0</v>
      </c>
      <c r="F5852" s="19" t="s">
        <v>44</v>
      </c>
      <c r="G5852" s="19" t="s">
        <v>44</v>
      </c>
      <c r="H5852" s="44" t="s">
        <v>39</v>
      </c>
      <c r="I5852" s="19" t="s">
        <v>39</v>
      </c>
    </row>
    <row r="5853">
      <c r="A5853" s="41">
        <v>44412.0</v>
      </c>
      <c r="B5853" s="19">
        <v>952018.0</v>
      </c>
      <c r="C5853" s="19">
        <v>0.0</v>
      </c>
      <c r="D5853" s="42">
        <v>19.5</v>
      </c>
      <c r="E5853" s="43">
        <v>1.0</v>
      </c>
      <c r="F5853" s="19" t="s">
        <v>44</v>
      </c>
      <c r="G5853" s="19" t="s">
        <v>44</v>
      </c>
      <c r="H5853" s="44" t="s">
        <v>39</v>
      </c>
      <c r="I5853" s="19" t="s">
        <v>39</v>
      </c>
    </row>
    <row r="5854">
      <c r="A5854" s="41">
        <v>44415.0</v>
      </c>
      <c r="B5854" s="19">
        <v>955158.0</v>
      </c>
      <c r="C5854" s="19">
        <v>0.0</v>
      </c>
      <c r="D5854" s="42">
        <v>23.9</v>
      </c>
      <c r="E5854" s="43">
        <v>1.0</v>
      </c>
      <c r="F5854" s="19" t="s">
        <v>44</v>
      </c>
      <c r="G5854" s="19" t="s">
        <v>44</v>
      </c>
      <c r="H5854" s="44" t="s">
        <v>39</v>
      </c>
      <c r="I5854" s="19" t="s">
        <v>39</v>
      </c>
    </row>
    <row r="5855">
      <c r="A5855" s="41">
        <v>44416.0</v>
      </c>
      <c r="B5855" s="19">
        <v>956252.0</v>
      </c>
      <c r="C5855" s="19">
        <v>0.0</v>
      </c>
      <c r="D5855" s="42">
        <v>66.1</v>
      </c>
      <c r="E5855" s="43">
        <v>1.0</v>
      </c>
      <c r="F5855" s="19" t="s">
        <v>44</v>
      </c>
      <c r="G5855" s="19" t="s">
        <v>44</v>
      </c>
      <c r="H5855" s="44" t="s">
        <v>39</v>
      </c>
      <c r="I5855" s="19" t="s">
        <v>39</v>
      </c>
    </row>
    <row r="5856">
      <c r="A5856" s="41">
        <v>44417.0</v>
      </c>
      <c r="B5856" s="19">
        <v>956838.0</v>
      </c>
      <c r="C5856" s="19">
        <v>0.0</v>
      </c>
      <c r="D5856" s="42">
        <v>51.1</v>
      </c>
      <c r="E5856" s="43">
        <v>1.0</v>
      </c>
      <c r="F5856" s="19" t="s">
        <v>44</v>
      </c>
      <c r="G5856" s="19" t="s">
        <v>44</v>
      </c>
      <c r="H5856" s="44" t="s">
        <v>39</v>
      </c>
      <c r="I5856" s="19" t="s">
        <v>39</v>
      </c>
    </row>
    <row r="5857">
      <c r="A5857" s="41">
        <v>44417.0</v>
      </c>
      <c r="B5857" s="19">
        <v>956496.0</v>
      </c>
      <c r="C5857" s="19">
        <v>0.0</v>
      </c>
      <c r="D5857" s="42">
        <v>40.3</v>
      </c>
      <c r="E5857" s="43">
        <v>1.0</v>
      </c>
      <c r="F5857" s="19" t="s">
        <v>44</v>
      </c>
      <c r="G5857" s="19" t="s">
        <v>44</v>
      </c>
      <c r="H5857" s="44" t="s">
        <v>39</v>
      </c>
      <c r="I5857" s="19" t="s">
        <v>39</v>
      </c>
    </row>
    <row r="5858">
      <c r="A5858" s="41">
        <v>44418.0</v>
      </c>
      <c r="B5858" s="19">
        <v>957544.0</v>
      </c>
      <c r="C5858" s="19">
        <v>1.0</v>
      </c>
      <c r="D5858" s="42">
        <v>41.7</v>
      </c>
      <c r="E5858" s="43">
        <v>1.0</v>
      </c>
      <c r="F5858" s="19" t="s">
        <v>44</v>
      </c>
      <c r="G5858" s="19" t="s">
        <v>44</v>
      </c>
      <c r="H5858" s="44" t="s">
        <v>39</v>
      </c>
      <c r="I5858" s="19" t="s">
        <v>39</v>
      </c>
    </row>
    <row r="5859">
      <c r="A5859" s="41">
        <v>44421.0</v>
      </c>
      <c r="B5859" s="19">
        <v>959625.0</v>
      </c>
      <c r="C5859" s="19">
        <v>1.0</v>
      </c>
      <c r="D5859" s="42">
        <v>50.8</v>
      </c>
      <c r="E5859" s="43">
        <v>1.0</v>
      </c>
      <c r="F5859" s="19" t="s">
        <v>44</v>
      </c>
      <c r="G5859" s="19" t="s">
        <v>44</v>
      </c>
      <c r="H5859" s="44" t="s">
        <v>39</v>
      </c>
      <c r="I5859" s="19" t="s">
        <v>39</v>
      </c>
    </row>
    <row r="5860">
      <c r="A5860" s="41">
        <v>44422.0</v>
      </c>
      <c r="B5860" s="19">
        <v>960392.0</v>
      </c>
      <c r="C5860" s="19">
        <v>0.0</v>
      </c>
      <c r="D5860" s="42">
        <v>93.8</v>
      </c>
      <c r="E5860" s="43">
        <v>1.0</v>
      </c>
      <c r="F5860" s="19" t="s">
        <v>44</v>
      </c>
      <c r="G5860" s="19" t="s">
        <v>44</v>
      </c>
      <c r="H5860" s="44" t="s">
        <v>39</v>
      </c>
      <c r="I5860" s="19" t="s">
        <v>39</v>
      </c>
    </row>
    <row r="5861">
      <c r="A5861" s="41">
        <v>44410.0</v>
      </c>
      <c r="B5861" s="19">
        <v>950311.0</v>
      </c>
      <c r="C5861" s="19">
        <v>0.0</v>
      </c>
      <c r="D5861" s="42">
        <v>140.8</v>
      </c>
      <c r="E5861" s="43">
        <v>1.0</v>
      </c>
      <c r="F5861" s="19" t="s">
        <v>44</v>
      </c>
      <c r="G5861" s="19" t="s">
        <v>44</v>
      </c>
      <c r="H5861" s="44" t="s">
        <v>39</v>
      </c>
      <c r="I5861" s="19" t="s">
        <v>39</v>
      </c>
    </row>
    <row r="5862">
      <c r="A5862" s="41">
        <v>44411.0</v>
      </c>
      <c r="B5862" s="19">
        <v>951473.0</v>
      </c>
      <c r="C5862" s="19">
        <v>0.0</v>
      </c>
      <c r="D5862" s="42">
        <v>136.5</v>
      </c>
      <c r="E5862" s="43">
        <v>1.0</v>
      </c>
      <c r="F5862" s="19" t="s">
        <v>44</v>
      </c>
      <c r="G5862" s="19" t="s">
        <v>44</v>
      </c>
      <c r="H5862" s="44" t="s">
        <v>39</v>
      </c>
      <c r="I5862" s="19" t="s">
        <v>39</v>
      </c>
    </row>
    <row r="5863">
      <c r="A5863" s="41">
        <v>44415.0</v>
      </c>
      <c r="B5863" s="19">
        <v>954904.0</v>
      </c>
      <c r="C5863" s="19">
        <v>0.0</v>
      </c>
      <c r="D5863" s="42">
        <v>59.8</v>
      </c>
      <c r="E5863" s="43">
        <v>1.0</v>
      </c>
      <c r="F5863" s="19" t="s">
        <v>44</v>
      </c>
      <c r="G5863" s="19" t="s">
        <v>44</v>
      </c>
      <c r="H5863" s="44" t="s">
        <v>39</v>
      </c>
      <c r="I5863" s="19" t="s">
        <v>39</v>
      </c>
    </row>
    <row r="5864">
      <c r="A5864" s="41">
        <v>44417.0</v>
      </c>
      <c r="B5864" s="19">
        <v>957104.0</v>
      </c>
      <c r="C5864" s="19">
        <v>0.0</v>
      </c>
      <c r="D5864" s="42">
        <v>91.8</v>
      </c>
      <c r="E5864" s="43">
        <v>1.0</v>
      </c>
      <c r="F5864" s="19" t="s">
        <v>44</v>
      </c>
      <c r="G5864" s="19" t="s">
        <v>44</v>
      </c>
      <c r="H5864" s="44" t="s">
        <v>39</v>
      </c>
      <c r="I5864" s="19" t="s">
        <v>39</v>
      </c>
    </row>
    <row r="5865">
      <c r="A5865" s="41">
        <v>44420.0</v>
      </c>
      <c r="B5865" s="19">
        <v>958605.0</v>
      </c>
      <c r="C5865" s="19">
        <v>1.0</v>
      </c>
      <c r="D5865" s="42">
        <v>61.3</v>
      </c>
      <c r="E5865" s="43">
        <v>1.0</v>
      </c>
      <c r="F5865" s="19" t="s">
        <v>44</v>
      </c>
      <c r="G5865" s="19" t="s">
        <v>44</v>
      </c>
      <c r="H5865" s="44" t="s">
        <v>39</v>
      </c>
      <c r="I5865" s="19" t="s">
        <v>39</v>
      </c>
    </row>
    <row r="5866">
      <c r="A5866" s="41">
        <v>44420.0</v>
      </c>
      <c r="B5866" s="19">
        <v>958712.0</v>
      </c>
      <c r="C5866" s="19">
        <v>0.0</v>
      </c>
      <c r="D5866" s="42">
        <v>116.7</v>
      </c>
      <c r="E5866" s="43">
        <v>1.0</v>
      </c>
      <c r="F5866" s="19" t="s">
        <v>44</v>
      </c>
      <c r="G5866" s="19" t="s">
        <v>44</v>
      </c>
      <c r="H5866" s="44" t="s">
        <v>39</v>
      </c>
      <c r="I5866" s="19" t="s">
        <v>39</v>
      </c>
    </row>
    <row r="5867">
      <c r="A5867" s="41">
        <v>44423.0</v>
      </c>
      <c r="B5867" s="19">
        <v>961186.0</v>
      </c>
      <c r="C5867" s="19">
        <v>1.0</v>
      </c>
      <c r="D5867" s="42">
        <v>108.7</v>
      </c>
      <c r="E5867" s="43">
        <v>1.0</v>
      </c>
      <c r="F5867" s="19" t="s">
        <v>44</v>
      </c>
      <c r="G5867" s="19" t="s">
        <v>44</v>
      </c>
      <c r="H5867" s="44" t="s">
        <v>39</v>
      </c>
      <c r="I5867" s="19" t="s">
        <v>39</v>
      </c>
    </row>
    <row r="5868">
      <c r="A5868" s="41">
        <v>44412.0</v>
      </c>
      <c r="B5868" s="19">
        <v>952491.0</v>
      </c>
      <c r="C5868" s="19">
        <v>0.0</v>
      </c>
      <c r="D5868" s="42">
        <v>54.4</v>
      </c>
      <c r="E5868" s="43">
        <v>1.0</v>
      </c>
      <c r="F5868" s="19" t="s">
        <v>44</v>
      </c>
      <c r="G5868" s="19" t="s">
        <v>44</v>
      </c>
      <c r="H5868" s="44" t="s">
        <v>39</v>
      </c>
      <c r="I5868" s="19" t="s">
        <v>39</v>
      </c>
    </row>
    <row r="5869">
      <c r="A5869" s="41">
        <v>44414.0</v>
      </c>
      <c r="B5869" s="19">
        <v>954536.0</v>
      </c>
      <c r="C5869" s="19">
        <v>1.0</v>
      </c>
      <c r="D5869" s="42">
        <v>81.4</v>
      </c>
      <c r="E5869" s="43">
        <v>1.0</v>
      </c>
      <c r="F5869" s="19" t="s">
        <v>44</v>
      </c>
      <c r="G5869" s="19" t="s">
        <v>44</v>
      </c>
      <c r="H5869" s="44" t="s">
        <v>39</v>
      </c>
      <c r="I5869" s="19" t="s">
        <v>39</v>
      </c>
    </row>
    <row r="5870">
      <c r="A5870" s="41">
        <v>44416.0</v>
      </c>
      <c r="B5870" s="19">
        <v>955487.0</v>
      </c>
      <c r="C5870" s="19">
        <v>0.0</v>
      </c>
      <c r="D5870" s="42">
        <v>44.0</v>
      </c>
      <c r="E5870" s="43">
        <v>1.0</v>
      </c>
      <c r="F5870" s="19" t="s">
        <v>44</v>
      </c>
      <c r="G5870" s="19" t="s">
        <v>44</v>
      </c>
      <c r="H5870" s="44" t="s">
        <v>39</v>
      </c>
      <c r="I5870" s="19" t="s">
        <v>39</v>
      </c>
    </row>
    <row r="5871">
      <c r="A5871" s="41">
        <v>44418.0</v>
      </c>
      <c r="B5871" s="19">
        <v>957477.0</v>
      </c>
      <c r="C5871" s="19">
        <v>0.0</v>
      </c>
      <c r="D5871" s="42">
        <v>141.2</v>
      </c>
      <c r="E5871" s="43">
        <v>1.0</v>
      </c>
      <c r="F5871" s="19" t="s">
        <v>44</v>
      </c>
      <c r="G5871" s="19" t="s">
        <v>44</v>
      </c>
      <c r="H5871" s="44" t="s">
        <v>39</v>
      </c>
      <c r="I5871" s="19" t="s">
        <v>39</v>
      </c>
    </row>
    <row r="5872">
      <c r="A5872" s="41">
        <v>44420.0</v>
      </c>
      <c r="B5872" s="19">
        <v>958772.0</v>
      </c>
      <c r="C5872" s="19">
        <v>0.0</v>
      </c>
      <c r="D5872" s="42">
        <v>53.9</v>
      </c>
      <c r="E5872" s="43">
        <v>1.0</v>
      </c>
      <c r="F5872" s="19" t="s">
        <v>44</v>
      </c>
      <c r="G5872" s="19" t="s">
        <v>44</v>
      </c>
      <c r="H5872" s="44" t="s">
        <v>39</v>
      </c>
      <c r="I5872" s="19" t="s">
        <v>39</v>
      </c>
    </row>
    <row r="5873">
      <c r="A5873" s="41">
        <v>44423.0</v>
      </c>
      <c r="B5873" s="19">
        <v>961065.0</v>
      </c>
      <c r="C5873" s="19">
        <v>1.0</v>
      </c>
      <c r="D5873" s="42">
        <v>84.3</v>
      </c>
      <c r="E5873" s="43">
        <v>1.0</v>
      </c>
      <c r="F5873" s="19" t="s">
        <v>44</v>
      </c>
      <c r="G5873" s="19" t="s">
        <v>44</v>
      </c>
      <c r="H5873" s="44" t="s">
        <v>39</v>
      </c>
      <c r="I5873" s="19" t="s">
        <v>39</v>
      </c>
    </row>
    <row r="5874">
      <c r="A5874" s="41">
        <v>44410.0</v>
      </c>
      <c r="B5874" s="19">
        <v>950026.0</v>
      </c>
      <c r="C5874" s="19">
        <v>0.0</v>
      </c>
      <c r="D5874" s="42">
        <v>32.7</v>
      </c>
      <c r="E5874" s="43">
        <v>1.0</v>
      </c>
      <c r="F5874" s="19" t="s">
        <v>44</v>
      </c>
      <c r="G5874" s="19" t="s">
        <v>44</v>
      </c>
      <c r="H5874" s="44" t="s">
        <v>39</v>
      </c>
      <c r="I5874" s="19" t="s">
        <v>39</v>
      </c>
    </row>
    <row r="5875">
      <c r="A5875" s="41">
        <v>44410.0</v>
      </c>
      <c r="B5875" s="19">
        <v>950670.0</v>
      </c>
      <c r="C5875" s="19">
        <v>1.0</v>
      </c>
      <c r="D5875" s="42">
        <v>34.1</v>
      </c>
      <c r="E5875" s="43">
        <v>1.0</v>
      </c>
      <c r="F5875" s="19" t="s">
        <v>44</v>
      </c>
      <c r="G5875" s="19" t="s">
        <v>44</v>
      </c>
      <c r="H5875" s="44" t="s">
        <v>39</v>
      </c>
      <c r="I5875" s="19" t="s">
        <v>39</v>
      </c>
    </row>
    <row r="5876">
      <c r="A5876" s="41">
        <v>44410.0</v>
      </c>
      <c r="B5876" s="19">
        <v>950342.0</v>
      </c>
      <c r="C5876" s="19">
        <v>1.0</v>
      </c>
      <c r="D5876" s="42">
        <v>112.0</v>
      </c>
      <c r="E5876" s="43">
        <v>1.0</v>
      </c>
      <c r="F5876" s="19" t="s">
        <v>44</v>
      </c>
      <c r="G5876" s="19" t="s">
        <v>44</v>
      </c>
      <c r="H5876" s="44" t="s">
        <v>39</v>
      </c>
      <c r="I5876" s="19" t="s">
        <v>39</v>
      </c>
    </row>
    <row r="5877">
      <c r="A5877" s="41">
        <v>44412.0</v>
      </c>
      <c r="B5877" s="19">
        <v>952807.0</v>
      </c>
      <c r="C5877" s="19">
        <v>0.0</v>
      </c>
      <c r="D5877" s="42">
        <v>109.3</v>
      </c>
      <c r="E5877" s="43">
        <v>1.0</v>
      </c>
      <c r="F5877" s="19" t="s">
        <v>44</v>
      </c>
      <c r="G5877" s="19" t="s">
        <v>44</v>
      </c>
      <c r="H5877" s="44" t="s">
        <v>39</v>
      </c>
      <c r="I5877" s="19" t="s">
        <v>39</v>
      </c>
    </row>
    <row r="5878">
      <c r="A5878" s="41">
        <v>44412.0</v>
      </c>
      <c r="B5878" s="19">
        <v>952510.0</v>
      </c>
      <c r="C5878" s="19">
        <v>0.0</v>
      </c>
      <c r="D5878" s="42">
        <v>39.3</v>
      </c>
      <c r="E5878" s="43">
        <v>1.0</v>
      </c>
      <c r="F5878" s="19" t="s">
        <v>44</v>
      </c>
      <c r="G5878" s="19" t="s">
        <v>44</v>
      </c>
      <c r="H5878" s="44" t="s">
        <v>39</v>
      </c>
      <c r="I5878" s="19" t="s">
        <v>39</v>
      </c>
    </row>
    <row r="5879">
      <c r="A5879" s="41">
        <v>44415.0</v>
      </c>
      <c r="B5879" s="19">
        <v>954856.0</v>
      </c>
      <c r="C5879" s="19">
        <v>0.0</v>
      </c>
      <c r="D5879" s="42">
        <v>75.6</v>
      </c>
      <c r="E5879" s="43">
        <v>1.0</v>
      </c>
      <c r="F5879" s="19" t="s">
        <v>44</v>
      </c>
      <c r="G5879" s="19" t="s">
        <v>44</v>
      </c>
      <c r="H5879" s="44" t="s">
        <v>39</v>
      </c>
      <c r="I5879" s="19" t="s">
        <v>39</v>
      </c>
    </row>
    <row r="5880">
      <c r="A5880" s="41">
        <v>44417.0</v>
      </c>
      <c r="B5880" s="19">
        <v>956453.0</v>
      </c>
      <c r="C5880" s="19">
        <v>0.0</v>
      </c>
      <c r="D5880" s="42">
        <v>35.3</v>
      </c>
      <c r="E5880" s="43">
        <v>1.0</v>
      </c>
      <c r="F5880" s="19" t="s">
        <v>44</v>
      </c>
      <c r="G5880" s="19" t="s">
        <v>44</v>
      </c>
      <c r="H5880" s="44" t="s">
        <v>39</v>
      </c>
      <c r="I5880" s="19" t="s">
        <v>39</v>
      </c>
    </row>
    <row r="5881">
      <c r="A5881" s="41">
        <v>44417.0</v>
      </c>
      <c r="B5881" s="19">
        <v>957076.0</v>
      </c>
      <c r="C5881" s="19">
        <v>1.0</v>
      </c>
      <c r="D5881" s="42">
        <v>20.1</v>
      </c>
      <c r="E5881" s="43">
        <v>1.0</v>
      </c>
      <c r="F5881" s="19" t="s">
        <v>44</v>
      </c>
      <c r="G5881" s="19" t="s">
        <v>44</v>
      </c>
      <c r="H5881" s="44" t="s">
        <v>39</v>
      </c>
      <c r="I5881" s="19" t="s">
        <v>39</v>
      </c>
    </row>
    <row r="5882">
      <c r="A5882" s="41">
        <v>44417.0</v>
      </c>
      <c r="B5882" s="19">
        <v>956788.0</v>
      </c>
      <c r="C5882" s="19">
        <v>0.0</v>
      </c>
      <c r="D5882" s="42">
        <v>129.0</v>
      </c>
      <c r="E5882" s="43">
        <v>1.0</v>
      </c>
      <c r="F5882" s="19" t="s">
        <v>44</v>
      </c>
      <c r="G5882" s="19" t="s">
        <v>44</v>
      </c>
      <c r="H5882" s="44" t="s">
        <v>39</v>
      </c>
      <c r="I5882" s="19" t="s">
        <v>39</v>
      </c>
    </row>
    <row r="5883">
      <c r="A5883" s="41">
        <v>44409.0</v>
      </c>
      <c r="B5883" s="19">
        <v>949520.0</v>
      </c>
      <c r="C5883" s="19">
        <v>0.0</v>
      </c>
      <c r="D5883" s="42">
        <v>81.3</v>
      </c>
      <c r="E5883" s="43">
        <v>1.0</v>
      </c>
      <c r="F5883" s="19" t="s">
        <v>44</v>
      </c>
      <c r="G5883" s="19" t="s">
        <v>44</v>
      </c>
      <c r="H5883" s="44" t="s">
        <v>39</v>
      </c>
      <c r="I5883" s="19" t="s">
        <v>39</v>
      </c>
    </row>
    <row r="5884">
      <c r="A5884" s="41">
        <v>44410.0</v>
      </c>
      <c r="B5884" s="19">
        <v>950125.0</v>
      </c>
      <c r="C5884" s="19">
        <v>1.0</v>
      </c>
      <c r="D5884" s="42">
        <v>88.6</v>
      </c>
      <c r="E5884" s="43">
        <v>1.0</v>
      </c>
      <c r="F5884" s="19" t="s">
        <v>44</v>
      </c>
      <c r="G5884" s="19" t="s">
        <v>44</v>
      </c>
      <c r="H5884" s="44" t="s">
        <v>39</v>
      </c>
      <c r="I5884" s="19" t="s">
        <v>39</v>
      </c>
    </row>
    <row r="5885">
      <c r="A5885" s="41">
        <v>44413.0</v>
      </c>
      <c r="B5885" s="19">
        <v>953898.0</v>
      </c>
      <c r="C5885" s="19">
        <v>0.0</v>
      </c>
      <c r="D5885" s="42">
        <v>24.3</v>
      </c>
      <c r="E5885" s="43">
        <v>1.0</v>
      </c>
      <c r="F5885" s="19" t="s">
        <v>44</v>
      </c>
      <c r="G5885" s="19" t="s">
        <v>44</v>
      </c>
      <c r="H5885" s="44" t="s">
        <v>39</v>
      </c>
      <c r="I5885" s="19" t="s">
        <v>39</v>
      </c>
    </row>
    <row r="5886">
      <c r="A5886" s="41">
        <v>44416.0</v>
      </c>
      <c r="B5886" s="19">
        <v>956091.0</v>
      </c>
      <c r="C5886" s="19">
        <v>0.0</v>
      </c>
      <c r="D5886" s="42">
        <v>156.4</v>
      </c>
      <c r="E5886" s="43">
        <v>1.0</v>
      </c>
      <c r="F5886" s="19" t="s">
        <v>44</v>
      </c>
      <c r="G5886" s="19" t="s">
        <v>44</v>
      </c>
      <c r="H5886" s="44" t="s">
        <v>39</v>
      </c>
      <c r="I5886" s="19" t="s">
        <v>39</v>
      </c>
    </row>
    <row r="5887">
      <c r="A5887" s="41">
        <v>44416.0</v>
      </c>
      <c r="B5887" s="19">
        <v>956099.0</v>
      </c>
      <c r="C5887" s="19">
        <v>1.0</v>
      </c>
      <c r="D5887" s="42">
        <v>156.4</v>
      </c>
      <c r="E5887" s="43">
        <v>1.0</v>
      </c>
      <c r="F5887" s="19" t="s">
        <v>44</v>
      </c>
      <c r="G5887" s="19" t="s">
        <v>44</v>
      </c>
      <c r="H5887" s="44" t="s">
        <v>39</v>
      </c>
      <c r="I5887" s="19" t="s">
        <v>39</v>
      </c>
    </row>
    <row r="5888">
      <c r="A5888" s="41">
        <v>44418.0</v>
      </c>
      <c r="B5888" s="19">
        <v>957511.0</v>
      </c>
      <c r="C5888" s="19">
        <v>1.0</v>
      </c>
      <c r="D5888" s="42">
        <v>111.6</v>
      </c>
      <c r="E5888" s="43">
        <v>1.0</v>
      </c>
      <c r="F5888" s="19" t="s">
        <v>44</v>
      </c>
      <c r="G5888" s="19" t="s">
        <v>44</v>
      </c>
      <c r="H5888" s="44" t="s">
        <v>39</v>
      </c>
      <c r="I5888" s="19" t="s">
        <v>39</v>
      </c>
    </row>
    <row r="5889">
      <c r="A5889" s="41">
        <v>44418.0</v>
      </c>
      <c r="B5889" s="19">
        <v>957263.0</v>
      </c>
      <c r="C5889" s="19">
        <v>0.0</v>
      </c>
      <c r="D5889" s="42">
        <v>67.0</v>
      </c>
      <c r="E5889" s="43">
        <v>1.0</v>
      </c>
      <c r="F5889" s="19" t="s">
        <v>44</v>
      </c>
      <c r="G5889" s="19" t="s">
        <v>44</v>
      </c>
      <c r="H5889" s="44" t="s">
        <v>39</v>
      </c>
      <c r="I5889" s="19" t="s">
        <v>39</v>
      </c>
    </row>
    <row r="5890">
      <c r="A5890" s="41">
        <v>44409.0</v>
      </c>
      <c r="B5890" s="19">
        <v>949739.0</v>
      </c>
      <c r="C5890" s="19">
        <v>0.0</v>
      </c>
      <c r="D5890" s="42">
        <v>34.3</v>
      </c>
      <c r="E5890" s="43">
        <v>1.0</v>
      </c>
      <c r="F5890" s="19" t="s">
        <v>44</v>
      </c>
      <c r="G5890" s="19" t="s">
        <v>44</v>
      </c>
      <c r="H5890" s="44" t="s">
        <v>39</v>
      </c>
      <c r="I5890" s="19" t="s">
        <v>39</v>
      </c>
    </row>
    <row r="5891">
      <c r="A5891" s="41">
        <v>44410.0</v>
      </c>
      <c r="B5891" s="19">
        <v>950031.0</v>
      </c>
      <c r="C5891" s="19">
        <v>1.0</v>
      </c>
      <c r="D5891" s="42">
        <v>121.1</v>
      </c>
      <c r="E5891" s="43">
        <v>1.0</v>
      </c>
      <c r="F5891" s="19" t="s">
        <v>44</v>
      </c>
      <c r="G5891" s="19" t="s">
        <v>44</v>
      </c>
      <c r="H5891" s="44" t="s">
        <v>39</v>
      </c>
      <c r="I5891" s="19" t="s">
        <v>39</v>
      </c>
    </row>
    <row r="5892">
      <c r="A5892" s="41">
        <v>44410.0</v>
      </c>
      <c r="B5892" s="19">
        <v>950203.0</v>
      </c>
      <c r="C5892" s="19">
        <v>0.0</v>
      </c>
      <c r="D5892" s="42">
        <v>69.8</v>
      </c>
      <c r="E5892" s="43">
        <v>1.0</v>
      </c>
      <c r="F5892" s="19" t="s">
        <v>44</v>
      </c>
      <c r="G5892" s="19" t="s">
        <v>44</v>
      </c>
      <c r="H5892" s="44" t="s">
        <v>39</v>
      </c>
      <c r="I5892" s="19" t="s">
        <v>39</v>
      </c>
    </row>
    <row r="5893">
      <c r="A5893" s="41">
        <v>44412.0</v>
      </c>
      <c r="B5893" s="19">
        <v>952237.0</v>
      </c>
      <c r="C5893" s="19">
        <v>0.0</v>
      </c>
      <c r="D5893" s="42">
        <v>36.8</v>
      </c>
      <c r="E5893" s="43">
        <v>1.0</v>
      </c>
      <c r="F5893" s="19" t="s">
        <v>44</v>
      </c>
      <c r="G5893" s="19" t="s">
        <v>44</v>
      </c>
      <c r="H5893" s="44" t="s">
        <v>39</v>
      </c>
      <c r="I5893" s="19" t="s">
        <v>39</v>
      </c>
    </row>
    <row r="5894">
      <c r="A5894" s="41">
        <v>44413.0</v>
      </c>
      <c r="B5894" s="19">
        <v>953842.0</v>
      </c>
      <c r="C5894" s="19">
        <v>0.0</v>
      </c>
      <c r="D5894" s="42">
        <v>75.3</v>
      </c>
      <c r="E5894" s="43">
        <v>1.0</v>
      </c>
      <c r="F5894" s="19" t="s">
        <v>44</v>
      </c>
      <c r="G5894" s="19" t="s">
        <v>44</v>
      </c>
      <c r="H5894" s="44" t="s">
        <v>39</v>
      </c>
      <c r="I5894" s="19" t="s">
        <v>39</v>
      </c>
    </row>
    <row r="5895">
      <c r="A5895" s="41">
        <v>44416.0</v>
      </c>
      <c r="B5895" s="19">
        <v>955576.0</v>
      </c>
      <c r="C5895" s="19">
        <v>0.0</v>
      </c>
      <c r="D5895" s="42">
        <v>59.7</v>
      </c>
      <c r="E5895" s="43">
        <v>1.0</v>
      </c>
      <c r="F5895" s="19" t="s">
        <v>44</v>
      </c>
      <c r="G5895" s="19" t="s">
        <v>44</v>
      </c>
      <c r="H5895" s="44" t="s">
        <v>39</v>
      </c>
      <c r="I5895" s="19" t="s">
        <v>39</v>
      </c>
    </row>
    <row r="5896">
      <c r="A5896" s="41">
        <v>44416.0</v>
      </c>
      <c r="B5896" s="19">
        <v>955919.0</v>
      </c>
      <c r="C5896" s="19">
        <v>0.0</v>
      </c>
      <c r="D5896" s="42">
        <v>32.8</v>
      </c>
      <c r="E5896" s="43">
        <v>1.0</v>
      </c>
      <c r="F5896" s="19" t="s">
        <v>44</v>
      </c>
      <c r="G5896" s="19" t="s">
        <v>44</v>
      </c>
      <c r="H5896" s="44" t="s">
        <v>39</v>
      </c>
      <c r="I5896" s="19" t="s">
        <v>39</v>
      </c>
    </row>
    <row r="5897">
      <c r="A5897" s="41">
        <v>44416.0</v>
      </c>
      <c r="B5897" s="19">
        <v>956010.0</v>
      </c>
      <c r="C5897" s="19">
        <v>0.0</v>
      </c>
      <c r="D5897" s="42">
        <v>67.0</v>
      </c>
      <c r="E5897" s="43">
        <v>1.0</v>
      </c>
      <c r="F5897" s="19" t="s">
        <v>44</v>
      </c>
      <c r="G5897" s="19" t="s">
        <v>44</v>
      </c>
      <c r="H5897" s="44" t="s">
        <v>39</v>
      </c>
      <c r="I5897" s="19" t="s">
        <v>39</v>
      </c>
    </row>
    <row r="5898">
      <c r="A5898" s="41">
        <v>44417.0</v>
      </c>
      <c r="B5898" s="19">
        <v>956804.0</v>
      </c>
      <c r="C5898" s="19">
        <v>1.0</v>
      </c>
      <c r="D5898" s="42">
        <v>79.3</v>
      </c>
      <c r="E5898" s="43">
        <v>1.0</v>
      </c>
      <c r="F5898" s="19" t="s">
        <v>44</v>
      </c>
      <c r="G5898" s="19" t="s">
        <v>44</v>
      </c>
      <c r="H5898" s="44" t="s">
        <v>39</v>
      </c>
      <c r="I5898" s="19" t="s">
        <v>39</v>
      </c>
    </row>
    <row r="5899">
      <c r="A5899" s="41">
        <v>44418.0</v>
      </c>
      <c r="B5899" s="19">
        <v>957460.0</v>
      </c>
      <c r="C5899" s="19">
        <v>1.0</v>
      </c>
      <c r="D5899" s="42">
        <v>9.0</v>
      </c>
      <c r="E5899" s="43">
        <v>1.0</v>
      </c>
      <c r="F5899" s="19" t="s">
        <v>44</v>
      </c>
      <c r="G5899" s="19" t="s">
        <v>44</v>
      </c>
      <c r="H5899" s="44" t="s">
        <v>39</v>
      </c>
      <c r="I5899" s="19" t="s">
        <v>39</v>
      </c>
    </row>
    <row r="5900">
      <c r="A5900" s="41">
        <v>44422.0</v>
      </c>
      <c r="B5900" s="19">
        <v>960407.0</v>
      </c>
      <c r="C5900" s="19">
        <v>0.0</v>
      </c>
      <c r="D5900" s="42">
        <v>70.0</v>
      </c>
      <c r="E5900" s="43">
        <v>1.0</v>
      </c>
      <c r="F5900" s="19" t="s">
        <v>44</v>
      </c>
      <c r="G5900" s="19" t="s">
        <v>44</v>
      </c>
      <c r="H5900" s="44" t="s">
        <v>39</v>
      </c>
      <c r="I5900" s="19" t="s">
        <v>39</v>
      </c>
    </row>
    <row r="5901">
      <c r="A5901" s="41">
        <v>44410.0</v>
      </c>
      <c r="B5901" s="19">
        <v>950770.0</v>
      </c>
      <c r="C5901" s="19">
        <v>0.0</v>
      </c>
      <c r="D5901" s="42">
        <v>152.1</v>
      </c>
      <c r="E5901" s="43">
        <v>1.0</v>
      </c>
      <c r="F5901" s="19" t="s">
        <v>44</v>
      </c>
      <c r="G5901" s="19" t="s">
        <v>44</v>
      </c>
      <c r="H5901" s="44" t="s">
        <v>39</v>
      </c>
      <c r="I5901" s="19" t="s">
        <v>39</v>
      </c>
    </row>
    <row r="5902">
      <c r="A5902" s="41">
        <v>44410.0</v>
      </c>
      <c r="B5902" s="19">
        <v>950908.0</v>
      </c>
      <c r="C5902" s="19">
        <v>0.0</v>
      </c>
      <c r="D5902" s="42">
        <v>94.2</v>
      </c>
      <c r="E5902" s="43">
        <v>1.0</v>
      </c>
      <c r="F5902" s="19" t="s">
        <v>44</v>
      </c>
      <c r="G5902" s="19" t="s">
        <v>44</v>
      </c>
      <c r="H5902" s="44" t="s">
        <v>39</v>
      </c>
      <c r="I5902" s="19" t="s">
        <v>39</v>
      </c>
    </row>
    <row r="5903">
      <c r="A5903" s="41">
        <v>44411.0</v>
      </c>
      <c r="B5903" s="19">
        <v>951319.0</v>
      </c>
      <c r="C5903" s="19">
        <v>1.0</v>
      </c>
      <c r="D5903" s="42">
        <v>32.2</v>
      </c>
      <c r="E5903" s="43">
        <v>1.0</v>
      </c>
      <c r="F5903" s="19" t="s">
        <v>44</v>
      </c>
      <c r="G5903" s="19" t="s">
        <v>44</v>
      </c>
      <c r="H5903" s="44" t="s">
        <v>39</v>
      </c>
      <c r="I5903" s="19" t="s">
        <v>39</v>
      </c>
    </row>
    <row r="5904">
      <c r="A5904" s="41">
        <v>44413.0</v>
      </c>
      <c r="B5904" s="19">
        <v>953362.0</v>
      </c>
      <c r="C5904" s="19">
        <v>0.0</v>
      </c>
      <c r="D5904" s="42">
        <v>13.0</v>
      </c>
      <c r="E5904" s="43">
        <v>1.0</v>
      </c>
      <c r="F5904" s="19" t="s">
        <v>44</v>
      </c>
      <c r="G5904" s="19" t="s">
        <v>44</v>
      </c>
      <c r="H5904" s="44" t="s">
        <v>39</v>
      </c>
      <c r="I5904" s="19" t="s">
        <v>39</v>
      </c>
    </row>
    <row r="5905">
      <c r="A5905" s="41">
        <v>44415.0</v>
      </c>
      <c r="B5905" s="19">
        <v>954812.0</v>
      </c>
      <c r="C5905" s="19">
        <v>1.0</v>
      </c>
      <c r="D5905" s="42">
        <v>117.7</v>
      </c>
      <c r="E5905" s="43">
        <v>1.0</v>
      </c>
      <c r="F5905" s="19" t="s">
        <v>44</v>
      </c>
      <c r="G5905" s="19" t="s">
        <v>44</v>
      </c>
      <c r="H5905" s="44" t="s">
        <v>39</v>
      </c>
      <c r="I5905" s="19" t="s">
        <v>39</v>
      </c>
    </row>
    <row r="5906">
      <c r="A5906" s="41">
        <v>44415.0</v>
      </c>
      <c r="B5906" s="19">
        <v>954788.0</v>
      </c>
      <c r="C5906" s="19">
        <v>0.0</v>
      </c>
      <c r="D5906" s="42">
        <v>17.5</v>
      </c>
      <c r="E5906" s="43">
        <v>1.0</v>
      </c>
      <c r="F5906" s="19" t="s">
        <v>44</v>
      </c>
      <c r="G5906" s="19" t="s">
        <v>44</v>
      </c>
      <c r="H5906" s="44" t="s">
        <v>39</v>
      </c>
      <c r="I5906" s="19" t="s">
        <v>39</v>
      </c>
    </row>
    <row r="5907">
      <c r="A5907" s="41">
        <v>44416.0</v>
      </c>
      <c r="B5907" s="19">
        <v>955531.0</v>
      </c>
      <c r="C5907" s="19">
        <v>1.0</v>
      </c>
      <c r="D5907" s="42">
        <v>39.9</v>
      </c>
      <c r="E5907" s="43">
        <v>1.0</v>
      </c>
      <c r="F5907" s="19" t="s">
        <v>44</v>
      </c>
      <c r="G5907" s="19" t="s">
        <v>44</v>
      </c>
      <c r="H5907" s="44" t="s">
        <v>39</v>
      </c>
      <c r="I5907" s="19" t="s">
        <v>39</v>
      </c>
    </row>
    <row r="5908">
      <c r="A5908" s="41">
        <v>44417.0</v>
      </c>
      <c r="B5908" s="19">
        <v>956870.0</v>
      </c>
      <c r="C5908" s="19">
        <v>0.0</v>
      </c>
      <c r="D5908" s="42">
        <v>26.9</v>
      </c>
      <c r="E5908" s="43">
        <v>1.0</v>
      </c>
      <c r="F5908" s="19" t="s">
        <v>44</v>
      </c>
      <c r="G5908" s="19" t="s">
        <v>44</v>
      </c>
      <c r="H5908" s="44" t="s">
        <v>39</v>
      </c>
      <c r="I5908" s="19" t="s">
        <v>39</v>
      </c>
    </row>
    <row r="5909">
      <c r="A5909" s="41">
        <v>44419.0</v>
      </c>
      <c r="B5909" s="19">
        <v>958260.0</v>
      </c>
      <c r="C5909" s="19">
        <v>1.0</v>
      </c>
      <c r="D5909" s="42">
        <v>59.4</v>
      </c>
      <c r="E5909" s="43">
        <v>1.0</v>
      </c>
      <c r="F5909" s="19" t="s">
        <v>44</v>
      </c>
      <c r="G5909" s="19" t="s">
        <v>44</v>
      </c>
      <c r="H5909" s="44" t="s">
        <v>39</v>
      </c>
      <c r="I5909" s="19" t="s">
        <v>39</v>
      </c>
    </row>
    <row r="5910">
      <c r="A5910" s="41">
        <v>44420.0</v>
      </c>
      <c r="B5910" s="19">
        <v>959303.0</v>
      </c>
      <c r="C5910" s="19">
        <v>1.0</v>
      </c>
      <c r="D5910" s="42">
        <v>65.8</v>
      </c>
      <c r="E5910" s="43">
        <v>1.0</v>
      </c>
      <c r="F5910" s="19" t="s">
        <v>44</v>
      </c>
      <c r="G5910" s="19" t="s">
        <v>44</v>
      </c>
      <c r="H5910" s="44" t="s">
        <v>39</v>
      </c>
      <c r="I5910" s="19" t="s">
        <v>39</v>
      </c>
    </row>
    <row r="5911">
      <c r="A5911" s="41">
        <v>44420.0</v>
      </c>
      <c r="B5911" s="19">
        <v>958727.0</v>
      </c>
      <c r="C5911" s="19">
        <v>0.0</v>
      </c>
      <c r="D5911" s="42">
        <v>47.0</v>
      </c>
      <c r="E5911" s="43">
        <v>1.0</v>
      </c>
      <c r="F5911" s="19" t="s">
        <v>44</v>
      </c>
      <c r="G5911" s="19" t="s">
        <v>44</v>
      </c>
      <c r="H5911" s="44" t="s">
        <v>39</v>
      </c>
      <c r="I5911" s="19" t="s">
        <v>39</v>
      </c>
    </row>
    <row r="5912">
      <c r="A5912" s="41">
        <v>44420.0</v>
      </c>
      <c r="B5912" s="19">
        <v>958927.0</v>
      </c>
      <c r="C5912" s="19">
        <v>0.0</v>
      </c>
      <c r="D5912" s="42">
        <v>65.5</v>
      </c>
      <c r="E5912" s="43">
        <v>1.0</v>
      </c>
      <c r="F5912" s="19" t="s">
        <v>44</v>
      </c>
      <c r="G5912" s="19" t="s">
        <v>44</v>
      </c>
      <c r="H5912" s="44" t="s">
        <v>39</v>
      </c>
      <c r="I5912" s="19" t="s">
        <v>39</v>
      </c>
    </row>
    <row r="5913">
      <c r="A5913" s="41">
        <v>44423.0</v>
      </c>
      <c r="B5913" s="19">
        <v>961139.0</v>
      </c>
      <c r="C5913" s="19">
        <v>1.0</v>
      </c>
      <c r="D5913" s="42">
        <v>113.3</v>
      </c>
      <c r="E5913" s="43">
        <v>1.0</v>
      </c>
      <c r="F5913" s="19" t="s">
        <v>44</v>
      </c>
      <c r="G5913" s="19" t="s">
        <v>44</v>
      </c>
      <c r="H5913" s="44" t="s">
        <v>39</v>
      </c>
      <c r="I5913" s="19" t="s">
        <v>39</v>
      </c>
    </row>
    <row r="5914">
      <c r="A5914" s="41">
        <v>44423.0</v>
      </c>
      <c r="B5914" s="19">
        <v>960590.0</v>
      </c>
      <c r="C5914" s="19">
        <v>0.0</v>
      </c>
      <c r="D5914" s="42">
        <v>35.4</v>
      </c>
      <c r="E5914" s="43">
        <v>1.0</v>
      </c>
      <c r="F5914" s="19" t="s">
        <v>44</v>
      </c>
      <c r="G5914" s="19" t="s">
        <v>44</v>
      </c>
      <c r="H5914" s="44" t="s">
        <v>39</v>
      </c>
      <c r="I5914" s="19" t="s">
        <v>39</v>
      </c>
    </row>
    <row r="5915">
      <c r="A5915" s="41">
        <v>44409.0</v>
      </c>
      <c r="B5915" s="19">
        <v>949481.0</v>
      </c>
      <c r="C5915" s="19">
        <v>0.0</v>
      </c>
      <c r="D5915" s="42">
        <v>44.1</v>
      </c>
      <c r="E5915" s="43">
        <v>1.0</v>
      </c>
      <c r="F5915" s="19" t="s">
        <v>44</v>
      </c>
      <c r="G5915" s="19" t="s">
        <v>44</v>
      </c>
      <c r="H5915" s="44" t="s">
        <v>39</v>
      </c>
      <c r="I5915" s="19" t="s">
        <v>39</v>
      </c>
    </row>
    <row r="5916">
      <c r="A5916" s="41">
        <v>44410.0</v>
      </c>
      <c r="B5916" s="19">
        <v>950273.0</v>
      </c>
      <c r="C5916" s="19">
        <v>1.0</v>
      </c>
      <c r="D5916" s="42">
        <v>137.9</v>
      </c>
      <c r="E5916" s="43">
        <v>1.0</v>
      </c>
      <c r="F5916" s="19" t="s">
        <v>44</v>
      </c>
      <c r="G5916" s="19" t="s">
        <v>44</v>
      </c>
      <c r="H5916" s="44" t="s">
        <v>39</v>
      </c>
      <c r="I5916" s="19" t="s">
        <v>39</v>
      </c>
    </row>
    <row r="5917">
      <c r="A5917" s="41">
        <v>44413.0</v>
      </c>
      <c r="B5917" s="19">
        <v>953431.0</v>
      </c>
      <c r="C5917" s="19">
        <v>0.0</v>
      </c>
      <c r="D5917" s="42">
        <v>115.2</v>
      </c>
      <c r="E5917" s="43">
        <v>1.0</v>
      </c>
      <c r="F5917" s="19" t="s">
        <v>44</v>
      </c>
      <c r="G5917" s="19" t="s">
        <v>44</v>
      </c>
      <c r="H5917" s="44" t="s">
        <v>39</v>
      </c>
      <c r="I5917" s="19" t="s">
        <v>39</v>
      </c>
    </row>
    <row r="5918">
      <c r="A5918" s="41">
        <v>44413.0</v>
      </c>
      <c r="B5918" s="19">
        <v>952903.0</v>
      </c>
      <c r="C5918" s="19">
        <v>0.0</v>
      </c>
      <c r="D5918" s="42">
        <v>11.5</v>
      </c>
      <c r="E5918" s="43">
        <v>1.0</v>
      </c>
      <c r="F5918" s="19" t="s">
        <v>44</v>
      </c>
      <c r="G5918" s="19" t="s">
        <v>44</v>
      </c>
      <c r="H5918" s="44" t="s">
        <v>39</v>
      </c>
      <c r="I5918" s="19" t="s">
        <v>39</v>
      </c>
    </row>
    <row r="5919">
      <c r="A5919" s="41">
        <v>44420.0</v>
      </c>
      <c r="B5919" s="19">
        <v>959218.0</v>
      </c>
      <c r="C5919" s="19">
        <v>1.0</v>
      </c>
      <c r="D5919" s="42">
        <v>66.1</v>
      </c>
      <c r="E5919" s="43">
        <v>1.0</v>
      </c>
      <c r="F5919" s="19" t="s">
        <v>44</v>
      </c>
      <c r="G5919" s="19" t="s">
        <v>44</v>
      </c>
      <c r="H5919" s="44" t="s">
        <v>39</v>
      </c>
      <c r="I5919" s="19" t="s">
        <v>39</v>
      </c>
    </row>
    <row r="5920">
      <c r="A5920" s="41">
        <v>44409.0</v>
      </c>
      <c r="B5920" s="19">
        <v>949601.0</v>
      </c>
      <c r="C5920" s="19">
        <v>1.0</v>
      </c>
      <c r="D5920" s="42">
        <v>39.7</v>
      </c>
      <c r="E5920" s="43">
        <v>1.0</v>
      </c>
      <c r="F5920" s="19" t="s">
        <v>44</v>
      </c>
      <c r="G5920" s="19" t="s">
        <v>44</v>
      </c>
      <c r="H5920" s="44" t="s">
        <v>39</v>
      </c>
      <c r="I5920" s="19" t="s">
        <v>39</v>
      </c>
    </row>
    <row r="5921">
      <c r="A5921" s="41">
        <v>44409.0</v>
      </c>
      <c r="B5921" s="19">
        <v>949618.0</v>
      </c>
      <c r="C5921" s="19">
        <v>1.0</v>
      </c>
      <c r="D5921" s="42">
        <v>13.0</v>
      </c>
      <c r="E5921" s="43">
        <v>1.0</v>
      </c>
      <c r="F5921" s="19" t="s">
        <v>44</v>
      </c>
      <c r="G5921" s="19" t="s">
        <v>44</v>
      </c>
      <c r="H5921" s="44" t="s">
        <v>39</v>
      </c>
      <c r="I5921" s="19" t="s">
        <v>39</v>
      </c>
    </row>
    <row r="5922">
      <c r="A5922" s="41">
        <v>44412.0</v>
      </c>
      <c r="B5922" s="19">
        <v>952210.0</v>
      </c>
      <c r="C5922" s="19">
        <v>1.0</v>
      </c>
      <c r="D5922" s="42">
        <v>34.6</v>
      </c>
      <c r="E5922" s="43">
        <v>1.0</v>
      </c>
      <c r="F5922" s="19" t="s">
        <v>44</v>
      </c>
      <c r="G5922" s="19" t="s">
        <v>44</v>
      </c>
      <c r="H5922" s="44" t="s">
        <v>39</v>
      </c>
      <c r="I5922" s="19" t="s">
        <v>39</v>
      </c>
    </row>
    <row r="5923">
      <c r="A5923" s="41">
        <v>44415.0</v>
      </c>
      <c r="B5923" s="19">
        <v>954848.0</v>
      </c>
      <c r="C5923" s="19">
        <v>0.0</v>
      </c>
      <c r="D5923" s="42">
        <v>207.4</v>
      </c>
      <c r="E5923" s="43">
        <v>1.0</v>
      </c>
      <c r="F5923" s="19" t="s">
        <v>44</v>
      </c>
      <c r="G5923" s="19" t="s">
        <v>44</v>
      </c>
      <c r="H5923" s="44" t="s">
        <v>39</v>
      </c>
      <c r="I5923" s="19" t="s">
        <v>39</v>
      </c>
    </row>
    <row r="5924">
      <c r="A5924" s="41">
        <v>44415.0</v>
      </c>
      <c r="B5924" s="19">
        <v>954763.0</v>
      </c>
      <c r="C5924" s="19">
        <v>0.0</v>
      </c>
      <c r="D5924" s="42">
        <v>52.9</v>
      </c>
      <c r="E5924" s="43">
        <v>1.0</v>
      </c>
      <c r="F5924" s="19" t="s">
        <v>44</v>
      </c>
      <c r="G5924" s="19" t="s">
        <v>44</v>
      </c>
      <c r="H5924" s="44" t="s">
        <v>39</v>
      </c>
      <c r="I5924" s="19" t="s">
        <v>39</v>
      </c>
    </row>
    <row r="5925">
      <c r="A5925" s="41">
        <v>44417.0</v>
      </c>
      <c r="B5925" s="19">
        <v>956452.0</v>
      </c>
      <c r="C5925" s="19">
        <v>0.0</v>
      </c>
      <c r="D5925" s="42">
        <v>48.7</v>
      </c>
      <c r="E5925" s="43">
        <v>1.0</v>
      </c>
      <c r="F5925" s="19" t="s">
        <v>44</v>
      </c>
      <c r="G5925" s="19" t="s">
        <v>44</v>
      </c>
      <c r="H5925" s="44" t="s">
        <v>39</v>
      </c>
      <c r="I5925" s="19" t="s">
        <v>39</v>
      </c>
    </row>
    <row r="5926">
      <c r="A5926" s="41">
        <v>44421.0</v>
      </c>
      <c r="B5926" s="19">
        <v>959774.0</v>
      </c>
      <c r="C5926" s="19">
        <v>0.0</v>
      </c>
      <c r="D5926" s="42">
        <v>55.3</v>
      </c>
      <c r="E5926" s="43">
        <v>1.0</v>
      </c>
      <c r="F5926" s="19" t="s">
        <v>44</v>
      </c>
      <c r="G5926" s="19" t="s">
        <v>44</v>
      </c>
      <c r="H5926" s="44" t="s">
        <v>39</v>
      </c>
      <c r="I5926" s="19" t="s">
        <v>39</v>
      </c>
    </row>
    <row r="5927">
      <c r="A5927" s="41">
        <v>44423.0</v>
      </c>
      <c r="B5927" s="19">
        <v>960730.0</v>
      </c>
      <c r="C5927" s="19">
        <v>0.0</v>
      </c>
      <c r="D5927" s="42">
        <v>32.8</v>
      </c>
      <c r="E5927" s="43">
        <v>1.0</v>
      </c>
      <c r="F5927" s="19" t="s">
        <v>44</v>
      </c>
      <c r="G5927" s="19" t="s">
        <v>44</v>
      </c>
      <c r="H5927" s="44" t="s">
        <v>39</v>
      </c>
      <c r="I5927" s="19" t="s">
        <v>39</v>
      </c>
    </row>
    <row r="5928">
      <c r="A5928" s="41">
        <v>44410.0</v>
      </c>
      <c r="B5928" s="19">
        <v>950904.0</v>
      </c>
      <c r="C5928" s="19">
        <v>0.0</v>
      </c>
      <c r="D5928" s="42">
        <v>114.3</v>
      </c>
      <c r="E5928" s="43">
        <v>1.0</v>
      </c>
      <c r="F5928" s="19" t="s">
        <v>44</v>
      </c>
      <c r="G5928" s="19" t="s">
        <v>44</v>
      </c>
      <c r="H5928" s="44" t="s">
        <v>39</v>
      </c>
      <c r="I5928" s="19" t="s">
        <v>39</v>
      </c>
    </row>
    <row r="5929">
      <c r="A5929" s="41">
        <v>44414.0</v>
      </c>
      <c r="B5929" s="19">
        <v>954099.0</v>
      </c>
      <c r="C5929" s="19">
        <v>0.0</v>
      </c>
      <c r="D5929" s="42">
        <v>16.5</v>
      </c>
      <c r="E5929" s="43">
        <v>1.0</v>
      </c>
      <c r="F5929" s="19" t="s">
        <v>44</v>
      </c>
      <c r="G5929" s="19" t="s">
        <v>44</v>
      </c>
      <c r="H5929" s="44" t="s">
        <v>39</v>
      </c>
      <c r="I5929" s="19" t="s">
        <v>39</v>
      </c>
    </row>
    <row r="5930">
      <c r="A5930" s="41">
        <v>44416.0</v>
      </c>
      <c r="B5930" s="19">
        <v>955692.0</v>
      </c>
      <c r="C5930" s="19">
        <v>0.0</v>
      </c>
      <c r="D5930" s="42">
        <v>73.3</v>
      </c>
      <c r="E5930" s="43">
        <v>1.0</v>
      </c>
      <c r="F5930" s="19" t="s">
        <v>44</v>
      </c>
      <c r="G5930" s="19" t="s">
        <v>44</v>
      </c>
      <c r="H5930" s="44" t="s">
        <v>39</v>
      </c>
      <c r="I5930" s="19" t="s">
        <v>39</v>
      </c>
    </row>
    <row r="5931">
      <c r="A5931" s="41">
        <v>44418.0</v>
      </c>
      <c r="B5931" s="19">
        <v>957322.0</v>
      </c>
      <c r="C5931" s="19">
        <v>0.0</v>
      </c>
      <c r="D5931" s="42">
        <v>146.6</v>
      </c>
      <c r="E5931" s="43">
        <v>1.0</v>
      </c>
      <c r="F5931" s="19" t="s">
        <v>44</v>
      </c>
      <c r="G5931" s="19" t="s">
        <v>44</v>
      </c>
      <c r="H5931" s="44" t="s">
        <v>39</v>
      </c>
      <c r="I5931" s="19" t="s">
        <v>39</v>
      </c>
    </row>
    <row r="5932">
      <c r="A5932" s="41">
        <v>44418.0</v>
      </c>
      <c r="B5932" s="19">
        <v>957517.0</v>
      </c>
      <c r="C5932" s="19">
        <v>0.0</v>
      </c>
      <c r="D5932" s="42">
        <v>165.3</v>
      </c>
      <c r="E5932" s="43">
        <v>1.0</v>
      </c>
      <c r="F5932" s="19" t="s">
        <v>44</v>
      </c>
      <c r="G5932" s="19" t="s">
        <v>44</v>
      </c>
      <c r="H5932" s="44" t="s">
        <v>39</v>
      </c>
      <c r="I5932" s="19" t="s">
        <v>39</v>
      </c>
    </row>
    <row r="5933">
      <c r="A5933" s="41">
        <v>44420.0</v>
      </c>
      <c r="B5933" s="19">
        <v>959147.0</v>
      </c>
      <c r="C5933" s="19">
        <v>0.0</v>
      </c>
      <c r="D5933" s="42">
        <v>281.6</v>
      </c>
      <c r="E5933" s="43">
        <v>1.0</v>
      </c>
      <c r="F5933" s="19" t="s">
        <v>44</v>
      </c>
      <c r="G5933" s="19" t="s">
        <v>44</v>
      </c>
      <c r="H5933" s="44" t="s">
        <v>39</v>
      </c>
      <c r="I5933" s="19" t="s">
        <v>39</v>
      </c>
    </row>
    <row r="5934">
      <c r="A5934" s="41">
        <v>44421.0</v>
      </c>
      <c r="B5934" s="19">
        <v>959836.0</v>
      </c>
      <c r="C5934" s="19">
        <v>1.0</v>
      </c>
      <c r="D5934" s="42">
        <v>167.9</v>
      </c>
      <c r="E5934" s="43">
        <v>1.0</v>
      </c>
      <c r="F5934" s="19" t="s">
        <v>44</v>
      </c>
      <c r="G5934" s="19" t="s">
        <v>44</v>
      </c>
      <c r="H5934" s="44" t="s">
        <v>39</v>
      </c>
      <c r="I5934" s="19" t="s">
        <v>39</v>
      </c>
    </row>
    <row r="5935">
      <c r="A5935" s="41">
        <v>44409.0</v>
      </c>
      <c r="B5935" s="19">
        <v>949504.0</v>
      </c>
      <c r="C5935" s="19">
        <v>0.0</v>
      </c>
      <c r="D5935" s="42">
        <v>127.5</v>
      </c>
      <c r="E5935" s="43">
        <v>1.0</v>
      </c>
      <c r="F5935" s="19" t="s">
        <v>44</v>
      </c>
      <c r="G5935" s="19" t="s">
        <v>44</v>
      </c>
      <c r="H5935" s="44" t="s">
        <v>39</v>
      </c>
      <c r="I5935" s="19" t="s">
        <v>39</v>
      </c>
    </row>
    <row r="5936">
      <c r="A5936" s="41">
        <v>44410.0</v>
      </c>
      <c r="B5936" s="19">
        <v>950938.0</v>
      </c>
      <c r="C5936" s="19">
        <v>1.0</v>
      </c>
      <c r="D5936" s="42">
        <v>37.6</v>
      </c>
      <c r="E5936" s="43">
        <v>1.0</v>
      </c>
      <c r="F5936" s="19" t="s">
        <v>44</v>
      </c>
      <c r="G5936" s="19" t="s">
        <v>44</v>
      </c>
      <c r="H5936" s="44" t="s">
        <v>39</v>
      </c>
      <c r="I5936" s="19" t="s">
        <v>39</v>
      </c>
    </row>
    <row r="5937">
      <c r="A5937" s="41">
        <v>44413.0</v>
      </c>
      <c r="B5937" s="19">
        <v>953043.0</v>
      </c>
      <c r="C5937" s="19">
        <v>1.0</v>
      </c>
      <c r="D5937" s="42">
        <v>17.4</v>
      </c>
      <c r="E5937" s="43">
        <v>1.0</v>
      </c>
      <c r="F5937" s="19" t="s">
        <v>44</v>
      </c>
      <c r="G5937" s="19" t="s">
        <v>44</v>
      </c>
      <c r="H5937" s="44" t="s">
        <v>39</v>
      </c>
      <c r="I5937" s="19" t="s">
        <v>39</v>
      </c>
    </row>
    <row r="5938">
      <c r="A5938" s="41">
        <v>44414.0</v>
      </c>
      <c r="B5938" s="19">
        <v>954296.0</v>
      </c>
      <c r="C5938" s="19">
        <v>0.0</v>
      </c>
      <c r="D5938" s="42">
        <v>45.9</v>
      </c>
      <c r="E5938" s="43">
        <v>1.0</v>
      </c>
      <c r="F5938" s="19" t="s">
        <v>44</v>
      </c>
      <c r="G5938" s="19" t="s">
        <v>44</v>
      </c>
      <c r="H5938" s="44" t="s">
        <v>39</v>
      </c>
      <c r="I5938" s="19" t="s">
        <v>39</v>
      </c>
    </row>
    <row r="5939">
      <c r="A5939" s="41">
        <v>44415.0</v>
      </c>
      <c r="B5939" s="19">
        <v>955132.0</v>
      </c>
      <c r="C5939" s="19">
        <v>1.0</v>
      </c>
      <c r="D5939" s="42">
        <v>59.6</v>
      </c>
      <c r="E5939" s="43">
        <v>1.0</v>
      </c>
      <c r="F5939" s="19" t="s">
        <v>44</v>
      </c>
      <c r="G5939" s="19" t="s">
        <v>44</v>
      </c>
      <c r="H5939" s="44" t="s">
        <v>39</v>
      </c>
      <c r="I5939" s="19" t="s">
        <v>39</v>
      </c>
    </row>
    <row r="5940">
      <c r="A5940" s="41">
        <v>44418.0</v>
      </c>
      <c r="B5940" s="19">
        <v>957259.0</v>
      </c>
      <c r="C5940" s="19">
        <v>0.0</v>
      </c>
      <c r="D5940" s="42">
        <v>38.1</v>
      </c>
      <c r="E5940" s="43">
        <v>1.0</v>
      </c>
      <c r="F5940" s="19" t="s">
        <v>44</v>
      </c>
      <c r="G5940" s="19" t="s">
        <v>44</v>
      </c>
      <c r="H5940" s="44" t="s">
        <v>39</v>
      </c>
      <c r="I5940" s="19" t="s">
        <v>39</v>
      </c>
    </row>
    <row r="5941">
      <c r="A5941" s="41">
        <v>44420.0</v>
      </c>
      <c r="B5941" s="19">
        <v>959040.0</v>
      </c>
      <c r="C5941" s="19">
        <v>1.0</v>
      </c>
      <c r="D5941" s="42">
        <v>48.9</v>
      </c>
      <c r="E5941" s="43">
        <v>1.0</v>
      </c>
      <c r="F5941" s="19" t="s">
        <v>44</v>
      </c>
      <c r="G5941" s="19" t="s">
        <v>44</v>
      </c>
      <c r="H5941" s="44" t="s">
        <v>39</v>
      </c>
      <c r="I5941" s="19" t="s">
        <v>39</v>
      </c>
    </row>
    <row r="5942">
      <c r="A5942" s="41">
        <v>44420.0</v>
      </c>
      <c r="B5942" s="19">
        <v>959228.0</v>
      </c>
      <c r="C5942" s="19">
        <v>1.0</v>
      </c>
      <c r="D5942" s="42">
        <v>44.2</v>
      </c>
      <c r="E5942" s="43">
        <v>1.0</v>
      </c>
      <c r="F5942" s="19" t="s">
        <v>44</v>
      </c>
      <c r="G5942" s="19" t="s">
        <v>44</v>
      </c>
      <c r="H5942" s="44" t="s">
        <v>39</v>
      </c>
      <c r="I5942" s="19" t="s">
        <v>39</v>
      </c>
    </row>
    <row r="5943">
      <c r="A5943" s="41">
        <v>44421.0</v>
      </c>
      <c r="B5943" s="19">
        <v>959520.0</v>
      </c>
      <c r="C5943" s="19">
        <v>0.0</v>
      </c>
      <c r="D5943" s="42">
        <v>46.6</v>
      </c>
      <c r="E5943" s="43">
        <v>1.0</v>
      </c>
      <c r="F5943" s="19" t="s">
        <v>44</v>
      </c>
      <c r="G5943" s="19" t="s">
        <v>44</v>
      </c>
      <c r="H5943" s="44" t="s">
        <v>39</v>
      </c>
      <c r="I5943" s="19" t="s">
        <v>39</v>
      </c>
    </row>
    <row r="5944">
      <c r="A5944" s="41">
        <v>44422.0</v>
      </c>
      <c r="B5944" s="19">
        <v>960299.0</v>
      </c>
      <c r="C5944" s="19">
        <v>0.0</v>
      </c>
      <c r="D5944" s="42">
        <v>150.8</v>
      </c>
      <c r="E5944" s="43">
        <v>1.0</v>
      </c>
      <c r="F5944" s="19" t="s">
        <v>44</v>
      </c>
      <c r="G5944" s="19" t="s">
        <v>44</v>
      </c>
      <c r="H5944" s="44" t="s">
        <v>39</v>
      </c>
      <c r="I5944" s="19" t="s">
        <v>39</v>
      </c>
    </row>
    <row r="5945">
      <c r="A5945" s="41">
        <v>44409.0</v>
      </c>
      <c r="B5945" s="19">
        <v>949153.0</v>
      </c>
      <c r="C5945" s="19">
        <v>0.0</v>
      </c>
      <c r="D5945" s="42">
        <v>59.4</v>
      </c>
      <c r="E5945" s="43">
        <v>1.0</v>
      </c>
      <c r="F5945" s="19" t="s">
        <v>44</v>
      </c>
      <c r="G5945" s="19" t="s">
        <v>44</v>
      </c>
      <c r="H5945" s="44" t="s">
        <v>39</v>
      </c>
      <c r="I5945" s="19" t="s">
        <v>39</v>
      </c>
    </row>
    <row r="5946">
      <c r="A5946" s="41">
        <v>44410.0</v>
      </c>
      <c r="B5946" s="19">
        <v>950575.0</v>
      </c>
      <c r="C5946" s="19">
        <v>1.0</v>
      </c>
      <c r="D5946" s="42">
        <v>40.3</v>
      </c>
      <c r="E5946" s="43">
        <v>1.0</v>
      </c>
      <c r="F5946" s="19" t="s">
        <v>44</v>
      </c>
      <c r="G5946" s="19" t="s">
        <v>44</v>
      </c>
      <c r="H5946" s="44" t="s">
        <v>39</v>
      </c>
      <c r="I5946" s="19" t="s">
        <v>39</v>
      </c>
    </row>
    <row r="5947">
      <c r="A5947" s="41">
        <v>44411.0</v>
      </c>
      <c r="B5947" s="19">
        <v>951683.0</v>
      </c>
      <c r="C5947" s="19">
        <v>1.0</v>
      </c>
      <c r="D5947" s="42">
        <v>53.5</v>
      </c>
      <c r="E5947" s="43">
        <v>1.0</v>
      </c>
      <c r="F5947" s="19" t="s">
        <v>44</v>
      </c>
      <c r="G5947" s="19" t="s">
        <v>44</v>
      </c>
      <c r="H5947" s="44" t="s">
        <v>39</v>
      </c>
      <c r="I5947" s="19" t="s">
        <v>39</v>
      </c>
    </row>
    <row r="5948">
      <c r="A5948" s="41">
        <v>44412.0</v>
      </c>
      <c r="B5948" s="19">
        <v>952053.0</v>
      </c>
      <c r="C5948" s="19">
        <v>0.0</v>
      </c>
      <c r="D5948" s="42">
        <v>97.2</v>
      </c>
      <c r="E5948" s="43">
        <v>1.0</v>
      </c>
      <c r="F5948" s="19" t="s">
        <v>44</v>
      </c>
      <c r="G5948" s="19" t="s">
        <v>44</v>
      </c>
      <c r="H5948" s="44" t="s">
        <v>39</v>
      </c>
      <c r="I5948" s="19" t="s">
        <v>39</v>
      </c>
    </row>
    <row r="5949">
      <c r="A5949" s="41">
        <v>44412.0</v>
      </c>
      <c r="B5949" s="19">
        <v>952529.0</v>
      </c>
      <c r="C5949" s="19">
        <v>0.0</v>
      </c>
      <c r="D5949" s="42">
        <v>104.7</v>
      </c>
      <c r="E5949" s="43">
        <v>1.0</v>
      </c>
      <c r="F5949" s="19" t="s">
        <v>44</v>
      </c>
      <c r="G5949" s="19" t="s">
        <v>44</v>
      </c>
      <c r="H5949" s="44" t="s">
        <v>39</v>
      </c>
      <c r="I5949" s="19" t="s">
        <v>39</v>
      </c>
    </row>
    <row r="5950">
      <c r="A5950" s="41">
        <v>44413.0</v>
      </c>
      <c r="B5950" s="19">
        <v>953632.0</v>
      </c>
      <c r="C5950" s="19">
        <v>1.0</v>
      </c>
      <c r="D5950" s="42">
        <v>51.5</v>
      </c>
      <c r="E5950" s="43">
        <v>1.0</v>
      </c>
      <c r="F5950" s="19" t="s">
        <v>44</v>
      </c>
      <c r="G5950" s="19" t="s">
        <v>44</v>
      </c>
      <c r="H5950" s="44" t="s">
        <v>39</v>
      </c>
      <c r="I5950" s="19" t="s">
        <v>39</v>
      </c>
    </row>
    <row r="5951">
      <c r="A5951" s="41">
        <v>44415.0</v>
      </c>
      <c r="B5951" s="19">
        <v>955234.0</v>
      </c>
      <c r="C5951" s="19">
        <v>0.0</v>
      </c>
      <c r="D5951" s="42">
        <v>43.0</v>
      </c>
      <c r="E5951" s="43">
        <v>1.0</v>
      </c>
      <c r="F5951" s="19" t="s">
        <v>44</v>
      </c>
      <c r="G5951" s="19" t="s">
        <v>44</v>
      </c>
      <c r="H5951" s="44" t="s">
        <v>39</v>
      </c>
      <c r="I5951" s="19" t="s">
        <v>39</v>
      </c>
    </row>
    <row r="5952">
      <c r="A5952" s="41">
        <v>44418.0</v>
      </c>
      <c r="B5952" s="19">
        <v>957414.0</v>
      </c>
      <c r="C5952" s="19">
        <v>0.0</v>
      </c>
      <c r="D5952" s="42">
        <v>38.0</v>
      </c>
      <c r="E5952" s="43">
        <v>1.0</v>
      </c>
      <c r="F5952" s="19" t="s">
        <v>44</v>
      </c>
      <c r="G5952" s="19" t="s">
        <v>44</v>
      </c>
      <c r="H5952" s="44" t="s">
        <v>39</v>
      </c>
      <c r="I5952" s="19" t="s">
        <v>39</v>
      </c>
    </row>
    <row r="5953">
      <c r="A5953" s="41">
        <v>44419.0</v>
      </c>
      <c r="B5953" s="19">
        <v>958049.0</v>
      </c>
      <c r="C5953" s="19">
        <v>0.0</v>
      </c>
      <c r="D5953" s="42">
        <v>66.4</v>
      </c>
      <c r="E5953" s="43">
        <v>1.0</v>
      </c>
      <c r="F5953" s="19" t="s">
        <v>44</v>
      </c>
      <c r="G5953" s="19" t="s">
        <v>44</v>
      </c>
      <c r="H5953" s="44" t="s">
        <v>39</v>
      </c>
      <c r="I5953" s="19" t="s">
        <v>39</v>
      </c>
    </row>
    <row r="5954">
      <c r="A5954" s="41">
        <v>44409.0</v>
      </c>
      <c r="B5954" s="19">
        <v>949546.0</v>
      </c>
      <c r="C5954" s="19">
        <v>1.0</v>
      </c>
      <c r="D5954" s="42">
        <v>33.6</v>
      </c>
      <c r="E5954" s="43">
        <v>1.0</v>
      </c>
      <c r="F5954" s="19" t="s">
        <v>44</v>
      </c>
      <c r="G5954" s="19" t="s">
        <v>44</v>
      </c>
      <c r="H5954" s="44" t="s">
        <v>39</v>
      </c>
      <c r="I5954" s="19" t="s">
        <v>39</v>
      </c>
    </row>
    <row r="5955">
      <c r="A5955" s="41">
        <v>44411.0</v>
      </c>
      <c r="B5955" s="19">
        <v>951096.0</v>
      </c>
      <c r="C5955" s="19">
        <v>1.0</v>
      </c>
      <c r="D5955" s="42">
        <v>60.0</v>
      </c>
      <c r="E5955" s="43">
        <v>1.0</v>
      </c>
      <c r="F5955" s="19" t="s">
        <v>44</v>
      </c>
      <c r="G5955" s="19" t="s">
        <v>44</v>
      </c>
      <c r="H5955" s="44" t="s">
        <v>39</v>
      </c>
      <c r="I5955" s="19" t="s">
        <v>39</v>
      </c>
    </row>
    <row r="5956">
      <c r="A5956" s="41">
        <v>44413.0</v>
      </c>
      <c r="B5956" s="19">
        <v>952969.0</v>
      </c>
      <c r="C5956" s="19">
        <v>1.0</v>
      </c>
      <c r="D5956" s="42">
        <v>312.8</v>
      </c>
      <c r="E5956" s="43">
        <v>1.0</v>
      </c>
      <c r="F5956" s="19" t="s">
        <v>44</v>
      </c>
      <c r="G5956" s="19" t="s">
        <v>44</v>
      </c>
      <c r="H5956" s="44" t="s">
        <v>39</v>
      </c>
      <c r="I5956" s="19" t="s">
        <v>39</v>
      </c>
    </row>
    <row r="5957">
      <c r="A5957" s="41">
        <v>44414.0</v>
      </c>
      <c r="B5957" s="19">
        <v>954072.0</v>
      </c>
      <c r="C5957" s="19">
        <v>0.0</v>
      </c>
      <c r="D5957" s="42">
        <v>151.0</v>
      </c>
      <c r="E5957" s="43">
        <v>1.0</v>
      </c>
      <c r="F5957" s="19" t="s">
        <v>44</v>
      </c>
      <c r="G5957" s="19" t="s">
        <v>44</v>
      </c>
      <c r="H5957" s="44" t="s">
        <v>39</v>
      </c>
      <c r="I5957" s="19" t="s">
        <v>39</v>
      </c>
    </row>
    <row r="5958">
      <c r="A5958" s="41">
        <v>44418.0</v>
      </c>
      <c r="B5958" s="19">
        <v>957670.0</v>
      </c>
      <c r="C5958" s="19">
        <v>0.0</v>
      </c>
      <c r="D5958" s="42">
        <v>186.0</v>
      </c>
      <c r="E5958" s="43">
        <v>1.0</v>
      </c>
      <c r="F5958" s="19" t="s">
        <v>44</v>
      </c>
      <c r="G5958" s="19" t="s">
        <v>44</v>
      </c>
      <c r="H5958" s="44" t="s">
        <v>39</v>
      </c>
      <c r="I5958" s="19" t="s">
        <v>39</v>
      </c>
    </row>
    <row r="5959">
      <c r="A5959" s="41">
        <v>44419.0</v>
      </c>
      <c r="B5959" s="19">
        <v>958475.0</v>
      </c>
      <c r="C5959" s="19">
        <v>0.0</v>
      </c>
      <c r="D5959" s="42">
        <v>59.4</v>
      </c>
      <c r="E5959" s="43">
        <v>1.0</v>
      </c>
      <c r="F5959" s="19" t="s">
        <v>44</v>
      </c>
      <c r="G5959" s="19" t="s">
        <v>44</v>
      </c>
      <c r="H5959" s="44" t="s">
        <v>39</v>
      </c>
      <c r="I5959" s="19" t="s">
        <v>39</v>
      </c>
    </row>
    <row r="5960">
      <c r="A5960" s="41">
        <v>44421.0</v>
      </c>
      <c r="B5960" s="19">
        <v>959755.0</v>
      </c>
      <c r="C5960" s="19">
        <v>0.0</v>
      </c>
      <c r="D5960" s="42">
        <v>46.8</v>
      </c>
      <c r="E5960" s="43">
        <v>1.0</v>
      </c>
      <c r="F5960" s="19" t="s">
        <v>44</v>
      </c>
      <c r="G5960" s="19" t="s">
        <v>44</v>
      </c>
      <c r="H5960" s="44" t="s">
        <v>39</v>
      </c>
      <c r="I5960" s="19" t="s">
        <v>39</v>
      </c>
    </row>
    <row r="5961">
      <c r="A5961" s="41">
        <v>44423.0</v>
      </c>
      <c r="B5961" s="19">
        <v>960767.0</v>
      </c>
      <c r="C5961" s="19">
        <v>0.0</v>
      </c>
      <c r="D5961" s="42">
        <v>9.1</v>
      </c>
      <c r="E5961" s="43">
        <v>1.0</v>
      </c>
      <c r="F5961" s="19" t="s">
        <v>44</v>
      </c>
      <c r="G5961" s="19" t="s">
        <v>44</v>
      </c>
      <c r="H5961" s="44" t="s">
        <v>39</v>
      </c>
      <c r="I5961" s="19" t="s">
        <v>39</v>
      </c>
    </row>
    <row r="5962">
      <c r="A5962" s="41">
        <v>44411.0</v>
      </c>
      <c r="B5962" s="19">
        <v>951860.0</v>
      </c>
      <c r="C5962" s="19">
        <v>1.0</v>
      </c>
      <c r="D5962" s="42">
        <v>39.2</v>
      </c>
      <c r="E5962" s="43">
        <v>1.0</v>
      </c>
      <c r="F5962" s="19" t="s">
        <v>44</v>
      </c>
      <c r="G5962" s="19" t="s">
        <v>44</v>
      </c>
      <c r="H5962" s="44" t="s">
        <v>39</v>
      </c>
      <c r="I5962" s="19" t="s">
        <v>39</v>
      </c>
    </row>
    <row r="5963">
      <c r="A5963" s="41">
        <v>44413.0</v>
      </c>
      <c r="B5963" s="19">
        <v>952918.0</v>
      </c>
      <c r="C5963" s="19">
        <v>0.0</v>
      </c>
      <c r="D5963" s="42">
        <v>93.9</v>
      </c>
      <c r="E5963" s="43">
        <v>1.0</v>
      </c>
      <c r="F5963" s="19" t="s">
        <v>44</v>
      </c>
      <c r="G5963" s="19" t="s">
        <v>44</v>
      </c>
      <c r="H5963" s="44" t="s">
        <v>39</v>
      </c>
      <c r="I5963" s="19" t="s">
        <v>39</v>
      </c>
    </row>
    <row r="5964">
      <c r="A5964" s="41">
        <v>44415.0</v>
      </c>
      <c r="B5964" s="19">
        <v>954709.0</v>
      </c>
      <c r="C5964" s="19">
        <v>0.0</v>
      </c>
      <c r="D5964" s="42">
        <v>75.5</v>
      </c>
      <c r="E5964" s="43">
        <v>1.0</v>
      </c>
      <c r="F5964" s="19" t="s">
        <v>44</v>
      </c>
      <c r="G5964" s="19" t="s">
        <v>44</v>
      </c>
      <c r="H5964" s="44" t="s">
        <v>39</v>
      </c>
      <c r="I5964" s="19" t="s">
        <v>39</v>
      </c>
    </row>
    <row r="5965">
      <c r="A5965" s="41">
        <v>44417.0</v>
      </c>
      <c r="B5965" s="19">
        <v>956498.0</v>
      </c>
      <c r="C5965" s="19">
        <v>1.0</v>
      </c>
      <c r="D5965" s="42">
        <v>79.1</v>
      </c>
      <c r="E5965" s="43">
        <v>1.0</v>
      </c>
      <c r="F5965" s="19" t="s">
        <v>44</v>
      </c>
      <c r="G5965" s="19" t="s">
        <v>44</v>
      </c>
      <c r="H5965" s="44" t="s">
        <v>39</v>
      </c>
      <c r="I5965" s="19" t="s">
        <v>39</v>
      </c>
    </row>
    <row r="5966">
      <c r="A5966" s="41">
        <v>44422.0</v>
      </c>
      <c r="B5966" s="19">
        <v>960156.0</v>
      </c>
      <c r="C5966" s="19">
        <v>0.0</v>
      </c>
      <c r="D5966" s="42">
        <v>9.8</v>
      </c>
      <c r="E5966" s="43">
        <v>1.0</v>
      </c>
      <c r="F5966" s="19" t="s">
        <v>44</v>
      </c>
      <c r="G5966" s="19" t="s">
        <v>44</v>
      </c>
      <c r="H5966" s="44" t="s">
        <v>39</v>
      </c>
      <c r="I5966" s="19" t="s">
        <v>39</v>
      </c>
    </row>
    <row r="5967">
      <c r="A5967" s="41">
        <v>44412.0</v>
      </c>
      <c r="B5967" s="19">
        <v>952236.0</v>
      </c>
      <c r="C5967" s="19">
        <v>0.0</v>
      </c>
      <c r="D5967" s="42">
        <v>19.9</v>
      </c>
      <c r="E5967" s="43">
        <v>1.0</v>
      </c>
      <c r="F5967" s="19" t="s">
        <v>44</v>
      </c>
      <c r="G5967" s="19" t="s">
        <v>44</v>
      </c>
      <c r="H5967" s="44" t="s">
        <v>39</v>
      </c>
      <c r="I5967" s="19" t="s">
        <v>39</v>
      </c>
    </row>
    <row r="5968">
      <c r="A5968" s="41">
        <v>44412.0</v>
      </c>
      <c r="B5968" s="19">
        <v>952125.0</v>
      </c>
      <c r="C5968" s="19">
        <v>0.0</v>
      </c>
      <c r="D5968" s="42">
        <v>64.7</v>
      </c>
      <c r="E5968" s="43">
        <v>1.0</v>
      </c>
      <c r="F5968" s="19" t="s">
        <v>44</v>
      </c>
      <c r="G5968" s="19" t="s">
        <v>44</v>
      </c>
      <c r="H5968" s="44" t="s">
        <v>39</v>
      </c>
      <c r="I5968" s="19" t="s">
        <v>39</v>
      </c>
    </row>
    <row r="5969">
      <c r="A5969" s="41">
        <v>44413.0</v>
      </c>
      <c r="B5969" s="19">
        <v>953034.0</v>
      </c>
      <c r="C5969" s="19">
        <v>0.0</v>
      </c>
      <c r="D5969" s="42">
        <v>43.6</v>
      </c>
      <c r="E5969" s="43">
        <v>1.0</v>
      </c>
      <c r="F5969" s="19" t="s">
        <v>44</v>
      </c>
      <c r="G5969" s="19" t="s">
        <v>44</v>
      </c>
      <c r="H5969" s="44" t="s">
        <v>39</v>
      </c>
      <c r="I5969" s="19" t="s">
        <v>39</v>
      </c>
    </row>
    <row r="5970">
      <c r="A5970" s="41">
        <v>44413.0</v>
      </c>
      <c r="B5970" s="19">
        <v>953810.0</v>
      </c>
      <c r="C5970" s="19">
        <v>0.0</v>
      </c>
      <c r="D5970" s="42">
        <v>63.9</v>
      </c>
      <c r="E5970" s="43">
        <v>1.0</v>
      </c>
      <c r="F5970" s="19" t="s">
        <v>44</v>
      </c>
      <c r="G5970" s="19" t="s">
        <v>44</v>
      </c>
      <c r="H5970" s="44" t="s">
        <v>39</v>
      </c>
      <c r="I5970" s="19" t="s">
        <v>39</v>
      </c>
    </row>
    <row r="5971">
      <c r="A5971" s="41">
        <v>44414.0</v>
      </c>
      <c r="B5971" s="19">
        <v>954418.0</v>
      </c>
      <c r="C5971" s="19">
        <v>0.0</v>
      </c>
      <c r="D5971" s="42">
        <v>13.4</v>
      </c>
      <c r="E5971" s="43">
        <v>1.0</v>
      </c>
      <c r="F5971" s="19" t="s">
        <v>44</v>
      </c>
      <c r="G5971" s="19" t="s">
        <v>44</v>
      </c>
      <c r="H5971" s="44" t="s">
        <v>39</v>
      </c>
      <c r="I5971" s="19" t="s">
        <v>39</v>
      </c>
    </row>
    <row r="5972">
      <c r="A5972" s="41">
        <v>44414.0</v>
      </c>
      <c r="B5972" s="19">
        <v>954153.0</v>
      </c>
      <c r="C5972" s="19">
        <v>0.0</v>
      </c>
      <c r="D5972" s="42">
        <v>50.1</v>
      </c>
      <c r="E5972" s="43">
        <v>1.0</v>
      </c>
      <c r="F5972" s="19" t="s">
        <v>44</v>
      </c>
      <c r="G5972" s="19" t="s">
        <v>44</v>
      </c>
      <c r="H5972" s="44" t="s">
        <v>39</v>
      </c>
      <c r="I5972" s="19" t="s">
        <v>39</v>
      </c>
    </row>
    <row r="5973">
      <c r="A5973" s="41">
        <v>44415.0</v>
      </c>
      <c r="B5973" s="19">
        <v>954970.0</v>
      </c>
      <c r="C5973" s="19">
        <v>1.0</v>
      </c>
      <c r="D5973" s="42">
        <v>98.3</v>
      </c>
      <c r="E5973" s="43">
        <v>1.0</v>
      </c>
      <c r="F5973" s="19" t="s">
        <v>44</v>
      </c>
      <c r="G5973" s="19" t="s">
        <v>44</v>
      </c>
      <c r="H5973" s="44" t="s">
        <v>39</v>
      </c>
      <c r="I5973" s="19" t="s">
        <v>39</v>
      </c>
    </row>
    <row r="5974">
      <c r="A5974" s="41">
        <v>44415.0</v>
      </c>
      <c r="B5974" s="19">
        <v>955078.0</v>
      </c>
      <c r="C5974" s="19">
        <v>0.0</v>
      </c>
      <c r="D5974" s="42">
        <v>106.0</v>
      </c>
      <c r="E5974" s="43">
        <v>1.0</v>
      </c>
      <c r="F5974" s="19" t="s">
        <v>44</v>
      </c>
      <c r="G5974" s="19" t="s">
        <v>44</v>
      </c>
      <c r="H5974" s="44" t="s">
        <v>39</v>
      </c>
      <c r="I5974" s="19" t="s">
        <v>39</v>
      </c>
    </row>
    <row r="5975">
      <c r="A5975" s="41">
        <v>44416.0</v>
      </c>
      <c r="B5975" s="19">
        <v>955670.0</v>
      </c>
      <c r="C5975" s="19">
        <v>0.0</v>
      </c>
      <c r="D5975" s="42">
        <v>69.7</v>
      </c>
      <c r="E5975" s="43">
        <v>1.0</v>
      </c>
      <c r="F5975" s="19" t="s">
        <v>44</v>
      </c>
      <c r="G5975" s="19" t="s">
        <v>44</v>
      </c>
      <c r="H5975" s="44" t="s">
        <v>39</v>
      </c>
      <c r="I5975" s="19" t="s">
        <v>39</v>
      </c>
    </row>
    <row r="5976">
      <c r="A5976" s="41">
        <v>44417.0</v>
      </c>
      <c r="B5976" s="19">
        <v>956600.0</v>
      </c>
      <c r="C5976" s="19">
        <v>0.0</v>
      </c>
      <c r="D5976" s="42">
        <v>45.7</v>
      </c>
      <c r="E5976" s="43">
        <v>1.0</v>
      </c>
      <c r="F5976" s="19" t="s">
        <v>44</v>
      </c>
      <c r="G5976" s="19" t="s">
        <v>44</v>
      </c>
      <c r="H5976" s="44" t="s">
        <v>39</v>
      </c>
      <c r="I5976" s="19" t="s">
        <v>39</v>
      </c>
    </row>
    <row r="5977">
      <c r="A5977" s="41">
        <v>44418.0</v>
      </c>
      <c r="B5977" s="19">
        <v>957598.0</v>
      </c>
      <c r="C5977" s="19">
        <v>0.0</v>
      </c>
      <c r="D5977" s="42">
        <v>16.4</v>
      </c>
      <c r="E5977" s="43">
        <v>1.0</v>
      </c>
      <c r="F5977" s="19" t="s">
        <v>44</v>
      </c>
      <c r="G5977" s="19" t="s">
        <v>44</v>
      </c>
      <c r="H5977" s="44" t="s">
        <v>39</v>
      </c>
      <c r="I5977" s="19" t="s">
        <v>39</v>
      </c>
    </row>
    <row r="5978">
      <c r="A5978" s="41">
        <v>44421.0</v>
      </c>
      <c r="B5978" s="19">
        <v>959634.0</v>
      </c>
      <c r="C5978" s="19">
        <v>1.0</v>
      </c>
      <c r="D5978" s="42">
        <v>35.5</v>
      </c>
      <c r="E5978" s="43">
        <v>1.0</v>
      </c>
      <c r="F5978" s="19" t="s">
        <v>44</v>
      </c>
      <c r="G5978" s="19" t="s">
        <v>44</v>
      </c>
      <c r="H5978" s="44" t="s">
        <v>39</v>
      </c>
      <c r="I5978" s="19" t="s">
        <v>39</v>
      </c>
    </row>
    <row r="5979">
      <c r="A5979" s="41">
        <v>44423.0</v>
      </c>
      <c r="B5979" s="19">
        <v>961005.0</v>
      </c>
      <c r="C5979" s="19">
        <v>1.0</v>
      </c>
      <c r="D5979" s="42">
        <v>13.9</v>
      </c>
      <c r="E5979" s="43">
        <v>1.0</v>
      </c>
      <c r="F5979" s="19" t="s">
        <v>44</v>
      </c>
      <c r="G5979" s="19" t="s">
        <v>44</v>
      </c>
      <c r="H5979" s="44" t="s">
        <v>39</v>
      </c>
      <c r="I5979" s="19" t="s">
        <v>39</v>
      </c>
    </row>
    <row r="5980">
      <c r="A5980" s="41">
        <v>44423.0</v>
      </c>
      <c r="B5980" s="19">
        <v>960864.0</v>
      </c>
      <c r="C5980" s="19">
        <v>1.0</v>
      </c>
      <c r="D5980" s="42">
        <v>79.1</v>
      </c>
      <c r="E5980" s="43">
        <v>1.0</v>
      </c>
      <c r="F5980" s="19" t="s">
        <v>44</v>
      </c>
      <c r="G5980" s="19" t="s">
        <v>44</v>
      </c>
      <c r="H5980" s="44" t="s">
        <v>39</v>
      </c>
      <c r="I5980" s="19" t="s">
        <v>39</v>
      </c>
    </row>
    <row r="5981">
      <c r="A5981" s="41">
        <v>44410.0</v>
      </c>
      <c r="B5981" s="19">
        <v>950323.0</v>
      </c>
      <c r="C5981" s="19">
        <v>0.0</v>
      </c>
      <c r="D5981" s="42">
        <v>70.8</v>
      </c>
      <c r="E5981" s="43">
        <v>1.0</v>
      </c>
      <c r="F5981" s="19" t="s">
        <v>44</v>
      </c>
      <c r="G5981" s="19" t="s">
        <v>44</v>
      </c>
      <c r="H5981" s="44" t="s">
        <v>39</v>
      </c>
      <c r="I5981" s="19" t="s">
        <v>39</v>
      </c>
    </row>
    <row r="5982">
      <c r="A5982" s="41">
        <v>44412.0</v>
      </c>
      <c r="B5982" s="19">
        <v>952003.0</v>
      </c>
      <c r="C5982" s="19">
        <v>1.0</v>
      </c>
      <c r="D5982" s="42">
        <v>34.0</v>
      </c>
      <c r="E5982" s="43">
        <v>1.0</v>
      </c>
      <c r="F5982" s="19" t="s">
        <v>44</v>
      </c>
      <c r="G5982" s="19" t="s">
        <v>44</v>
      </c>
      <c r="H5982" s="44" t="s">
        <v>39</v>
      </c>
      <c r="I5982" s="19" t="s">
        <v>39</v>
      </c>
    </row>
    <row r="5983">
      <c r="A5983" s="41">
        <v>44414.0</v>
      </c>
      <c r="B5983" s="19">
        <v>954477.0</v>
      </c>
      <c r="C5983" s="19">
        <v>1.0</v>
      </c>
      <c r="D5983" s="42">
        <v>36.7</v>
      </c>
      <c r="E5983" s="43">
        <v>1.0</v>
      </c>
      <c r="F5983" s="19" t="s">
        <v>44</v>
      </c>
      <c r="G5983" s="19" t="s">
        <v>44</v>
      </c>
      <c r="H5983" s="44" t="s">
        <v>39</v>
      </c>
      <c r="I5983" s="19" t="s">
        <v>39</v>
      </c>
    </row>
    <row r="5984">
      <c r="A5984" s="41">
        <v>44414.0</v>
      </c>
      <c r="B5984" s="19">
        <v>954133.0</v>
      </c>
      <c r="C5984" s="19">
        <v>0.0</v>
      </c>
      <c r="D5984" s="42">
        <v>80.7</v>
      </c>
      <c r="E5984" s="43">
        <v>1.0</v>
      </c>
      <c r="F5984" s="19" t="s">
        <v>44</v>
      </c>
      <c r="G5984" s="19" t="s">
        <v>44</v>
      </c>
      <c r="H5984" s="44" t="s">
        <v>39</v>
      </c>
      <c r="I5984" s="19" t="s">
        <v>39</v>
      </c>
    </row>
    <row r="5985">
      <c r="A5985" s="41">
        <v>44415.0</v>
      </c>
      <c r="B5985" s="19">
        <v>955162.0</v>
      </c>
      <c r="C5985" s="19">
        <v>0.0</v>
      </c>
      <c r="D5985" s="42">
        <v>65.1</v>
      </c>
      <c r="E5985" s="43">
        <v>1.0</v>
      </c>
      <c r="F5985" s="19" t="s">
        <v>44</v>
      </c>
      <c r="G5985" s="19" t="s">
        <v>44</v>
      </c>
      <c r="H5985" s="44" t="s">
        <v>39</v>
      </c>
      <c r="I5985" s="19" t="s">
        <v>39</v>
      </c>
    </row>
    <row r="5986">
      <c r="A5986" s="41">
        <v>44416.0</v>
      </c>
      <c r="B5986" s="19">
        <v>955578.0</v>
      </c>
      <c r="C5986" s="19">
        <v>0.0</v>
      </c>
      <c r="D5986" s="42">
        <v>30.2</v>
      </c>
      <c r="E5986" s="43">
        <v>1.0</v>
      </c>
      <c r="F5986" s="19" t="s">
        <v>44</v>
      </c>
      <c r="G5986" s="19" t="s">
        <v>44</v>
      </c>
      <c r="H5986" s="44" t="s">
        <v>39</v>
      </c>
      <c r="I5986" s="19" t="s">
        <v>39</v>
      </c>
    </row>
    <row r="5987">
      <c r="A5987" s="41">
        <v>44418.0</v>
      </c>
      <c r="B5987" s="19">
        <v>957194.0</v>
      </c>
      <c r="C5987" s="19">
        <v>1.0</v>
      </c>
      <c r="D5987" s="42">
        <v>40.0</v>
      </c>
      <c r="E5987" s="43">
        <v>1.0</v>
      </c>
      <c r="F5987" s="19" t="s">
        <v>44</v>
      </c>
      <c r="G5987" s="19" t="s">
        <v>44</v>
      </c>
      <c r="H5987" s="44" t="s">
        <v>39</v>
      </c>
      <c r="I5987" s="19" t="s">
        <v>39</v>
      </c>
    </row>
    <row r="5988">
      <c r="A5988" s="41">
        <v>44418.0</v>
      </c>
      <c r="B5988" s="19">
        <v>957637.0</v>
      </c>
      <c r="C5988" s="19">
        <v>0.0</v>
      </c>
      <c r="D5988" s="42">
        <v>20.0</v>
      </c>
      <c r="E5988" s="43">
        <v>1.0</v>
      </c>
      <c r="F5988" s="19" t="s">
        <v>44</v>
      </c>
      <c r="G5988" s="19" t="s">
        <v>44</v>
      </c>
      <c r="H5988" s="44" t="s">
        <v>39</v>
      </c>
      <c r="I5988" s="19" t="s">
        <v>39</v>
      </c>
    </row>
    <row r="5989">
      <c r="A5989" s="41">
        <v>44420.0</v>
      </c>
      <c r="B5989" s="19">
        <v>959293.0</v>
      </c>
      <c r="C5989" s="19">
        <v>1.0</v>
      </c>
      <c r="D5989" s="42">
        <v>46.8</v>
      </c>
      <c r="E5989" s="43">
        <v>1.0</v>
      </c>
      <c r="F5989" s="19" t="s">
        <v>44</v>
      </c>
      <c r="G5989" s="19" t="s">
        <v>44</v>
      </c>
      <c r="H5989" s="44" t="s">
        <v>39</v>
      </c>
      <c r="I5989" s="19" t="s">
        <v>39</v>
      </c>
    </row>
    <row r="5990">
      <c r="A5990" s="41">
        <v>44421.0</v>
      </c>
      <c r="B5990" s="19">
        <v>959441.0</v>
      </c>
      <c r="C5990" s="19">
        <v>0.0</v>
      </c>
      <c r="D5990" s="42">
        <v>153.0</v>
      </c>
      <c r="E5990" s="43">
        <v>1.0</v>
      </c>
      <c r="F5990" s="19" t="s">
        <v>44</v>
      </c>
      <c r="G5990" s="19" t="s">
        <v>44</v>
      </c>
      <c r="H5990" s="44" t="s">
        <v>39</v>
      </c>
      <c r="I5990" s="19" t="s">
        <v>39</v>
      </c>
    </row>
    <row r="5991">
      <c r="A5991" s="41">
        <v>44423.0</v>
      </c>
      <c r="B5991" s="19">
        <v>961086.0</v>
      </c>
      <c r="C5991" s="19">
        <v>1.0</v>
      </c>
      <c r="D5991" s="42">
        <v>159.5</v>
      </c>
      <c r="E5991" s="43">
        <v>1.0</v>
      </c>
      <c r="F5991" s="19" t="s">
        <v>44</v>
      </c>
      <c r="G5991" s="19" t="s">
        <v>44</v>
      </c>
      <c r="H5991" s="44" t="s">
        <v>39</v>
      </c>
      <c r="I5991" s="19" t="s">
        <v>39</v>
      </c>
    </row>
    <row r="5992">
      <c r="A5992" s="41">
        <v>44409.0</v>
      </c>
      <c r="B5992" s="19">
        <v>949835.0</v>
      </c>
      <c r="C5992" s="19">
        <v>1.0</v>
      </c>
      <c r="D5992" s="42">
        <v>53.0</v>
      </c>
      <c r="E5992" s="43">
        <v>1.0</v>
      </c>
      <c r="F5992" s="19" t="s">
        <v>44</v>
      </c>
      <c r="G5992" s="19" t="s">
        <v>44</v>
      </c>
      <c r="H5992" s="44" t="s">
        <v>39</v>
      </c>
      <c r="I5992" s="19" t="s">
        <v>39</v>
      </c>
    </row>
    <row r="5993">
      <c r="A5993" s="41">
        <v>44411.0</v>
      </c>
      <c r="B5993" s="19">
        <v>951141.0</v>
      </c>
      <c r="C5993" s="19">
        <v>0.0</v>
      </c>
      <c r="D5993" s="42">
        <v>55.1</v>
      </c>
      <c r="E5993" s="43">
        <v>1.0</v>
      </c>
      <c r="F5993" s="19" t="s">
        <v>44</v>
      </c>
      <c r="G5993" s="19" t="s">
        <v>44</v>
      </c>
      <c r="H5993" s="44" t="s">
        <v>39</v>
      </c>
      <c r="I5993" s="19" t="s">
        <v>39</v>
      </c>
    </row>
    <row r="5994">
      <c r="A5994" s="41">
        <v>44411.0</v>
      </c>
      <c r="B5994" s="19">
        <v>951701.0</v>
      </c>
      <c r="C5994" s="19">
        <v>0.0</v>
      </c>
      <c r="D5994" s="42">
        <v>60.3</v>
      </c>
      <c r="E5994" s="43">
        <v>1.0</v>
      </c>
      <c r="F5994" s="19" t="s">
        <v>44</v>
      </c>
      <c r="G5994" s="19" t="s">
        <v>44</v>
      </c>
      <c r="H5994" s="44" t="s">
        <v>39</v>
      </c>
      <c r="I5994" s="19" t="s">
        <v>39</v>
      </c>
    </row>
    <row r="5995">
      <c r="A5995" s="41">
        <v>44412.0</v>
      </c>
      <c r="B5995" s="19">
        <v>952508.0</v>
      </c>
      <c r="C5995" s="19">
        <v>1.0</v>
      </c>
      <c r="D5995" s="42">
        <v>14.0</v>
      </c>
      <c r="E5995" s="43">
        <v>1.0</v>
      </c>
      <c r="F5995" s="19" t="s">
        <v>44</v>
      </c>
      <c r="G5995" s="19" t="s">
        <v>44</v>
      </c>
      <c r="H5995" s="44" t="s">
        <v>39</v>
      </c>
      <c r="I5995" s="19" t="s">
        <v>39</v>
      </c>
    </row>
    <row r="5996">
      <c r="A5996" s="41">
        <v>44412.0</v>
      </c>
      <c r="B5996" s="19">
        <v>952655.0</v>
      </c>
      <c r="C5996" s="19">
        <v>0.0</v>
      </c>
      <c r="D5996" s="42">
        <v>58.4</v>
      </c>
      <c r="E5996" s="43">
        <v>1.0</v>
      </c>
      <c r="F5996" s="19" t="s">
        <v>44</v>
      </c>
      <c r="G5996" s="19" t="s">
        <v>44</v>
      </c>
      <c r="H5996" s="44" t="s">
        <v>39</v>
      </c>
      <c r="I5996" s="19" t="s">
        <v>39</v>
      </c>
    </row>
    <row r="5997">
      <c r="A5997" s="41">
        <v>44413.0</v>
      </c>
      <c r="B5997" s="19">
        <v>953062.0</v>
      </c>
      <c r="C5997" s="19">
        <v>1.0</v>
      </c>
      <c r="D5997" s="42">
        <v>26.9</v>
      </c>
      <c r="E5997" s="43">
        <v>1.0</v>
      </c>
      <c r="F5997" s="19" t="s">
        <v>44</v>
      </c>
      <c r="G5997" s="19" t="s">
        <v>44</v>
      </c>
      <c r="H5997" s="44" t="s">
        <v>39</v>
      </c>
      <c r="I5997" s="19" t="s">
        <v>39</v>
      </c>
    </row>
    <row r="5998">
      <c r="A5998" s="41">
        <v>44415.0</v>
      </c>
      <c r="B5998" s="19">
        <v>954921.0</v>
      </c>
      <c r="C5998" s="19">
        <v>0.0</v>
      </c>
      <c r="D5998" s="42">
        <v>41.4</v>
      </c>
      <c r="E5998" s="43">
        <v>1.0</v>
      </c>
      <c r="F5998" s="19" t="s">
        <v>44</v>
      </c>
      <c r="G5998" s="19" t="s">
        <v>44</v>
      </c>
      <c r="H5998" s="44" t="s">
        <v>39</v>
      </c>
      <c r="I5998" s="19" t="s">
        <v>39</v>
      </c>
    </row>
    <row r="5999">
      <c r="A5999" s="41">
        <v>44417.0</v>
      </c>
      <c r="B5999" s="19">
        <v>956774.0</v>
      </c>
      <c r="C5999" s="19">
        <v>0.0</v>
      </c>
      <c r="D5999" s="42">
        <v>40.5</v>
      </c>
      <c r="E5999" s="43">
        <v>1.0</v>
      </c>
      <c r="F5999" s="19" t="s">
        <v>44</v>
      </c>
      <c r="G5999" s="19" t="s">
        <v>44</v>
      </c>
      <c r="H5999" s="44" t="s">
        <v>39</v>
      </c>
      <c r="I5999" s="19" t="s">
        <v>39</v>
      </c>
    </row>
    <row r="6000">
      <c r="A6000" s="41">
        <v>44417.0</v>
      </c>
      <c r="B6000" s="19">
        <v>957003.0</v>
      </c>
      <c r="C6000" s="19">
        <v>0.0</v>
      </c>
      <c r="D6000" s="42">
        <v>138.5</v>
      </c>
      <c r="E6000" s="43">
        <v>1.0</v>
      </c>
      <c r="F6000" s="19" t="s">
        <v>44</v>
      </c>
      <c r="G6000" s="19" t="s">
        <v>44</v>
      </c>
      <c r="H6000" s="44" t="s">
        <v>39</v>
      </c>
      <c r="I6000" s="19" t="s">
        <v>39</v>
      </c>
    </row>
    <row r="6001">
      <c r="A6001" s="41">
        <v>44418.0</v>
      </c>
      <c r="B6001" s="19">
        <v>957616.0</v>
      </c>
      <c r="C6001" s="19">
        <v>0.0</v>
      </c>
      <c r="D6001" s="42">
        <v>8.0</v>
      </c>
      <c r="E6001" s="43">
        <v>1.0</v>
      </c>
      <c r="F6001" s="19" t="s">
        <v>44</v>
      </c>
      <c r="G6001" s="19" t="s">
        <v>44</v>
      </c>
      <c r="H6001" s="44" t="s">
        <v>39</v>
      </c>
      <c r="I6001" s="19" t="s">
        <v>39</v>
      </c>
    </row>
    <row r="6002">
      <c r="A6002" s="41">
        <v>44419.0</v>
      </c>
      <c r="B6002" s="19">
        <v>957945.0</v>
      </c>
      <c r="C6002" s="19">
        <v>1.0</v>
      </c>
      <c r="D6002" s="42">
        <v>136.5</v>
      </c>
      <c r="E6002" s="43">
        <v>1.0</v>
      </c>
      <c r="F6002" s="19" t="s">
        <v>44</v>
      </c>
      <c r="G6002" s="19" t="s">
        <v>44</v>
      </c>
      <c r="H6002" s="44" t="s">
        <v>39</v>
      </c>
      <c r="I6002" s="19" t="s">
        <v>39</v>
      </c>
    </row>
    <row r="6003">
      <c r="A6003" s="41">
        <v>44419.0</v>
      </c>
      <c r="B6003" s="19">
        <v>958139.0</v>
      </c>
      <c r="C6003" s="19">
        <v>0.0</v>
      </c>
      <c r="D6003" s="42">
        <v>38.8</v>
      </c>
      <c r="E6003" s="43">
        <v>1.0</v>
      </c>
      <c r="F6003" s="19" t="s">
        <v>44</v>
      </c>
      <c r="G6003" s="19" t="s">
        <v>44</v>
      </c>
      <c r="H6003" s="44" t="s">
        <v>39</v>
      </c>
      <c r="I6003" s="19" t="s">
        <v>39</v>
      </c>
    </row>
    <row r="6004">
      <c r="A6004" s="41">
        <v>44420.0</v>
      </c>
      <c r="B6004" s="19">
        <v>959004.0</v>
      </c>
      <c r="C6004" s="19">
        <v>0.0</v>
      </c>
      <c r="D6004" s="42">
        <v>39.6</v>
      </c>
      <c r="E6004" s="43">
        <v>1.0</v>
      </c>
      <c r="F6004" s="19" t="s">
        <v>44</v>
      </c>
      <c r="G6004" s="19" t="s">
        <v>44</v>
      </c>
      <c r="H6004" s="44" t="s">
        <v>39</v>
      </c>
      <c r="I6004" s="19" t="s">
        <v>39</v>
      </c>
    </row>
    <row r="6005">
      <c r="A6005" s="41">
        <v>44423.0</v>
      </c>
      <c r="B6005" s="19">
        <v>961028.0</v>
      </c>
      <c r="C6005" s="19">
        <v>0.0</v>
      </c>
      <c r="D6005" s="42">
        <v>26.2</v>
      </c>
      <c r="E6005" s="43">
        <v>1.0</v>
      </c>
      <c r="F6005" s="19" t="s">
        <v>44</v>
      </c>
      <c r="G6005" s="19" t="s">
        <v>44</v>
      </c>
      <c r="H6005" s="44" t="s">
        <v>39</v>
      </c>
      <c r="I6005" s="19" t="s">
        <v>39</v>
      </c>
    </row>
    <row r="6006">
      <c r="A6006" s="41">
        <v>44423.0</v>
      </c>
      <c r="B6006" s="19">
        <v>960771.0</v>
      </c>
      <c r="C6006" s="19">
        <v>0.0</v>
      </c>
      <c r="D6006" s="42">
        <v>210.4</v>
      </c>
      <c r="E6006" s="43">
        <v>1.0</v>
      </c>
      <c r="F6006" s="19" t="s">
        <v>44</v>
      </c>
      <c r="G6006" s="19" t="s">
        <v>44</v>
      </c>
      <c r="H6006" s="44" t="s">
        <v>39</v>
      </c>
      <c r="I6006" s="19" t="s">
        <v>39</v>
      </c>
    </row>
    <row r="6007">
      <c r="A6007" s="41">
        <v>44410.0</v>
      </c>
      <c r="B6007" s="19">
        <v>950995.0</v>
      </c>
      <c r="C6007" s="19">
        <v>0.0</v>
      </c>
      <c r="D6007" s="42">
        <v>57.4</v>
      </c>
      <c r="E6007" s="43">
        <v>1.0</v>
      </c>
      <c r="F6007" s="19" t="s">
        <v>44</v>
      </c>
      <c r="G6007" s="19" t="s">
        <v>44</v>
      </c>
      <c r="H6007" s="44" t="s">
        <v>39</v>
      </c>
      <c r="I6007" s="19" t="s">
        <v>39</v>
      </c>
    </row>
    <row r="6008">
      <c r="A6008" s="41">
        <v>44411.0</v>
      </c>
      <c r="B6008" s="19">
        <v>951187.0</v>
      </c>
      <c r="C6008" s="19">
        <v>1.0</v>
      </c>
      <c r="D6008" s="42">
        <v>65.8</v>
      </c>
      <c r="E6008" s="43">
        <v>1.0</v>
      </c>
      <c r="F6008" s="19" t="s">
        <v>44</v>
      </c>
      <c r="G6008" s="19" t="s">
        <v>44</v>
      </c>
      <c r="H6008" s="44" t="s">
        <v>39</v>
      </c>
      <c r="I6008" s="19" t="s">
        <v>39</v>
      </c>
    </row>
    <row r="6009">
      <c r="A6009" s="41">
        <v>44411.0</v>
      </c>
      <c r="B6009" s="19">
        <v>951959.0</v>
      </c>
      <c r="C6009" s="19">
        <v>1.0</v>
      </c>
      <c r="D6009" s="42">
        <v>34.0</v>
      </c>
      <c r="E6009" s="43">
        <v>1.0</v>
      </c>
      <c r="F6009" s="19" t="s">
        <v>44</v>
      </c>
      <c r="G6009" s="19" t="s">
        <v>44</v>
      </c>
      <c r="H6009" s="44" t="s">
        <v>39</v>
      </c>
      <c r="I6009" s="19" t="s">
        <v>39</v>
      </c>
    </row>
    <row r="6010">
      <c r="A6010" s="41">
        <v>44412.0</v>
      </c>
      <c r="B6010" s="19">
        <v>952108.0</v>
      </c>
      <c r="C6010" s="19">
        <v>0.0</v>
      </c>
      <c r="D6010" s="42">
        <v>54.0</v>
      </c>
      <c r="E6010" s="43">
        <v>1.0</v>
      </c>
      <c r="F6010" s="19" t="s">
        <v>44</v>
      </c>
      <c r="G6010" s="19" t="s">
        <v>44</v>
      </c>
      <c r="H6010" s="44" t="s">
        <v>39</v>
      </c>
      <c r="I6010" s="19" t="s">
        <v>39</v>
      </c>
    </row>
    <row r="6011">
      <c r="A6011" s="41">
        <v>44412.0</v>
      </c>
      <c r="B6011" s="19">
        <v>952073.0</v>
      </c>
      <c r="C6011" s="19">
        <v>0.0</v>
      </c>
      <c r="D6011" s="42">
        <v>34.8</v>
      </c>
      <c r="E6011" s="43">
        <v>1.0</v>
      </c>
      <c r="F6011" s="19" t="s">
        <v>44</v>
      </c>
      <c r="G6011" s="19" t="s">
        <v>44</v>
      </c>
      <c r="H6011" s="44" t="s">
        <v>39</v>
      </c>
      <c r="I6011" s="19" t="s">
        <v>39</v>
      </c>
    </row>
    <row r="6012">
      <c r="A6012" s="41">
        <v>44412.0</v>
      </c>
      <c r="B6012" s="19">
        <v>952806.0</v>
      </c>
      <c r="C6012" s="19">
        <v>1.0</v>
      </c>
      <c r="D6012" s="42">
        <v>111.3</v>
      </c>
      <c r="E6012" s="43">
        <v>1.0</v>
      </c>
      <c r="F6012" s="19" t="s">
        <v>44</v>
      </c>
      <c r="G6012" s="19" t="s">
        <v>44</v>
      </c>
      <c r="H6012" s="44" t="s">
        <v>39</v>
      </c>
      <c r="I6012" s="19" t="s">
        <v>39</v>
      </c>
    </row>
    <row r="6013">
      <c r="A6013" s="41">
        <v>44413.0</v>
      </c>
      <c r="B6013" s="19">
        <v>953627.0</v>
      </c>
      <c r="C6013" s="19">
        <v>1.0</v>
      </c>
      <c r="D6013" s="42">
        <v>54.5</v>
      </c>
      <c r="E6013" s="43">
        <v>1.0</v>
      </c>
      <c r="F6013" s="19" t="s">
        <v>44</v>
      </c>
      <c r="G6013" s="19" t="s">
        <v>44</v>
      </c>
      <c r="H6013" s="44" t="s">
        <v>39</v>
      </c>
      <c r="I6013" s="19" t="s">
        <v>39</v>
      </c>
    </row>
    <row r="6014">
      <c r="A6014" s="41">
        <v>44413.0</v>
      </c>
      <c r="B6014" s="19">
        <v>953852.0</v>
      </c>
      <c r="C6014" s="19">
        <v>1.0</v>
      </c>
      <c r="D6014" s="42">
        <v>62.2</v>
      </c>
      <c r="E6014" s="43">
        <v>1.0</v>
      </c>
      <c r="F6014" s="19" t="s">
        <v>44</v>
      </c>
      <c r="G6014" s="19" t="s">
        <v>44</v>
      </c>
      <c r="H6014" s="44" t="s">
        <v>39</v>
      </c>
      <c r="I6014" s="19" t="s">
        <v>39</v>
      </c>
    </row>
    <row r="6015">
      <c r="A6015" s="41">
        <v>44415.0</v>
      </c>
      <c r="B6015" s="19">
        <v>955030.0</v>
      </c>
      <c r="C6015" s="19">
        <v>0.0</v>
      </c>
      <c r="D6015" s="42">
        <v>87.4</v>
      </c>
      <c r="E6015" s="43">
        <v>1.0</v>
      </c>
      <c r="F6015" s="19" t="s">
        <v>44</v>
      </c>
      <c r="G6015" s="19" t="s">
        <v>44</v>
      </c>
      <c r="H6015" s="44" t="s">
        <v>39</v>
      </c>
      <c r="I6015" s="19" t="s">
        <v>39</v>
      </c>
    </row>
    <row r="6016">
      <c r="A6016" s="41">
        <v>44409.0</v>
      </c>
      <c r="B6016" s="19">
        <v>949531.0</v>
      </c>
      <c r="C6016" s="19">
        <v>0.0</v>
      </c>
      <c r="D6016" s="42">
        <v>147.2</v>
      </c>
      <c r="E6016" s="43">
        <v>1.0</v>
      </c>
      <c r="F6016" s="19" t="s">
        <v>44</v>
      </c>
      <c r="G6016" s="19" t="s">
        <v>44</v>
      </c>
      <c r="H6016" s="44" t="s">
        <v>39</v>
      </c>
      <c r="I6016" s="19" t="s">
        <v>39</v>
      </c>
    </row>
    <row r="6017">
      <c r="A6017" s="41">
        <v>44412.0</v>
      </c>
      <c r="B6017" s="19">
        <v>952376.0</v>
      </c>
      <c r="C6017" s="19">
        <v>1.0</v>
      </c>
      <c r="D6017" s="42">
        <v>39.0</v>
      </c>
      <c r="E6017" s="43">
        <v>1.0</v>
      </c>
      <c r="F6017" s="19" t="s">
        <v>44</v>
      </c>
      <c r="G6017" s="19" t="s">
        <v>44</v>
      </c>
      <c r="H6017" s="44" t="s">
        <v>39</v>
      </c>
      <c r="I6017" s="19" t="s">
        <v>39</v>
      </c>
    </row>
    <row r="6018">
      <c r="A6018" s="41">
        <v>44412.0</v>
      </c>
      <c r="B6018" s="19">
        <v>952500.0</v>
      </c>
      <c r="C6018" s="19">
        <v>0.0</v>
      </c>
      <c r="D6018" s="42">
        <v>93.0</v>
      </c>
      <c r="E6018" s="43">
        <v>1.0</v>
      </c>
      <c r="F6018" s="19" t="s">
        <v>44</v>
      </c>
      <c r="G6018" s="19" t="s">
        <v>44</v>
      </c>
      <c r="H6018" s="44" t="s">
        <v>39</v>
      </c>
      <c r="I6018" s="19" t="s">
        <v>39</v>
      </c>
    </row>
    <row r="6019">
      <c r="A6019" s="41">
        <v>44415.0</v>
      </c>
      <c r="B6019" s="19">
        <v>954670.0</v>
      </c>
      <c r="C6019" s="19">
        <v>0.0</v>
      </c>
      <c r="D6019" s="42">
        <v>94.6</v>
      </c>
      <c r="E6019" s="43">
        <v>1.0</v>
      </c>
      <c r="F6019" s="19" t="s">
        <v>44</v>
      </c>
      <c r="G6019" s="19" t="s">
        <v>44</v>
      </c>
      <c r="H6019" s="44" t="s">
        <v>39</v>
      </c>
      <c r="I6019" s="19" t="s">
        <v>39</v>
      </c>
    </row>
    <row r="6020">
      <c r="A6020" s="41">
        <v>44416.0</v>
      </c>
      <c r="B6020" s="19">
        <v>956243.0</v>
      </c>
      <c r="C6020" s="19">
        <v>1.0</v>
      </c>
      <c r="D6020" s="42">
        <v>146.5</v>
      </c>
      <c r="E6020" s="43">
        <v>1.0</v>
      </c>
      <c r="F6020" s="19" t="s">
        <v>44</v>
      </c>
      <c r="G6020" s="19" t="s">
        <v>44</v>
      </c>
      <c r="H6020" s="44" t="s">
        <v>39</v>
      </c>
      <c r="I6020" s="19" t="s">
        <v>39</v>
      </c>
    </row>
    <row r="6021">
      <c r="A6021" s="41">
        <v>44417.0</v>
      </c>
      <c r="B6021" s="19">
        <v>956368.0</v>
      </c>
      <c r="C6021" s="19">
        <v>1.0</v>
      </c>
      <c r="D6021" s="42">
        <v>31.4</v>
      </c>
      <c r="E6021" s="43">
        <v>1.0</v>
      </c>
      <c r="F6021" s="19" t="s">
        <v>44</v>
      </c>
      <c r="G6021" s="19" t="s">
        <v>44</v>
      </c>
      <c r="H6021" s="44" t="s">
        <v>39</v>
      </c>
      <c r="I6021" s="19" t="s">
        <v>39</v>
      </c>
    </row>
    <row r="6022">
      <c r="A6022" s="41">
        <v>44417.0</v>
      </c>
      <c r="B6022" s="19">
        <v>957089.0</v>
      </c>
      <c r="C6022" s="19">
        <v>1.0</v>
      </c>
      <c r="D6022" s="42">
        <v>59.0</v>
      </c>
      <c r="E6022" s="43">
        <v>1.0</v>
      </c>
      <c r="F6022" s="19" t="s">
        <v>44</v>
      </c>
      <c r="G6022" s="19" t="s">
        <v>44</v>
      </c>
      <c r="H6022" s="44" t="s">
        <v>39</v>
      </c>
      <c r="I6022" s="19" t="s">
        <v>39</v>
      </c>
    </row>
    <row r="6023">
      <c r="A6023" s="41">
        <v>44419.0</v>
      </c>
      <c r="B6023" s="19">
        <v>958111.0</v>
      </c>
      <c r="C6023" s="19">
        <v>1.0</v>
      </c>
      <c r="D6023" s="42">
        <v>14.6</v>
      </c>
      <c r="E6023" s="43">
        <v>1.0</v>
      </c>
      <c r="F6023" s="19" t="s">
        <v>44</v>
      </c>
      <c r="G6023" s="19" t="s">
        <v>44</v>
      </c>
      <c r="H6023" s="44" t="s">
        <v>39</v>
      </c>
      <c r="I6023" s="19" t="s">
        <v>39</v>
      </c>
    </row>
    <row r="6024">
      <c r="A6024" s="41">
        <v>44419.0</v>
      </c>
      <c r="B6024" s="19">
        <v>958013.0</v>
      </c>
      <c r="C6024" s="19">
        <v>1.0</v>
      </c>
      <c r="D6024" s="42">
        <v>75.8</v>
      </c>
      <c r="E6024" s="43">
        <v>1.0</v>
      </c>
      <c r="F6024" s="19" t="s">
        <v>44</v>
      </c>
      <c r="G6024" s="19" t="s">
        <v>44</v>
      </c>
      <c r="H6024" s="44" t="s">
        <v>39</v>
      </c>
      <c r="I6024" s="19" t="s">
        <v>39</v>
      </c>
    </row>
    <row r="6025">
      <c r="A6025" s="41">
        <v>44420.0</v>
      </c>
      <c r="B6025" s="19">
        <v>958685.0</v>
      </c>
      <c r="C6025" s="19">
        <v>1.0</v>
      </c>
      <c r="D6025" s="42">
        <v>145.1</v>
      </c>
      <c r="E6025" s="43">
        <v>1.0</v>
      </c>
      <c r="F6025" s="19" t="s">
        <v>44</v>
      </c>
      <c r="G6025" s="19" t="s">
        <v>44</v>
      </c>
      <c r="H6025" s="44" t="s">
        <v>39</v>
      </c>
      <c r="I6025" s="19" t="s">
        <v>39</v>
      </c>
    </row>
    <row r="6026">
      <c r="A6026" s="41">
        <v>44423.0</v>
      </c>
      <c r="B6026" s="19">
        <v>960458.0</v>
      </c>
      <c r="C6026" s="19">
        <v>1.0</v>
      </c>
      <c r="D6026" s="42">
        <v>119.3</v>
      </c>
      <c r="E6026" s="43">
        <v>1.0</v>
      </c>
      <c r="F6026" s="19" t="s">
        <v>44</v>
      </c>
      <c r="G6026" s="19" t="s">
        <v>44</v>
      </c>
      <c r="H6026" s="44" t="s">
        <v>39</v>
      </c>
      <c r="I6026" s="19" t="s">
        <v>39</v>
      </c>
    </row>
    <row r="6027">
      <c r="A6027" s="41">
        <v>44410.0</v>
      </c>
      <c r="B6027" s="19">
        <v>950974.0</v>
      </c>
      <c r="C6027" s="19">
        <v>0.0</v>
      </c>
      <c r="D6027" s="42">
        <v>82.6</v>
      </c>
      <c r="E6027" s="43">
        <v>1.0</v>
      </c>
      <c r="F6027" s="19" t="s">
        <v>44</v>
      </c>
      <c r="G6027" s="19" t="s">
        <v>44</v>
      </c>
      <c r="H6027" s="44" t="s">
        <v>39</v>
      </c>
      <c r="I6027" s="19" t="s">
        <v>39</v>
      </c>
    </row>
    <row r="6028">
      <c r="A6028" s="41">
        <v>44411.0</v>
      </c>
      <c r="B6028" s="19">
        <v>951218.0</v>
      </c>
      <c r="C6028" s="19">
        <v>0.0</v>
      </c>
      <c r="D6028" s="42">
        <v>130.8</v>
      </c>
      <c r="E6028" s="43">
        <v>1.0</v>
      </c>
      <c r="F6028" s="19" t="s">
        <v>44</v>
      </c>
      <c r="G6028" s="19" t="s">
        <v>44</v>
      </c>
      <c r="H6028" s="44" t="s">
        <v>39</v>
      </c>
      <c r="I6028" s="19" t="s">
        <v>39</v>
      </c>
    </row>
    <row r="6029">
      <c r="A6029" s="41">
        <v>44414.0</v>
      </c>
      <c r="B6029" s="19">
        <v>954476.0</v>
      </c>
      <c r="C6029" s="19">
        <v>0.0</v>
      </c>
      <c r="D6029" s="42">
        <v>66.0</v>
      </c>
      <c r="E6029" s="43">
        <v>1.0</v>
      </c>
      <c r="F6029" s="19" t="s">
        <v>44</v>
      </c>
      <c r="G6029" s="19" t="s">
        <v>44</v>
      </c>
      <c r="H6029" s="44" t="s">
        <v>39</v>
      </c>
      <c r="I6029" s="19" t="s">
        <v>39</v>
      </c>
    </row>
    <row r="6030">
      <c r="A6030" s="41">
        <v>44417.0</v>
      </c>
      <c r="B6030" s="19">
        <v>956468.0</v>
      </c>
      <c r="C6030" s="19">
        <v>1.0</v>
      </c>
      <c r="D6030" s="42">
        <v>32.9</v>
      </c>
      <c r="E6030" s="43">
        <v>1.0</v>
      </c>
      <c r="F6030" s="19" t="s">
        <v>44</v>
      </c>
      <c r="G6030" s="19" t="s">
        <v>44</v>
      </c>
      <c r="H6030" s="44" t="s">
        <v>39</v>
      </c>
      <c r="I6030" s="19" t="s">
        <v>39</v>
      </c>
    </row>
    <row r="6031">
      <c r="A6031" s="41">
        <v>44418.0</v>
      </c>
      <c r="B6031" s="19">
        <v>957867.0</v>
      </c>
      <c r="C6031" s="19">
        <v>0.0</v>
      </c>
      <c r="D6031" s="42">
        <v>36.3</v>
      </c>
      <c r="E6031" s="43">
        <v>1.0</v>
      </c>
      <c r="F6031" s="19" t="s">
        <v>44</v>
      </c>
      <c r="G6031" s="19" t="s">
        <v>44</v>
      </c>
      <c r="H6031" s="44" t="s">
        <v>39</v>
      </c>
      <c r="I6031" s="19" t="s">
        <v>39</v>
      </c>
    </row>
    <row r="6032">
      <c r="A6032" s="41">
        <v>44419.0</v>
      </c>
      <c r="B6032" s="19">
        <v>957912.0</v>
      </c>
      <c r="C6032" s="19">
        <v>1.0</v>
      </c>
      <c r="D6032" s="42">
        <v>72.0</v>
      </c>
      <c r="E6032" s="43">
        <v>1.0</v>
      </c>
      <c r="F6032" s="19" t="s">
        <v>44</v>
      </c>
      <c r="G6032" s="19" t="s">
        <v>44</v>
      </c>
      <c r="H6032" s="44" t="s">
        <v>39</v>
      </c>
      <c r="I6032" s="19" t="s">
        <v>39</v>
      </c>
    </row>
    <row r="6033">
      <c r="A6033" s="41">
        <v>44421.0</v>
      </c>
      <c r="B6033" s="19">
        <v>959593.0</v>
      </c>
      <c r="C6033" s="19">
        <v>0.0</v>
      </c>
      <c r="D6033" s="42">
        <v>133.3</v>
      </c>
      <c r="E6033" s="43">
        <v>1.0</v>
      </c>
      <c r="F6033" s="19" t="s">
        <v>44</v>
      </c>
      <c r="G6033" s="19" t="s">
        <v>44</v>
      </c>
      <c r="H6033" s="44" t="s">
        <v>39</v>
      </c>
      <c r="I6033" s="19" t="s">
        <v>39</v>
      </c>
    </row>
    <row r="6034">
      <c r="A6034" s="41">
        <v>44411.0</v>
      </c>
      <c r="B6034" s="19">
        <v>951637.0</v>
      </c>
      <c r="C6034" s="19">
        <v>0.0</v>
      </c>
      <c r="D6034" s="42">
        <v>34.0</v>
      </c>
      <c r="E6034" s="43">
        <v>1.0</v>
      </c>
      <c r="F6034" s="19" t="s">
        <v>44</v>
      </c>
      <c r="G6034" s="19" t="s">
        <v>44</v>
      </c>
      <c r="H6034" s="44" t="s">
        <v>39</v>
      </c>
      <c r="I6034" s="19" t="s">
        <v>39</v>
      </c>
    </row>
    <row r="6035">
      <c r="A6035" s="41">
        <v>44413.0</v>
      </c>
      <c r="B6035" s="19">
        <v>953525.0</v>
      </c>
      <c r="C6035" s="19">
        <v>0.0</v>
      </c>
      <c r="D6035" s="42">
        <v>31.2</v>
      </c>
      <c r="E6035" s="43">
        <v>1.0</v>
      </c>
      <c r="F6035" s="19" t="s">
        <v>44</v>
      </c>
      <c r="G6035" s="19" t="s">
        <v>44</v>
      </c>
      <c r="H6035" s="44" t="s">
        <v>39</v>
      </c>
      <c r="I6035" s="19" t="s">
        <v>39</v>
      </c>
    </row>
    <row r="6036">
      <c r="A6036" s="41">
        <v>44413.0</v>
      </c>
      <c r="B6036" s="19">
        <v>953655.0</v>
      </c>
      <c r="C6036" s="19">
        <v>0.0</v>
      </c>
      <c r="D6036" s="42">
        <v>64.6</v>
      </c>
      <c r="E6036" s="43">
        <v>1.0</v>
      </c>
      <c r="F6036" s="19" t="s">
        <v>44</v>
      </c>
      <c r="G6036" s="19" t="s">
        <v>44</v>
      </c>
      <c r="H6036" s="44" t="s">
        <v>39</v>
      </c>
      <c r="I6036" s="19" t="s">
        <v>39</v>
      </c>
    </row>
    <row r="6037">
      <c r="A6037" s="41">
        <v>44413.0</v>
      </c>
      <c r="B6037" s="19">
        <v>953827.0</v>
      </c>
      <c r="C6037" s="19">
        <v>0.0</v>
      </c>
      <c r="D6037" s="42">
        <v>57.0</v>
      </c>
      <c r="E6037" s="43">
        <v>1.0</v>
      </c>
      <c r="F6037" s="19" t="s">
        <v>44</v>
      </c>
      <c r="G6037" s="19" t="s">
        <v>44</v>
      </c>
      <c r="H6037" s="44" t="s">
        <v>39</v>
      </c>
      <c r="I6037" s="19" t="s">
        <v>39</v>
      </c>
    </row>
    <row r="6038">
      <c r="A6038" s="41">
        <v>44414.0</v>
      </c>
      <c r="B6038" s="19">
        <v>954602.0</v>
      </c>
      <c r="C6038" s="19">
        <v>0.0</v>
      </c>
      <c r="D6038" s="42">
        <v>74.6</v>
      </c>
      <c r="E6038" s="43">
        <v>1.0</v>
      </c>
      <c r="F6038" s="19" t="s">
        <v>44</v>
      </c>
      <c r="G6038" s="19" t="s">
        <v>44</v>
      </c>
      <c r="H6038" s="44" t="s">
        <v>39</v>
      </c>
      <c r="I6038" s="19" t="s">
        <v>39</v>
      </c>
    </row>
    <row r="6039">
      <c r="A6039" s="41">
        <v>44414.0</v>
      </c>
      <c r="B6039" s="19">
        <v>954411.0</v>
      </c>
      <c r="C6039" s="19">
        <v>0.0</v>
      </c>
      <c r="D6039" s="42">
        <v>13.3</v>
      </c>
      <c r="E6039" s="43">
        <v>1.0</v>
      </c>
      <c r="F6039" s="19" t="s">
        <v>44</v>
      </c>
      <c r="G6039" s="19" t="s">
        <v>44</v>
      </c>
      <c r="H6039" s="44" t="s">
        <v>39</v>
      </c>
      <c r="I6039" s="19" t="s">
        <v>39</v>
      </c>
    </row>
    <row r="6040">
      <c r="A6040" s="41">
        <v>44417.0</v>
      </c>
      <c r="B6040" s="19">
        <v>957033.0</v>
      </c>
      <c r="C6040" s="19">
        <v>0.0</v>
      </c>
      <c r="D6040" s="42">
        <v>81.1</v>
      </c>
      <c r="E6040" s="43">
        <v>1.0</v>
      </c>
      <c r="F6040" s="19" t="s">
        <v>44</v>
      </c>
      <c r="G6040" s="19" t="s">
        <v>44</v>
      </c>
      <c r="H6040" s="44" t="s">
        <v>39</v>
      </c>
      <c r="I6040" s="19" t="s">
        <v>39</v>
      </c>
    </row>
    <row r="6041">
      <c r="A6041" s="41">
        <v>44418.0</v>
      </c>
      <c r="B6041" s="19">
        <v>957301.0</v>
      </c>
      <c r="C6041" s="19">
        <v>0.0</v>
      </c>
      <c r="D6041" s="42">
        <v>45.4</v>
      </c>
      <c r="E6041" s="43">
        <v>1.0</v>
      </c>
      <c r="F6041" s="19" t="s">
        <v>44</v>
      </c>
      <c r="G6041" s="19" t="s">
        <v>44</v>
      </c>
      <c r="H6041" s="44" t="s">
        <v>39</v>
      </c>
      <c r="I6041" s="19" t="s">
        <v>39</v>
      </c>
    </row>
    <row r="6042">
      <c r="A6042" s="41">
        <v>44419.0</v>
      </c>
      <c r="B6042" s="19">
        <v>958176.0</v>
      </c>
      <c r="C6042" s="19">
        <v>1.0</v>
      </c>
      <c r="D6042" s="42">
        <v>30.5</v>
      </c>
      <c r="E6042" s="43">
        <v>1.0</v>
      </c>
      <c r="F6042" s="19" t="s">
        <v>44</v>
      </c>
      <c r="G6042" s="19" t="s">
        <v>44</v>
      </c>
      <c r="H6042" s="44" t="s">
        <v>39</v>
      </c>
      <c r="I6042" s="19" t="s">
        <v>39</v>
      </c>
    </row>
    <row r="6043">
      <c r="A6043" s="41">
        <v>44419.0</v>
      </c>
      <c r="B6043" s="19">
        <v>958542.0</v>
      </c>
      <c r="C6043" s="19">
        <v>1.0</v>
      </c>
      <c r="D6043" s="42">
        <v>114.9</v>
      </c>
      <c r="E6043" s="43">
        <v>1.0</v>
      </c>
      <c r="F6043" s="19" t="s">
        <v>44</v>
      </c>
      <c r="G6043" s="19" t="s">
        <v>44</v>
      </c>
      <c r="H6043" s="44" t="s">
        <v>39</v>
      </c>
      <c r="I6043" s="19" t="s">
        <v>39</v>
      </c>
    </row>
    <row r="6044">
      <c r="A6044" s="41">
        <v>44419.0</v>
      </c>
      <c r="B6044" s="19">
        <v>958457.0</v>
      </c>
      <c r="C6044" s="19">
        <v>0.0</v>
      </c>
      <c r="D6044" s="42">
        <v>167.4</v>
      </c>
      <c r="E6044" s="43">
        <v>1.0</v>
      </c>
      <c r="F6044" s="19" t="s">
        <v>44</v>
      </c>
      <c r="G6044" s="19" t="s">
        <v>44</v>
      </c>
      <c r="H6044" s="44" t="s">
        <v>39</v>
      </c>
      <c r="I6044" s="19" t="s">
        <v>39</v>
      </c>
    </row>
    <row r="6045">
      <c r="A6045" s="41">
        <v>44422.0</v>
      </c>
      <c r="B6045" s="19">
        <v>960074.0</v>
      </c>
      <c r="C6045" s="19">
        <v>0.0</v>
      </c>
      <c r="D6045" s="42">
        <v>46.8</v>
      </c>
      <c r="E6045" s="43">
        <v>1.0</v>
      </c>
      <c r="F6045" s="19" t="s">
        <v>44</v>
      </c>
      <c r="G6045" s="19" t="s">
        <v>44</v>
      </c>
      <c r="H6045" s="44" t="s">
        <v>39</v>
      </c>
      <c r="I6045" s="19" t="s">
        <v>39</v>
      </c>
    </row>
    <row r="6046">
      <c r="A6046" s="41">
        <v>44410.0</v>
      </c>
      <c r="B6046" s="19">
        <v>950735.0</v>
      </c>
      <c r="C6046" s="19">
        <v>0.0</v>
      </c>
      <c r="D6046" s="42">
        <v>139.6</v>
      </c>
      <c r="E6046" s="43">
        <v>1.0</v>
      </c>
      <c r="F6046" s="19" t="s">
        <v>44</v>
      </c>
      <c r="G6046" s="19" t="s">
        <v>44</v>
      </c>
      <c r="H6046" s="44" t="s">
        <v>39</v>
      </c>
      <c r="I6046" s="19" t="s">
        <v>39</v>
      </c>
    </row>
    <row r="6047">
      <c r="A6047" s="41">
        <v>44410.0</v>
      </c>
      <c r="B6047" s="19">
        <v>950231.0</v>
      </c>
      <c r="C6047" s="19">
        <v>0.0</v>
      </c>
      <c r="D6047" s="42">
        <v>93.2</v>
      </c>
      <c r="E6047" s="43">
        <v>1.0</v>
      </c>
      <c r="F6047" s="19" t="s">
        <v>44</v>
      </c>
      <c r="G6047" s="19" t="s">
        <v>44</v>
      </c>
      <c r="H6047" s="44" t="s">
        <v>39</v>
      </c>
      <c r="I6047" s="19" t="s">
        <v>39</v>
      </c>
    </row>
    <row r="6048">
      <c r="A6048" s="41">
        <v>44410.0</v>
      </c>
      <c r="B6048" s="19">
        <v>950438.0</v>
      </c>
      <c r="C6048" s="19">
        <v>1.0</v>
      </c>
      <c r="D6048" s="42">
        <v>220.8</v>
      </c>
      <c r="E6048" s="43">
        <v>1.0</v>
      </c>
      <c r="F6048" s="19" t="s">
        <v>44</v>
      </c>
      <c r="G6048" s="19" t="s">
        <v>44</v>
      </c>
      <c r="H6048" s="44" t="s">
        <v>39</v>
      </c>
      <c r="I6048" s="19" t="s">
        <v>39</v>
      </c>
    </row>
    <row r="6049">
      <c r="A6049" s="41">
        <v>44411.0</v>
      </c>
      <c r="B6049" s="19">
        <v>951772.0</v>
      </c>
      <c r="C6049" s="19">
        <v>1.0</v>
      </c>
      <c r="D6049" s="42">
        <v>171.0</v>
      </c>
      <c r="E6049" s="43">
        <v>1.0</v>
      </c>
      <c r="F6049" s="19" t="s">
        <v>44</v>
      </c>
      <c r="G6049" s="19" t="s">
        <v>44</v>
      </c>
      <c r="H6049" s="44" t="s">
        <v>39</v>
      </c>
      <c r="I6049" s="19" t="s">
        <v>39</v>
      </c>
    </row>
    <row r="6050">
      <c r="A6050" s="41">
        <v>44411.0</v>
      </c>
      <c r="B6050" s="19">
        <v>951722.0</v>
      </c>
      <c r="C6050" s="19">
        <v>1.0</v>
      </c>
      <c r="D6050" s="42">
        <v>50.3</v>
      </c>
      <c r="E6050" s="43">
        <v>1.0</v>
      </c>
      <c r="F6050" s="19" t="s">
        <v>44</v>
      </c>
      <c r="G6050" s="19" t="s">
        <v>44</v>
      </c>
      <c r="H6050" s="44" t="s">
        <v>39</v>
      </c>
      <c r="I6050" s="19" t="s">
        <v>39</v>
      </c>
    </row>
    <row r="6051">
      <c r="A6051" s="41">
        <v>44413.0</v>
      </c>
      <c r="B6051" s="19">
        <v>953004.0</v>
      </c>
      <c r="C6051" s="19">
        <v>1.0</v>
      </c>
      <c r="D6051" s="42">
        <v>32.8</v>
      </c>
      <c r="E6051" s="43">
        <v>1.0</v>
      </c>
      <c r="F6051" s="19" t="s">
        <v>44</v>
      </c>
      <c r="G6051" s="19" t="s">
        <v>44</v>
      </c>
      <c r="H6051" s="44" t="s">
        <v>39</v>
      </c>
      <c r="I6051" s="19" t="s">
        <v>39</v>
      </c>
    </row>
    <row r="6052">
      <c r="A6052" s="41">
        <v>44415.0</v>
      </c>
      <c r="B6052" s="19">
        <v>954908.0</v>
      </c>
      <c r="C6052" s="19">
        <v>0.0</v>
      </c>
      <c r="D6052" s="42">
        <v>69.7</v>
      </c>
      <c r="E6052" s="43">
        <v>1.0</v>
      </c>
      <c r="F6052" s="19" t="s">
        <v>44</v>
      </c>
      <c r="G6052" s="19" t="s">
        <v>44</v>
      </c>
      <c r="H6052" s="44" t="s">
        <v>39</v>
      </c>
      <c r="I6052" s="19" t="s">
        <v>39</v>
      </c>
    </row>
    <row r="6053">
      <c r="A6053" s="41">
        <v>44416.0</v>
      </c>
      <c r="B6053" s="19">
        <v>955373.0</v>
      </c>
      <c r="C6053" s="19">
        <v>0.0</v>
      </c>
      <c r="D6053" s="42">
        <v>127.7</v>
      </c>
      <c r="E6053" s="43">
        <v>1.0</v>
      </c>
      <c r="F6053" s="19" t="s">
        <v>44</v>
      </c>
      <c r="G6053" s="19" t="s">
        <v>44</v>
      </c>
      <c r="H6053" s="44" t="s">
        <v>39</v>
      </c>
      <c r="I6053" s="19" t="s">
        <v>39</v>
      </c>
    </row>
    <row r="6054">
      <c r="A6054" s="41">
        <v>44416.0</v>
      </c>
      <c r="B6054" s="19">
        <v>955460.0</v>
      </c>
      <c r="C6054" s="19">
        <v>0.0</v>
      </c>
      <c r="D6054" s="42">
        <v>89.3</v>
      </c>
      <c r="E6054" s="43">
        <v>1.0</v>
      </c>
      <c r="F6054" s="19" t="s">
        <v>44</v>
      </c>
      <c r="G6054" s="19" t="s">
        <v>44</v>
      </c>
      <c r="H6054" s="44" t="s">
        <v>39</v>
      </c>
      <c r="I6054" s="19" t="s">
        <v>39</v>
      </c>
    </row>
    <row r="6055">
      <c r="A6055" s="41">
        <v>44417.0</v>
      </c>
      <c r="B6055" s="19">
        <v>956612.0</v>
      </c>
      <c r="C6055" s="19">
        <v>0.0</v>
      </c>
      <c r="D6055" s="42">
        <v>163.4</v>
      </c>
      <c r="E6055" s="43">
        <v>1.0</v>
      </c>
      <c r="F6055" s="19" t="s">
        <v>44</v>
      </c>
      <c r="G6055" s="19" t="s">
        <v>44</v>
      </c>
      <c r="H6055" s="44" t="s">
        <v>39</v>
      </c>
      <c r="I6055" s="19" t="s">
        <v>39</v>
      </c>
    </row>
    <row r="6056">
      <c r="A6056" s="41">
        <v>44417.0</v>
      </c>
      <c r="B6056" s="19">
        <v>956708.0</v>
      </c>
      <c r="C6056" s="19">
        <v>0.0</v>
      </c>
      <c r="D6056" s="42">
        <v>125.1</v>
      </c>
      <c r="E6056" s="43">
        <v>1.0</v>
      </c>
      <c r="F6056" s="19" t="s">
        <v>44</v>
      </c>
      <c r="G6056" s="19" t="s">
        <v>44</v>
      </c>
      <c r="H6056" s="44" t="s">
        <v>39</v>
      </c>
      <c r="I6056" s="19" t="s">
        <v>39</v>
      </c>
    </row>
    <row r="6057">
      <c r="A6057" s="41">
        <v>44419.0</v>
      </c>
      <c r="B6057" s="19">
        <v>957974.0</v>
      </c>
      <c r="C6057" s="19">
        <v>0.0</v>
      </c>
      <c r="D6057" s="42">
        <v>25.0</v>
      </c>
      <c r="E6057" s="43">
        <v>1.0</v>
      </c>
      <c r="F6057" s="19" t="s">
        <v>44</v>
      </c>
      <c r="G6057" s="19" t="s">
        <v>44</v>
      </c>
      <c r="H6057" s="44" t="s">
        <v>39</v>
      </c>
      <c r="I6057" s="19" t="s">
        <v>39</v>
      </c>
    </row>
    <row r="6058">
      <c r="A6058" s="41">
        <v>44422.0</v>
      </c>
      <c r="B6058" s="19">
        <v>959984.0</v>
      </c>
      <c r="C6058" s="19">
        <v>1.0</v>
      </c>
      <c r="D6058" s="42">
        <v>73.9</v>
      </c>
      <c r="E6058" s="43">
        <v>1.0</v>
      </c>
      <c r="F6058" s="19" t="s">
        <v>44</v>
      </c>
      <c r="G6058" s="19" t="s">
        <v>44</v>
      </c>
      <c r="H6058" s="44" t="s">
        <v>39</v>
      </c>
      <c r="I6058" s="19" t="s">
        <v>39</v>
      </c>
    </row>
    <row r="6059">
      <c r="A6059" s="41">
        <v>44423.0</v>
      </c>
      <c r="B6059" s="19">
        <v>960668.0</v>
      </c>
      <c r="C6059" s="19">
        <v>0.0</v>
      </c>
      <c r="D6059" s="42">
        <v>11.3</v>
      </c>
      <c r="E6059" s="43">
        <v>1.0</v>
      </c>
      <c r="F6059" s="19" t="s">
        <v>44</v>
      </c>
      <c r="G6059" s="19" t="s">
        <v>44</v>
      </c>
      <c r="H6059" s="44" t="s">
        <v>39</v>
      </c>
      <c r="I6059" s="19" t="s">
        <v>39</v>
      </c>
    </row>
    <row r="6060">
      <c r="A6060" s="41">
        <v>44409.0</v>
      </c>
      <c r="B6060" s="19">
        <v>949887.0</v>
      </c>
      <c r="C6060" s="19">
        <v>0.0</v>
      </c>
      <c r="D6060" s="42">
        <v>90.7</v>
      </c>
      <c r="E6060" s="43">
        <v>1.0</v>
      </c>
      <c r="F6060" s="19" t="s">
        <v>44</v>
      </c>
      <c r="G6060" s="19" t="s">
        <v>44</v>
      </c>
      <c r="H6060" s="44" t="s">
        <v>39</v>
      </c>
      <c r="I6060" s="19" t="s">
        <v>39</v>
      </c>
    </row>
    <row r="6061">
      <c r="A6061" s="41">
        <v>44409.0</v>
      </c>
      <c r="B6061" s="19">
        <v>949856.0</v>
      </c>
      <c r="C6061" s="19">
        <v>1.0</v>
      </c>
      <c r="D6061" s="42">
        <v>65.2</v>
      </c>
      <c r="E6061" s="43">
        <v>1.0</v>
      </c>
      <c r="F6061" s="19" t="s">
        <v>44</v>
      </c>
      <c r="G6061" s="19" t="s">
        <v>44</v>
      </c>
      <c r="H6061" s="44" t="s">
        <v>39</v>
      </c>
      <c r="I6061" s="19" t="s">
        <v>39</v>
      </c>
    </row>
    <row r="6062">
      <c r="A6062" s="41">
        <v>44410.0</v>
      </c>
      <c r="B6062" s="19">
        <v>950773.0</v>
      </c>
      <c r="C6062" s="19">
        <v>0.0</v>
      </c>
      <c r="D6062" s="42">
        <v>127.9</v>
      </c>
      <c r="E6062" s="43">
        <v>1.0</v>
      </c>
      <c r="F6062" s="19" t="s">
        <v>44</v>
      </c>
      <c r="G6062" s="19" t="s">
        <v>44</v>
      </c>
      <c r="H6062" s="44" t="s">
        <v>39</v>
      </c>
      <c r="I6062" s="19" t="s">
        <v>39</v>
      </c>
    </row>
    <row r="6063">
      <c r="A6063" s="41">
        <v>44413.0</v>
      </c>
      <c r="B6063" s="19">
        <v>953781.0</v>
      </c>
      <c r="C6063" s="19">
        <v>0.0</v>
      </c>
      <c r="D6063" s="42">
        <v>64.4</v>
      </c>
      <c r="E6063" s="43">
        <v>1.0</v>
      </c>
      <c r="F6063" s="19" t="s">
        <v>44</v>
      </c>
      <c r="G6063" s="19" t="s">
        <v>44</v>
      </c>
      <c r="H6063" s="44" t="s">
        <v>39</v>
      </c>
      <c r="I6063" s="19" t="s">
        <v>39</v>
      </c>
    </row>
    <row r="6064">
      <c r="A6064" s="41">
        <v>44415.0</v>
      </c>
      <c r="B6064" s="19">
        <v>954989.0</v>
      </c>
      <c r="C6064" s="19">
        <v>0.0</v>
      </c>
      <c r="D6064" s="42">
        <v>55.9</v>
      </c>
      <c r="E6064" s="43">
        <v>1.0</v>
      </c>
      <c r="F6064" s="19" t="s">
        <v>44</v>
      </c>
      <c r="G6064" s="19" t="s">
        <v>44</v>
      </c>
      <c r="H6064" s="44" t="s">
        <v>39</v>
      </c>
      <c r="I6064" s="19" t="s">
        <v>39</v>
      </c>
    </row>
    <row r="6065">
      <c r="A6065" s="41">
        <v>44416.0</v>
      </c>
      <c r="B6065" s="19">
        <v>955936.0</v>
      </c>
      <c r="C6065" s="19">
        <v>0.0</v>
      </c>
      <c r="D6065" s="42">
        <v>31.9</v>
      </c>
      <c r="E6065" s="43">
        <v>1.0</v>
      </c>
      <c r="F6065" s="19" t="s">
        <v>44</v>
      </c>
      <c r="G6065" s="19" t="s">
        <v>44</v>
      </c>
      <c r="H6065" s="44" t="s">
        <v>39</v>
      </c>
      <c r="I6065" s="19" t="s">
        <v>39</v>
      </c>
    </row>
    <row r="6066">
      <c r="A6066" s="41">
        <v>44416.0</v>
      </c>
      <c r="B6066" s="19">
        <v>956189.0</v>
      </c>
      <c r="C6066" s="19">
        <v>1.0</v>
      </c>
      <c r="D6066" s="42">
        <v>14.3</v>
      </c>
      <c r="E6066" s="43">
        <v>1.0</v>
      </c>
      <c r="F6066" s="19" t="s">
        <v>44</v>
      </c>
      <c r="G6066" s="19" t="s">
        <v>44</v>
      </c>
      <c r="H6066" s="44" t="s">
        <v>39</v>
      </c>
      <c r="I6066" s="19" t="s">
        <v>39</v>
      </c>
    </row>
    <row r="6067">
      <c r="A6067" s="41">
        <v>44417.0</v>
      </c>
      <c r="B6067" s="19">
        <v>957042.0</v>
      </c>
      <c r="C6067" s="19">
        <v>0.0</v>
      </c>
      <c r="D6067" s="42">
        <v>92.0</v>
      </c>
      <c r="E6067" s="43">
        <v>1.0</v>
      </c>
      <c r="F6067" s="19" t="s">
        <v>44</v>
      </c>
      <c r="G6067" s="19" t="s">
        <v>44</v>
      </c>
      <c r="H6067" s="44" t="s">
        <v>39</v>
      </c>
      <c r="I6067" s="19" t="s">
        <v>39</v>
      </c>
    </row>
    <row r="6068">
      <c r="A6068" s="41">
        <v>44421.0</v>
      </c>
      <c r="B6068" s="19">
        <v>959541.0</v>
      </c>
      <c r="C6068" s="19">
        <v>0.0</v>
      </c>
      <c r="D6068" s="42">
        <v>90.8</v>
      </c>
      <c r="E6068" s="43">
        <v>1.0</v>
      </c>
      <c r="F6068" s="19" t="s">
        <v>44</v>
      </c>
      <c r="G6068" s="19" t="s">
        <v>44</v>
      </c>
      <c r="H6068" s="44" t="s">
        <v>39</v>
      </c>
      <c r="I6068" s="19" t="s">
        <v>39</v>
      </c>
    </row>
    <row r="6069">
      <c r="A6069" s="41">
        <v>44422.0</v>
      </c>
      <c r="B6069" s="19">
        <v>960258.0</v>
      </c>
      <c r="C6069" s="19">
        <v>0.0</v>
      </c>
      <c r="D6069" s="42">
        <v>86.6</v>
      </c>
      <c r="E6069" s="43">
        <v>1.0</v>
      </c>
      <c r="F6069" s="19" t="s">
        <v>44</v>
      </c>
      <c r="G6069" s="19" t="s">
        <v>44</v>
      </c>
      <c r="H6069" s="44" t="s">
        <v>39</v>
      </c>
      <c r="I6069" s="19" t="s">
        <v>39</v>
      </c>
    </row>
    <row r="6070">
      <c r="A6070" s="41">
        <v>44411.0</v>
      </c>
      <c r="B6070" s="19">
        <v>951406.0</v>
      </c>
      <c r="C6070" s="19">
        <v>1.0</v>
      </c>
      <c r="D6070" s="42">
        <v>12.8</v>
      </c>
      <c r="E6070" s="43">
        <v>1.0</v>
      </c>
      <c r="F6070" s="19" t="s">
        <v>44</v>
      </c>
      <c r="G6070" s="19" t="s">
        <v>44</v>
      </c>
      <c r="H6070" s="44" t="s">
        <v>39</v>
      </c>
      <c r="I6070" s="19" t="s">
        <v>39</v>
      </c>
    </row>
    <row r="6071">
      <c r="A6071" s="41">
        <v>44411.0</v>
      </c>
      <c r="B6071" s="19">
        <v>951710.0</v>
      </c>
      <c r="C6071" s="19">
        <v>1.0</v>
      </c>
      <c r="D6071" s="42">
        <v>20.8</v>
      </c>
      <c r="E6071" s="43">
        <v>1.0</v>
      </c>
      <c r="F6071" s="19" t="s">
        <v>44</v>
      </c>
      <c r="G6071" s="19" t="s">
        <v>44</v>
      </c>
      <c r="H6071" s="44" t="s">
        <v>39</v>
      </c>
      <c r="I6071" s="19" t="s">
        <v>39</v>
      </c>
    </row>
    <row r="6072">
      <c r="A6072" s="41">
        <v>44412.0</v>
      </c>
      <c r="B6072" s="19">
        <v>952312.0</v>
      </c>
      <c r="C6072" s="19">
        <v>0.0</v>
      </c>
      <c r="D6072" s="42">
        <v>97.2</v>
      </c>
      <c r="E6072" s="43">
        <v>1.0</v>
      </c>
      <c r="F6072" s="19" t="s">
        <v>44</v>
      </c>
      <c r="G6072" s="19" t="s">
        <v>44</v>
      </c>
      <c r="H6072" s="44" t="s">
        <v>39</v>
      </c>
      <c r="I6072" s="19" t="s">
        <v>39</v>
      </c>
    </row>
    <row r="6073">
      <c r="A6073" s="41">
        <v>44413.0</v>
      </c>
      <c r="B6073" s="19">
        <v>953466.0</v>
      </c>
      <c r="C6073" s="19">
        <v>0.0</v>
      </c>
      <c r="D6073" s="42">
        <v>89.7</v>
      </c>
      <c r="E6073" s="43">
        <v>1.0</v>
      </c>
      <c r="F6073" s="19" t="s">
        <v>44</v>
      </c>
      <c r="G6073" s="19" t="s">
        <v>44</v>
      </c>
      <c r="H6073" s="44" t="s">
        <v>39</v>
      </c>
      <c r="I6073" s="19" t="s">
        <v>39</v>
      </c>
    </row>
    <row r="6074">
      <c r="A6074" s="41">
        <v>44414.0</v>
      </c>
      <c r="B6074" s="19">
        <v>954338.0</v>
      </c>
      <c r="C6074" s="19">
        <v>1.0</v>
      </c>
      <c r="D6074" s="42">
        <v>38.6</v>
      </c>
      <c r="E6074" s="43">
        <v>1.0</v>
      </c>
      <c r="F6074" s="19" t="s">
        <v>44</v>
      </c>
      <c r="G6074" s="19" t="s">
        <v>44</v>
      </c>
      <c r="H6074" s="44" t="s">
        <v>39</v>
      </c>
      <c r="I6074" s="19" t="s">
        <v>39</v>
      </c>
    </row>
    <row r="6075">
      <c r="A6075" s="41">
        <v>44417.0</v>
      </c>
      <c r="B6075" s="19">
        <v>956712.0</v>
      </c>
      <c r="C6075" s="19">
        <v>0.0</v>
      </c>
      <c r="D6075" s="42">
        <v>13.2</v>
      </c>
      <c r="E6075" s="43">
        <v>1.0</v>
      </c>
      <c r="F6075" s="19" t="s">
        <v>44</v>
      </c>
      <c r="G6075" s="19" t="s">
        <v>44</v>
      </c>
      <c r="H6075" s="44" t="s">
        <v>39</v>
      </c>
      <c r="I6075" s="19" t="s">
        <v>39</v>
      </c>
    </row>
    <row r="6076">
      <c r="A6076" s="41">
        <v>44417.0</v>
      </c>
      <c r="B6076" s="19">
        <v>956502.0</v>
      </c>
      <c r="C6076" s="19">
        <v>1.0</v>
      </c>
      <c r="D6076" s="42">
        <v>111.7</v>
      </c>
      <c r="E6076" s="43">
        <v>1.0</v>
      </c>
      <c r="F6076" s="19" t="s">
        <v>44</v>
      </c>
      <c r="G6076" s="19" t="s">
        <v>44</v>
      </c>
      <c r="H6076" s="44" t="s">
        <v>39</v>
      </c>
      <c r="I6076" s="19" t="s">
        <v>39</v>
      </c>
    </row>
    <row r="6077">
      <c r="A6077" s="41">
        <v>44418.0</v>
      </c>
      <c r="B6077" s="19">
        <v>957677.0</v>
      </c>
      <c r="C6077" s="19">
        <v>0.0</v>
      </c>
      <c r="D6077" s="42">
        <v>0.0</v>
      </c>
      <c r="E6077" s="43">
        <v>1.0</v>
      </c>
      <c r="F6077" s="19" t="s">
        <v>44</v>
      </c>
      <c r="G6077" s="19" t="s">
        <v>44</v>
      </c>
      <c r="H6077" s="44" t="s">
        <v>39</v>
      </c>
      <c r="I6077" s="19" t="s">
        <v>39</v>
      </c>
    </row>
    <row r="6078">
      <c r="A6078" s="41">
        <v>44419.0</v>
      </c>
      <c r="B6078" s="19">
        <v>958148.0</v>
      </c>
      <c r="C6078" s="19">
        <v>0.0</v>
      </c>
      <c r="D6078" s="42">
        <v>20.6</v>
      </c>
      <c r="E6078" s="43">
        <v>1.0</v>
      </c>
      <c r="F6078" s="19" t="s">
        <v>44</v>
      </c>
      <c r="G6078" s="19" t="s">
        <v>44</v>
      </c>
      <c r="H6078" s="44" t="s">
        <v>39</v>
      </c>
      <c r="I6078" s="19" t="s">
        <v>39</v>
      </c>
    </row>
    <row r="6079">
      <c r="A6079" s="41">
        <v>44419.0</v>
      </c>
      <c r="B6079" s="19">
        <v>958121.0</v>
      </c>
      <c r="C6079" s="19">
        <v>0.0</v>
      </c>
      <c r="D6079" s="42">
        <v>62.6</v>
      </c>
      <c r="E6079" s="43">
        <v>1.0</v>
      </c>
      <c r="F6079" s="19" t="s">
        <v>44</v>
      </c>
      <c r="G6079" s="19" t="s">
        <v>44</v>
      </c>
      <c r="H6079" s="44" t="s">
        <v>39</v>
      </c>
      <c r="I6079" s="19" t="s">
        <v>39</v>
      </c>
    </row>
    <row r="6080">
      <c r="A6080" s="41">
        <v>44422.0</v>
      </c>
      <c r="B6080" s="19">
        <v>960342.0</v>
      </c>
      <c r="C6080" s="19">
        <v>0.0</v>
      </c>
      <c r="D6080" s="42">
        <v>30.5</v>
      </c>
      <c r="E6080" s="43">
        <v>1.0</v>
      </c>
      <c r="F6080" s="19" t="s">
        <v>44</v>
      </c>
      <c r="G6080" s="19" t="s">
        <v>44</v>
      </c>
      <c r="H6080" s="44" t="s">
        <v>39</v>
      </c>
      <c r="I6080" s="19" t="s">
        <v>39</v>
      </c>
    </row>
    <row r="6081">
      <c r="A6081" s="41">
        <v>44410.0</v>
      </c>
      <c r="B6081" s="19">
        <v>951050.0</v>
      </c>
      <c r="C6081" s="19">
        <v>0.0</v>
      </c>
      <c r="D6081" s="42">
        <v>49.9</v>
      </c>
      <c r="E6081" s="43">
        <v>1.0</v>
      </c>
      <c r="F6081" s="19" t="s">
        <v>44</v>
      </c>
      <c r="G6081" s="19" t="s">
        <v>44</v>
      </c>
      <c r="H6081" s="44" t="s">
        <v>39</v>
      </c>
      <c r="I6081" s="19" t="s">
        <v>39</v>
      </c>
    </row>
    <row r="6082">
      <c r="A6082" s="41">
        <v>44410.0</v>
      </c>
      <c r="B6082" s="19">
        <v>950851.0</v>
      </c>
      <c r="C6082" s="19">
        <v>0.0</v>
      </c>
      <c r="D6082" s="42">
        <v>63.5</v>
      </c>
      <c r="E6082" s="43">
        <v>1.0</v>
      </c>
      <c r="F6082" s="19" t="s">
        <v>44</v>
      </c>
      <c r="G6082" s="19" t="s">
        <v>44</v>
      </c>
      <c r="H6082" s="44" t="s">
        <v>39</v>
      </c>
      <c r="I6082" s="19" t="s">
        <v>39</v>
      </c>
    </row>
    <row r="6083">
      <c r="A6083" s="41">
        <v>44412.0</v>
      </c>
      <c r="B6083" s="19">
        <v>952669.0</v>
      </c>
      <c r="C6083" s="19">
        <v>0.0</v>
      </c>
      <c r="D6083" s="42">
        <v>72.3</v>
      </c>
      <c r="E6083" s="43">
        <v>1.0</v>
      </c>
      <c r="F6083" s="19" t="s">
        <v>44</v>
      </c>
      <c r="G6083" s="19" t="s">
        <v>44</v>
      </c>
      <c r="H6083" s="44" t="s">
        <v>39</v>
      </c>
      <c r="I6083" s="19" t="s">
        <v>39</v>
      </c>
    </row>
    <row r="6084">
      <c r="A6084" s="41">
        <v>44413.0</v>
      </c>
      <c r="B6084" s="19">
        <v>953485.0</v>
      </c>
      <c r="C6084" s="19">
        <v>1.0</v>
      </c>
      <c r="D6084" s="42">
        <v>168.9</v>
      </c>
      <c r="E6084" s="43">
        <v>1.0</v>
      </c>
      <c r="F6084" s="19" t="s">
        <v>44</v>
      </c>
      <c r="G6084" s="19" t="s">
        <v>44</v>
      </c>
      <c r="H6084" s="44" t="s">
        <v>39</v>
      </c>
      <c r="I6084" s="19" t="s">
        <v>39</v>
      </c>
    </row>
    <row r="6085">
      <c r="A6085" s="41">
        <v>44413.0</v>
      </c>
      <c r="B6085" s="19">
        <v>952842.0</v>
      </c>
      <c r="C6085" s="19">
        <v>0.0</v>
      </c>
      <c r="D6085" s="42">
        <v>228.6</v>
      </c>
      <c r="E6085" s="43">
        <v>1.0</v>
      </c>
      <c r="F6085" s="19" t="s">
        <v>44</v>
      </c>
      <c r="G6085" s="19" t="s">
        <v>44</v>
      </c>
      <c r="H6085" s="44" t="s">
        <v>39</v>
      </c>
      <c r="I6085" s="19" t="s">
        <v>39</v>
      </c>
    </row>
    <row r="6086">
      <c r="A6086" s="41">
        <v>44416.0</v>
      </c>
      <c r="B6086" s="19">
        <v>955728.0</v>
      </c>
      <c r="C6086" s="19">
        <v>0.0</v>
      </c>
      <c r="D6086" s="42">
        <v>36.4</v>
      </c>
      <c r="E6086" s="43">
        <v>1.0</v>
      </c>
      <c r="F6086" s="19" t="s">
        <v>44</v>
      </c>
      <c r="G6086" s="19" t="s">
        <v>44</v>
      </c>
      <c r="H6086" s="44" t="s">
        <v>39</v>
      </c>
      <c r="I6086" s="19" t="s">
        <v>39</v>
      </c>
    </row>
    <row r="6087">
      <c r="A6087" s="41">
        <v>44419.0</v>
      </c>
      <c r="B6087" s="19">
        <v>958113.0</v>
      </c>
      <c r="C6087" s="19">
        <v>0.0</v>
      </c>
      <c r="D6087" s="42">
        <v>60.3</v>
      </c>
      <c r="E6087" s="43">
        <v>1.0</v>
      </c>
      <c r="F6087" s="19" t="s">
        <v>44</v>
      </c>
      <c r="G6087" s="19" t="s">
        <v>44</v>
      </c>
      <c r="H6087" s="44" t="s">
        <v>39</v>
      </c>
      <c r="I6087" s="19" t="s">
        <v>39</v>
      </c>
    </row>
    <row r="6088">
      <c r="A6088" s="41">
        <v>44420.0</v>
      </c>
      <c r="B6088" s="19">
        <v>958831.0</v>
      </c>
      <c r="C6088" s="19">
        <v>1.0</v>
      </c>
      <c r="D6088" s="42">
        <v>20.0</v>
      </c>
      <c r="E6088" s="43">
        <v>1.0</v>
      </c>
      <c r="F6088" s="19" t="s">
        <v>44</v>
      </c>
      <c r="G6088" s="19" t="s">
        <v>44</v>
      </c>
      <c r="H6088" s="44" t="s">
        <v>39</v>
      </c>
      <c r="I6088" s="19" t="s">
        <v>39</v>
      </c>
    </row>
    <row r="6089">
      <c r="A6089" s="41">
        <v>44422.0</v>
      </c>
      <c r="B6089" s="19">
        <v>960382.0</v>
      </c>
      <c r="C6089" s="19">
        <v>0.0</v>
      </c>
      <c r="D6089" s="42">
        <v>17.1</v>
      </c>
      <c r="E6089" s="43">
        <v>1.0</v>
      </c>
      <c r="F6089" s="19" t="s">
        <v>44</v>
      </c>
      <c r="G6089" s="19" t="s">
        <v>44</v>
      </c>
      <c r="H6089" s="44" t="s">
        <v>39</v>
      </c>
      <c r="I6089" s="19" t="s">
        <v>39</v>
      </c>
    </row>
    <row r="6090">
      <c r="A6090" s="41">
        <v>44410.0</v>
      </c>
      <c r="B6090" s="19">
        <v>950547.0</v>
      </c>
      <c r="C6090" s="19">
        <v>1.0</v>
      </c>
      <c r="D6090" s="42">
        <v>141.7</v>
      </c>
      <c r="E6090" s="43">
        <v>1.0</v>
      </c>
      <c r="F6090" s="19" t="s">
        <v>44</v>
      </c>
      <c r="G6090" s="19" t="s">
        <v>44</v>
      </c>
      <c r="H6090" s="44" t="s">
        <v>39</v>
      </c>
      <c r="I6090" s="19" t="s">
        <v>39</v>
      </c>
    </row>
    <row r="6091">
      <c r="A6091" s="41">
        <v>44410.0</v>
      </c>
      <c r="B6091" s="19">
        <v>950151.0</v>
      </c>
      <c r="C6091" s="19">
        <v>0.0</v>
      </c>
      <c r="D6091" s="42">
        <v>139.7</v>
      </c>
      <c r="E6091" s="43">
        <v>1.0</v>
      </c>
      <c r="F6091" s="19" t="s">
        <v>44</v>
      </c>
      <c r="G6091" s="19" t="s">
        <v>44</v>
      </c>
      <c r="H6091" s="44" t="s">
        <v>39</v>
      </c>
      <c r="I6091" s="19" t="s">
        <v>39</v>
      </c>
    </row>
    <row r="6092">
      <c r="A6092" s="41">
        <v>44411.0</v>
      </c>
      <c r="B6092" s="19">
        <v>951890.0</v>
      </c>
      <c r="C6092" s="19">
        <v>1.0</v>
      </c>
      <c r="D6092" s="42">
        <v>37.4</v>
      </c>
      <c r="E6092" s="43">
        <v>1.0</v>
      </c>
      <c r="F6092" s="19" t="s">
        <v>44</v>
      </c>
      <c r="G6092" s="19" t="s">
        <v>44</v>
      </c>
      <c r="H6092" s="44" t="s">
        <v>39</v>
      </c>
      <c r="I6092" s="19" t="s">
        <v>39</v>
      </c>
    </row>
    <row r="6093">
      <c r="A6093" s="41">
        <v>44412.0</v>
      </c>
      <c r="B6093" s="19">
        <v>952796.0</v>
      </c>
      <c r="C6093" s="19">
        <v>0.0</v>
      </c>
      <c r="D6093" s="42">
        <v>50.3</v>
      </c>
      <c r="E6093" s="43">
        <v>1.0</v>
      </c>
      <c r="F6093" s="19" t="s">
        <v>44</v>
      </c>
      <c r="G6093" s="19" t="s">
        <v>44</v>
      </c>
      <c r="H6093" s="44" t="s">
        <v>39</v>
      </c>
      <c r="I6093" s="19" t="s">
        <v>39</v>
      </c>
    </row>
    <row r="6094">
      <c r="A6094" s="41">
        <v>44413.0</v>
      </c>
      <c r="B6094" s="19">
        <v>953187.0</v>
      </c>
      <c r="C6094" s="19">
        <v>0.0</v>
      </c>
      <c r="D6094" s="42">
        <v>112.1</v>
      </c>
      <c r="E6094" s="43">
        <v>1.0</v>
      </c>
      <c r="F6094" s="19" t="s">
        <v>44</v>
      </c>
      <c r="G6094" s="19" t="s">
        <v>44</v>
      </c>
      <c r="H6094" s="44" t="s">
        <v>39</v>
      </c>
      <c r="I6094" s="19" t="s">
        <v>39</v>
      </c>
    </row>
    <row r="6095">
      <c r="A6095" s="41">
        <v>44415.0</v>
      </c>
      <c r="B6095" s="19">
        <v>954657.0</v>
      </c>
      <c r="C6095" s="19">
        <v>1.0</v>
      </c>
      <c r="D6095" s="42">
        <v>117.8</v>
      </c>
      <c r="E6095" s="43">
        <v>1.0</v>
      </c>
      <c r="F6095" s="19" t="s">
        <v>44</v>
      </c>
      <c r="G6095" s="19" t="s">
        <v>44</v>
      </c>
      <c r="H6095" s="44" t="s">
        <v>39</v>
      </c>
      <c r="I6095" s="19" t="s">
        <v>39</v>
      </c>
    </row>
    <row r="6096">
      <c r="A6096" s="41">
        <v>44415.0</v>
      </c>
      <c r="B6096" s="19">
        <v>954814.0</v>
      </c>
      <c r="C6096" s="19">
        <v>0.0</v>
      </c>
      <c r="D6096" s="42">
        <v>50.0</v>
      </c>
      <c r="E6096" s="43">
        <v>1.0</v>
      </c>
      <c r="F6096" s="19" t="s">
        <v>44</v>
      </c>
      <c r="G6096" s="19" t="s">
        <v>44</v>
      </c>
      <c r="H6096" s="44" t="s">
        <v>39</v>
      </c>
      <c r="I6096" s="19" t="s">
        <v>39</v>
      </c>
    </row>
    <row r="6097">
      <c r="A6097" s="41">
        <v>44419.0</v>
      </c>
      <c r="B6097" s="19">
        <v>958323.0</v>
      </c>
      <c r="C6097" s="19">
        <v>1.0</v>
      </c>
      <c r="D6097" s="42">
        <v>192.8</v>
      </c>
      <c r="E6097" s="43">
        <v>1.0</v>
      </c>
      <c r="F6097" s="19" t="s">
        <v>44</v>
      </c>
      <c r="G6097" s="19" t="s">
        <v>44</v>
      </c>
      <c r="H6097" s="44" t="s">
        <v>39</v>
      </c>
      <c r="I6097" s="19" t="s">
        <v>39</v>
      </c>
    </row>
    <row r="6098">
      <c r="A6098" s="41">
        <v>44423.0</v>
      </c>
      <c r="B6098" s="19">
        <v>961080.0</v>
      </c>
      <c r="C6098" s="19">
        <v>0.0</v>
      </c>
      <c r="D6098" s="42">
        <v>49.9</v>
      </c>
      <c r="E6098" s="43">
        <v>1.0</v>
      </c>
      <c r="F6098" s="19" t="s">
        <v>44</v>
      </c>
      <c r="G6098" s="19" t="s">
        <v>44</v>
      </c>
      <c r="H6098" s="44" t="s">
        <v>39</v>
      </c>
      <c r="I6098" s="19" t="s">
        <v>39</v>
      </c>
    </row>
    <row r="6099">
      <c r="A6099" s="41">
        <v>44410.0</v>
      </c>
      <c r="B6099" s="19">
        <v>950638.0</v>
      </c>
      <c r="C6099" s="19">
        <v>0.0</v>
      </c>
      <c r="D6099" s="42">
        <v>0.0</v>
      </c>
      <c r="E6099" s="43">
        <v>1.0</v>
      </c>
      <c r="F6099" s="19" t="s">
        <v>44</v>
      </c>
      <c r="G6099" s="19" t="s">
        <v>44</v>
      </c>
      <c r="H6099" s="44" t="s">
        <v>39</v>
      </c>
      <c r="I6099" s="19" t="s">
        <v>39</v>
      </c>
    </row>
    <row r="6100">
      <c r="A6100" s="41">
        <v>44411.0</v>
      </c>
      <c r="B6100" s="19">
        <v>951311.0</v>
      </c>
      <c r="C6100" s="19">
        <v>0.0</v>
      </c>
      <c r="D6100" s="42">
        <v>144.1</v>
      </c>
      <c r="E6100" s="43">
        <v>1.0</v>
      </c>
      <c r="F6100" s="19" t="s">
        <v>44</v>
      </c>
      <c r="G6100" s="19" t="s">
        <v>44</v>
      </c>
      <c r="H6100" s="44" t="s">
        <v>39</v>
      </c>
      <c r="I6100" s="19" t="s">
        <v>39</v>
      </c>
    </row>
    <row r="6101">
      <c r="A6101" s="41">
        <v>44415.0</v>
      </c>
      <c r="B6101" s="19">
        <v>955227.0</v>
      </c>
      <c r="C6101" s="19">
        <v>0.0</v>
      </c>
      <c r="D6101" s="42">
        <v>95.5</v>
      </c>
      <c r="E6101" s="43">
        <v>1.0</v>
      </c>
      <c r="F6101" s="19" t="s">
        <v>44</v>
      </c>
      <c r="G6101" s="19" t="s">
        <v>44</v>
      </c>
      <c r="H6101" s="44" t="s">
        <v>39</v>
      </c>
      <c r="I6101" s="19" t="s">
        <v>39</v>
      </c>
    </row>
    <row r="6102">
      <c r="A6102" s="41">
        <v>44416.0</v>
      </c>
      <c r="B6102" s="19">
        <v>956281.0</v>
      </c>
      <c r="C6102" s="19">
        <v>1.0</v>
      </c>
      <c r="D6102" s="42">
        <v>59.6</v>
      </c>
      <c r="E6102" s="43">
        <v>1.0</v>
      </c>
      <c r="F6102" s="19" t="s">
        <v>44</v>
      </c>
      <c r="G6102" s="19" t="s">
        <v>44</v>
      </c>
      <c r="H6102" s="44" t="s">
        <v>39</v>
      </c>
      <c r="I6102" s="19" t="s">
        <v>39</v>
      </c>
    </row>
    <row r="6103">
      <c r="A6103" s="41">
        <v>44416.0</v>
      </c>
      <c r="B6103" s="19">
        <v>955359.0</v>
      </c>
      <c r="C6103" s="19">
        <v>0.0</v>
      </c>
      <c r="D6103" s="42">
        <v>224.8</v>
      </c>
      <c r="E6103" s="43">
        <v>1.0</v>
      </c>
      <c r="F6103" s="19" t="s">
        <v>44</v>
      </c>
      <c r="G6103" s="19" t="s">
        <v>44</v>
      </c>
      <c r="H6103" s="44" t="s">
        <v>39</v>
      </c>
      <c r="I6103" s="19" t="s">
        <v>39</v>
      </c>
    </row>
    <row r="6104">
      <c r="A6104" s="41">
        <v>44417.0</v>
      </c>
      <c r="B6104" s="19">
        <v>957097.0</v>
      </c>
      <c r="C6104" s="19">
        <v>0.0</v>
      </c>
      <c r="D6104" s="42">
        <v>37.2</v>
      </c>
      <c r="E6104" s="43">
        <v>1.0</v>
      </c>
      <c r="F6104" s="19" t="s">
        <v>44</v>
      </c>
      <c r="G6104" s="19" t="s">
        <v>44</v>
      </c>
      <c r="H6104" s="44" t="s">
        <v>39</v>
      </c>
      <c r="I6104" s="19" t="s">
        <v>39</v>
      </c>
    </row>
    <row r="6105">
      <c r="A6105" s="41">
        <v>44418.0</v>
      </c>
      <c r="B6105" s="19">
        <v>957652.0</v>
      </c>
      <c r="C6105" s="19">
        <v>1.0</v>
      </c>
      <c r="D6105" s="42">
        <v>133.7</v>
      </c>
      <c r="E6105" s="43">
        <v>1.0</v>
      </c>
      <c r="F6105" s="19" t="s">
        <v>44</v>
      </c>
      <c r="G6105" s="19" t="s">
        <v>44</v>
      </c>
      <c r="H6105" s="44" t="s">
        <v>39</v>
      </c>
      <c r="I6105" s="19" t="s">
        <v>39</v>
      </c>
    </row>
    <row r="6106">
      <c r="A6106" s="41">
        <v>44418.0</v>
      </c>
      <c r="B6106" s="19">
        <v>957576.0</v>
      </c>
      <c r="C6106" s="19">
        <v>0.0</v>
      </c>
      <c r="D6106" s="42">
        <v>57.2</v>
      </c>
      <c r="E6106" s="43">
        <v>1.0</v>
      </c>
      <c r="F6106" s="19" t="s">
        <v>44</v>
      </c>
      <c r="G6106" s="19" t="s">
        <v>44</v>
      </c>
      <c r="H6106" s="44" t="s">
        <v>39</v>
      </c>
      <c r="I6106" s="19" t="s">
        <v>39</v>
      </c>
    </row>
    <row r="6107">
      <c r="A6107" s="41">
        <v>44423.0</v>
      </c>
      <c r="B6107" s="19">
        <v>960872.0</v>
      </c>
      <c r="C6107" s="19">
        <v>0.0</v>
      </c>
      <c r="D6107" s="42">
        <v>45.9</v>
      </c>
      <c r="E6107" s="43">
        <v>1.0</v>
      </c>
      <c r="F6107" s="19" t="s">
        <v>44</v>
      </c>
      <c r="G6107" s="19" t="s">
        <v>44</v>
      </c>
      <c r="H6107" s="44" t="s">
        <v>39</v>
      </c>
      <c r="I6107" s="19" t="s">
        <v>39</v>
      </c>
    </row>
    <row r="6108">
      <c r="A6108" s="41">
        <v>44409.0</v>
      </c>
      <c r="B6108" s="19">
        <v>949257.0</v>
      </c>
      <c r="C6108" s="19">
        <v>0.0</v>
      </c>
      <c r="D6108" s="42">
        <v>21.2</v>
      </c>
      <c r="E6108" s="43">
        <v>1.0</v>
      </c>
      <c r="F6108" s="19" t="s">
        <v>44</v>
      </c>
      <c r="G6108" s="19" t="s">
        <v>44</v>
      </c>
      <c r="H6108" s="44" t="s">
        <v>39</v>
      </c>
      <c r="I6108" s="19" t="s">
        <v>39</v>
      </c>
    </row>
    <row r="6109">
      <c r="A6109" s="41">
        <v>44409.0</v>
      </c>
      <c r="B6109" s="19">
        <v>949515.0</v>
      </c>
      <c r="C6109" s="19">
        <v>0.0</v>
      </c>
      <c r="D6109" s="42">
        <v>50.9</v>
      </c>
      <c r="E6109" s="43">
        <v>1.0</v>
      </c>
      <c r="F6109" s="19" t="s">
        <v>44</v>
      </c>
      <c r="G6109" s="19" t="s">
        <v>44</v>
      </c>
      <c r="H6109" s="44" t="s">
        <v>39</v>
      </c>
      <c r="I6109" s="19" t="s">
        <v>39</v>
      </c>
    </row>
    <row r="6110">
      <c r="A6110" s="41">
        <v>44412.0</v>
      </c>
      <c r="B6110" s="19">
        <v>952527.0</v>
      </c>
      <c r="C6110" s="19">
        <v>0.0</v>
      </c>
      <c r="D6110" s="42">
        <v>27.9</v>
      </c>
      <c r="E6110" s="43">
        <v>1.0</v>
      </c>
      <c r="F6110" s="19" t="s">
        <v>44</v>
      </c>
      <c r="G6110" s="19" t="s">
        <v>44</v>
      </c>
      <c r="H6110" s="44" t="s">
        <v>39</v>
      </c>
      <c r="I6110" s="19" t="s">
        <v>39</v>
      </c>
    </row>
    <row r="6111">
      <c r="A6111" s="41">
        <v>44414.0</v>
      </c>
      <c r="B6111" s="19">
        <v>954373.0</v>
      </c>
      <c r="C6111" s="19">
        <v>0.0</v>
      </c>
      <c r="D6111" s="42">
        <v>38.7</v>
      </c>
      <c r="E6111" s="43">
        <v>1.0</v>
      </c>
      <c r="F6111" s="19" t="s">
        <v>44</v>
      </c>
      <c r="G6111" s="19" t="s">
        <v>44</v>
      </c>
      <c r="H6111" s="44" t="s">
        <v>39</v>
      </c>
      <c r="I6111" s="19" t="s">
        <v>39</v>
      </c>
    </row>
    <row r="6112">
      <c r="A6112" s="41">
        <v>44415.0</v>
      </c>
      <c r="B6112" s="19">
        <v>955203.0</v>
      </c>
      <c r="C6112" s="19">
        <v>0.0</v>
      </c>
      <c r="D6112" s="42">
        <v>68.5</v>
      </c>
      <c r="E6112" s="43">
        <v>1.0</v>
      </c>
      <c r="F6112" s="19" t="s">
        <v>44</v>
      </c>
      <c r="G6112" s="19" t="s">
        <v>44</v>
      </c>
      <c r="H6112" s="44" t="s">
        <v>39</v>
      </c>
      <c r="I6112" s="19" t="s">
        <v>39</v>
      </c>
    </row>
    <row r="6113">
      <c r="A6113" s="41">
        <v>44417.0</v>
      </c>
      <c r="B6113" s="19">
        <v>957051.0</v>
      </c>
      <c r="C6113" s="19">
        <v>0.0</v>
      </c>
      <c r="D6113" s="42">
        <v>40.6</v>
      </c>
      <c r="E6113" s="43">
        <v>1.0</v>
      </c>
      <c r="F6113" s="19" t="s">
        <v>44</v>
      </c>
      <c r="G6113" s="19" t="s">
        <v>44</v>
      </c>
      <c r="H6113" s="44" t="s">
        <v>39</v>
      </c>
      <c r="I6113" s="19" t="s">
        <v>39</v>
      </c>
    </row>
    <row r="6114">
      <c r="A6114" s="41">
        <v>44418.0</v>
      </c>
      <c r="B6114" s="19">
        <v>957430.0</v>
      </c>
      <c r="C6114" s="19">
        <v>1.0</v>
      </c>
      <c r="D6114" s="42">
        <v>48.3</v>
      </c>
      <c r="E6114" s="43">
        <v>1.0</v>
      </c>
      <c r="F6114" s="19" t="s">
        <v>44</v>
      </c>
      <c r="G6114" s="19" t="s">
        <v>44</v>
      </c>
      <c r="H6114" s="44" t="s">
        <v>39</v>
      </c>
      <c r="I6114" s="19" t="s">
        <v>39</v>
      </c>
    </row>
    <row r="6115">
      <c r="A6115" s="41">
        <v>44423.0</v>
      </c>
      <c r="B6115" s="19">
        <v>961073.0</v>
      </c>
      <c r="C6115" s="19">
        <v>0.0</v>
      </c>
      <c r="D6115" s="42">
        <v>61.7</v>
      </c>
      <c r="E6115" s="43">
        <v>1.0</v>
      </c>
      <c r="F6115" s="19" t="s">
        <v>44</v>
      </c>
      <c r="G6115" s="19" t="s">
        <v>44</v>
      </c>
      <c r="H6115" s="44" t="s">
        <v>39</v>
      </c>
      <c r="I6115" s="19" t="s">
        <v>39</v>
      </c>
    </row>
    <row r="6116">
      <c r="A6116" s="41">
        <v>44410.0</v>
      </c>
      <c r="B6116" s="19">
        <v>950859.0</v>
      </c>
      <c r="C6116" s="19">
        <v>0.0</v>
      </c>
      <c r="D6116" s="42">
        <v>34.8</v>
      </c>
      <c r="E6116" s="43">
        <v>1.0</v>
      </c>
      <c r="F6116" s="19" t="s">
        <v>44</v>
      </c>
      <c r="G6116" s="19" t="s">
        <v>44</v>
      </c>
      <c r="H6116" s="44" t="s">
        <v>39</v>
      </c>
      <c r="I6116" s="19" t="s">
        <v>39</v>
      </c>
    </row>
    <row r="6117">
      <c r="A6117" s="41">
        <v>44410.0</v>
      </c>
      <c r="B6117" s="19">
        <v>950984.0</v>
      </c>
      <c r="C6117" s="19">
        <v>0.0</v>
      </c>
      <c r="D6117" s="42">
        <v>44.6</v>
      </c>
      <c r="E6117" s="43">
        <v>1.0</v>
      </c>
      <c r="F6117" s="19" t="s">
        <v>44</v>
      </c>
      <c r="G6117" s="19" t="s">
        <v>44</v>
      </c>
      <c r="H6117" s="44" t="s">
        <v>39</v>
      </c>
      <c r="I6117" s="19" t="s">
        <v>39</v>
      </c>
    </row>
    <row r="6118">
      <c r="A6118" s="41">
        <v>44411.0</v>
      </c>
      <c r="B6118" s="19">
        <v>951652.0</v>
      </c>
      <c r="C6118" s="19">
        <v>1.0</v>
      </c>
      <c r="D6118" s="42">
        <v>33.0</v>
      </c>
      <c r="E6118" s="43">
        <v>1.0</v>
      </c>
      <c r="F6118" s="19" t="s">
        <v>44</v>
      </c>
      <c r="G6118" s="19" t="s">
        <v>44</v>
      </c>
      <c r="H6118" s="44" t="s">
        <v>39</v>
      </c>
      <c r="I6118" s="19" t="s">
        <v>39</v>
      </c>
    </row>
    <row r="6119">
      <c r="A6119" s="41">
        <v>44411.0</v>
      </c>
      <c r="B6119" s="19">
        <v>951874.0</v>
      </c>
      <c r="C6119" s="19">
        <v>0.0</v>
      </c>
      <c r="D6119" s="42">
        <v>43.4</v>
      </c>
      <c r="E6119" s="43">
        <v>1.0</v>
      </c>
      <c r="F6119" s="19" t="s">
        <v>44</v>
      </c>
      <c r="G6119" s="19" t="s">
        <v>44</v>
      </c>
      <c r="H6119" s="44" t="s">
        <v>39</v>
      </c>
      <c r="I6119" s="19" t="s">
        <v>39</v>
      </c>
    </row>
    <row r="6120">
      <c r="A6120" s="41">
        <v>44411.0</v>
      </c>
      <c r="B6120" s="19">
        <v>951296.0</v>
      </c>
      <c r="C6120" s="19">
        <v>0.0</v>
      </c>
      <c r="D6120" s="42">
        <v>98.1</v>
      </c>
      <c r="E6120" s="43">
        <v>1.0</v>
      </c>
      <c r="F6120" s="19" t="s">
        <v>44</v>
      </c>
      <c r="G6120" s="19" t="s">
        <v>44</v>
      </c>
      <c r="H6120" s="44" t="s">
        <v>39</v>
      </c>
      <c r="I6120" s="19" t="s">
        <v>39</v>
      </c>
    </row>
    <row r="6121">
      <c r="A6121" s="41">
        <v>44412.0</v>
      </c>
      <c r="B6121" s="19">
        <v>952211.0</v>
      </c>
      <c r="C6121" s="19">
        <v>0.0</v>
      </c>
      <c r="D6121" s="42">
        <v>53.1</v>
      </c>
      <c r="E6121" s="43">
        <v>1.0</v>
      </c>
      <c r="F6121" s="19" t="s">
        <v>44</v>
      </c>
      <c r="G6121" s="19" t="s">
        <v>44</v>
      </c>
      <c r="H6121" s="44" t="s">
        <v>39</v>
      </c>
      <c r="I6121" s="19" t="s">
        <v>39</v>
      </c>
    </row>
    <row r="6122">
      <c r="A6122" s="41">
        <v>44415.0</v>
      </c>
      <c r="B6122" s="19">
        <v>954872.0</v>
      </c>
      <c r="C6122" s="19">
        <v>1.0</v>
      </c>
      <c r="D6122" s="42">
        <v>81.0</v>
      </c>
      <c r="E6122" s="43">
        <v>1.0</v>
      </c>
      <c r="F6122" s="19" t="s">
        <v>44</v>
      </c>
      <c r="G6122" s="19" t="s">
        <v>44</v>
      </c>
      <c r="H6122" s="44" t="s">
        <v>39</v>
      </c>
      <c r="I6122" s="19" t="s">
        <v>39</v>
      </c>
    </row>
    <row r="6123">
      <c r="A6123" s="41">
        <v>44415.0</v>
      </c>
      <c r="B6123" s="19">
        <v>955105.0</v>
      </c>
      <c r="C6123" s="19">
        <v>0.0</v>
      </c>
      <c r="D6123" s="42">
        <v>17.3</v>
      </c>
      <c r="E6123" s="43">
        <v>1.0</v>
      </c>
      <c r="F6123" s="19" t="s">
        <v>44</v>
      </c>
      <c r="G6123" s="19" t="s">
        <v>44</v>
      </c>
      <c r="H6123" s="44" t="s">
        <v>39</v>
      </c>
      <c r="I6123" s="19" t="s">
        <v>39</v>
      </c>
    </row>
    <row r="6124">
      <c r="A6124" s="41">
        <v>44417.0</v>
      </c>
      <c r="B6124" s="19">
        <v>956962.0</v>
      </c>
      <c r="C6124" s="19">
        <v>0.0</v>
      </c>
      <c r="D6124" s="42">
        <v>105.5</v>
      </c>
      <c r="E6124" s="43">
        <v>1.0</v>
      </c>
      <c r="F6124" s="19" t="s">
        <v>44</v>
      </c>
      <c r="G6124" s="19" t="s">
        <v>44</v>
      </c>
      <c r="H6124" s="44" t="s">
        <v>39</v>
      </c>
      <c r="I6124" s="19" t="s">
        <v>39</v>
      </c>
    </row>
    <row r="6125">
      <c r="A6125" s="41">
        <v>44418.0</v>
      </c>
      <c r="B6125" s="19">
        <v>957370.0</v>
      </c>
      <c r="C6125" s="19">
        <v>1.0</v>
      </c>
      <c r="D6125" s="42">
        <v>150.9</v>
      </c>
      <c r="E6125" s="43">
        <v>1.0</v>
      </c>
      <c r="F6125" s="19" t="s">
        <v>44</v>
      </c>
      <c r="G6125" s="19" t="s">
        <v>44</v>
      </c>
      <c r="H6125" s="44" t="s">
        <v>39</v>
      </c>
      <c r="I6125" s="19" t="s">
        <v>39</v>
      </c>
    </row>
    <row r="6126">
      <c r="A6126" s="41">
        <v>44419.0</v>
      </c>
      <c r="B6126" s="19">
        <v>958541.0</v>
      </c>
      <c r="C6126" s="19">
        <v>0.0</v>
      </c>
      <c r="D6126" s="42">
        <v>104.9</v>
      </c>
      <c r="E6126" s="43">
        <v>1.0</v>
      </c>
      <c r="F6126" s="19" t="s">
        <v>44</v>
      </c>
      <c r="G6126" s="19" t="s">
        <v>44</v>
      </c>
      <c r="H6126" s="44" t="s">
        <v>39</v>
      </c>
      <c r="I6126" s="19" t="s">
        <v>39</v>
      </c>
    </row>
    <row r="6127">
      <c r="A6127" s="41">
        <v>44413.0</v>
      </c>
      <c r="B6127" s="19">
        <v>953453.0</v>
      </c>
      <c r="C6127" s="19">
        <v>1.0</v>
      </c>
      <c r="D6127" s="42">
        <v>36.6</v>
      </c>
      <c r="E6127" s="43">
        <v>1.0</v>
      </c>
      <c r="F6127" s="19" t="s">
        <v>44</v>
      </c>
      <c r="G6127" s="19" t="s">
        <v>44</v>
      </c>
      <c r="H6127" s="44" t="s">
        <v>39</v>
      </c>
      <c r="I6127" s="19" t="s">
        <v>39</v>
      </c>
    </row>
    <row r="6128">
      <c r="A6128" s="41">
        <v>44417.0</v>
      </c>
      <c r="B6128" s="19">
        <v>956434.0</v>
      </c>
      <c r="C6128" s="19">
        <v>0.0</v>
      </c>
      <c r="D6128" s="42">
        <v>31.1</v>
      </c>
      <c r="E6128" s="43">
        <v>1.0</v>
      </c>
      <c r="F6128" s="19" t="s">
        <v>44</v>
      </c>
      <c r="G6128" s="19" t="s">
        <v>44</v>
      </c>
      <c r="H6128" s="44" t="s">
        <v>39</v>
      </c>
      <c r="I6128" s="19" t="s">
        <v>39</v>
      </c>
    </row>
    <row r="6129">
      <c r="A6129" s="41">
        <v>44418.0</v>
      </c>
      <c r="B6129" s="19">
        <v>957202.0</v>
      </c>
      <c r="C6129" s="19">
        <v>0.0</v>
      </c>
      <c r="D6129" s="42">
        <v>200.3</v>
      </c>
      <c r="E6129" s="43">
        <v>1.0</v>
      </c>
      <c r="F6129" s="19" t="s">
        <v>44</v>
      </c>
      <c r="G6129" s="19" t="s">
        <v>44</v>
      </c>
      <c r="H6129" s="44" t="s">
        <v>39</v>
      </c>
      <c r="I6129" s="19" t="s">
        <v>39</v>
      </c>
    </row>
    <row r="6130">
      <c r="A6130" s="41">
        <v>44419.0</v>
      </c>
      <c r="B6130" s="19">
        <v>958091.0</v>
      </c>
      <c r="C6130" s="19">
        <v>1.0</v>
      </c>
      <c r="D6130" s="42">
        <v>10.3</v>
      </c>
      <c r="E6130" s="43">
        <v>1.0</v>
      </c>
      <c r="F6130" s="19" t="s">
        <v>44</v>
      </c>
      <c r="G6130" s="19" t="s">
        <v>44</v>
      </c>
      <c r="H6130" s="44" t="s">
        <v>39</v>
      </c>
      <c r="I6130" s="19" t="s">
        <v>39</v>
      </c>
    </row>
    <row r="6131">
      <c r="A6131" s="41">
        <v>44420.0</v>
      </c>
      <c r="B6131" s="19">
        <v>958771.0</v>
      </c>
      <c r="C6131" s="19">
        <v>1.0</v>
      </c>
      <c r="D6131" s="42">
        <v>59.0</v>
      </c>
      <c r="E6131" s="43">
        <v>1.0</v>
      </c>
      <c r="F6131" s="19" t="s">
        <v>44</v>
      </c>
      <c r="G6131" s="19" t="s">
        <v>44</v>
      </c>
      <c r="H6131" s="44" t="s">
        <v>39</v>
      </c>
      <c r="I6131" s="19" t="s">
        <v>39</v>
      </c>
    </row>
    <row r="6132">
      <c r="A6132" s="41">
        <v>44421.0</v>
      </c>
      <c r="B6132" s="19">
        <v>959462.0</v>
      </c>
      <c r="C6132" s="19">
        <v>0.0</v>
      </c>
      <c r="D6132" s="42">
        <v>22.3</v>
      </c>
      <c r="E6132" s="43">
        <v>1.0</v>
      </c>
      <c r="F6132" s="19" t="s">
        <v>44</v>
      </c>
      <c r="G6132" s="19" t="s">
        <v>44</v>
      </c>
      <c r="H6132" s="44" t="s">
        <v>39</v>
      </c>
      <c r="I6132" s="19" t="s">
        <v>39</v>
      </c>
    </row>
    <row r="6133">
      <c r="A6133" s="41">
        <v>44422.0</v>
      </c>
      <c r="B6133" s="19">
        <v>960287.0</v>
      </c>
      <c r="C6133" s="19">
        <v>0.0</v>
      </c>
      <c r="D6133" s="42">
        <v>110.2</v>
      </c>
      <c r="E6133" s="43">
        <v>1.0</v>
      </c>
      <c r="F6133" s="19" t="s">
        <v>44</v>
      </c>
      <c r="G6133" s="19" t="s">
        <v>44</v>
      </c>
      <c r="H6133" s="44" t="s">
        <v>39</v>
      </c>
      <c r="I6133" s="19" t="s">
        <v>39</v>
      </c>
    </row>
    <row r="6134">
      <c r="A6134" s="41">
        <v>44409.0</v>
      </c>
      <c r="B6134" s="19">
        <v>949553.0</v>
      </c>
      <c r="C6134" s="19">
        <v>0.0</v>
      </c>
      <c r="D6134" s="42">
        <v>36.1</v>
      </c>
      <c r="E6134" s="43">
        <v>1.0</v>
      </c>
      <c r="F6134" s="19" t="s">
        <v>44</v>
      </c>
      <c r="G6134" s="19" t="s">
        <v>44</v>
      </c>
      <c r="H6134" s="44" t="s">
        <v>39</v>
      </c>
      <c r="I6134" s="19" t="s">
        <v>39</v>
      </c>
    </row>
    <row r="6135">
      <c r="A6135" s="41">
        <v>44410.0</v>
      </c>
      <c r="B6135" s="19">
        <v>950375.0</v>
      </c>
      <c r="C6135" s="19">
        <v>0.0</v>
      </c>
      <c r="D6135" s="42">
        <v>13.0</v>
      </c>
      <c r="E6135" s="43">
        <v>1.0</v>
      </c>
      <c r="F6135" s="19" t="s">
        <v>44</v>
      </c>
      <c r="G6135" s="19" t="s">
        <v>44</v>
      </c>
      <c r="H6135" s="44" t="s">
        <v>39</v>
      </c>
      <c r="I6135" s="19" t="s">
        <v>39</v>
      </c>
    </row>
    <row r="6136">
      <c r="A6136" s="41">
        <v>44411.0</v>
      </c>
      <c r="B6136" s="19">
        <v>951935.0</v>
      </c>
      <c r="C6136" s="19">
        <v>0.0</v>
      </c>
      <c r="D6136" s="42">
        <v>37.3</v>
      </c>
      <c r="E6136" s="43">
        <v>1.0</v>
      </c>
      <c r="F6136" s="19" t="s">
        <v>44</v>
      </c>
      <c r="G6136" s="19" t="s">
        <v>44</v>
      </c>
      <c r="H6136" s="44" t="s">
        <v>39</v>
      </c>
      <c r="I6136" s="19" t="s">
        <v>39</v>
      </c>
    </row>
    <row r="6137">
      <c r="A6137" s="41">
        <v>44411.0</v>
      </c>
      <c r="B6137" s="19">
        <v>951121.0</v>
      </c>
      <c r="C6137" s="19">
        <v>0.0</v>
      </c>
      <c r="D6137" s="42">
        <v>72.4</v>
      </c>
      <c r="E6137" s="43">
        <v>1.0</v>
      </c>
      <c r="F6137" s="19" t="s">
        <v>44</v>
      </c>
      <c r="G6137" s="19" t="s">
        <v>44</v>
      </c>
      <c r="H6137" s="44" t="s">
        <v>39</v>
      </c>
      <c r="I6137" s="19" t="s">
        <v>39</v>
      </c>
    </row>
    <row r="6138">
      <c r="A6138" s="41">
        <v>44412.0</v>
      </c>
      <c r="B6138" s="19">
        <v>952705.0</v>
      </c>
      <c r="C6138" s="19">
        <v>0.0</v>
      </c>
      <c r="D6138" s="42">
        <v>59.9</v>
      </c>
      <c r="E6138" s="43">
        <v>1.0</v>
      </c>
      <c r="F6138" s="19" t="s">
        <v>44</v>
      </c>
      <c r="G6138" s="19" t="s">
        <v>44</v>
      </c>
      <c r="H6138" s="44" t="s">
        <v>39</v>
      </c>
      <c r="I6138" s="19" t="s">
        <v>39</v>
      </c>
    </row>
    <row r="6139">
      <c r="A6139" s="41">
        <v>44412.0</v>
      </c>
      <c r="B6139" s="19">
        <v>952470.0</v>
      </c>
      <c r="C6139" s="19">
        <v>0.0</v>
      </c>
      <c r="D6139" s="42">
        <v>99.0</v>
      </c>
      <c r="E6139" s="43">
        <v>1.0</v>
      </c>
      <c r="F6139" s="19" t="s">
        <v>44</v>
      </c>
      <c r="G6139" s="19" t="s">
        <v>44</v>
      </c>
      <c r="H6139" s="44" t="s">
        <v>39</v>
      </c>
      <c r="I6139" s="19" t="s">
        <v>39</v>
      </c>
    </row>
    <row r="6140">
      <c r="A6140" s="41">
        <v>44413.0</v>
      </c>
      <c r="B6140" s="19">
        <v>953489.0</v>
      </c>
      <c r="C6140" s="19">
        <v>0.0</v>
      </c>
      <c r="D6140" s="42">
        <v>65.8</v>
      </c>
      <c r="E6140" s="43">
        <v>1.0</v>
      </c>
      <c r="F6140" s="19" t="s">
        <v>44</v>
      </c>
      <c r="G6140" s="19" t="s">
        <v>44</v>
      </c>
      <c r="H6140" s="44" t="s">
        <v>39</v>
      </c>
      <c r="I6140" s="19" t="s">
        <v>39</v>
      </c>
    </row>
    <row r="6141">
      <c r="A6141" s="41">
        <v>44413.0</v>
      </c>
      <c r="B6141" s="19">
        <v>953276.0</v>
      </c>
      <c r="C6141" s="19">
        <v>0.0</v>
      </c>
      <c r="D6141" s="42">
        <v>65.6</v>
      </c>
      <c r="E6141" s="43">
        <v>1.0</v>
      </c>
      <c r="F6141" s="19" t="s">
        <v>44</v>
      </c>
      <c r="G6141" s="19" t="s">
        <v>44</v>
      </c>
      <c r="H6141" s="44" t="s">
        <v>39</v>
      </c>
      <c r="I6141" s="19" t="s">
        <v>39</v>
      </c>
    </row>
    <row r="6142">
      <c r="A6142" s="41">
        <v>44415.0</v>
      </c>
      <c r="B6142" s="19">
        <v>954681.0</v>
      </c>
      <c r="C6142" s="19">
        <v>0.0</v>
      </c>
      <c r="D6142" s="42">
        <v>108.7</v>
      </c>
      <c r="E6142" s="43">
        <v>1.0</v>
      </c>
      <c r="F6142" s="19" t="s">
        <v>44</v>
      </c>
      <c r="G6142" s="19" t="s">
        <v>44</v>
      </c>
      <c r="H6142" s="44" t="s">
        <v>39</v>
      </c>
      <c r="I6142" s="19" t="s">
        <v>39</v>
      </c>
    </row>
    <row r="6143">
      <c r="A6143" s="41">
        <v>44415.0</v>
      </c>
      <c r="B6143" s="19">
        <v>954778.0</v>
      </c>
      <c r="C6143" s="19">
        <v>1.0</v>
      </c>
      <c r="D6143" s="42">
        <v>73.8</v>
      </c>
      <c r="E6143" s="43">
        <v>1.0</v>
      </c>
      <c r="F6143" s="19" t="s">
        <v>44</v>
      </c>
      <c r="G6143" s="19" t="s">
        <v>44</v>
      </c>
      <c r="H6143" s="44" t="s">
        <v>39</v>
      </c>
      <c r="I6143" s="19" t="s">
        <v>39</v>
      </c>
    </row>
    <row r="6144">
      <c r="A6144" s="41">
        <v>44416.0</v>
      </c>
      <c r="B6144" s="19">
        <v>955797.0</v>
      </c>
      <c r="C6144" s="19">
        <v>1.0</v>
      </c>
      <c r="D6144" s="42">
        <v>65.7</v>
      </c>
      <c r="E6144" s="43">
        <v>1.0</v>
      </c>
      <c r="F6144" s="19" t="s">
        <v>44</v>
      </c>
      <c r="G6144" s="19" t="s">
        <v>44</v>
      </c>
      <c r="H6144" s="44" t="s">
        <v>39</v>
      </c>
      <c r="I6144" s="19" t="s">
        <v>39</v>
      </c>
    </row>
    <row r="6145">
      <c r="A6145" s="41">
        <v>44419.0</v>
      </c>
      <c r="B6145" s="19">
        <v>958093.0</v>
      </c>
      <c r="C6145" s="19">
        <v>1.0</v>
      </c>
      <c r="D6145" s="42">
        <v>83.4</v>
      </c>
      <c r="E6145" s="43">
        <v>1.0</v>
      </c>
      <c r="F6145" s="19" t="s">
        <v>44</v>
      </c>
      <c r="G6145" s="19" t="s">
        <v>44</v>
      </c>
      <c r="H6145" s="44" t="s">
        <v>39</v>
      </c>
      <c r="I6145" s="19" t="s">
        <v>39</v>
      </c>
    </row>
    <row r="6146">
      <c r="A6146" s="41">
        <v>44423.0</v>
      </c>
      <c r="B6146" s="19">
        <v>960765.0</v>
      </c>
      <c r="C6146" s="19">
        <v>0.0</v>
      </c>
      <c r="D6146" s="42">
        <v>93.9</v>
      </c>
      <c r="E6146" s="43">
        <v>1.0</v>
      </c>
      <c r="F6146" s="19" t="s">
        <v>44</v>
      </c>
      <c r="G6146" s="19" t="s">
        <v>44</v>
      </c>
      <c r="H6146" s="44" t="s">
        <v>39</v>
      </c>
      <c r="I6146" s="19" t="s">
        <v>39</v>
      </c>
    </row>
    <row r="6147">
      <c r="A6147" s="41">
        <v>44409.0</v>
      </c>
      <c r="B6147" s="19">
        <v>949187.0</v>
      </c>
      <c r="C6147" s="19">
        <v>0.0</v>
      </c>
      <c r="D6147" s="42">
        <v>70.9</v>
      </c>
      <c r="E6147" s="43">
        <v>1.0</v>
      </c>
      <c r="F6147" s="19" t="s">
        <v>44</v>
      </c>
      <c r="G6147" s="19" t="s">
        <v>44</v>
      </c>
      <c r="H6147" s="44" t="s">
        <v>39</v>
      </c>
      <c r="I6147" s="19" t="s">
        <v>39</v>
      </c>
    </row>
    <row r="6148">
      <c r="A6148" s="41">
        <v>44410.0</v>
      </c>
      <c r="B6148" s="19">
        <v>950872.0</v>
      </c>
      <c r="C6148" s="19">
        <v>0.0</v>
      </c>
      <c r="D6148" s="42">
        <v>7.6</v>
      </c>
      <c r="E6148" s="43">
        <v>1.0</v>
      </c>
      <c r="F6148" s="19" t="s">
        <v>44</v>
      </c>
      <c r="G6148" s="19" t="s">
        <v>44</v>
      </c>
      <c r="H6148" s="44" t="s">
        <v>39</v>
      </c>
      <c r="I6148" s="19" t="s">
        <v>39</v>
      </c>
    </row>
    <row r="6149">
      <c r="A6149" s="41">
        <v>44411.0</v>
      </c>
      <c r="B6149" s="19">
        <v>951499.0</v>
      </c>
      <c r="C6149" s="19">
        <v>0.0</v>
      </c>
      <c r="D6149" s="42">
        <v>20.3</v>
      </c>
      <c r="E6149" s="43">
        <v>1.0</v>
      </c>
      <c r="F6149" s="19" t="s">
        <v>44</v>
      </c>
      <c r="G6149" s="19" t="s">
        <v>44</v>
      </c>
      <c r="H6149" s="44" t="s">
        <v>39</v>
      </c>
      <c r="I6149" s="19" t="s">
        <v>39</v>
      </c>
    </row>
    <row r="6150">
      <c r="A6150" s="41">
        <v>44411.0</v>
      </c>
      <c r="B6150" s="19">
        <v>951186.0</v>
      </c>
      <c r="C6150" s="19">
        <v>0.0</v>
      </c>
      <c r="D6150" s="42">
        <v>46.6</v>
      </c>
      <c r="E6150" s="43">
        <v>1.0</v>
      </c>
      <c r="F6150" s="19" t="s">
        <v>44</v>
      </c>
      <c r="G6150" s="19" t="s">
        <v>44</v>
      </c>
      <c r="H6150" s="44" t="s">
        <v>39</v>
      </c>
      <c r="I6150" s="19" t="s">
        <v>39</v>
      </c>
    </row>
    <row r="6151">
      <c r="A6151" s="41">
        <v>44412.0</v>
      </c>
      <c r="B6151" s="19">
        <v>952389.0</v>
      </c>
      <c r="C6151" s="19">
        <v>0.0</v>
      </c>
      <c r="D6151" s="42">
        <v>17.9</v>
      </c>
      <c r="E6151" s="43">
        <v>1.0</v>
      </c>
      <c r="F6151" s="19" t="s">
        <v>44</v>
      </c>
      <c r="G6151" s="19" t="s">
        <v>44</v>
      </c>
      <c r="H6151" s="44" t="s">
        <v>39</v>
      </c>
      <c r="I6151" s="19" t="s">
        <v>39</v>
      </c>
    </row>
    <row r="6152">
      <c r="A6152" s="41">
        <v>44414.0</v>
      </c>
      <c r="B6152" s="19">
        <v>954542.0</v>
      </c>
      <c r="C6152" s="19">
        <v>0.0</v>
      </c>
      <c r="D6152" s="42">
        <v>39.8</v>
      </c>
      <c r="E6152" s="43">
        <v>1.0</v>
      </c>
      <c r="F6152" s="19" t="s">
        <v>44</v>
      </c>
      <c r="G6152" s="19" t="s">
        <v>44</v>
      </c>
      <c r="H6152" s="44" t="s">
        <v>39</v>
      </c>
      <c r="I6152" s="19" t="s">
        <v>39</v>
      </c>
    </row>
    <row r="6153">
      <c r="A6153" s="41">
        <v>44416.0</v>
      </c>
      <c r="B6153" s="19">
        <v>955565.0</v>
      </c>
      <c r="C6153" s="19">
        <v>0.0</v>
      </c>
      <c r="D6153" s="42">
        <v>38.8</v>
      </c>
      <c r="E6153" s="43">
        <v>1.0</v>
      </c>
      <c r="F6153" s="19" t="s">
        <v>44</v>
      </c>
      <c r="G6153" s="19" t="s">
        <v>44</v>
      </c>
      <c r="H6153" s="44" t="s">
        <v>39</v>
      </c>
      <c r="I6153" s="19" t="s">
        <v>39</v>
      </c>
    </row>
    <row r="6154">
      <c r="A6154" s="41">
        <v>44418.0</v>
      </c>
      <c r="B6154" s="19">
        <v>957661.0</v>
      </c>
      <c r="C6154" s="19">
        <v>0.0</v>
      </c>
      <c r="D6154" s="42">
        <v>41.9</v>
      </c>
      <c r="E6154" s="43">
        <v>1.0</v>
      </c>
      <c r="F6154" s="19" t="s">
        <v>44</v>
      </c>
      <c r="G6154" s="19" t="s">
        <v>44</v>
      </c>
      <c r="H6154" s="44" t="s">
        <v>39</v>
      </c>
      <c r="I6154" s="19" t="s">
        <v>39</v>
      </c>
    </row>
    <row r="6155">
      <c r="A6155" s="41">
        <v>44418.0</v>
      </c>
      <c r="B6155" s="19">
        <v>957277.0</v>
      </c>
      <c r="C6155" s="19">
        <v>0.0</v>
      </c>
      <c r="D6155" s="42">
        <v>65.3</v>
      </c>
      <c r="E6155" s="43">
        <v>1.0</v>
      </c>
      <c r="F6155" s="19" t="s">
        <v>44</v>
      </c>
      <c r="G6155" s="19" t="s">
        <v>44</v>
      </c>
      <c r="H6155" s="44" t="s">
        <v>39</v>
      </c>
      <c r="I6155" s="19" t="s">
        <v>39</v>
      </c>
    </row>
    <row r="6156">
      <c r="A6156" s="41">
        <v>44423.0</v>
      </c>
      <c r="B6156" s="19">
        <v>960953.0</v>
      </c>
      <c r="C6156" s="19">
        <v>0.0</v>
      </c>
      <c r="D6156" s="42">
        <v>38.1</v>
      </c>
      <c r="E6156" s="43">
        <v>1.0</v>
      </c>
      <c r="F6156" s="19" t="s">
        <v>44</v>
      </c>
      <c r="G6156" s="19" t="s">
        <v>44</v>
      </c>
      <c r="H6156" s="44" t="s">
        <v>39</v>
      </c>
      <c r="I6156" s="19" t="s">
        <v>39</v>
      </c>
    </row>
    <row r="6157">
      <c r="A6157" s="41">
        <v>44423.0</v>
      </c>
      <c r="B6157" s="19">
        <v>960846.0</v>
      </c>
      <c r="C6157" s="19">
        <v>0.0</v>
      </c>
      <c r="D6157" s="42">
        <v>7.5</v>
      </c>
      <c r="E6157" s="43">
        <v>1.0</v>
      </c>
      <c r="F6157" s="19" t="s">
        <v>44</v>
      </c>
      <c r="G6157" s="19" t="s">
        <v>44</v>
      </c>
      <c r="H6157" s="44" t="s">
        <v>39</v>
      </c>
      <c r="I6157" s="19" t="s">
        <v>39</v>
      </c>
    </row>
    <row r="6158">
      <c r="A6158" s="41">
        <v>44412.0</v>
      </c>
      <c r="B6158" s="19">
        <v>952778.0</v>
      </c>
      <c r="C6158" s="19">
        <v>1.0</v>
      </c>
      <c r="D6158" s="42">
        <v>37.1</v>
      </c>
      <c r="E6158" s="43">
        <v>1.0</v>
      </c>
      <c r="F6158" s="19" t="s">
        <v>44</v>
      </c>
      <c r="G6158" s="19" t="s">
        <v>44</v>
      </c>
      <c r="H6158" s="44" t="s">
        <v>39</v>
      </c>
      <c r="I6158" s="19" t="s">
        <v>39</v>
      </c>
    </row>
    <row r="6159">
      <c r="A6159" s="41">
        <v>44413.0</v>
      </c>
      <c r="B6159" s="19">
        <v>953574.0</v>
      </c>
      <c r="C6159" s="19">
        <v>1.0</v>
      </c>
      <c r="D6159" s="42">
        <v>96.4</v>
      </c>
      <c r="E6159" s="43">
        <v>1.0</v>
      </c>
      <c r="F6159" s="19" t="s">
        <v>44</v>
      </c>
      <c r="G6159" s="19" t="s">
        <v>44</v>
      </c>
      <c r="H6159" s="44" t="s">
        <v>39</v>
      </c>
      <c r="I6159" s="19" t="s">
        <v>39</v>
      </c>
    </row>
    <row r="6160">
      <c r="A6160" s="41">
        <v>44415.0</v>
      </c>
      <c r="B6160" s="19">
        <v>955115.0</v>
      </c>
      <c r="C6160" s="19">
        <v>0.0</v>
      </c>
      <c r="D6160" s="42">
        <v>60.2</v>
      </c>
      <c r="E6160" s="43">
        <v>1.0</v>
      </c>
      <c r="F6160" s="19" t="s">
        <v>44</v>
      </c>
      <c r="G6160" s="19" t="s">
        <v>44</v>
      </c>
      <c r="H6160" s="44" t="s">
        <v>39</v>
      </c>
      <c r="I6160" s="19" t="s">
        <v>39</v>
      </c>
    </row>
    <row r="6161">
      <c r="A6161" s="41">
        <v>44416.0</v>
      </c>
      <c r="B6161" s="19">
        <v>955243.0</v>
      </c>
      <c r="C6161" s="19">
        <v>0.0</v>
      </c>
      <c r="D6161" s="42">
        <v>36.1</v>
      </c>
      <c r="E6161" s="43">
        <v>1.0</v>
      </c>
      <c r="F6161" s="19" t="s">
        <v>44</v>
      </c>
      <c r="G6161" s="19" t="s">
        <v>44</v>
      </c>
      <c r="H6161" s="44" t="s">
        <v>39</v>
      </c>
      <c r="I6161" s="19" t="s">
        <v>39</v>
      </c>
    </row>
    <row r="6162">
      <c r="A6162" s="41">
        <v>44419.0</v>
      </c>
      <c r="B6162" s="19">
        <v>957880.0</v>
      </c>
      <c r="C6162" s="19">
        <v>0.0</v>
      </c>
      <c r="D6162" s="42">
        <v>35.6</v>
      </c>
      <c r="E6162" s="43">
        <v>1.0</v>
      </c>
      <c r="F6162" s="19" t="s">
        <v>44</v>
      </c>
      <c r="G6162" s="19" t="s">
        <v>44</v>
      </c>
      <c r="H6162" s="44" t="s">
        <v>39</v>
      </c>
      <c r="I6162" s="19" t="s">
        <v>39</v>
      </c>
    </row>
    <row r="6163">
      <c r="A6163" s="41">
        <v>44420.0</v>
      </c>
      <c r="B6163" s="19">
        <v>958674.0</v>
      </c>
      <c r="C6163" s="19">
        <v>0.0</v>
      </c>
      <c r="D6163" s="42">
        <v>169.9</v>
      </c>
      <c r="E6163" s="43">
        <v>1.0</v>
      </c>
      <c r="F6163" s="19" t="s">
        <v>44</v>
      </c>
      <c r="G6163" s="19" t="s">
        <v>44</v>
      </c>
      <c r="H6163" s="44" t="s">
        <v>39</v>
      </c>
      <c r="I6163" s="19" t="s">
        <v>39</v>
      </c>
    </row>
    <row r="6164">
      <c r="A6164" s="41">
        <v>44421.0</v>
      </c>
      <c r="B6164" s="19">
        <v>959446.0</v>
      </c>
      <c r="C6164" s="19">
        <v>0.0</v>
      </c>
      <c r="D6164" s="42">
        <v>173.4</v>
      </c>
      <c r="E6164" s="43">
        <v>1.0</v>
      </c>
      <c r="F6164" s="19" t="s">
        <v>44</v>
      </c>
      <c r="G6164" s="19" t="s">
        <v>44</v>
      </c>
      <c r="H6164" s="44" t="s">
        <v>39</v>
      </c>
      <c r="I6164" s="19" t="s">
        <v>39</v>
      </c>
    </row>
    <row r="6165">
      <c r="A6165" s="41">
        <v>44422.0</v>
      </c>
      <c r="B6165" s="19">
        <v>960124.0</v>
      </c>
      <c r="C6165" s="19">
        <v>0.0</v>
      </c>
      <c r="D6165" s="42">
        <v>66.5</v>
      </c>
      <c r="E6165" s="43">
        <v>1.0</v>
      </c>
      <c r="F6165" s="19" t="s">
        <v>44</v>
      </c>
      <c r="G6165" s="19" t="s">
        <v>44</v>
      </c>
      <c r="H6165" s="44" t="s">
        <v>39</v>
      </c>
      <c r="I6165" s="19" t="s">
        <v>39</v>
      </c>
    </row>
    <row r="6166">
      <c r="A6166" s="41">
        <v>44411.0</v>
      </c>
      <c r="B6166" s="19">
        <v>951522.0</v>
      </c>
      <c r="C6166" s="19">
        <v>1.0</v>
      </c>
      <c r="D6166" s="42">
        <v>89.0</v>
      </c>
      <c r="E6166" s="43">
        <v>1.0</v>
      </c>
      <c r="F6166" s="19" t="s">
        <v>44</v>
      </c>
      <c r="G6166" s="19" t="s">
        <v>44</v>
      </c>
      <c r="H6166" s="44" t="s">
        <v>39</v>
      </c>
      <c r="I6166" s="19" t="s">
        <v>39</v>
      </c>
    </row>
    <row r="6167">
      <c r="A6167" s="41">
        <v>44411.0</v>
      </c>
      <c r="B6167" s="19">
        <v>951585.0</v>
      </c>
      <c r="C6167" s="19">
        <v>0.0</v>
      </c>
      <c r="D6167" s="42">
        <v>67.8</v>
      </c>
      <c r="E6167" s="43">
        <v>1.0</v>
      </c>
      <c r="F6167" s="19" t="s">
        <v>44</v>
      </c>
      <c r="G6167" s="19" t="s">
        <v>44</v>
      </c>
      <c r="H6167" s="44" t="s">
        <v>39</v>
      </c>
      <c r="I6167" s="19" t="s">
        <v>39</v>
      </c>
    </row>
    <row r="6168">
      <c r="A6168" s="41">
        <v>44411.0</v>
      </c>
      <c r="B6168" s="19">
        <v>951624.0</v>
      </c>
      <c r="C6168" s="19">
        <v>1.0</v>
      </c>
      <c r="D6168" s="42">
        <v>30.2</v>
      </c>
      <c r="E6168" s="43">
        <v>1.0</v>
      </c>
      <c r="F6168" s="19" t="s">
        <v>44</v>
      </c>
      <c r="G6168" s="19" t="s">
        <v>44</v>
      </c>
      <c r="H6168" s="44" t="s">
        <v>39</v>
      </c>
      <c r="I6168" s="19" t="s">
        <v>39</v>
      </c>
    </row>
    <row r="6169">
      <c r="A6169" s="41">
        <v>44412.0</v>
      </c>
      <c r="B6169" s="19">
        <v>952698.0</v>
      </c>
      <c r="C6169" s="19">
        <v>0.0</v>
      </c>
      <c r="D6169" s="42">
        <v>26.7</v>
      </c>
      <c r="E6169" s="43">
        <v>1.0</v>
      </c>
      <c r="F6169" s="19" t="s">
        <v>44</v>
      </c>
      <c r="G6169" s="19" t="s">
        <v>44</v>
      </c>
      <c r="H6169" s="44" t="s">
        <v>39</v>
      </c>
      <c r="I6169" s="19" t="s">
        <v>39</v>
      </c>
    </row>
    <row r="6170">
      <c r="A6170" s="41">
        <v>44414.0</v>
      </c>
      <c r="B6170" s="19">
        <v>954214.0</v>
      </c>
      <c r="C6170" s="19">
        <v>0.0</v>
      </c>
      <c r="D6170" s="42">
        <v>75.0</v>
      </c>
      <c r="E6170" s="43">
        <v>1.0</v>
      </c>
      <c r="F6170" s="19" t="s">
        <v>44</v>
      </c>
      <c r="G6170" s="19" t="s">
        <v>44</v>
      </c>
      <c r="H6170" s="44" t="s">
        <v>39</v>
      </c>
      <c r="I6170" s="19" t="s">
        <v>39</v>
      </c>
    </row>
    <row r="6171">
      <c r="A6171" s="41">
        <v>44416.0</v>
      </c>
      <c r="B6171" s="19">
        <v>955752.0</v>
      </c>
      <c r="C6171" s="19">
        <v>0.0</v>
      </c>
      <c r="D6171" s="42">
        <v>73.5</v>
      </c>
      <c r="E6171" s="43">
        <v>1.0</v>
      </c>
      <c r="F6171" s="19" t="s">
        <v>44</v>
      </c>
      <c r="G6171" s="19" t="s">
        <v>44</v>
      </c>
      <c r="H6171" s="44" t="s">
        <v>39</v>
      </c>
      <c r="I6171" s="19" t="s">
        <v>39</v>
      </c>
    </row>
    <row r="6172">
      <c r="A6172" s="41">
        <v>44416.0</v>
      </c>
      <c r="B6172" s="19">
        <v>956202.0</v>
      </c>
      <c r="C6172" s="19">
        <v>0.0</v>
      </c>
      <c r="D6172" s="42">
        <v>35.3</v>
      </c>
      <c r="E6172" s="43">
        <v>1.0</v>
      </c>
      <c r="F6172" s="19" t="s">
        <v>44</v>
      </c>
      <c r="G6172" s="19" t="s">
        <v>44</v>
      </c>
      <c r="H6172" s="44" t="s">
        <v>39</v>
      </c>
      <c r="I6172" s="19" t="s">
        <v>39</v>
      </c>
    </row>
    <row r="6173">
      <c r="A6173" s="41">
        <v>44417.0</v>
      </c>
      <c r="B6173" s="19">
        <v>956568.0</v>
      </c>
      <c r="C6173" s="19">
        <v>0.0</v>
      </c>
      <c r="D6173" s="42">
        <v>14.3</v>
      </c>
      <c r="E6173" s="43">
        <v>1.0</v>
      </c>
      <c r="F6173" s="19" t="s">
        <v>44</v>
      </c>
      <c r="G6173" s="19" t="s">
        <v>44</v>
      </c>
      <c r="H6173" s="44" t="s">
        <v>39</v>
      </c>
      <c r="I6173" s="19" t="s">
        <v>39</v>
      </c>
    </row>
    <row r="6174">
      <c r="A6174" s="41">
        <v>44419.0</v>
      </c>
      <c r="B6174" s="19">
        <v>957955.0</v>
      </c>
      <c r="C6174" s="19">
        <v>0.0</v>
      </c>
      <c r="D6174" s="42">
        <v>28.8</v>
      </c>
      <c r="E6174" s="43">
        <v>1.0</v>
      </c>
      <c r="F6174" s="19" t="s">
        <v>44</v>
      </c>
      <c r="G6174" s="19" t="s">
        <v>44</v>
      </c>
      <c r="H6174" s="44" t="s">
        <v>39</v>
      </c>
      <c r="I6174" s="19" t="s">
        <v>39</v>
      </c>
    </row>
    <row r="6175">
      <c r="A6175" s="41">
        <v>44410.0</v>
      </c>
      <c r="B6175" s="19">
        <v>950227.0</v>
      </c>
      <c r="C6175" s="19">
        <v>0.0</v>
      </c>
      <c r="D6175" s="42">
        <v>19.8</v>
      </c>
      <c r="E6175" s="43">
        <v>1.0</v>
      </c>
      <c r="F6175" s="19" t="s">
        <v>44</v>
      </c>
      <c r="G6175" s="19" t="s">
        <v>44</v>
      </c>
      <c r="H6175" s="44" t="s">
        <v>39</v>
      </c>
      <c r="I6175" s="19" t="s">
        <v>39</v>
      </c>
    </row>
    <row r="6176">
      <c r="A6176" s="41">
        <v>44414.0</v>
      </c>
      <c r="B6176" s="19">
        <v>954413.0</v>
      </c>
      <c r="C6176" s="19">
        <v>1.0</v>
      </c>
      <c r="D6176" s="42">
        <v>54.7</v>
      </c>
      <c r="E6176" s="43">
        <v>1.0</v>
      </c>
      <c r="F6176" s="19" t="s">
        <v>44</v>
      </c>
      <c r="G6176" s="19" t="s">
        <v>44</v>
      </c>
      <c r="H6176" s="44" t="s">
        <v>39</v>
      </c>
      <c r="I6176" s="19" t="s">
        <v>39</v>
      </c>
    </row>
    <row r="6177">
      <c r="A6177" s="41">
        <v>44417.0</v>
      </c>
      <c r="B6177" s="19">
        <v>956602.0</v>
      </c>
      <c r="C6177" s="19">
        <v>0.0</v>
      </c>
      <c r="D6177" s="42">
        <v>17.2</v>
      </c>
      <c r="E6177" s="43">
        <v>1.0</v>
      </c>
      <c r="F6177" s="19" t="s">
        <v>44</v>
      </c>
      <c r="G6177" s="19" t="s">
        <v>44</v>
      </c>
      <c r="H6177" s="44" t="s">
        <v>39</v>
      </c>
      <c r="I6177" s="19" t="s">
        <v>39</v>
      </c>
    </row>
    <row r="6178">
      <c r="A6178" s="41">
        <v>44418.0</v>
      </c>
      <c r="B6178" s="19">
        <v>957314.0</v>
      </c>
      <c r="C6178" s="19">
        <v>0.0</v>
      </c>
      <c r="D6178" s="42">
        <v>68.5</v>
      </c>
      <c r="E6178" s="43">
        <v>1.0</v>
      </c>
      <c r="F6178" s="19" t="s">
        <v>44</v>
      </c>
      <c r="G6178" s="19" t="s">
        <v>44</v>
      </c>
      <c r="H6178" s="44" t="s">
        <v>39</v>
      </c>
      <c r="I6178" s="19" t="s">
        <v>39</v>
      </c>
    </row>
    <row r="6179">
      <c r="A6179" s="41">
        <v>44420.0</v>
      </c>
      <c r="B6179" s="19">
        <v>959292.0</v>
      </c>
      <c r="C6179" s="19">
        <v>0.0</v>
      </c>
      <c r="D6179" s="42">
        <v>71.1</v>
      </c>
      <c r="E6179" s="43">
        <v>1.0</v>
      </c>
      <c r="F6179" s="19" t="s">
        <v>44</v>
      </c>
      <c r="G6179" s="19" t="s">
        <v>44</v>
      </c>
      <c r="H6179" s="44" t="s">
        <v>39</v>
      </c>
      <c r="I6179" s="19" t="s">
        <v>39</v>
      </c>
    </row>
    <row r="6180">
      <c r="A6180" s="41">
        <v>44422.0</v>
      </c>
      <c r="B6180" s="19">
        <v>960236.0</v>
      </c>
      <c r="C6180" s="19">
        <v>0.0</v>
      </c>
      <c r="D6180" s="42">
        <v>22.3</v>
      </c>
      <c r="E6180" s="43">
        <v>1.0</v>
      </c>
      <c r="F6180" s="19" t="s">
        <v>44</v>
      </c>
      <c r="G6180" s="19" t="s">
        <v>44</v>
      </c>
      <c r="H6180" s="44" t="s">
        <v>39</v>
      </c>
      <c r="I6180" s="19" t="s">
        <v>39</v>
      </c>
    </row>
    <row r="6181">
      <c r="A6181" s="41">
        <v>44423.0</v>
      </c>
      <c r="B6181" s="19">
        <v>960972.0</v>
      </c>
      <c r="C6181" s="19">
        <v>0.0</v>
      </c>
      <c r="D6181" s="42">
        <v>62.0</v>
      </c>
      <c r="E6181" s="43">
        <v>1.0</v>
      </c>
      <c r="F6181" s="19" t="s">
        <v>44</v>
      </c>
      <c r="G6181" s="19" t="s">
        <v>44</v>
      </c>
      <c r="H6181" s="44" t="s">
        <v>39</v>
      </c>
      <c r="I6181" s="19" t="s">
        <v>39</v>
      </c>
    </row>
    <row r="6182">
      <c r="A6182" s="41">
        <v>44410.0</v>
      </c>
      <c r="B6182" s="19">
        <v>950943.0</v>
      </c>
      <c r="C6182" s="19">
        <v>1.0</v>
      </c>
      <c r="D6182" s="42">
        <v>62.4</v>
      </c>
      <c r="E6182" s="43">
        <v>1.0</v>
      </c>
      <c r="F6182" s="19" t="s">
        <v>44</v>
      </c>
      <c r="G6182" s="19" t="s">
        <v>44</v>
      </c>
      <c r="H6182" s="44" t="s">
        <v>39</v>
      </c>
      <c r="I6182" s="19" t="s">
        <v>39</v>
      </c>
    </row>
    <row r="6183">
      <c r="A6183" s="41">
        <v>44411.0</v>
      </c>
      <c r="B6183" s="19">
        <v>951208.0</v>
      </c>
      <c r="C6183" s="19">
        <v>1.0</v>
      </c>
      <c r="D6183" s="42">
        <v>100.2</v>
      </c>
      <c r="E6183" s="43">
        <v>1.0</v>
      </c>
      <c r="F6183" s="19" t="s">
        <v>44</v>
      </c>
      <c r="G6183" s="19" t="s">
        <v>44</v>
      </c>
      <c r="H6183" s="44" t="s">
        <v>39</v>
      </c>
      <c r="I6183" s="19" t="s">
        <v>39</v>
      </c>
    </row>
    <row r="6184">
      <c r="A6184" s="41">
        <v>44412.0</v>
      </c>
      <c r="B6184" s="19">
        <v>952457.0</v>
      </c>
      <c r="C6184" s="19">
        <v>1.0</v>
      </c>
      <c r="D6184" s="42">
        <v>75.2</v>
      </c>
      <c r="E6184" s="43">
        <v>1.0</v>
      </c>
      <c r="F6184" s="19" t="s">
        <v>44</v>
      </c>
      <c r="G6184" s="19" t="s">
        <v>44</v>
      </c>
      <c r="H6184" s="44" t="s">
        <v>39</v>
      </c>
      <c r="I6184" s="19" t="s">
        <v>39</v>
      </c>
    </row>
    <row r="6185">
      <c r="A6185" s="41">
        <v>44412.0</v>
      </c>
      <c r="B6185" s="19">
        <v>952289.0</v>
      </c>
      <c r="C6185" s="19">
        <v>0.0</v>
      </c>
      <c r="D6185" s="42">
        <v>116.7</v>
      </c>
      <c r="E6185" s="43">
        <v>1.0</v>
      </c>
      <c r="F6185" s="19" t="s">
        <v>44</v>
      </c>
      <c r="G6185" s="19" t="s">
        <v>44</v>
      </c>
      <c r="H6185" s="44" t="s">
        <v>39</v>
      </c>
      <c r="I6185" s="19" t="s">
        <v>39</v>
      </c>
    </row>
    <row r="6186">
      <c r="A6186" s="41">
        <v>44417.0</v>
      </c>
      <c r="B6186" s="19">
        <v>956970.0</v>
      </c>
      <c r="C6186" s="19">
        <v>0.0</v>
      </c>
      <c r="D6186" s="42">
        <v>128.4</v>
      </c>
      <c r="E6186" s="43">
        <v>1.0</v>
      </c>
      <c r="F6186" s="19" t="s">
        <v>44</v>
      </c>
      <c r="G6186" s="19" t="s">
        <v>44</v>
      </c>
      <c r="H6186" s="44" t="s">
        <v>39</v>
      </c>
      <c r="I6186" s="19" t="s">
        <v>39</v>
      </c>
    </row>
    <row r="6187">
      <c r="A6187" s="41">
        <v>44417.0</v>
      </c>
      <c r="B6187" s="19">
        <v>956967.0</v>
      </c>
      <c r="C6187" s="19">
        <v>0.0</v>
      </c>
      <c r="D6187" s="42">
        <v>128.4</v>
      </c>
      <c r="E6187" s="43">
        <v>1.0</v>
      </c>
      <c r="F6187" s="19" t="s">
        <v>44</v>
      </c>
      <c r="G6187" s="19" t="s">
        <v>44</v>
      </c>
      <c r="H6187" s="44" t="s">
        <v>39</v>
      </c>
      <c r="I6187" s="19" t="s">
        <v>39</v>
      </c>
    </row>
    <row r="6188">
      <c r="A6188" s="41">
        <v>44417.0</v>
      </c>
      <c r="B6188" s="19">
        <v>957049.0</v>
      </c>
      <c r="C6188" s="19">
        <v>0.0</v>
      </c>
      <c r="D6188" s="42">
        <v>45.8</v>
      </c>
      <c r="E6188" s="43">
        <v>1.0</v>
      </c>
      <c r="F6188" s="19" t="s">
        <v>44</v>
      </c>
      <c r="G6188" s="19" t="s">
        <v>44</v>
      </c>
      <c r="H6188" s="44" t="s">
        <v>39</v>
      </c>
      <c r="I6188" s="19" t="s">
        <v>39</v>
      </c>
    </row>
    <row r="6189">
      <c r="A6189" s="41">
        <v>44419.0</v>
      </c>
      <c r="B6189" s="19">
        <v>958233.0</v>
      </c>
      <c r="C6189" s="19">
        <v>0.0</v>
      </c>
      <c r="D6189" s="42">
        <v>50.3</v>
      </c>
      <c r="E6189" s="43">
        <v>1.0</v>
      </c>
      <c r="F6189" s="19" t="s">
        <v>44</v>
      </c>
      <c r="G6189" s="19" t="s">
        <v>44</v>
      </c>
      <c r="H6189" s="44" t="s">
        <v>39</v>
      </c>
      <c r="I6189" s="19" t="s">
        <v>39</v>
      </c>
    </row>
    <row r="6190">
      <c r="A6190" s="41">
        <v>44422.0</v>
      </c>
      <c r="B6190" s="19">
        <v>960075.0</v>
      </c>
      <c r="C6190" s="19">
        <v>1.0</v>
      </c>
      <c r="D6190" s="42">
        <v>37.2</v>
      </c>
      <c r="E6190" s="43">
        <v>1.0</v>
      </c>
      <c r="F6190" s="19" t="s">
        <v>44</v>
      </c>
      <c r="G6190" s="19" t="s">
        <v>44</v>
      </c>
      <c r="H6190" s="44" t="s">
        <v>39</v>
      </c>
      <c r="I6190" s="19" t="s">
        <v>39</v>
      </c>
    </row>
    <row r="6191">
      <c r="A6191" s="41">
        <v>44410.0</v>
      </c>
      <c r="B6191" s="19">
        <v>950875.0</v>
      </c>
      <c r="C6191" s="19">
        <v>1.0</v>
      </c>
      <c r="D6191" s="42">
        <v>11.6</v>
      </c>
      <c r="E6191" s="43">
        <v>1.0</v>
      </c>
      <c r="F6191" s="19" t="s">
        <v>44</v>
      </c>
      <c r="G6191" s="19" t="s">
        <v>44</v>
      </c>
      <c r="H6191" s="44" t="s">
        <v>39</v>
      </c>
      <c r="I6191" s="19" t="s">
        <v>39</v>
      </c>
    </row>
    <row r="6192">
      <c r="A6192" s="41">
        <v>44410.0</v>
      </c>
      <c r="B6192" s="19">
        <v>950880.0</v>
      </c>
      <c r="C6192" s="19">
        <v>1.0</v>
      </c>
      <c r="D6192" s="42">
        <v>97.5</v>
      </c>
      <c r="E6192" s="43">
        <v>1.0</v>
      </c>
      <c r="F6192" s="19" t="s">
        <v>44</v>
      </c>
      <c r="G6192" s="19" t="s">
        <v>44</v>
      </c>
      <c r="H6192" s="44" t="s">
        <v>39</v>
      </c>
      <c r="I6192" s="19" t="s">
        <v>39</v>
      </c>
    </row>
    <row r="6193">
      <c r="A6193" s="41">
        <v>44410.0</v>
      </c>
      <c r="B6193" s="19">
        <v>950927.0</v>
      </c>
      <c r="C6193" s="19">
        <v>0.0</v>
      </c>
      <c r="D6193" s="42">
        <v>70.2</v>
      </c>
      <c r="E6193" s="43">
        <v>1.0</v>
      </c>
      <c r="F6193" s="19" t="s">
        <v>44</v>
      </c>
      <c r="G6193" s="19" t="s">
        <v>44</v>
      </c>
      <c r="H6193" s="44" t="s">
        <v>39</v>
      </c>
      <c r="I6193" s="19" t="s">
        <v>39</v>
      </c>
    </row>
    <row r="6194">
      <c r="A6194" s="41">
        <v>44415.0</v>
      </c>
      <c r="B6194" s="19">
        <v>954879.0</v>
      </c>
      <c r="C6194" s="19">
        <v>0.0</v>
      </c>
      <c r="D6194" s="42">
        <v>37.0</v>
      </c>
      <c r="E6194" s="43">
        <v>1.0</v>
      </c>
      <c r="F6194" s="19" t="s">
        <v>44</v>
      </c>
      <c r="G6194" s="19" t="s">
        <v>44</v>
      </c>
      <c r="H6194" s="44" t="s">
        <v>39</v>
      </c>
      <c r="I6194" s="19" t="s">
        <v>39</v>
      </c>
    </row>
    <row r="6195">
      <c r="A6195" s="41">
        <v>44416.0</v>
      </c>
      <c r="B6195" s="19">
        <v>955517.0</v>
      </c>
      <c r="C6195" s="19">
        <v>0.0</v>
      </c>
      <c r="D6195" s="42">
        <v>29.8</v>
      </c>
      <c r="E6195" s="43">
        <v>1.0</v>
      </c>
      <c r="F6195" s="19" t="s">
        <v>44</v>
      </c>
      <c r="G6195" s="19" t="s">
        <v>44</v>
      </c>
      <c r="H6195" s="44" t="s">
        <v>39</v>
      </c>
      <c r="I6195" s="19" t="s">
        <v>39</v>
      </c>
    </row>
    <row r="6196">
      <c r="A6196" s="41">
        <v>44418.0</v>
      </c>
      <c r="B6196" s="19">
        <v>957240.0</v>
      </c>
      <c r="C6196" s="19">
        <v>0.0</v>
      </c>
      <c r="D6196" s="42">
        <v>64.7</v>
      </c>
      <c r="E6196" s="43">
        <v>1.0</v>
      </c>
      <c r="F6196" s="19" t="s">
        <v>44</v>
      </c>
      <c r="G6196" s="19" t="s">
        <v>44</v>
      </c>
      <c r="H6196" s="44" t="s">
        <v>39</v>
      </c>
      <c r="I6196" s="19" t="s">
        <v>39</v>
      </c>
    </row>
    <row r="6197">
      <c r="A6197" s="41">
        <v>44419.0</v>
      </c>
      <c r="B6197" s="19">
        <v>958320.0</v>
      </c>
      <c r="C6197" s="19">
        <v>0.0</v>
      </c>
      <c r="D6197" s="42">
        <v>120.5</v>
      </c>
      <c r="E6197" s="43">
        <v>1.0</v>
      </c>
      <c r="F6197" s="19" t="s">
        <v>44</v>
      </c>
      <c r="G6197" s="19" t="s">
        <v>44</v>
      </c>
      <c r="H6197" s="44" t="s">
        <v>39</v>
      </c>
      <c r="I6197" s="19" t="s">
        <v>39</v>
      </c>
    </row>
    <row r="6198">
      <c r="A6198" s="41">
        <v>44421.0</v>
      </c>
      <c r="B6198" s="19">
        <v>959743.0</v>
      </c>
      <c r="C6198" s="19">
        <v>0.0</v>
      </c>
      <c r="D6198" s="42">
        <v>161.3</v>
      </c>
      <c r="E6198" s="43">
        <v>1.0</v>
      </c>
      <c r="F6198" s="19" t="s">
        <v>44</v>
      </c>
      <c r="G6198" s="19" t="s">
        <v>44</v>
      </c>
      <c r="H6198" s="44" t="s">
        <v>39</v>
      </c>
      <c r="I6198" s="19" t="s">
        <v>39</v>
      </c>
    </row>
    <row r="6199">
      <c r="A6199" s="41">
        <v>44414.0</v>
      </c>
      <c r="B6199" s="19">
        <v>954406.0</v>
      </c>
      <c r="C6199" s="19">
        <v>1.0</v>
      </c>
      <c r="D6199" s="42">
        <v>69.5</v>
      </c>
      <c r="E6199" s="43">
        <v>1.0</v>
      </c>
      <c r="F6199" s="19" t="s">
        <v>44</v>
      </c>
      <c r="G6199" s="19" t="s">
        <v>44</v>
      </c>
      <c r="H6199" s="44" t="s">
        <v>39</v>
      </c>
      <c r="I6199" s="19" t="s">
        <v>39</v>
      </c>
    </row>
    <row r="6200">
      <c r="A6200" s="41">
        <v>44414.0</v>
      </c>
      <c r="B6200" s="19">
        <v>954332.0</v>
      </c>
      <c r="C6200" s="19">
        <v>0.0</v>
      </c>
      <c r="D6200" s="42">
        <v>31.0</v>
      </c>
      <c r="E6200" s="43">
        <v>1.0</v>
      </c>
      <c r="F6200" s="19" t="s">
        <v>44</v>
      </c>
      <c r="G6200" s="19" t="s">
        <v>44</v>
      </c>
      <c r="H6200" s="44" t="s">
        <v>39</v>
      </c>
      <c r="I6200" s="19" t="s">
        <v>39</v>
      </c>
    </row>
    <row r="6201">
      <c r="A6201" s="41">
        <v>44415.0</v>
      </c>
      <c r="B6201" s="19">
        <v>954996.0</v>
      </c>
      <c r="C6201" s="19">
        <v>0.0</v>
      </c>
      <c r="D6201" s="42">
        <v>62.6</v>
      </c>
      <c r="E6201" s="43">
        <v>1.0</v>
      </c>
      <c r="F6201" s="19" t="s">
        <v>44</v>
      </c>
      <c r="G6201" s="19" t="s">
        <v>44</v>
      </c>
      <c r="H6201" s="44" t="s">
        <v>39</v>
      </c>
      <c r="I6201" s="19" t="s">
        <v>39</v>
      </c>
    </row>
    <row r="6202">
      <c r="A6202" s="41">
        <v>44417.0</v>
      </c>
      <c r="B6202" s="19">
        <v>956940.0</v>
      </c>
      <c r="C6202" s="19">
        <v>1.0</v>
      </c>
      <c r="D6202" s="42">
        <v>71.4</v>
      </c>
      <c r="E6202" s="43">
        <v>1.0</v>
      </c>
      <c r="F6202" s="19" t="s">
        <v>44</v>
      </c>
      <c r="G6202" s="19" t="s">
        <v>44</v>
      </c>
      <c r="H6202" s="44" t="s">
        <v>39</v>
      </c>
      <c r="I6202" s="19" t="s">
        <v>39</v>
      </c>
    </row>
    <row r="6203">
      <c r="A6203" s="41">
        <v>44418.0</v>
      </c>
      <c r="B6203" s="19">
        <v>957672.0</v>
      </c>
      <c r="C6203" s="19">
        <v>1.0</v>
      </c>
      <c r="D6203" s="42">
        <v>17.6</v>
      </c>
      <c r="E6203" s="43">
        <v>1.0</v>
      </c>
      <c r="F6203" s="19" t="s">
        <v>44</v>
      </c>
      <c r="G6203" s="19" t="s">
        <v>44</v>
      </c>
      <c r="H6203" s="44" t="s">
        <v>39</v>
      </c>
      <c r="I6203" s="19" t="s">
        <v>39</v>
      </c>
    </row>
    <row r="6204">
      <c r="A6204" s="41">
        <v>44420.0</v>
      </c>
      <c r="B6204" s="19">
        <v>959126.0</v>
      </c>
      <c r="C6204" s="19">
        <v>1.0</v>
      </c>
      <c r="D6204" s="42">
        <v>137.6</v>
      </c>
      <c r="E6204" s="43">
        <v>1.0</v>
      </c>
      <c r="F6204" s="19" t="s">
        <v>44</v>
      </c>
      <c r="G6204" s="19" t="s">
        <v>44</v>
      </c>
      <c r="H6204" s="44" t="s">
        <v>39</v>
      </c>
      <c r="I6204" s="19" t="s">
        <v>39</v>
      </c>
    </row>
    <row r="6205">
      <c r="A6205" s="41">
        <v>44421.0</v>
      </c>
      <c r="B6205" s="19">
        <v>959855.0</v>
      </c>
      <c r="C6205" s="19">
        <v>0.0</v>
      </c>
      <c r="D6205" s="42">
        <v>142.1</v>
      </c>
      <c r="E6205" s="43">
        <v>1.0</v>
      </c>
      <c r="F6205" s="19" t="s">
        <v>44</v>
      </c>
      <c r="G6205" s="19" t="s">
        <v>44</v>
      </c>
      <c r="H6205" s="44" t="s">
        <v>39</v>
      </c>
      <c r="I6205" s="19" t="s">
        <v>39</v>
      </c>
    </row>
    <row r="6206">
      <c r="A6206" s="41">
        <v>44422.0</v>
      </c>
      <c r="B6206" s="19">
        <v>960378.0</v>
      </c>
      <c r="C6206" s="19">
        <v>1.0</v>
      </c>
      <c r="D6206" s="42">
        <v>76.6</v>
      </c>
      <c r="E6206" s="43">
        <v>1.0</v>
      </c>
      <c r="F6206" s="19" t="s">
        <v>44</v>
      </c>
      <c r="G6206" s="19" t="s">
        <v>44</v>
      </c>
      <c r="H6206" s="44" t="s">
        <v>39</v>
      </c>
      <c r="I6206" s="19" t="s">
        <v>39</v>
      </c>
    </row>
    <row r="6207">
      <c r="A6207" s="41">
        <v>44423.0</v>
      </c>
      <c r="B6207" s="19">
        <v>960895.0</v>
      </c>
      <c r="C6207" s="19">
        <v>0.0</v>
      </c>
      <c r="D6207" s="42">
        <v>24.9</v>
      </c>
      <c r="E6207" s="43">
        <v>1.0</v>
      </c>
      <c r="F6207" s="19" t="s">
        <v>44</v>
      </c>
      <c r="G6207" s="19" t="s">
        <v>44</v>
      </c>
      <c r="H6207" s="44" t="s">
        <v>39</v>
      </c>
      <c r="I6207" s="19" t="s">
        <v>39</v>
      </c>
    </row>
    <row r="6208">
      <c r="A6208" s="41">
        <v>44409.0</v>
      </c>
      <c r="B6208" s="19">
        <v>949138.0</v>
      </c>
      <c r="C6208" s="19">
        <v>1.0</v>
      </c>
      <c r="D6208" s="42">
        <v>4.0</v>
      </c>
      <c r="E6208" s="43">
        <v>1.0</v>
      </c>
      <c r="F6208" s="19" t="s">
        <v>44</v>
      </c>
      <c r="G6208" s="19" t="s">
        <v>44</v>
      </c>
      <c r="H6208" s="44" t="s">
        <v>39</v>
      </c>
      <c r="I6208" s="19" t="s">
        <v>39</v>
      </c>
    </row>
    <row r="6209">
      <c r="A6209" s="41">
        <v>44410.0</v>
      </c>
      <c r="B6209" s="19">
        <v>950481.0</v>
      </c>
      <c r="C6209" s="19">
        <v>1.0</v>
      </c>
      <c r="D6209" s="42">
        <v>33.3</v>
      </c>
      <c r="E6209" s="43">
        <v>1.0</v>
      </c>
      <c r="F6209" s="19" t="s">
        <v>44</v>
      </c>
      <c r="G6209" s="19" t="s">
        <v>44</v>
      </c>
      <c r="H6209" s="44" t="s">
        <v>39</v>
      </c>
      <c r="I6209" s="19" t="s">
        <v>39</v>
      </c>
    </row>
    <row r="6210">
      <c r="A6210" s="41">
        <v>44412.0</v>
      </c>
      <c r="B6210" s="19">
        <v>952154.0</v>
      </c>
      <c r="C6210" s="19">
        <v>0.0</v>
      </c>
      <c r="D6210" s="42">
        <v>62.5</v>
      </c>
      <c r="E6210" s="43">
        <v>1.0</v>
      </c>
      <c r="F6210" s="19" t="s">
        <v>44</v>
      </c>
      <c r="G6210" s="19" t="s">
        <v>44</v>
      </c>
      <c r="H6210" s="44" t="s">
        <v>39</v>
      </c>
      <c r="I6210" s="19" t="s">
        <v>39</v>
      </c>
    </row>
    <row r="6211">
      <c r="A6211" s="41">
        <v>44413.0</v>
      </c>
      <c r="B6211" s="19">
        <v>953961.0</v>
      </c>
      <c r="C6211" s="19">
        <v>1.0</v>
      </c>
      <c r="D6211" s="42">
        <v>142.6</v>
      </c>
      <c r="E6211" s="43">
        <v>1.0</v>
      </c>
      <c r="F6211" s="19" t="s">
        <v>44</v>
      </c>
      <c r="G6211" s="19" t="s">
        <v>44</v>
      </c>
      <c r="H6211" s="44" t="s">
        <v>39</v>
      </c>
      <c r="I6211" s="19" t="s">
        <v>39</v>
      </c>
    </row>
    <row r="6212">
      <c r="A6212" s="41">
        <v>44414.0</v>
      </c>
      <c r="B6212" s="19">
        <v>954279.0</v>
      </c>
      <c r="C6212" s="19">
        <v>0.0</v>
      </c>
      <c r="D6212" s="42">
        <v>128.9</v>
      </c>
      <c r="E6212" s="43">
        <v>1.0</v>
      </c>
      <c r="F6212" s="19" t="s">
        <v>44</v>
      </c>
      <c r="G6212" s="19" t="s">
        <v>44</v>
      </c>
      <c r="H6212" s="44" t="s">
        <v>39</v>
      </c>
      <c r="I6212" s="19" t="s">
        <v>39</v>
      </c>
    </row>
    <row r="6213">
      <c r="A6213" s="41">
        <v>44417.0</v>
      </c>
      <c r="B6213" s="19">
        <v>957114.0</v>
      </c>
      <c r="C6213" s="19">
        <v>1.0</v>
      </c>
      <c r="D6213" s="42">
        <v>50.0</v>
      </c>
      <c r="E6213" s="43">
        <v>1.0</v>
      </c>
      <c r="F6213" s="19" t="s">
        <v>44</v>
      </c>
      <c r="G6213" s="19" t="s">
        <v>44</v>
      </c>
      <c r="H6213" s="44" t="s">
        <v>39</v>
      </c>
      <c r="I6213" s="19" t="s">
        <v>39</v>
      </c>
    </row>
    <row r="6214">
      <c r="A6214" s="41">
        <v>44418.0</v>
      </c>
      <c r="B6214" s="19">
        <v>957614.0</v>
      </c>
      <c r="C6214" s="19">
        <v>0.0</v>
      </c>
      <c r="D6214" s="42">
        <v>96.4</v>
      </c>
      <c r="E6214" s="43">
        <v>1.0</v>
      </c>
      <c r="F6214" s="19" t="s">
        <v>44</v>
      </c>
      <c r="G6214" s="19" t="s">
        <v>44</v>
      </c>
      <c r="H6214" s="44" t="s">
        <v>39</v>
      </c>
      <c r="I6214" s="19" t="s">
        <v>39</v>
      </c>
    </row>
    <row r="6215">
      <c r="A6215" s="41">
        <v>44420.0</v>
      </c>
      <c r="B6215" s="19">
        <v>959194.0</v>
      </c>
      <c r="C6215" s="19">
        <v>0.0</v>
      </c>
      <c r="D6215" s="42">
        <v>35.6</v>
      </c>
      <c r="E6215" s="43">
        <v>1.0</v>
      </c>
      <c r="F6215" s="19" t="s">
        <v>44</v>
      </c>
      <c r="G6215" s="19" t="s">
        <v>44</v>
      </c>
      <c r="H6215" s="44" t="s">
        <v>39</v>
      </c>
      <c r="I6215" s="19" t="s">
        <v>39</v>
      </c>
    </row>
    <row r="6216">
      <c r="A6216" s="41">
        <v>44420.0</v>
      </c>
      <c r="B6216" s="19">
        <v>958931.0</v>
      </c>
      <c r="C6216" s="19">
        <v>0.0</v>
      </c>
      <c r="D6216" s="42">
        <v>63.0</v>
      </c>
      <c r="E6216" s="43">
        <v>1.0</v>
      </c>
      <c r="F6216" s="19" t="s">
        <v>44</v>
      </c>
      <c r="G6216" s="19" t="s">
        <v>44</v>
      </c>
      <c r="H6216" s="44" t="s">
        <v>39</v>
      </c>
      <c r="I6216" s="19" t="s">
        <v>39</v>
      </c>
    </row>
    <row r="6217">
      <c r="A6217" s="41">
        <v>44422.0</v>
      </c>
      <c r="B6217" s="19">
        <v>960237.0</v>
      </c>
      <c r="C6217" s="19">
        <v>0.0</v>
      </c>
      <c r="D6217" s="42">
        <v>52.8</v>
      </c>
      <c r="E6217" s="43">
        <v>1.0</v>
      </c>
      <c r="F6217" s="19" t="s">
        <v>44</v>
      </c>
      <c r="G6217" s="19" t="s">
        <v>44</v>
      </c>
      <c r="H6217" s="44" t="s">
        <v>39</v>
      </c>
      <c r="I6217" s="19" t="s">
        <v>39</v>
      </c>
    </row>
    <row r="6218">
      <c r="A6218" s="41">
        <v>44422.0</v>
      </c>
      <c r="B6218" s="19">
        <v>960176.0</v>
      </c>
      <c r="C6218" s="19">
        <v>0.0</v>
      </c>
      <c r="D6218" s="42">
        <v>36.7</v>
      </c>
      <c r="E6218" s="43">
        <v>1.0</v>
      </c>
      <c r="F6218" s="19" t="s">
        <v>44</v>
      </c>
      <c r="G6218" s="19" t="s">
        <v>44</v>
      </c>
      <c r="H6218" s="44" t="s">
        <v>39</v>
      </c>
      <c r="I6218" s="19" t="s">
        <v>39</v>
      </c>
    </row>
    <row r="6219">
      <c r="A6219" s="41">
        <v>44409.0</v>
      </c>
      <c r="B6219" s="19">
        <v>949571.0</v>
      </c>
      <c r="C6219" s="19">
        <v>0.0</v>
      </c>
      <c r="D6219" s="42">
        <v>49.9</v>
      </c>
      <c r="E6219" s="43">
        <v>1.0</v>
      </c>
      <c r="F6219" s="19" t="s">
        <v>44</v>
      </c>
      <c r="G6219" s="19" t="s">
        <v>44</v>
      </c>
      <c r="H6219" s="44" t="s">
        <v>39</v>
      </c>
      <c r="I6219" s="19" t="s">
        <v>39</v>
      </c>
    </row>
    <row r="6220">
      <c r="A6220" s="41">
        <v>44410.0</v>
      </c>
      <c r="B6220" s="19">
        <v>950811.0</v>
      </c>
      <c r="C6220" s="19">
        <v>1.0</v>
      </c>
      <c r="D6220" s="42">
        <v>18.1</v>
      </c>
      <c r="E6220" s="43">
        <v>1.0</v>
      </c>
      <c r="F6220" s="19" t="s">
        <v>44</v>
      </c>
      <c r="G6220" s="19" t="s">
        <v>44</v>
      </c>
      <c r="H6220" s="44" t="s">
        <v>39</v>
      </c>
      <c r="I6220" s="19" t="s">
        <v>39</v>
      </c>
    </row>
    <row r="6221">
      <c r="A6221" s="41">
        <v>44410.0</v>
      </c>
      <c r="B6221" s="19">
        <v>950309.0</v>
      </c>
      <c r="C6221" s="19">
        <v>0.0</v>
      </c>
      <c r="D6221" s="42">
        <v>153.9</v>
      </c>
      <c r="E6221" s="43">
        <v>1.0</v>
      </c>
      <c r="F6221" s="19" t="s">
        <v>44</v>
      </c>
      <c r="G6221" s="19" t="s">
        <v>44</v>
      </c>
      <c r="H6221" s="44" t="s">
        <v>39</v>
      </c>
      <c r="I6221" s="19" t="s">
        <v>39</v>
      </c>
    </row>
    <row r="6222">
      <c r="A6222" s="41">
        <v>44411.0</v>
      </c>
      <c r="B6222" s="19">
        <v>951212.0</v>
      </c>
      <c r="C6222" s="19">
        <v>0.0</v>
      </c>
      <c r="D6222" s="42">
        <v>50.4</v>
      </c>
      <c r="E6222" s="43">
        <v>1.0</v>
      </c>
      <c r="F6222" s="19" t="s">
        <v>44</v>
      </c>
      <c r="G6222" s="19" t="s">
        <v>44</v>
      </c>
      <c r="H6222" s="44" t="s">
        <v>39</v>
      </c>
      <c r="I6222" s="19" t="s">
        <v>39</v>
      </c>
    </row>
    <row r="6223">
      <c r="A6223" s="41">
        <v>44411.0</v>
      </c>
      <c r="B6223" s="19">
        <v>951595.0</v>
      </c>
      <c r="C6223" s="19">
        <v>0.0</v>
      </c>
      <c r="D6223" s="42">
        <v>59.6</v>
      </c>
      <c r="E6223" s="43">
        <v>1.0</v>
      </c>
      <c r="F6223" s="19" t="s">
        <v>44</v>
      </c>
      <c r="G6223" s="19" t="s">
        <v>44</v>
      </c>
      <c r="H6223" s="44" t="s">
        <v>39</v>
      </c>
      <c r="I6223" s="19" t="s">
        <v>39</v>
      </c>
    </row>
    <row r="6224">
      <c r="A6224" s="41">
        <v>44414.0</v>
      </c>
      <c r="B6224" s="19">
        <v>954319.0</v>
      </c>
      <c r="C6224" s="19">
        <v>0.0</v>
      </c>
      <c r="D6224" s="42">
        <v>46.2</v>
      </c>
      <c r="E6224" s="43">
        <v>1.0</v>
      </c>
      <c r="F6224" s="19" t="s">
        <v>44</v>
      </c>
      <c r="G6224" s="19" t="s">
        <v>44</v>
      </c>
      <c r="H6224" s="44" t="s">
        <v>39</v>
      </c>
      <c r="I6224" s="19" t="s">
        <v>39</v>
      </c>
    </row>
    <row r="6225">
      <c r="A6225" s="41">
        <v>44415.0</v>
      </c>
      <c r="B6225" s="19">
        <v>955212.0</v>
      </c>
      <c r="C6225" s="19">
        <v>0.0</v>
      </c>
      <c r="D6225" s="42">
        <v>48.9</v>
      </c>
      <c r="E6225" s="43">
        <v>1.0</v>
      </c>
      <c r="F6225" s="19" t="s">
        <v>44</v>
      </c>
      <c r="G6225" s="19" t="s">
        <v>44</v>
      </c>
      <c r="H6225" s="44" t="s">
        <v>39</v>
      </c>
      <c r="I6225" s="19" t="s">
        <v>39</v>
      </c>
    </row>
    <row r="6226">
      <c r="A6226" s="41">
        <v>44415.0</v>
      </c>
      <c r="B6226" s="19">
        <v>954625.0</v>
      </c>
      <c r="C6226" s="19">
        <v>0.0</v>
      </c>
      <c r="D6226" s="42">
        <v>60.6</v>
      </c>
      <c r="E6226" s="43">
        <v>1.0</v>
      </c>
      <c r="F6226" s="19" t="s">
        <v>44</v>
      </c>
      <c r="G6226" s="19" t="s">
        <v>44</v>
      </c>
      <c r="H6226" s="44" t="s">
        <v>39</v>
      </c>
      <c r="I6226" s="19" t="s">
        <v>39</v>
      </c>
    </row>
    <row r="6227">
      <c r="A6227" s="41">
        <v>44416.0</v>
      </c>
      <c r="B6227" s="19">
        <v>956193.0</v>
      </c>
      <c r="C6227" s="19">
        <v>1.0</v>
      </c>
      <c r="D6227" s="42">
        <v>97.9</v>
      </c>
      <c r="E6227" s="43">
        <v>1.0</v>
      </c>
      <c r="F6227" s="19" t="s">
        <v>44</v>
      </c>
      <c r="G6227" s="19" t="s">
        <v>44</v>
      </c>
      <c r="H6227" s="44" t="s">
        <v>39</v>
      </c>
      <c r="I6227" s="19" t="s">
        <v>39</v>
      </c>
    </row>
    <row r="6228">
      <c r="A6228" s="41">
        <v>44416.0</v>
      </c>
      <c r="B6228" s="19">
        <v>956114.0</v>
      </c>
      <c r="C6228" s="19">
        <v>0.0</v>
      </c>
      <c r="D6228" s="42">
        <v>41.7</v>
      </c>
      <c r="E6228" s="43">
        <v>1.0</v>
      </c>
      <c r="F6228" s="19" t="s">
        <v>44</v>
      </c>
      <c r="G6228" s="19" t="s">
        <v>44</v>
      </c>
      <c r="H6228" s="44" t="s">
        <v>39</v>
      </c>
      <c r="I6228" s="19" t="s">
        <v>39</v>
      </c>
    </row>
    <row r="6229">
      <c r="A6229" s="41">
        <v>44416.0</v>
      </c>
      <c r="B6229" s="19">
        <v>956157.0</v>
      </c>
      <c r="C6229" s="19">
        <v>0.0</v>
      </c>
      <c r="D6229" s="42">
        <v>65.3</v>
      </c>
      <c r="E6229" s="43">
        <v>1.0</v>
      </c>
      <c r="F6229" s="19" t="s">
        <v>44</v>
      </c>
      <c r="G6229" s="19" t="s">
        <v>44</v>
      </c>
      <c r="H6229" s="44" t="s">
        <v>39</v>
      </c>
      <c r="I6229" s="19" t="s">
        <v>39</v>
      </c>
    </row>
    <row r="6230">
      <c r="A6230" s="41">
        <v>44418.0</v>
      </c>
      <c r="B6230" s="19">
        <v>957528.0</v>
      </c>
      <c r="C6230" s="19">
        <v>0.0</v>
      </c>
      <c r="D6230" s="42">
        <v>75.4</v>
      </c>
      <c r="E6230" s="43">
        <v>1.0</v>
      </c>
      <c r="F6230" s="19" t="s">
        <v>44</v>
      </c>
      <c r="G6230" s="19" t="s">
        <v>44</v>
      </c>
      <c r="H6230" s="44" t="s">
        <v>39</v>
      </c>
      <c r="I6230" s="19" t="s">
        <v>39</v>
      </c>
    </row>
    <row r="6231">
      <c r="A6231" s="41">
        <v>44419.0</v>
      </c>
      <c r="B6231" s="19">
        <v>958278.0</v>
      </c>
      <c r="C6231" s="19">
        <v>0.0</v>
      </c>
      <c r="D6231" s="42">
        <v>50.5</v>
      </c>
      <c r="E6231" s="43">
        <v>1.0</v>
      </c>
      <c r="F6231" s="19" t="s">
        <v>44</v>
      </c>
      <c r="G6231" s="19" t="s">
        <v>44</v>
      </c>
      <c r="H6231" s="44" t="s">
        <v>39</v>
      </c>
      <c r="I6231" s="19" t="s">
        <v>39</v>
      </c>
    </row>
    <row r="6232">
      <c r="A6232" s="41">
        <v>44419.0</v>
      </c>
      <c r="B6232" s="19">
        <v>958234.0</v>
      </c>
      <c r="C6232" s="19">
        <v>1.0</v>
      </c>
      <c r="D6232" s="42">
        <v>167.4</v>
      </c>
      <c r="E6232" s="43">
        <v>1.0</v>
      </c>
      <c r="F6232" s="19" t="s">
        <v>44</v>
      </c>
      <c r="G6232" s="19" t="s">
        <v>44</v>
      </c>
      <c r="H6232" s="44" t="s">
        <v>39</v>
      </c>
      <c r="I6232" s="19" t="s">
        <v>39</v>
      </c>
    </row>
    <row r="6233">
      <c r="A6233" s="41">
        <v>44420.0</v>
      </c>
      <c r="B6233" s="19">
        <v>958783.0</v>
      </c>
      <c r="C6233" s="19">
        <v>0.0</v>
      </c>
      <c r="D6233" s="42">
        <v>83.6</v>
      </c>
      <c r="E6233" s="43">
        <v>1.0</v>
      </c>
      <c r="F6233" s="19" t="s">
        <v>44</v>
      </c>
      <c r="G6233" s="19" t="s">
        <v>44</v>
      </c>
      <c r="H6233" s="44" t="s">
        <v>39</v>
      </c>
      <c r="I6233" s="19" t="s">
        <v>39</v>
      </c>
    </row>
    <row r="6234">
      <c r="A6234" s="41">
        <v>44420.0</v>
      </c>
      <c r="B6234" s="19">
        <v>959103.0</v>
      </c>
      <c r="C6234" s="19">
        <v>1.0</v>
      </c>
      <c r="D6234" s="42">
        <v>15.0</v>
      </c>
      <c r="E6234" s="43">
        <v>1.0</v>
      </c>
      <c r="F6234" s="19" t="s">
        <v>44</v>
      </c>
      <c r="G6234" s="19" t="s">
        <v>44</v>
      </c>
      <c r="H6234" s="44" t="s">
        <v>39</v>
      </c>
      <c r="I6234" s="19" t="s">
        <v>39</v>
      </c>
    </row>
    <row r="6235">
      <c r="A6235" s="41">
        <v>44423.0</v>
      </c>
      <c r="B6235" s="19">
        <v>960997.0</v>
      </c>
      <c r="C6235" s="19">
        <v>0.0</v>
      </c>
      <c r="D6235" s="42">
        <v>56.2</v>
      </c>
      <c r="E6235" s="43">
        <v>1.0</v>
      </c>
      <c r="F6235" s="19" t="s">
        <v>44</v>
      </c>
      <c r="G6235" s="19" t="s">
        <v>44</v>
      </c>
      <c r="H6235" s="44" t="s">
        <v>39</v>
      </c>
      <c r="I6235" s="19" t="s">
        <v>39</v>
      </c>
    </row>
    <row r="6236">
      <c r="A6236" s="41">
        <v>44410.0</v>
      </c>
      <c r="B6236" s="19">
        <v>950513.0</v>
      </c>
      <c r="C6236" s="19">
        <v>0.0</v>
      </c>
      <c r="D6236" s="42">
        <v>97.4</v>
      </c>
      <c r="E6236" s="43">
        <v>1.0</v>
      </c>
      <c r="F6236" s="19" t="s">
        <v>44</v>
      </c>
      <c r="G6236" s="19" t="s">
        <v>44</v>
      </c>
      <c r="H6236" s="44" t="s">
        <v>39</v>
      </c>
      <c r="I6236" s="19" t="s">
        <v>39</v>
      </c>
    </row>
    <row r="6237">
      <c r="A6237" s="41">
        <v>44410.0</v>
      </c>
      <c r="B6237" s="19">
        <v>950037.0</v>
      </c>
      <c r="C6237" s="19">
        <v>1.0</v>
      </c>
      <c r="D6237" s="42">
        <v>68.3</v>
      </c>
      <c r="E6237" s="43">
        <v>1.0</v>
      </c>
      <c r="F6237" s="19" t="s">
        <v>44</v>
      </c>
      <c r="G6237" s="19" t="s">
        <v>44</v>
      </c>
      <c r="H6237" s="44" t="s">
        <v>39</v>
      </c>
      <c r="I6237" s="19" t="s">
        <v>39</v>
      </c>
    </row>
    <row r="6238">
      <c r="A6238" s="41">
        <v>44415.0</v>
      </c>
      <c r="B6238" s="19">
        <v>954787.0</v>
      </c>
      <c r="C6238" s="19">
        <v>0.0</v>
      </c>
      <c r="D6238" s="42">
        <v>5.5</v>
      </c>
      <c r="E6238" s="43">
        <v>1.0</v>
      </c>
      <c r="F6238" s="19" t="s">
        <v>44</v>
      </c>
      <c r="G6238" s="19" t="s">
        <v>44</v>
      </c>
      <c r="H6238" s="44" t="s">
        <v>39</v>
      </c>
      <c r="I6238" s="19" t="s">
        <v>39</v>
      </c>
    </row>
    <row r="6239">
      <c r="A6239" s="41">
        <v>44418.0</v>
      </c>
      <c r="B6239" s="19">
        <v>957368.0</v>
      </c>
      <c r="C6239" s="19">
        <v>0.0</v>
      </c>
      <c r="D6239" s="42">
        <v>29.4</v>
      </c>
      <c r="E6239" s="43">
        <v>1.0</v>
      </c>
      <c r="F6239" s="19" t="s">
        <v>44</v>
      </c>
      <c r="G6239" s="19" t="s">
        <v>44</v>
      </c>
      <c r="H6239" s="44" t="s">
        <v>39</v>
      </c>
      <c r="I6239" s="19" t="s">
        <v>39</v>
      </c>
    </row>
    <row r="6240">
      <c r="A6240" s="41">
        <v>44419.0</v>
      </c>
      <c r="B6240" s="19">
        <v>958090.0</v>
      </c>
      <c r="C6240" s="19">
        <v>0.0</v>
      </c>
      <c r="D6240" s="42">
        <v>43.5</v>
      </c>
      <c r="E6240" s="43">
        <v>1.0</v>
      </c>
      <c r="F6240" s="19" t="s">
        <v>44</v>
      </c>
      <c r="G6240" s="19" t="s">
        <v>44</v>
      </c>
      <c r="H6240" s="44" t="s">
        <v>39</v>
      </c>
      <c r="I6240" s="19" t="s">
        <v>39</v>
      </c>
    </row>
    <row r="6241">
      <c r="A6241" s="41">
        <v>44423.0</v>
      </c>
      <c r="B6241" s="19">
        <v>960478.0</v>
      </c>
      <c r="C6241" s="19">
        <v>1.0</v>
      </c>
      <c r="D6241" s="42">
        <v>94.1</v>
      </c>
      <c r="E6241" s="43">
        <v>1.0</v>
      </c>
      <c r="F6241" s="19" t="s">
        <v>44</v>
      </c>
      <c r="G6241" s="19" t="s">
        <v>44</v>
      </c>
      <c r="H6241" s="44" t="s">
        <v>39</v>
      </c>
      <c r="I6241" s="19" t="s">
        <v>39</v>
      </c>
    </row>
    <row r="6242">
      <c r="A6242" s="41">
        <v>44409.0</v>
      </c>
      <c r="B6242" s="19">
        <v>949325.0</v>
      </c>
      <c r="C6242" s="19">
        <v>0.0</v>
      </c>
      <c r="D6242" s="42">
        <v>58.9</v>
      </c>
      <c r="E6242" s="43">
        <v>1.0</v>
      </c>
      <c r="F6242" s="19" t="s">
        <v>44</v>
      </c>
      <c r="G6242" s="19" t="s">
        <v>44</v>
      </c>
      <c r="H6242" s="44" t="s">
        <v>39</v>
      </c>
      <c r="I6242" s="19" t="s">
        <v>39</v>
      </c>
    </row>
    <row r="6243">
      <c r="A6243" s="41">
        <v>44410.0</v>
      </c>
      <c r="B6243" s="19">
        <v>950505.0</v>
      </c>
      <c r="C6243" s="19">
        <v>0.0</v>
      </c>
      <c r="D6243" s="42">
        <v>62.1</v>
      </c>
      <c r="E6243" s="43">
        <v>1.0</v>
      </c>
      <c r="F6243" s="19" t="s">
        <v>44</v>
      </c>
      <c r="G6243" s="19" t="s">
        <v>44</v>
      </c>
      <c r="H6243" s="44" t="s">
        <v>39</v>
      </c>
      <c r="I6243" s="19" t="s">
        <v>39</v>
      </c>
    </row>
    <row r="6244">
      <c r="A6244" s="41">
        <v>44412.0</v>
      </c>
      <c r="B6244" s="19">
        <v>952538.0</v>
      </c>
      <c r="C6244" s="19">
        <v>0.0</v>
      </c>
      <c r="D6244" s="42">
        <v>99.3</v>
      </c>
      <c r="E6244" s="43">
        <v>1.0</v>
      </c>
      <c r="F6244" s="19" t="s">
        <v>44</v>
      </c>
      <c r="G6244" s="19" t="s">
        <v>44</v>
      </c>
      <c r="H6244" s="44" t="s">
        <v>39</v>
      </c>
      <c r="I6244" s="19" t="s">
        <v>39</v>
      </c>
    </row>
    <row r="6245">
      <c r="A6245" s="41">
        <v>44416.0</v>
      </c>
      <c r="B6245" s="19">
        <v>955847.0</v>
      </c>
      <c r="C6245" s="19">
        <v>1.0</v>
      </c>
      <c r="D6245" s="42">
        <v>65.9</v>
      </c>
      <c r="E6245" s="43">
        <v>1.0</v>
      </c>
      <c r="F6245" s="19" t="s">
        <v>44</v>
      </c>
      <c r="G6245" s="19" t="s">
        <v>44</v>
      </c>
      <c r="H6245" s="44" t="s">
        <v>39</v>
      </c>
      <c r="I6245" s="19" t="s">
        <v>39</v>
      </c>
    </row>
    <row r="6246">
      <c r="A6246" s="41">
        <v>44418.0</v>
      </c>
      <c r="B6246" s="19">
        <v>957853.0</v>
      </c>
      <c r="C6246" s="19">
        <v>0.0</v>
      </c>
      <c r="D6246" s="42">
        <v>42.4</v>
      </c>
      <c r="E6246" s="43">
        <v>1.0</v>
      </c>
      <c r="F6246" s="19" t="s">
        <v>44</v>
      </c>
      <c r="G6246" s="19" t="s">
        <v>44</v>
      </c>
      <c r="H6246" s="44" t="s">
        <v>39</v>
      </c>
      <c r="I6246" s="19" t="s">
        <v>39</v>
      </c>
    </row>
    <row r="6247">
      <c r="A6247" s="41">
        <v>44419.0</v>
      </c>
      <c r="B6247" s="19">
        <v>958245.0</v>
      </c>
      <c r="C6247" s="19">
        <v>0.0</v>
      </c>
      <c r="D6247" s="42">
        <v>35.9</v>
      </c>
      <c r="E6247" s="43">
        <v>1.0</v>
      </c>
      <c r="F6247" s="19" t="s">
        <v>44</v>
      </c>
      <c r="G6247" s="19" t="s">
        <v>44</v>
      </c>
      <c r="H6247" s="44" t="s">
        <v>39</v>
      </c>
      <c r="I6247" s="19" t="s">
        <v>39</v>
      </c>
    </row>
    <row r="6248">
      <c r="A6248" s="41">
        <v>44420.0</v>
      </c>
      <c r="B6248" s="19">
        <v>958989.0</v>
      </c>
      <c r="C6248" s="19">
        <v>0.0</v>
      </c>
      <c r="D6248" s="42">
        <v>30.2</v>
      </c>
      <c r="E6248" s="43">
        <v>1.0</v>
      </c>
      <c r="F6248" s="19" t="s">
        <v>44</v>
      </c>
      <c r="G6248" s="19" t="s">
        <v>44</v>
      </c>
      <c r="H6248" s="44" t="s">
        <v>39</v>
      </c>
      <c r="I6248" s="19" t="s">
        <v>39</v>
      </c>
    </row>
    <row r="6249">
      <c r="A6249" s="41">
        <v>44421.0</v>
      </c>
      <c r="B6249" s="19">
        <v>959396.0</v>
      </c>
      <c r="C6249" s="19">
        <v>0.0</v>
      </c>
      <c r="D6249" s="42">
        <v>145.5</v>
      </c>
      <c r="E6249" s="43">
        <v>1.0</v>
      </c>
      <c r="F6249" s="19" t="s">
        <v>44</v>
      </c>
      <c r="G6249" s="19" t="s">
        <v>44</v>
      </c>
      <c r="H6249" s="44" t="s">
        <v>39</v>
      </c>
      <c r="I6249" s="19" t="s">
        <v>39</v>
      </c>
    </row>
    <row r="6250">
      <c r="A6250" s="41">
        <v>44409.0</v>
      </c>
      <c r="B6250" s="19">
        <v>949512.0</v>
      </c>
      <c r="C6250" s="19">
        <v>0.0</v>
      </c>
      <c r="D6250" s="42">
        <v>46.1</v>
      </c>
      <c r="E6250" s="43">
        <v>1.0</v>
      </c>
      <c r="F6250" s="19" t="s">
        <v>44</v>
      </c>
      <c r="G6250" s="19" t="s">
        <v>44</v>
      </c>
      <c r="H6250" s="44" t="s">
        <v>39</v>
      </c>
      <c r="I6250" s="19" t="s">
        <v>39</v>
      </c>
    </row>
    <row r="6251">
      <c r="A6251" s="41">
        <v>44411.0</v>
      </c>
      <c r="B6251" s="19">
        <v>951789.0</v>
      </c>
      <c r="C6251" s="19">
        <v>0.0</v>
      </c>
      <c r="D6251" s="42">
        <v>38.7</v>
      </c>
      <c r="E6251" s="43">
        <v>1.0</v>
      </c>
      <c r="F6251" s="19" t="s">
        <v>44</v>
      </c>
      <c r="G6251" s="19" t="s">
        <v>44</v>
      </c>
      <c r="H6251" s="44" t="s">
        <v>39</v>
      </c>
      <c r="I6251" s="19" t="s">
        <v>39</v>
      </c>
    </row>
    <row r="6252">
      <c r="A6252" s="41">
        <v>44412.0</v>
      </c>
      <c r="B6252" s="19">
        <v>952541.0</v>
      </c>
      <c r="C6252" s="19">
        <v>1.0</v>
      </c>
      <c r="D6252" s="42">
        <v>111.5</v>
      </c>
      <c r="E6252" s="43">
        <v>1.0</v>
      </c>
      <c r="F6252" s="19" t="s">
        <v>44</v>
      </c>
      <c r="G6252" s="19" t="s">
        <v>44</v>
      </c>
      <c r="H6252" s="44" t="s">
        <v>39</v>
      </c>
      <c r="I6252" s="19" t="s">
        <v>39</v>
      </c>
    </row>
    <row r="6253">
      <c r="A6253" s="41">
        <v>44414.0</v>
      </c>
      <c r="B6253" s="19">
        <v>954396.0</v>
      </c>
      <c r="C6253" s="19">
        <v>0.0</v>
      </c>
      <c r="D6253" s="42">
        <v>85.6</v>
      </c>
      <c r="E6253" s="43">
        <v>1.0</v>
      </c>
      <c r="F6253" s="19" t="s">
        <v>44</v>
      </c>
      <c r="G6253" s="19" t="s">
        <v>44</v>
      </c>
      <c r="H6253" s="44" t="s">
        <v>39</v>
      </c>
      <c r="I6253" s="19" t="s">
        <v>39</v>
      </c>
    </row>
    <row r="6254">
      <c r="A6254" s="41">
        <v>44415.0</v>
      </c>
      <c r="B6254" s="19">
        <v>954987.0</v>
      </c>
      <c r="C6254" s="19">
        <v>0.0</v>
      </c>
      <c r="D6254" s="42">
        <v>7.7</v>
      </c>
      <c r="E6254" s="43">
        <v>1.0</v>
      </c>
      <c r="F6254" s="19" t="s">
        <v>44</v>
      </c>
      <c r="G6254" s="19" t="s">
        <v>44</v>
      </c>
      <c r="H6254" s="44" t="s">
        <v>39</v>
      </c>
      <c r="I6254" s="19" t="s">
        <v>39</v>
      </c>
    </row>
    <row r="6255">
      <c r="A6255" s="41">
        <v>44418.0</v>
      </c>
      <c r="B6255" s="19">
        <v>957385.0</v>
      </c>
      <c r="C6255" s="19">
        <v>1.0</v>
      </c>
      <c r="D6255" s="42">
        <v>153.9</v>
      </c>
      <c r="E6255" s="43">
        <v>1.0</v>
      </c>
      <c r="F6255" s="19" t="s">
        <v>44</v>
      </c>
      <c r="G6255" s="19" t="s">
        <v>44</v>
      </c>
      <c r="H6255" s="44" t="s">
        <v>39</v>
      </c>
      <c r="I6255" s="19" t="s">
        <v>39</v>
      </c>
    </row>
    <row r="6256">
      <c r="A6256" s="41">
        <v>44418.0</v>
      </c>
      <c r="B6256" s="19">
        <v>957830.0</v>
      </c>
      <c r="C6256" s="19">
        <v>0.0</v>
      </c>
      <c r="D6256" s="42">
        <v>59.3</v>
      </c>
      <c r="E6256" s="43">
        <v>1.0</v>
      </c>
      <c r="F6256" s="19" t="s">
        <v>44</v>
      </c>
      <c r="G6256" s="19" t="s">
        <v>44</v>
      </c>
      <c r="H6256" s="44" t="s">
        <v>39</v>
      </c>
      <c r="I6256" s="19" t="s">
        <v>39</v>
      </c>
    </row>
    <row r="6257">
      <c r="A6257" s="41">
        <v>44419.0</v>
      </c>
      <c r="B6257" s="19">
        <v>957990.0</v>
      </c>
      <c r="C6257" s="19">
        <v>0.0</v>
      </c>
      <c r="D6257" s="42">
        <v>17.7</v>
      </c>
      <c r="E6257" s="43">
        <v>1.0</v>
      </c>
      <c r="F6257" s="19" t="s">
        <v>44</v>
      </c>
      <c r="G6257" s="19" t="s">
        <v>44</v>
      </c>
      <c r="H6257" s="44" t="s">
        <v>39</v>
      </c>
      <c r="I6257" s="19" t="s">
        <v>39</v>
      </c>
    </row>
    <row r="6258">
      <c r="A6258" s="41">
        <v>44420.0</v>
      </c>
      <c r="B6258" s="19">
        <v>959028.0</v>
      </c>
      <c r="C6258" s="19">
        <v>0.0</v>
      </c>
      <c r="D6258" s="42">
        <v>62.8</v>
      </c>
      <c r="E6258" s="43">
        <v>1.0</v>
      </c>
      <c r="F6258" s="19" t="s">
        <v>44</v>
      </c>
      <c r="G6258" s="19" t="s">
        <v>44</v>
      </c>
      <c r="H6258" s="44" t="s">
        <v>39</v>
      </c>
      <c r="I6258" s="19" t="s">
        <v>39</v>
      </c>
    </row>
    <row r="6259">
      <c r="A6259" s="41">
        <v>44421.0</v>
      </c>
      <c r="B6259" s="19">
        <v>959840.0</v>
      </c>
      <c r="C6259" s="19">
        <v>0.0</v>
      </c>
      <c r="D6259" s="42">
        <v>38.5</v>
      </c>
      <c r="E6259" s="43">
        <v>1.0</v>
      </c>
      <c r="F6259" s="19" t="s">
        <v>44</v>
      </c>
      <c r="G6259" s="19" t="s">
        <v>44</v>
      </c>
      <c r="H6259" s="44" t="s">
        <v>39</v>
      </c>
      <c r="I6259" s="19" t="s">
        <v>39</v>
      </c>
    </row>
    <row r="6260">
      <c r="A6260" s="41">
        <v>44423.0</v>
      </c>
      <c r="B6260" s="19">
        <v>961121.0</v>
      </c>
      <c r="C6260" s="19">
        <v>1.0</v>
      </c>
      <c r="D6260" s="42">
        <v>117.0</v>
      </c>
      <c r="E6260" s="43">
        <v>1.0</v>
      </c>
      <c r="F6260" s="19" t="s">
        <v>44</v>
      </c>
      <c r="G6260" s="19" t="s">
        <v>44</v>
      </c>
      <c r="H6260" s="44" t="s">
        <v>39</v>
      </c>
      <c r="I6260" s="19" t="s">
        <v>39</v>
      </c>
    </row>
    <row r="6261">
      <c r="A6261" s="41">
        <v>44409.0</v>
      </c>
      <c r="B6261" s="19">
        <v>949805.0</v>
      </c>
      <c r="C6261" s="19">
        <v>0.0</v>
      </c>
      <c r="D6261" s="42">
        <v>50.9</v>
      </c>
      <c r="E6261" s="43">
        <v>1.0</v>
      </c>
      <c r="F6261" s="19" t="s">
        <v>44</v>
      </c>
      <c r="G6261" s="19" t="s">
        <v>44</v>
      </c>
      <c r="H6261" s="44" t="s">
        <v>39</v>
      </c>
      <c r="I6261" s="19" t="s">
        <v>39</v>
      </c>
    </row>
    <row r="6262">
      <c r="A6262" s="41">
        <v>44409.0</v>
      </c>
      <c r="B6262" s="19">
        <v>949391.0</v>
      </c>
      <c r="C6262" s="19">
        <v>1.0</v>
      </c>
      <c r="D6262" s="42">
        <v>84.2</v>
      </c>
      <c r="E6262" s="43">
        <v>1.0</v>
      </c>
      <c r="F6262" s="19" t="s">
        <v>44</v>
      </c>
      <c r="G6262" s="19" t="s">
        <v>44</v>
      </c>
      <c r="H6262" s="44" t="s">
        <v>39</v>
      </c>
      <c r="I6262" s="19" t="s">
        <v>39</v>
      </c>
    </row>
    <row r="6263">
      <c r="A6263" s="41">
        <v>44411.0</v>
      </c>
      <c r="B6263" s="19">
        <v>951168.0</v>
      </c>
      <c r="C6263" s="19">
        <v>0.0</v>
      </c>
      <c r="D6263" s="42">
        <v>73.0</v>
      </c>
      <c r="E6263" s="43">
        <v>1.0</v>
      </c>
      <c r="F6263" s="19" t="s">
        <v>44</v>
      </c>
      <c r="G6263" s="19" t="s">
        <v>44</v>
      </c>
      <c r="H6263" s="44" t="s">
        <v>39</v>
      </c>
      <c r="I6263" s="19" t="s">
        <v>39</v>
      </c>
    </row>
    <row r="6264">
      <c r="A6264" s="41">
        <v>44412.0</v>
      </c>
      <c r="B6264" s="19">
        <v>952800.0</v>
      </c>
      <c r="C6264" s="19">
        <v>1.0</v>
      </c>
      <c r="D6264" s="42">
        <v>121.0</v>
      </c>
      <c r="E6264" s="43">
        <v>1.0</v>
      </c>
      <c r="F6264" s="19" t="s">
        <v>44</v>
      </c>
      <c r="G6264" s="19" t="s">
        <v>44</v>
      </c>
      <c r="H6264" s="44" t="s">
        <v>39</v>
      </c>
      <c r="I6264" s="19" t="s">
        <v>39</v>
      </c>
    </row>
    <row r="6265">
      <c r="A6265" s="41">
        <v>44413.0</v>
      </c>
      <c r="B6265" s="19">
        <v>953099.0</v>
      </c>
      <c r="C6265" s="19">
        <v>0.0</v>
      </c>
      <c r="D6265" s="42">
        <v>66.3</v>
      </c>
      <c r="E6265" s="43">
        <v>1.0</v>
      </c>
      <c r="F6265" s="19" t="s">
        <v>44</v>
      </c>
      <c r="G6265" s="19" t="s">
        <v>44</v>
      </c>
      <c r="H6265" s="44" t="s">
        <v>39</v>
      </c>
      <c r="I6265" s="19" t="s">
        <v>39</v>
      </c>
    </row>
    <row r="6266">
      <c r="A6266" s="41">
        <v>44415.0</v>
      </c>
      <c r="B6266" s="19">
        <v>954646.0</v>
      </c>
      <c r="C6266" s="19">
        <v>0.0</v>
      </c>
      <c r="D6266" s="42">
        <v>55.4</v>
      </c>
      <c r="E6266" s="43">
        <v>1.0</v>
      </c>
      <c r="F6266" s="19" t="s">
        <v>44</v>
      </c>
      <c r="G6266" s="19" t="s">
        <v>44</v>
      </c>
      <c r="H6266" s="44" t="s">
        <v>39</v>
      </c>
      <c r="I6266" s="19" t="s">
        <v>39</v>
      </c>
    </row>
    <row r="6267">
      <c r="A6267" s="41">
        <v>44417.0</v>
      </c>
      <c r="B6267" s="19">
        <v>956652.0</v>
      </c>
      <c r="C6267" s="19">
        <v>0.0</v>
      </c>
      <c r="D6267" s="42">
        <v>9.1</v>
      </c>
      <c r="E6267" s="43">
        <v>1.0</v>
      </c>
      <c r="F6267" s="19" t="s">
        <v>44</v>
      </c>
      <c r="G6267" s="19" t="s">
        <v>44</v>
      </c>
      <c r="H6267" s="44" t="s">
        <v>39</v>
      </c>
      <c r="I6267" s="19" t="s">
        <v>39</v>
      </c>
    </row>
    <row r="6268">
      <c r="A6268" s="41">
        <v>44418.0</v>
      </c>
      <c r="B6268" s="19">
        <v>957806.0</v>
      </c>
      <c r="C6268" s="19">
        <v>1.0</v>
      </c>
      <c r="D6268" s="42">
        <v>47.9</v>
      </c>
      <c r="E6268" s="43">
        <v>1.0</v>
      </c>
      <c r="F6268" s="19" t="s">
        <v>44</v>
      </c>
      <c r="G6268" s="19" t="s">
        <v>44</v>
      </c>
      <c r="H6268" s="44" t="s">
        <v>39</v>
      </c>
      <c r="I6268" s="19" t="s">
        <v>39</v>
      </c>
    </row>
    <row r="6269">
      <c r="A6269" s="41">
        <v>44419.0</v>
      </c>
      <c r="B6269" s="19">
        <v>958363.0</v>
      </c>
      <c r="C6269" s="19">
        <v>0.0</v>
      </c>
      <c r="D6269" s="42">
        <v>121.5</v>
      </c>
      <c r="E6269" s="43">
        <v>1.0</v>
      </c>
      <c r="F6269" s="19" t="s">
        <v>44</v>
      </c>
      <c r="G6269" s="19" t="s">
        <v>44</v>
      </c>
      <c r="H6269" s="44" t="s">
        <v>39</v>
      </c>
      <c r="I6269" s="19" t="s">
        <v>39</v>
      </c>
    </row>
    <row r="6270">
      <c r="A6270" s="41">
        <v>44420.0</v>
      </c>
      <c r="B6270" s="19">
        <v>958947.0</v>
      </c>
      <c r="C6270" s="19">
        <v>0.0</v>
      </c>
      <c r="D6270" s="42">
        <v>16.0</v>
      </c>
      <c r="E6270" s="43">
        <v>1.0</v>
      </c>
      <c r="F6270" s="19" t="s">
        <v>44</v>
      </c>
      <c r="G6270" s="19" t="s">
        <v>44</v>
      </c>
      <c r="H6270" s="44" t="s">
        <v>39</v>
      </c>
      <c r="I6270" s="19" t="s">
        <v>39</v>
      </c>
    </row>
    <row r="6271">
      <c r="A6271" s="41">
        <v>44420.0</v>
      </c>
      <c r="B6271" s="19">
        <v>959166.0</v>
      </c>
      <c r="C6271" s="19">
        <v>1.0</v>
      </c>
      <c r="D6271" s="42">
        <v>66.8</v>
      </c>
      <c r="E6271" s="43">
        <v>1.0</v>
      </c>
      <c r="F6271" s="19" t="s">
        <v>44</v>
      </c>
      <c r="G6271" s="19" t="s">
        <v>44</v>
      </c>
      <c r="H6271" s="44" t="s">
        <v>39</v>
      </c>
      <c r="I6271" s="19" t="s">
        <v>39</v>
      </c>
    </row>
    <row r="6272">
      <c r="A6272" s="41">
        <v>44409.0</v>
      </c>
      <c r="B6272" s="19">
        <v>949958.0</v>
      </c>
      <c r="C6272" s="19">
        <v>0.0</v>
      </c>
      <c r="D6272" s="42">
        <v>69.4</v>
      </c>
      <c r="E6272" s="43">
        <v>1.0</v>
      </c>
      <c r="F6272" s="19" t="s">
        <v>44</v>
      </c>
      <c r="G6272" s="19" t="s">
        <v>44</v>
      </c>
      <c r="H6272" s="44" t="s">
        <v>39</v>
      </c>
      <c r="I6272" s="19" t="s">
        <v>39</v>
      </c>
    </row>
    <row r="6273">
      <c r="A6273" s="41">
        <v>44410.0</v>
      </c>
      <c r="B6273" s="19">
        <v>950286.0</v>
      </c>
      <c r="C6273" s="19">
        <v>1.0</v>
      </c>
      <c r="D6273" s="42">
        <v>93.5</v>
      </c>
      <c r="E6273" s="43">
        <v>1.0</v>
      </c>
      <c r="F6273" s="19" t="s">
        <v>44</v>
      </c>
      <c r="G6273" s="19" t="s">
        <v>44</v>
      </c>
      <c r="H6273" s="44" t="s">
        <v>39</v>
      </c>
      <c r="I6273" s="19" t="s">
        <v>39</v>
      </c>
    </row>
    <row r="6274">
      <c r="A6274" s="41">
        <v>44410.0</v>
      </c>
      <c r="B6274" s="19">
        <v>950439.0</v>
      </c>
      <c r="C6274" s="19">
        <v>0.0</v>
      </c>
      <c r="D6274" s="42">
        <v>32.8</v>
      </c>
      <c r="E6274" s="43">
        <v>1.0</v>
      </c>
      <c r="F6274" s="19" t="s">
        <v>44</v>
      </c>
      <c r="G6274" s="19" t="s">
        <v>44</v>
      </c>
      <c r="H6274" s="44" t="s">
        <v>39</v>
      </c>
      <c r="I6274" s="19" t="s">
        <v>39</v>
      </c>
    </row>
    <row r="6275">
      <c r="A6275" s="41">
        <v>44413.0</v>
      </c>
      <c r="B6275" s="19">
        <v>953273.0</v>
      </c>
      <c r="C6275" s="19">
        <v>0.0</v>
      </c>
      <c r="D6275" s="42">
        <v>72.4</v>
      </c>
      <c r="E6275" s="43">
        <v>1.0</v>
      </c>
      <c r="F6275" s="19" t="s">
        <v>44</v>
      </c>
      <c r="G6275" s="19" t="s">
        <v>44</v>
      </c>
      <c r="H6275" s="44" t="s">
        <v>39</v>
      </c>
      <c r="I6275" s="19" t="s">
        <v>39</v>
      </c>
    </row>
    <row r="6276">
      <c r="A6276" s="41">
        <v>44413.0</v>
      </c>
      <c r="B6276" s="19">
        <v>953141.0</v>
      </c>
      <c r="C6276" s="19">
        <v>0.0</v>
      </c>
      <c r="D6276" s="42">
        <v>104.7</v>
      </c>
      <c r="E6276" s="43">
        <v>1.0</v>
      </c>
      <c r="F6276" s="19" t="s">
        <v>44</v>
      </c>
      <c r="G6276" s="19" t="s">
        <v>44</v>
      </c>
      <c r="H6276" s="44" t="s">
        <v>39</v>
      </c>
      <c r="I6276" s="19" t="s">
        <v>39</v>
      </c>
    </row>
    <row r="6277">
      <c r="A6277" s="41">
        <v>44413.0</v>
      </c>
      <c r="B6277" s="19">
        <v>952924.0</v>
      </c>
      <c r="C6277" s="19">
        <v>0.0</v>
      </c>
      <c r="D6277" s="42">
        <v>74.4</v>
      </c>
      <c r="E6277" s="43">
        <v>1.0</v>
      </c>
      <c r="F6277" s="19" t="s">
        <v>44</v>
      </c>
      <c r="G6277" s="19" t="s">
        <v>44</v>
      </c>
      <c r="H6277" s="44" t="s">
        <v>39</v>
      </c>
      <c r="I6277" s="19" t="s">
        <v>39</v>
      </c>
    </row>
    <row r="6278">
      <c r="A6278" s="41">
        <v>44413.0</v>
      </c>
      <c r="B6278" s="19">
        <v>953188.0</v>
      </c>
      <c r="C6278" s="19">
        <v>1.0</v>
      </c>
      <c r="D6278" s="42">
        <v>104.7</v>
      </c>
      <c r="E6278" s="43">
        <v>1.0</v>
      </c>
      <c r="F6278" s="19" t="s">
        <v>44</v>
      </c>
      <c r="G6278" s="19" t="s">
        <v>44</v>
      </c>
      <c r="H6278" s="44" t="s">
        <v>39</v>
      </c>
      <c r="I6278" s="19" t="s">
        <v>39</v>
      </c>
    </row>
    <row r="6279">
      <c r="A6279" s="41">
        <v>44415.0</v>
      </c>
      <c r="B6279" s="19">
        <v>954725.0</v>
      </c>
      <c r="C6279" s="19">
        <v>1.0</v>
      </c>
      <c r="D6279" s="42">
        <v>20.2</v>
      </c>
      <c r="E6279" s="43">
        <v>1.0</v>
      </c>
      <c r="F6279" s="19" t="s">
        <v>44</v>
      </c>
      <c r="G6279" s="19" t="s">
        <v>44</v>
      </c>
      <c r="H6279" s="44" t="s">
        <v>39</v>
      </c>
      <c r="I6279" s="19" t="s">
        <v>39</v>
      </c>
    </row>
    <row r="6280">
      <c r="A6280" s="41">
        <v>44415.0</v>
      </c>
      <c r="B6280" s="19">
        <v>955136.0</v>
      </c>
      <c r="C6280" s="19">
        <v>0.0</v>
      </c>
      <c r="D6280" s="42">
        <v>59.8</v>
      </c>
      <c r="E6280" s="43">
        <v>1.0</v>
      </c>
      <c r="F6280" s="19" t="s">
        <v>44</v>
      </c>
      <c r="G6280" s="19" t="s">
        <v>44</v>
      </c>
      <c r="H6280" s="44" t="s">
        <v>39</v>
      </c>
      <c r="I6280" s="19" t="s">
        <v>39</v>
      </c>
    </row>
    <row r="6281">
      <c r="A6281" s="41">
        <v>44416.0</v>
      </c>
      <c r="B6281" s="19">
        <v>955380.0</v>
      </c>
      <c r="C6281" s="19">
        <v>0.0</v>
      </c>
      <c r="D6281" s="42">
        <v>65.9</v>
      </c>
      <c r="E6281" s="43">
        <v>1.0</v>
      </c>
      <c r="F6281" s="19" t="s">
        <v>44</v>
      </c>
      <c r="G6281" s="19" t="s">
        <v>44</v>
      </c>
      <c r="H6281" s="44" t="s">
        <v>39</v>
      </c>
      <c r="I6281" s="19" t="s">
        <v>39</v>
      </c>
    </row>
    <row r="6282">
      <c r="A6282" s="41">
        <v>44417.0</v>
      </c>
      <c r="B6282" s="19">
        <v>956958.0</v>
      </c>
      <c r="C6282" s="19">
        <v>0.0</v>
      </c>
      <c r="D6282" s="42">
        <v>92.9</v>
      </c>
      <c r="E6282" s="43">
        <v>1.0</v>
      </c>
      <c r="F6282" s="19" t="s">
        <v>44</v>
      </c>
      <c r="G6282" s="19" t="s">
        <v>44</v>
      </c>
      <c r="H6282" s="44" t="s">
        <v>39</v>
      </c>
      <c r="I6282" s="19" t="s">
        <v>39</v>
      </c>
    </row>
    <row r="6283">
      <c r="A6283" s="41">
        <v>44417.0</v>
      </c>
      <c r="B6283" s="19">
        <v>956558.0</v>
      </c>
      <c r="C6283" s="19">
        <v>0.0</v>
      </c>
      <c r="D6283" s="42">
        <v>48.6</v>
      </c>
      <c r="E6283" s="43">
        <v>1.0</v>
      </c>
      <c r="F6283" s="19" t="s">
        <v>44</v>
      </c>
      <c r="G6283" s="19" t="s">
        <v>44</v>
      </c>
      <c r="H6283" s="44" t="s">
        <v>39</v>
      </c>
      <c r="I6283" s="19" t="s">
        <v>39</v>
      </c>
    </row>
    <row r="6284">
      <c r="A6284" s="41">
        <v>44417.0</v>
      </c>
      <c r="B6284" s="19">
        <v>956883.0</v>
      </c>
      <c r="C6284" s="19">
        <v>0.0</v>
      </c>
      <c r="D6284" s="42">
        <v>105.7</v>
      </c>
      <c r="E6284" s="43">
        <v>1.0</v>
      </c>
      <c r="F6284" s="19" t="s">
        <v>44</v>
      </c>
      <c r="G6284" s="19" t="s">
        <v>44</v>
      </c>
      <c r="H6284" s="44" t="s">
        <v>39</v>
      </c>
      <c r="I6284" s="19" t="s">
        <v>39</v>
      </c>
    </row>
    <row r="6285">
      <c r="A6285" s="41">
        <v>44418.0</v>
      </c>
      <c r="B6285" s="19">
        <v>957785.0</v>
      </c>
      <c r="C6285" s="19">
        <v>0.0</v>
      </c>
      <c r="D6285" s="42">
        <v>12.5</v>
      </c>
      <c r="E6285" s="43">
        <v>1.0</v>
      </c>
      <c r="F6285" s="19" t="s">
        <v>44</v>
      </c>
      <c r="G6285" s="19" t="s">
        <v>44</v>
      </c>
      <c r="H6285" s="44" t="s">
        <v>39</v>
      </c>
      <c r="I6285" s="19" t="s">
        <v>39</v>
      </c>
    </row>
    <row r="6286">
      <c r="A6286" s="41">
        <v>44420.0</v>
      </c>
      <c r="B6286" s="19">
        <v>959164.0</v>
      </c>
      <c r="C6286" s="19">
        <v>0.0</v>
      </c>
      <c r="D6286" s="42">
        <v>44.9</v>
      </c>
      <c r="E6286" s="43">
        <v>1.0</v>
      </c>
      <c r="F6286" s="19" t="s">
        <v>44</v>
      </c>
      <c r="G6286" s="19" t="s">
        <v>44</v>
      </c>
      <c r="H6286" s="44" t="s">
        <v>39</v>
      </c>
      <c r="I6286" s="19" t="s">
        <v>39</v>
      </c>
    </row>
    <row r="6287">
      <c r="A6287" s="41">
        <v>44420.0</v>
      </c>
      <c r="B6287" s="19">
        <v>959199.0</v>
      </c>
      <c r="C6287" s="19">
        <v>1.0</v>
      </c>
      <c r="D6287" s="42">
        <v>78.3</v>
      </c>
      <c r="E6287" s="43">
        <v>1.0</v>
      </c>
      <c r="F6287" s="19" t="s">
        <v>44</v>
      </c>
      <c r="G6287" s="19" t="s">
        <v>44</v>
      </c>
      <c r="H6287" s="44" t="s">
        <v>39</v>
      </c>
      <c r="I6287" s="19" t="s">
        <v>39</v>
      </c>
    </row>
    <row r="6288">
      <c r="A6288" s="41">
        <v>44422.0</v>
      </c>
      <c r="B6288" s="19">
        <v>960191.0</v>
      </c>
      <c r="C6288" s="19">
        <v>0.0</v>
      </c>
      <c r="D6288" s="42">
        <v>16.9</v>
      </c>
      <c r="E6288" s="43">
        <v>1.0</v>
      </c>
      <c r="F6288" s="19" t="s">
        <v>44</v>
      </c>
      <c r="G6288" s="19" t="s">
        <v>44</v>
      </c>
      <c r="H6288" s="44" t="s">
        <v>39</v>
      </c>
      <c r="I6288" s="19" t="s">
        <v>39</v>
      </c>
    </row>
    <row r="6289">
      <c r="A6289" s="41">
        <v>44422.0</v>
      </c>
      <c r="B6289" s="19">
        <v>960166.0</v>
      </c>
      <c r="C6289" s="19">
        <v>0.0</v>
      </c>
      <c r="D6289" s="42">
        <v>82.2</v>
      </c>
      <c r="E6289" s="43">
        <v>1.0</v>
      </c>
      <c r="F6289" s="19" t="s">
        <v>44</v>
      </c>
      <c r="G6289" s="19" t="s">
        <v>44</v>
      </c>
      <c r="H6289" s="44" t="s">
        <v>39</v>
      </c>
      <c r="I6289" s="19" t="s">
        <v>39</v>
      </c>
    </row>
    <row r="6290">
      <c r="A6290" s="41">
        <v>44423.0</v>
      </c>
      <c r="B6290" s="19">
        <v>961087.0</v>
      </c>
      <c r="C6290" s="19">
        <v>1.0</v>
      </c>
      <c r="D6290" s="42">
        <v>30.0</v>
      </c>
      <c r="E6290" s="43">
        <v>1.0</v>
      </c>
      <c r="F6290" s="19" t="s">
        <v>44</v>
      </c>
      <c r="G6290" s="19" t="s">
        <v>44</v>
      </c>
      <c r="H6290" s="44" t="s">
        <v>39</v>
      </c>
      <c r="I6290" s="19" t="s">
        <v>39</v>
      </c>
    </row>
    <row r="6291">
      <c r="A6291" s="41">
        <v>44423.0</v>
      </c>
      <c r="B6291" s="19">
        <v>961015.0</v>
      </c>
      <c r="C6291" s="19">
        <v>1.0</v>
      </c>
      <c r="D6291" s="42">
        <v>34.5</v>
      </c>
      <c r="E6291" s="43">
        <v>1.0</v>
      </c>
      <c r="F6291" s="19" t="s">
        <v>44</v>
      </c>
      <c r="G6291" s="19" t="s">
        <v>44</v>
      </c>
      <c r="H6291" s="44" t="s">
        <v>39</v>
      </c>
      <c r="I6291" s="19" t="s">
        <v>39</v>
      </c>
    </row>
    <row r="6292">
      <c r="A6292" s="41">
        <v>44409.0</v>
      </c>
      <c r="B6292" s="19">
        <v>949787.0</v>
      </c>
      <c r="C6292" s="19">
        <v>0.0</v>
      </c>
      <c r="D6292" s="42">
        <v>66.1</v>
      </c>
      <c r="E6292" s="43">
        <v>1.0</v>
      </c>
      <c r="F6292" s="19" t="s">
        <v>44</v>
      </c>
      <c r="G6292" s="19" t="s">
        <v>44</v>
      </c>
      <c r="H6292" s="44" t="s">
        <v>39</v>
      </c>
      <c r="I6292" s="19" t="s">
        <v>39</v>
      </c>
    </row>
    <row r="6293">
      <c r="A6293" s="41">
        <v>44412.0</v>
      </c>
      <c r="B6293" s="19">
        <v>952487.0</v>
      </c>
      <c r="C6293" s="19">
        <v>1.0</v>
      </c>
      <c r="D6293" s="42">
        <v>107.0</v>
      </c>
      <c r="E6293" s="43">
        <v>1.0</v>
      </c>
      <c r="F6293" s="19" t="s">
        <v>44</v>
      </c>
      <c r="G6293" s="19" t="s">
        <v>44</v>
      </c>
      <c r="H6293" s="44" t="s">
        <v>39</v>
      </c>
      <c r="I6293" s="19" t="s">
        <v>39</v>
      </c>
    </row>
    <row r="6294">
      <c r="A6294" s="41">
        <v>44413.0</v>
      </c>
      <c r="B6294" s="19">
        <v>953071.0</v>
      </c>
      <c r="C6294" s="19">
        <v>0.0</v>
      </c>
      <c r="D6294" s="42">
        <v>32.2</v>
      </c>
      <c r="E6294" s="43">
        <v>1.0</v>
      </c>
      <c r="F6294" s="19" t="s">
        <v>44</v>
      </c>
      <c r="G6294" s="19" t="s">
        <v>44</v>
      </c>
      <c r="H6294" s="44" t="s">
        <v>39</v>
      </c>
      <c r="I6294" s="19" t="s">
        <v>39</v>
      </c>
    </row>
    <row r="6295">
      <c r="A6295" s="41">
        <v>44413.0</v>
      </c>
      <c r="B6295" s="19">
        <v>953670.0</v>
      </c>
      <c r="C6295" s="19">
        <v>1.0</v>
      </c>
      <c r="D6295" s="42">
        <v>45.3</v>
      </c>
      <c r="E6295" s="43">
        <v>1.0</v>
      </c>
      <c r="F6295" s="19" t="s">
        <v>44</v>
      </c>
      <c r="G6295" s="19" t="s">
        <v>44</v>
      </c>
      <c r="H6295" s="44" t="s">
        <v>39</v>
      </c>
      <c r="I6295" s="19" t="s">
        <v>39</v>
      </c>
    </row>
    <row r="6296">
      <c r="A6296" s="41">
        <v>44415.0</v>
      </c>
      <c r="B6296" s="19">
        <v>954638.0</v>
      </c>
      <c r="C6296" s="19">
        <v>0.0</v>
      </c>
      <c r="D6296" s="42">
        <v>98.7</v>
      </c>
      <c r="E6296" s="43">
        <v>1.0</v>
      </c>
      <c r="F6296" s="19" t="s">
        <v>44</v>
      </c>
      <c r="G6296" s="19" t="s">
        <v>44</v>
      </c>
      <c r="H6296" s="44" t="s">
        <v>39</v>
      </c>
      <c r="I6296" s="19" t="s">
        <v>39</v>
      </c>
    </row>
    <row r="6297">
      <c r="A6297" s="41">
        <v>44415.0</v>
      </c>
      <c r="B6297" s="19">
        <v>954738.0</v>
      </c>
      <c r="C6297" s="19">
        <v>0.0</v>
      </c>
      <c r="D6297" s="42">
        <v>42.6</v>
      </c>
      <c r="E6297" s="43">
        <v>1.0</v>
      </c>
      <c r="F6297" s="19" t="s">
        <v>44</v>
      </c>
      <c r="G6297" s="19" t="s">
        <v>44</v>
      </c>
      <c r="H6297" s="44" t="s">
        <v>39</v>
      </c>
      <c r="I6297" s="19" t="s">
        <v>39</v>
      </c>
    </row>
    <row r="6298">
      <c r="A6298" s="41">
        <v>44416.0</v>
      </c>
      <c r="B6298" s="19">
        <v>956176.0</v>
      </c>
      <c r="C6298" s="19">
        <v>1.0</v>
      </c>
      <c r="D6298" s="42">
        <v>33.0</v>
      </c>
      <c r="E6298" s="43">
        <v>1.0</v>
      </c>
      <c r="F6298" s="19" t="s">
        <v>44</v>
      </c>
      <c r="G6298" s="19" t="s">
        <v>44</v>
      </c>
      <c r="H6298" s="44" t="s">
        <v>39</v>
      </c>
      <c r="I6298" s="19" t="s">
        <v>39</v>
      </c>
    </row>
    <row r="6299">
      <c r="A6299" s="41">
        <v>44416.0</v>
      </c>
      <c r="B6299" s="19">
        <v>955682.0</v>
      </c>
      <c r="C6299" s="19">
        <v>0.0</v>
      </c>
      <c r="D6299" s="42">
        <v>87.8</v>
      </c>
      <c r="E6299" s="43">
        <v>1.0</v>
      </c>
      <c r="F6299" s="19" t="s">
        <v>44</v>
      </c>
      <c r="G6299" s="19" t="s">
        <v>44</v>
      </c>
      <c r="H6299" s="44" t="s">
        <v>39</v>
      </c>
      <c r="I6299" s="19" t="s">
        <v>39</v>
      </c>
    </row>
    <row r="6300">
      <c r="A6300" s="41">
        <v>44417.0</v>
      </c>
      <c r="B6300" s="19">
        <v>956336.0</v>
      </c>
      <c r="C6300" s="19">
        <v>0.0</v>
      </c>
      <c r="D6300" s="42">
        <v>116.6</v>
      </c>
      <c r="E6300" s="43">
        <v>1.0</v>
      </c>
      <c r="F6300" s="19" t="s">
        <v>44</v>
      </c>
      <c r="G6300" s="19" t="s">
        <v>44</v>
      </c>
      <c r="H6300" s="44" t="s">
        <v>39</v>
      </c>
      <c r="I6300" s="19" t="s">
        <v>39</v>
      </c>
    </row>
    <row r="6301">
      <c r="A6301" s="41">
        <v>44420.0</v>
      </c>
      <c r="B6301" s="19">
        <v>959344.0</v>
      </c>
      <c r="C6301" s="19">
        <v>0.0</v>
      </c>
      <c r="D6301" s="42">
        <v>57.7</v>
      </c>
      <c r="E6301" s="43">
        <v>1.0</v>
      </c>
      <c r="F6301" s="19" t="s">
        <v>44</v>
      </c>
      <c r="G6301" s="19" t="s">
        <v>44</v>
      </c>
      <c r="H6301" s="44" t="s">
        <v>39</v>
      </c>
      <c r="I6301" s="19" t="s">
        <v>39</v>
      </c>
    </row>
    <row r="6302">
      <c r="A6302" s="41">
        <v>44421.0</v>
      </c>
      <c r="B6302" s="19">
        <v>959798.0</v>
      </c>
      <c r="C6302" s="19">
        <v>0.0</v>
      </c>
      <c r="D6302" s="42">
        <v>86.3</v>
      </c>
      <c r="E6302" s="43">
        <v>1.0</v>
      </c>
      <c r="F6302" s="19" t="s">
        <v>44</v>
      </c>
      <c r="G6302" s="19" t="s">
        <v>44</v>
      </c>
      <c r="H6302" s="44" t="s">
        <v>39</v>
      </c>
      <c r="I6302" s="19" t="s">
        <v>39</v>
      </c>
    </row>
    <row r="6303">
      <c r="A6303" s="41">
        <v>44421.0</v>
      </c>
      <c r="B6303" s="19">
        <v>959605.0</v>
      </c>
      <c r="C6303" s="19">
        <v>1.0</v>
      </c>
      <c r="D6303" s="42">
        <v>49.8</v>
      </c>
      <c r="E6303" s="43">
        <v>1.0</v>
      </c>
      <c r="F6303" s="19" t="s">
        <v>44</v>
      </c>
      <c r="G6303" s="19" t="s">
        <v>44</v>
      </c>
      <c r="H6303" s="44" t="s">
        <v>39</v>
      </c>
      <c r="I6303" s="19" t="s">
        <v>39</v>
      </c>
    </row>
    <row r="6304">
      <c r="A6304" s="41">
        <v>44421.0</v>
      </c>
      <c r="B6304" s="19">
        <v>959503.0</v>
      </c>
      <c r="C6304" s="19">
        <v>0.0</v>
      </c>
      <c r="D6304" s="42">
        <v>75.3</v>
      </c>
      <c r="E6304" s="43">
        <v>1.0</v>
      </c>
      <c r="F6304" s="19" t="s">
        <v>44</v>
      </c>
      <c r="G6304" s="19" t="s">
        <v>44</v>
      </c>
      <c r="H6304" s="44" t="s">
        <v>39</v>
      </c>
      <c r="I6304" s="19" t="s">
        <v>39</v>
      </c>
    </row>
    <row r="6305">
      <c r="A6305" s="41">
        <v>44410.0</v>
      </c>
      <c r="B6305" s="19">
        <v>950229.0</v>
      </c>
      <c r="C6305" s="19">
        <v>0.0</v>
      </c>
      <c r="D6305" s="42">
        <v>94.3</v>
      </c>
      <c r="E6305" s="43">
        <v>1.0</v>
      </c>
      <c r="F6305" s="19" t="s">
        <v>44</v>
      </c>
      <c r="G6305" s="19" t="s">
        <v>44</v>
      </c>
      <c r="H6305" s="44" t="s">
        <v>39</v>
      </c>
      <c r="I6305" s="19" t="s">
        <v>39</v>
      </c>
    </row>
    <row r="6306">
      <c r="A6306" s="41">
        <v>44410.0</v>
      </c>
      <c r="B6306" s="19">
        <v>950621.0</v>
      </c>
      <c r="C6306" s="19">
        <v>1.0</v>
      </c>
      <c r="D6306" s="42">
        <v>115.6</v>
      </c>
      <c r="E6306" s="43">
        <v>1.0</v>
      </c>
      <c r="F6306" s="19" t="s">
        <v>44</v>
      </c>
      <c r="G6306" s="19" t="s">
        <v>44</v>
      </c>
      <c r="H6306" s="44" t="s">
        <v>39</v>
      </c>
      <c r="I6306" s="19" t="s">
        <v>39</v>
      </c>
    </row>
    <row r="6307">
      <c r="A6307" s="41">
        <v>44411.0</v>
      </c>
      <c r="B6307" s="19">
        <v>951293.0</v>
      </c>
      <c r="C6307" s="19">
        <v>0.0</v>
      </c>
      <c r="D6307" s="42">
        <v>59.6</v>
      </c>
      <c r="E6307" s="43">
        <v>1.0</v>
      </c>
      <c r="F6307" s="19" t="s">
        <v>44</v>
      </c>
      <c r="G6307" s="19" t="s">
        <v>44</v>
      </c>
      <c r="H6307" s="44" t="s">
        <v>39</v>
      </c>
      <c r="I6307" s="19" t="s">
        <v>39</v>
      </c>
    </row>
    <row r="6308">
      <c r="A6308" s="41">
        <v>44411.0</v>
      </c>
      <c r="B6308" s="19">
        <v>951558.0</v>
      </c>
      <c r="C6308" s="19">
        <v>1.0</v>
      </c>
      <c r="D6308" s="42">
        <v>44.9</v>
      </c>
      <c r="E6308" s="43">
        <v>1.0</v>
      </c>
      <c r="F6308" s="19" t="s">
        <v>44</v>
      </c>
      <c r="G6308" s="19" t="s">
        <v>44</v>
      </c>
      <c r="H6308" s="44" t="s">
        <v>39</v>
      </c>
      <c r="I6308" s="19" t="s">
        <v>39</v>
      </c>
    </row>
    <row r="6309">
      <c r="A6309" s="41">
        <v>44411.0</v>
      </c>
      <c r="B6309" s="19">
        <v>951538.0</v>
      </c>
      <c r="C6309" s="19">
        <v>1.0</v>
      </c>
      <c r="D6309" s="42">
        <v>29.3</v>
      </c>
      <c r="E6309" s="43">
        <v>1.0</v>
      </c>
      <c r="F6309" s="19" t="s">
        <v>44</v>
      </c>
      <c r="G6309" s="19" t="s">
        <v>44</v>
      </c>
      <c r="H6309" s="44" t="s">
        <v>39</v>
      </c>
      <c r="I6309" s="19" t="s">
        <v>39</v>
      </c>
    </row>
    <row r="6310">
      <c r="A6310" s="41">
        <v>44412.0</v>
      </c>
      <c r="B6310" s="19">
        <v>952287.0</v>
      </c>
      <c r="C6310" s="19">
        <v>0.0</v>
      </c>
      <c r="D6310" s="42">
        <v>25.4</v>
      </c>
      <c r="E6310" s="43">
        <v>1.0</v>
      </c>
      <c r="F6310" s="19" t="s">
        <v>44</v>
      </c>
      <c r="G6310" s="19" t="s">
        <v>44</v>
      </c>
      <c r="H6310" s="44" t="s">
        <v>39</v>
      </c>
      <c r="I6310" s="19" t="s">
        <v>39</v>
      </c>
    </row>
    <row r="6311">
      <c r="A6311" s="41">
        <v>44412.0</v>
      </c>
      <c r="B6311" s="19">
        <v>952020.0</v>
      </c>
      <c r="C6311" s="19">
        <v>0.0</v>
      </c>
      <c r="D6311" s="42">
        <v>49.2</v>
      </c>
      <c r="E6311" s="43">
        <v>1.0</v>
      </c>
      <c r="F6311" s="19" t="s">
        <v>44</v>
      </c>
      <c r="G6311" s="19" t="s">
        <v>44</v>
      </c>
      <c r="H6311" s="44" t="s">
        <v>39</v>
      </c>
      <c r="I6311" s="19" t="s">
        <v>39</v>
      </c>
    </row>
    <row r="6312">
      <c r="A6312" s="41">
        <v>44412.0</v>
      </c>
      <c r="B6312" s="19">
        <v>952759.0</v>
      </c>
      <c r="C6312" s="19">
        <v>1.0</v>
      </c>
      <c r="D6312" s="42">
        <v>94.8</v>
      </c>
      <c r="E6312" s="43">
        <v>1.0</v>
      </c>
      <c r="F6312" s="19" t="s">
        <v>44</v>
      </c>
      <c r="G6312" s="19" t="s">
        <v>44</v>
      </c>
      <c r="H6312" s="44" t="s">
        <v>39</v>
      </c>
      <c r="I6312" s="19" t="s">
        <v>39</v>
      </c>
    </row>
    <row r="6313">
      <c r="A6313" s="41">
        <v>44413.0</v>
      </c>
      <c r="B6313" s="19">
        <v>953449.0</v>
      </c>
      <c r="C6313" s="19">
        <v>1.0</v>
      </c>
      <c r="D6313" s="42">
        <v>76.9</v>
      </c>
      <c r="E6313" s="43">
        <v>1.0</v>
      </c>
      <c r="F6313" s="19" t="s">
        <v>44</v>
      </c>
      <c r="G6313" s="19" t="s">
        <v>44</v>
      </c>
      <c r="H6313" s="44" t="s">
        <v>39</v>
      </c>
      <c r="I6313" s="19" t="s">
        <v>39</v>
      </c>
    </row>
    <row r="6314">
      <c r="A6314" s="41">
        <v>44416.0</v>
      </c>
      <c r="B6314" s="19">
        <v>955601.0</v>
      </c>
      <c r="C6314" s="19">
        <v>1.0</v>
      </c>
      <c r="D6314" s="42">
        <v>39.8</v>
      </c>
      <c r="E6314" s="43">
        <v>1.0</v>
      </c>
      <c r="F6314" s="19" t="s">
        <v>44</v>
      </c>
      <c r="G6314" s="19" t="s">
        <v>44</v>
      </c>
      <c r="H6314" s="44" t="s">
        <v>39</v>
      </c>
      <c r="I6314" s="19" t="s">
        <v>39</v>
      </c>
    </row>
    <row r="6315">
      <c r="A6315" s="41">
        <v>44417.0</v>
      </c>
      <c r="B6315" s="19">
        <v>956658.0</v>
      </c>
      <c r="C6315" s="19">
        <v>1.0</v>
      </c>
      <c r="D6315" s="42">
        <v>47.8</v>
      </c>
      <c r="E6315" s="43">
        <v>1.0</v>
      </c>
      <c r="F6315" s="19" t="s">
        <v>44</v>
      </c>
      <c r="G6315" s="19" t="s">
        <v>44</v>
      </c>
      <c r="H6315" s="44" t="s">
        <v>39</v>
      </c>
      <c r="I6315" s="19" t="s">
        <v>39</v>
      </c>
    </row>
    <row r="6316">
      <c r="A6316" s="41">
        <v>44419.0</v>
      </c>
      <c r="B6316" s="19">
        <v>958115.0</v>
      </c>
      <c r="C6316" s="19">
        <v>1.0</v>
      </c>
      <c r="D6316" s="42">
        <v>44.6</v>
      </c>
      <c r="E6316" s="43">
        <v>1.0</v>
      </c>
      <c r="F6316" s="19" t="s">
        <v>44</v>
      </c>
      <c r="G6316" s="19" t="s">
        <v>44</v>
      </c>
      <c r="H6316" s="44" t="s">
        <v>39</v>
      </c>
      <c r="I6316" s="19" t="s">
        <v>39</v>
      </c>
    </row>
    <row r="6317">
      <c r="A6317" s="41">
        <v>44421.0</v>
      </c>
      <c r="B6317" s="19">
        <v>959495.0</v>
      </c>
      <c r="C6317" s="19">
        <v>1.0</v>
      </c>
      <c r="D6317" s="42">
        <v>90.1</v>
      </c>
      <c r="E6317" s="43">
        <v>1.0</v>
      </c>
      <c r="F6317" s="19" t="s">
        <v>44</v>
      </c>
      <c r="G6317" s="19" t="s">
        <v>44</v>
      </c>
      <c r="H6317" s="44" t="s">
        <v>39</v>
      </c>
      <c r="I6317" s="19" t="s">
        <v>39</v>
      </c>
    </row>
    <row r="6318">
      <c r="A6318" s="41">
        <v>44421.0</v>
      </c>
      <c r="B6318" s="19">
        <v>959612.0</v>
      </c>
      <c r="C6318" s="19">
        <v>0.0</v>
      </c>
      <c r="D6318" s="42">
        <v>13.8</v>
      </c>
      <c r="E6318" s="43">
        <v>1.0</v>
      </c>
      <c r="F6318" s="19" t="s">
        <v>44</v>
      </c>
      <c r="G6318" s="19" t="s">
        <v>44</v>
      </c>
      <c r="H6318" s="44" t="s">
        <v>39</v>
      </c>
      <c r="I6318" s="19" t="s">
        <v>39</v>
      </c>
    </row>
    <row r="6319">
      <c r="A6319" s="41">
        <v>44421.0</v>
      </c>
      <c r="B6319" s="19">
        <v>959843.0</v>
      </c>
      <c r="C6319" s="19">
        <v>0.0</v>
      </c>
      <c r="D6319" s="42">
        <v>65.3</v>
      </c>
      <c r="E6319" s="43">
        <v>1.0</v>
      </c>
      <c r="F6319" s="19" t="s">
        <v>44</v>
      </c>
      <c r="G6319" s="19" t="s">
        <v>44</v>
      </c>
      <c r="H6319" s="44" t="s">
        <v>39</v>
      </c>
      <c r="I6319" s="19" t="s">
        <v>39</v>
      </c>
    </row>
    <row r="6320">
      <c r="A6320" s="41">
        <v>44409.0</v>
      </c>
      <c r="B6320" s="19">
        <v>949422.0</v>
      </c>
      <c r="C6320" s="19">
        <v>0.0</v>
      </c>
      <c r="D6320" s="42">
        <v>152.5</v>
      </c>
      <c r="E6320" s="43">
        <v>1.0</v>
      </c>
      <c r="F6320" s="19" t="s">
        <v>44</v>
      </c>
      <c r="G6320" s="19" t="s">
        <v>44</v>
      </c>
      <c r="H6320" s="44" t="s">
        <v>39</v>
      </c>
      <c r="I6320" s="19" t="s">
        <v>39</v>
      </c>
    </row>
    <row r="6321">
      <c r="A6321" s="41">
        <v>44410.0</v>
      </c>
      <c r="B6321" s="19">
        <v>950068.0</v>
      </c>
      <c r="C6321" s="19">
        <v>0.0</v>
      </c>
      <c r="D6321" s="42">
        <v>233.4</v>
      </c>
      <c r="E6321" s="43">
        <v>1.0</v>
      </c>
      <c r="F6321" s="19" t="s">
        <v>44</v>
      </c>
      <c r="G6321" s="19" t="s">
        <v>44</v>
      </c>
      <c r="H6321" s="44" t="s">
        <v>39</v>
      </c>
      <c r="I6321" s="19" t="s">
        <v>39</v>
      </c>
    </row>
    <row r="6322">
      <c r="A6322" s="41">
        <v>44411.0</v>
      </c>
      <c r="B6322" s="19">
        <v>951304.0</v>
      </c>
      <c r="C6322" s="19">
        <v>0.0</v>
      </c>
      <c r="D6322" s="42">
        <v>51.8</v>
      </c>
      <c r="E6322" s="43">
        <v>1.0</v>
      </c>
      <c r="F6322" s="19" t="s">
        <v>44</v>
      </c>
      <c r="G6322" s="19" t="s">
        <v>44</v>
      </c>
      <c r="H6322" s="44" t="s">
        <v>39</v>
      </c>
      <c r="I6322" s="19" t="s">
        <v>39</v>
      </c>
    </row>
    <row r="6323">
      <c r="A6323" s="41">
        <v>44413.0</v>
      </c>
      <c r="B6323" s="19">
        <v>953374.0</v>
      </c>
      <c r="C6323" s="19">
        <v>0.0</v>
      </c>
      <c r="D6323" s="42">
        <v>39.3</v>
      </c>
      <c r="E6323" s="43">
        <v>1.0</v>
      </c>
      <c r="F6323" s="19" t="s">
        <v>44</v>
      </c>
      <c r="G6323" s="19" t="s">
        <v>44</v>
      </c>
      <c r="H6323" s="44" t="s">
        <v>39</v>
      </c>
      <c r="I6323" s="19" t="s">
        <v>39</v>
      </c>
    </row>
    <row r="6324">
      <c r="A6324" s="41">
        <v>44413.0</v>
      </c>
      <c r="B6324" s="19">
        <v>953733.0</v>
      </c>
      <c r="C6324" s="19">
        <v>0.0</v>
      </c>
      <c r="D6324" s="42">
        <v>80.5</v>
      </c>
      <c r="E6324" s="43">
        <v>1.0</v>
      </c>
      <c r="F6324" s="19" t="s">
        <v>44</v>
      </c>
      <c r="G6324" s="19" t="s">
        <v>44</v>
      </c>
      <c r="H6324" s="44" t="s">
        <v>39</v>
      </c>
      <c r="I6324" s="19" t="s">
        <v>39</v>
      </c>
    </row>
    <row r="6325">
      <c r="A6325" s="41">
        <v>44414.0</v>
      </c>
      <c r="B6325" s="19">
        <v>954108.0</v>
      </c>
      <c r="C6325" s="19">
        <v>0.0</v>
      </c>
      <c r="D6325" s="42">
        <v>57.9</v>
      </c>
      <c r="E6325" s="43">
        <v>1.0</v>
      </c>
      <c r="F6325" s="19" t="s">
        <v>44</v>
      </c>
      <c r="G6325" s="19" t="s">
        <v>44</v>
      </c>
      <c r="H6325" s="44" t="s">
        <v>39</v>
      </c>
      <c r="I6325" s="19" t="s">
        <v>39</v>
      </c>
    </row>
    <row r="6326">
      <c r="A6326" s="41">
        <v>44416.0</v>
      </c>
      <c r="B6326" s="19">
        <v>956067.0</v>
      </c>
      <c r="C6326" s="19">
        <v>0.0</v>
      </c>
      <c r="D6326" s="42">
        <v>83.6</v>
      </c>
      <c r="E6326" s="43">
        <v>1.0</v>
      </c>
      <c r="F6326" s="19" t="s">
        <v>44</v>
      </c>
      <c r="G6326" s="19" t="s">
        <v>44</v>
      </c>
      <c r="H6326" s="44" t="s">
        <v>39</v>
      </c>
      <c r="I6326" s="19" t="s">
        <v>39</v>
      </c>
    </row>
    <row r="6327">
      <c r="A6327" s="41">
        <v>44417.0</v>
      </c>
      <c r="B6327" s="19">
        <v>956633.0</v>
      </c>
      <c r="C6327" s="19">
        <v>1.0</v>
      </c>
      <c r="D6327" s="42">
        <v>58.8</v>
      </c>
      <c r="E6327" s="43">
        <v>1.0</v>
      </c>
      <c r="F6327" s="19" t="s">
        <v>44</v>
      </c>
      <c r="G6327" s="19" t="s">
        <v>44</v>
      </c>
      <c r="H6327" s="44" t="s">
        <v>39</v>
      </c>
      <c r="I6327" s="19" t="s">
        <v>39</v>
      </c>
    </row>
    <row r="6328">
      <c r="A6328" s="41">
        <v>44418.0</v>
      </c>
      <c r="B6328" s="19">
        <v>957407.0</v>
      </c>
      <c r="C6328" s="19">
        <v>0.0</v>
      </c>
      <c r="D6328" s="42">
        <v>52.2</v>
      </c>
      <c r="E6328" s="43">
        <v>1.0</v>
      </c>
      <c r="F6328" s="19" t="s">
        <v>44</v>
      </c>
      <c r="G6328" s="19" t="s">
        <v>44</v>
      </c>
      <c r="H6328" s="44" t="s">
        <v>39</v>
      </c>
      <c r="I6328" s="19" t="s">
        <v>39</v>
      </c>
    </row>
    <row r="6329">
      <c r="A6329" s="41">
        <v>44419.0</v>
      </c>
      <c r="B6329" s="19">
        <v>958004.0</v>
      </c>
      <c r="C6329" s="19">
        <v>0.0</v>
      </c>
      <c r="D6329" s="42">
        <v>33.1</v>
      </c>
      <c r="E6329" s="43">
        <v>1.0</v>
      </c>
      <c r="F6329" s="19" t="s">
        <v>44</v>
      </c>
      <c r="G6329" s="19" t="s">
        <v>44</v>
      </c>
      <c r="H6329" s="44" t="s">
        <v>39</v>
      </c>
      <c r="I6329" s="19" t="s">
        <v>39</v>
      </c>
    </row>
    <row r="6330">
      <c r="A6330" s="41">
        <v>44420.0</v>
      </c>
      <c r="B6330" s="19">
        <v>959343.0</v>
      </c>
      <c r="C6330" s="19">
        <v>0.0</v>
      </c>
      <c r="D6330" s="42">
        <v>9.8</v>
      </c>
      <c r="E6330" s="43">
        <v>1.0</v>
      </c>
      <c r="F6330" s="19" t="s">
        <v>44</v>
      </c>
      <c r="G6330" s="19" t="s">
        <v>44</v>
      </c>
      <c r="H6330" s="44" t="s">
        <v>39</v>
      </c>
      <c r="I6330" s="19" t="s">
        <v>39</v>
      </c>
    </row>
    <row r="6331">
      <c r="A6331" s="41">
        <v>44420.0</v>
      </c>
      <c r="B6331" s="19">
        <v>959061.0</v>
      </c>
      <c r="C6331" s="19">
        <v>1.0</v>
      </c>
      <c r="D6331" s="42">
        <v>36.1</v>
      </c>
      <c r="E6331" s="43">
        <v>1.0</v>
      </c>
      <c r="F6331" s="19" t="s">
        <v>44</v>
      </c>
      <c r="G6331" s="19" t="s">
        <v>44</v>
      </c>
      <c r="H6331" s="44" t="s">
        <v>39</v>
      </c>
      <c r="I6331" s="19" t="s">
        <v>39</v>
      </c>
    </row>
    <row r="6332">
      <c r="A6332" s="41">
        <v>44420.0</v>
      </c>
      <c r="B6332" s="19">
        <v>959065.0</v>
      </c>
      <c r="C6332" s="19">
        <v>1.0</v>
      </c>
      <c r="D6332" s="42">
        <v>39.5</v>
      </c>
      <c r="E6332" s="43">
        <v>1.0</v>
      </c>
      <c r="F6332" s="19" t="s">
        <v>44</v>
      </c>
      <c r="G6332" s="19" t="s">
        <v>44</v>
      </c>
      <c r="H6332" s="44" t="s">
        <v>39</v>
      </c>
      <c r="I6332" s="19" t="s">
        <v>39</v>
      </c>
    </row>
    <row r="6333">
      <c r="A6333" s="41">
        <v>44421.0</v>
      </c>
      <c r="B6333" s="19">
        <v>959905.0</v>
      </c>
      <c r="C6333" s="19">
        <v>0.0</v>
      </c>
      <c r="D6333" s="42">
        <v>56.0</v>
      </c>
      <c r="E6333" s="43">
        <v>1.0</v>
      </c>
      <c r="F6333" s="19" t="s">
        <v>44</v>
      </c>
      <c r="G6333" s="19" t="s">
        <v>44</v>
      </c>
      <c r="H6333" s="44" t="s">
        <v>39</v>
      </c>
      <c r="I6333" s="19" t="s">
        <v>39</v>
      </c>
    </row>
    <row r="6334">
      <c r="A6334" s="41">
        <v>44412.0</v>
      </c>
      <c r="B6334" s="19">
        <v>952430.0</v>
      </c>
      <c r="C6334" s="19">
        <v>0.0</v>
      </c>
      <c r="D6334" s="42">
        <v>97.7</v>
      </c>
      <c r="E6334" s="43">
        <v>1.0</v>
      </c>
      <c r="F6334" s="19" t="s">
        <v>44</v>
      </c>
      <c r="G6334" s="19" t="s">
        <v>44</v>
      </c>
      <c r="H6334" s="44" t="s">
        <v>39</v>
      </c>
      <c r="I6334" s="19" t="s">
        <v>39</v>
      </c>
    </row>
    <row r="6335">
      <c r="A6335" s="41">
        <v>44413.0</v>
      </c>
      <c r="B6335" s="19">
        <v>953203.0</v>
      </c>
      <c r="C6335" s="19">
        <v>1.0</v>
      </c>
      <c r="D6335" s="42">
        <v>13.8</v>
      </c>
      <c r="E6335" s="43">
        <v>1.0</v>
      </c>
      <c r="F6335" s="19" t="s">
        <v>44</v>
      </c>
      <c r="G6335" s="19" t="s">
        <v>44</v>
      </c>
      <c r="H6335" s="44" t="s">
        <v>39</v>
      </c>
      <c r="I6335" s="19" t="s">
        <v>39</v>
      </c>
    </row>
    <row r="6336">
      <c r="A6336" s="41">
        <v>44415.0</v>
      </c>
      <c r="B6336" s="19">
        <v>954960.0</v>
      </c>
      <c r="C6336" s="19">
        <v>0.0</v>
      </c>
      <c r="D6336" s="42">
        <v>14.8</v>
      </c>
      <c r="E6336" s="43">
        <v>1.0</v>
      </c>
      <c r="F6336" s="19" t="s">
        <v>44</v>
      </c>
      <c r="G6336" s="19" t="s">
        <v>44</v>
      </c>
      <c r="H6336" s="44" t="s">
        <v>39</v>
      </c>
      <c r="I6336" s="19" t="s">
        <v>39</v>
      </c>
    </row>
    <row r="6337">
      <c r="A6337" s="41">
        <v>44415.0</v>
      </c>
      <c r="B6337" s="19">
        <v>955048.0</v>
      </c>
      <c r="C6337" s="19">
        <v>0.0</v>
      </c>
      <c r="D6337" s="42">
        <v>4.6</v>
      </c>
      <c r="E6337" s="43">
        <v>1.0</v>
      </c>
      <c r="F6337" s="19" t="s">
        <v>44</v>
      </c>
      <c r="G6337" s="19" t="s">
        <v>44</v>
      </c>
      <c r="H6337" s="44" t="s">
        <v>39</v>
      </c>
      <c r="I6337" s="19" t="s">
        <v>39</v>
      </c>
    </row>
    <row r="6338">
      <c r="A6338" s="41">
        <v>44416.0</v>
      </c>
      <c r="B6338" s="19">
        <v>956095.0</v>
      </c>
      <c r="C6338" s="19">
        <v>0.0</v>
      </c>
      <c r="D6338" s="42">
        <v>75.4</v>
      </c>
      <c r="E6338" s="43">
        <v>1.0</v>
      </c>
      <c r="F6338" s="19" t="s">
        <v>44</v>
      </c>
      <c r="G6338" s="19" t="s">
        <v>44</v>
      </c>
      <c r="H6338" s="44" t="s">
        <v>39</v>
      </c>
      <c r="I6338" s="19" t="s">
        <v>39</v>
      </c>
    </row>
    <row r="6339">
      <c r="A6339" s="41">
        <v>44419.0</v>
      </c>
      <c r="B6339" s="19">
        <v>958333.0</v>
      </c>
      <c r="C6339" s="19">
        <v>1.0</v>
      </c>
      <c r="D6339" s="42">
        <v>82.7</v>
      </c>
      <c r="E6339" s="43">
        <v>1.0</v>
      </c>
      <c r="F6339" s="19" t="s">
        <v>44</v>
      </c>
      <c r="G6339" s="19" t="s">
        <v>44</v>
      </c>
      <c r="H6339" s="44" t="s">
        <v>39</v>
      </c>
      <c r="I6339" s="19" t="s">
        <v>39</v>
      </c>
    </row>
    <row r="6340">
      <c r="A6340" s="41">
        <v>44420.0</v>
      </c>
      <c r="B6340" s="19">
        <v>959311.0</v>
      </c>
      <c r="C6340" s="19">
        <v>1.0</v>
      </c>
      <c r="D6340" s="42">
        <v>44.3</v>
      </c>
      <c r="E6340" s="43">
        <v>1.0</v>
      </c>
      <c r="F6340" s="19" t="s">
        <v>44</v>
      </c>
      <c r="G6340" s="19" t="s">
        <v>44</v>
      </c>
      <c r="H6340" s="44" t="s">
        <v>39</v>
      </c>
      <c r="I6340" s="19" t="s">
        <v>39</v>
      </c>
    </row>
    <row r="6341">
      <c r="A6341" s="41">
        <v>44420.0</v>
      </c>
      <c r="B6341" s="19">
        <v>959011.0</v>
      </c>
      <c r="C6341" s="19">
        <v>0.0</v>
      </c>
      <c r="D6341" s="42">
        <v>92.0</v>
      </c>
      <c r="E6341" s="43">
        <v>1.0</v>
      </c>
      <c r="F6341" s="19" t="s">
        <v>44</v>
      </c>
      <c r="G6341" s="19" t="s">
        <v>44</v>
      </c>
      <c r="H6341" s="44" t="s">
        <v>39</v>
      </c>
      <c r="I6341" s="19" t="s">
        <v>39</v>
      </c>
    </row>
    <row r="6342">
      <c r="A6342" s="41">
        <v>44422.0</v>
      </c>
      <c r="B6342" s="19">
        <v>960341.0</v>
      </c>
      <c r="C6342" s="19">
        <v>1.0</v>
      </c>
      <c r="D6342" s="42">
        <v>94.0</v>
      </c>
      <c r="E6342" s="43">
        <v>1.0</v>
      </c>
      <c r="F6342" s="19" t="s">
        <v>44</v>
      </c>
      <c r="G6342" s="19" t="s">
        <v>44</v>
      </c>
      <c r="H6342" s="44" t="s">
        <v>39</v>
      </c>
      <c r="I6342" s="19" t="s">
        <v>39</v>
      </c>
    </row>
    <row r="6343">
      <c r="A6343" s="41">
        <v>44409.0</v>
      </c>
      <c r="B6343" s="19">
        <v>949911.0</v>
      </c>
      <c r="C6343" s="19">
        <v>1.0</v>
      </c>
      <c r="D6343" s="42">
        <v>33.1</v>
      </c>
      <c r="E6343" s="43">
        <v>1.0</v>
      </c>
      <c r="F6343" s="19" t="s">
        <v>44</v>
      </c>
      <c r="G6343" s="19" t="s">
        <v>44</v>
      </c>
      <c r="H6343" s="44" t="s">
        <v>39</v>
      </c>
      <c r="I6343" s="19" t="s">
        <v>39</v>
      </c>
    </row>
    <row r="6344">
      <c r="A6344" s="41">
        <v>44409.0</v>
      </c>
      <c r="B6344" s="19">
        <v>949581.0</v>
      </c>
      <c r="C6344" s="19">
        <v>0.0</v>
      </c>
      <c r="D6344" s="42">
        <v>96.0</v>
      </c>
      <c r="E6344" s="43">
        <v>1.0</v>
      </c>
      <c r="F6344" s="19" t="s">
        <v>44</v>
      </c>
      <c r="G6344" s="19" t="s">
        <v>44</v>
      </c>
      <c r="H6344" s="44" t="s">
        <v>39</v>
      </c>
      <c r="I6344" s="19" t="s">
        <v>39</v>
      </c>
    </row>
    <row r="6345">
      <c r="A6345" s="41">
        <v>44410.0</v>
      </c>
      <c r="B6345" s="19">
        <v>950199.0</v>
      </c>
      <c r="C6345" s="19">
        <v>0.0</v>
      </c>
      <c r="D6345" s="42">
        <v>26.7</v>
      </c>
      <c r="E6345" s="43">
        <v>1.0</v>
      </c>
      <c r="F6345" s="19" t="s">
        <v>44</v>
      </c>
      <c r="G6345" s="19" t="s">
        <v>44</v>
      </c>
      <c r="H6345" s="44" t="s">
        <v>39</v>
      </c>
      <c r="I6345" s="19" t="s">
        <v>39</v>
      </c>
    </row>
    <row r="6346">
      <c r="A6346" s="41">
        <v>44413.0</v>
      </c>
      <c r="B6346" s="19">
        <v>953387.0</v>
      </c>
      <c r="C6346" s="19">
        <v>0.0</v>
      </c>
      <c r="D6346" s="42">
        <v>139.4</v>
      </c>
      <c r="E6346" s="43">
        <v>1.0</v>
      </c>
      <c r="F6346" s="19" t="s">
        <v>44</v>
      </c>
      <c r="G6346" s="19" t="s">
        <v>44</v>
      </c>
      <c r="H6346" s="44" t="s">
        <v>39</v>
      </c>
      <c r="I6346" s="19" t="s">
        <v>39</v>
      </c>
    </row>
    <row r="6347">
      <c r="A6347" s="41">
        <v>44416.0</v>
      </c>
      <c r="B6347" s="19">
        <v>955467.0</v>
      </c>
      <c r="C6347" s="19">
        <v>0.0</v>
      </c>
      <c r="D6347" s="42">
        <v>68.0</v>
      </c>
      <c r="E6347" s="43">
        <v>1.0</v>
      </c>
      <c r="F6347" s="19" t="s">
        <v>44</v>
      </c>
      <c r="G6347" s="19" t="s">
        <v>44</v>
      </c>
      <c r="H6347" s="44" t="s">
        <v>39</v>
      </c>
      <c r="I6347" s="19" t="s">
        <v>39</v>
      </c>
    </row>
    <row r="6348">
      <c r="A6348" s="41">
        <v>44418.0</v>
      </c>
      <c r="B6348" s="19">
        <v>957394.0</v>
      </c>
      <c r="C6348" s="19">
        <v>1.0</v>
      </c>
      <c r="D6348" s="42">
        <v>112.9</v>
      </c>
      <c r="E6348" s="43">
        <v>1.0</v>
      </c>
      <c r="F6348" s="19" t="s">
        <v>44</v>
      </c>
      <c r="G6348" s="19" t="s">
        <v>44</v>
      </c>
      <c r="H6348" s="44" t="s">
        <v>39</v>
      </c>
      <c r="I6348" s="19" t="s">
        <v>39</v>
      </c>
    </row>
    <row r="6349">
      <c r="A6349" s="41">
        <v>44419.0</v>
      </c>
      <c r="B6349" s="19">
        <v>957948.0</v>
      </c>
      <c r="C6349" s="19">
        <v>0.0</v>
      </c>
      <c r="D6349" s="42">
        <v>42.4</v>
      </c>
      <c r="E6349" s="43">
        <v>1.0</v>
      </c>
      <c r="F6349" s="19" t="s">
        <v>44</v>
      </c>
      <c r="G6349" s="19" t="s">
        <v>44</v>
      </c>
      <c r="H6349" s="44" t="s">
        <v>39</v>
      </c>
      <c r="I6349" s="19" t="s">
        <v>39</v>
      </c>
    </row>
    <row r="6350">
      <c r="A6350" s="41">
        <v>44423.0</v>
      </c>
      <c r="B6350" s="19">
        <v>961102.0</v>
      </c>
      <c r="C6350" s="19">
        <v>0.0</v>
      </c>
      <c r="D6350" s="42">
        <v>6.1</v>
      </c>
      <c r="E6350" s="43">
        <v>1.0</v>
      </c>
      <c r="F6350" s="19" t="s">
        <v>44</v>
      </c>
      <c r="G6350" s="19" t="s">
        <v>44</v>
      </c>
      <c r="H6350" s="44" t="s">
        <v>39</v>
      </c>
      <c r="I6350" s="19" t="s">
        <v>39</v>
      </c>
    </row>
    <row r="6351">
      <c r="A6351" s="41">
        <v>44423.0</v>
      </c>
      <c r="B6351" s="19">
        <v>960867.0</v>
      </c>
      <c r="C6351" s="19">
        <v>0.0</v>
      </c>
      <c r="D6351" s="42">
        <v>52.3</v>
      </c>
      <c r="E6351" s="43">
        <v>1.0</v>
      </c>
      <c r="F6351" s="19" t="s">
        <v>44</v>
      </c>
      <c r="G6351" s="19" t="s">
        <v>44</v>
      </c>
      <c r="H6351" s="44" t="s">
        <v>39</v>
      </c>
      <c r="I6351" s="19" t="s">
        <v>39</v>
      </c>
    </row>
    <row r="6352">
      <c r="A6352" s="41">
        <v>44423.0</v>
      </c>
      <c r="B6352" s="19">
        <v>960749.0</v>
      </c>
      <c r="C6352" s="19">
        <v>0.0</v>
      </c>
      <c r="D6352" s="42">
        <v>29.3</v>
      </c>
      <c r="E6352" s="43">
        <v>1.0</v>
      </c>
      <c r="F6352" s="19" t="s">
        <v>44</v>
      </c>
      <c r="G6352" s="19" t="s">
        <v>44</v>
      </c>
      <c r="H6352" s="44" t="s">
        <v>39</v>
      </c>
      <c r="I6352" s="19" t="s">
        <v>39</v>
      </c>
    </row>
    <row r="6353">
      <c r="A6353" s="41">
        <v>44412.0</v>
      </c>
      <c r="B6353" s="19">
        <v>952667.0</v>
      </c>
      <c r="C6353" s="19">
        <v>0.0</v>
      </c>
      <c r="D6353" s="42">
        <v>49.7</v>
      </c>
      <c r="E6353" s="43">
        <v>1.0</v>
      </c>
      <c r="F6353" s="19" t="s">
        <v>44</v>
      </c>
      <c r="G6353" s="19" t="s">
        <v>44</v>
      </c>
      <c r="H6353" s="44" t="s">
        <v>39</v>
      </c>
      <c r="I6353" s="19" t="s">
        <v>39</v>
      </c>
    </row>
    <row r="6354">
      <c r="A6354" s="41">
        <v>44415.0</v>
      </c>
      <c r="B6354" s="19">
        <v>954764.0</v>
      </c>
      <c r="C6354" s="19">
        <v>1.0</v>
      </c>
      <c r="D6354" s="42">
        <v>29.6</v>
      </c>
      <c r="E6354" s="43">
        <v>1.0</v>
      </c>
      <c r="F6354" s="19" t="s">
        <v>44</v>
      </c>
      <c r="G6354" s="19" t="s">
        <v>44</v>
      </c>
      <c r="H6354" s="44" t="s">
        <v>39</v>
      </c>
      <c r="I6354" s="19" t="s">
        <v>39</v>
      </c>
    </row>
    <row r="6355">
      <c r="A6355" s="41">
        <v>44417.0</v>
      </c>
      <c r="B6355" s="19">
        <v>956915.0</v>
      </c>
      <c r="C6355" s="19">
        <v>1.0</v>
      </c>
      <c r="D6355" s="42">
        <v>95.3</v>
      </c>
      <c r="E6355" s="43">
        <v>1.0</v>
      </c>
      <c r="F6355" s="19" t="s">
        <v>44</v>
      </c>
      <c r="G6355" s="19" t="s">
        <v>44</v>
      </c>
      <c r="H6355" s="44" t="s">
        <v>39</v>
      </c>
      <c r="I6355" s="19" t="s">
        <v>39</v>
      </c>
    </row>
    <row r="6356">
      <c r="A6356" s="41">
        <v>44417.0</v>
      </c>
      <c r="B6356" s="19">
        <v>957004.0</v>
      </c>
      <c r="C6356" s="19">
        <v>0.0</v>
      </c>
      <c r="D6356" s="42">
        <v>93.3</v>
      </c>
      <c r="E6356" s="43">
        <v>1.0</v>
      </c>
      <c r="F6356" s="19" t="s">
        <v>44</v>
      </c>
      <c r="G6356" s="19" t="s">
        <v>44</v>
      </c>
      <c r="H6356" s="44" t="s">
        <v>39</v>
      </c>
      <c r="I6356" s="19" t="s">
        <v>39</v>
      </c>
    </row>
    <row r="6357">
      <c r="A6357" s="41">
        <v>44418.0</v>
      </c>
      <c r="B6357" s="19">
        <v>957767.0</v>
      </c>
      <c r="C6357" s="19">
        <v>0.0</v>
      </c>
      <c r="D6357" s="42">
        <v>62.9</v>
      </c>
      <c r="E6357" s="43">
        <v>1.0</v>
      </c>
      <c r="F6357" s="19" t="s">
        <v>44</v>
      </c>
      <c r="G6357" s="19" t="s">
        <v>44</v>
      </c>
      <c r="H6357" s="44" t="s">
        <v>39</v>
      </c>
      <c r="I6357" s="19" t="s">
        <v>39</v>
      </c>
    </row>
    <row r="6358">
      <c r="A6358" s="41">
        <v>44416.0</v>
      </c>
      <c r="B6358" s="19">
        <v>955498.0</v>
      </c>
      <c r="C6358" s="19">
        <v>0.0</v>
      </c>
      <c r="D6358" s="42">
        <v>34.9</v>
      </c>
      <c r="E6358" s="43">
        <v>1.0</v>
      </c>
      <c r="F6358" s="19" t="s">
        <v>44</v>
      </c>
      <c r="G6358" s="19" t="s">
        <v>44</v>
      </c>
      <c r="H6358" s="44" t="s">
        <v>39</v>
      </c>
      <c r="I6358" s="19" t="s">
        <v>39</v>
      </c>
    </row>
    <row r="6359">
      <c r="A6359" s="41">
        <v>44417.0</v>
      </c>
      <c r="B6359" s="19">
        <v>956411.0</v>
      </c>
      <c r="C6359" s="19">
        <v>1.0</v>
      </c>
      <c r="D6359" s="42">
        <v>42.5</v>
      </c>
      <c r="E6359" s="43">
        <v>1.0</v>
      </c>
      <c r="F6359" s="19" t="s">
        <v>44</v>
      </c>
      <c r="G6359" s="19" t="s">
        <v>44</v>
      </c>
      <c r="H6359" s="44" t="s">
        <v>39</v>
      </c>
      <c r="I6359" s="19" t="s">
        <v>39</v>
      </c>
    </row>
    <row r="6360">
      <c r="A6360" s="41">
        <v>44421.0</v>
      </c>
      <c r="B6360" s="19">
        <v>959548.0</v>
      </c>
      <c r="C6360" s="19">
        <v>1.0</v>
      </c>
      <c r="D6360" s="42">
        <v>106.2</v>
      </c>
      <c r="E6360" s="43">
        <v>1.0</v>
      </c>
      <c r="F6360" s="19" t="s">
        <v>44</v>
      </c>
      <c r="G6360" s="19" t="s">
        <v>44</v>
      </c>
      <c r="H6360" s="44" t="s">
        <v>39</v>
      </c>
      <c r="I6360" s="19" t="s">
        <v>39</v>
      </c>
    </row>
    <row r="6361">
      <c r="A6361" s="41">
        <v>44423.0</v>
      </c>
      <c r="B6361" s="19">
        <v>960665.0</v>
      </c>
      <c r="C6361" s="19">
        <v>0.0</v>
      </c>
      <c r="D6361" s="42">
        <v>152.3</v>
      </c>
      <c r="E6361" s="43">
        <v>1.0</v>
      </c>
      <c r="F6361" s="19" t="s">
        <v>44</v>
      </c>
      <c r="G6361" s="19" t="s">
        <v>44</v>
      </c>
      <c r="H6361" s="44" t="s">
        <v>39</v>
      </c>
      <c r="I6361" s="19" t="s">
        <v>39</v>
      </c>
    </row>
    <row r="6362">
      <c r="A6362" s="41">
        <v>44423.0</v>
      </c>
      <c r="B6362" s="19">
        <v>960687.0</v>
      </c>
      <c r="C6362" s="19">
        <v>1.0</v>
      </c>
      <c r="D6362" s="42">
        <v>262.4</v>
      </c>
      <c r="E6362" s="43">
        <v>1.0</v>
      </c>
      <c r="F6362" s="19" t="s">
        <v>44</v>
      </c>
      <c r="G6362" s="19" t="s">
        <v>44</v>
      </c>
      <c r="H6362" s="44" t="s">
        <v>39</v>
      </c>
      <c r="I6362" s="19" t="s">
        <v>39</v>
      </c>
    </row>
    <row r="6363">
      <c r="A6363" s="41">
        <v>44411.0</v>
      </c>
      <c r="B6363" s="19">
        <v>951953.0</v>
      </c>
      <c r="C6363" s="19">
        <v>1.0</v>
      </c>
      <c r="D6363" s="42">
        <v>10.8</v>
      </c>
      <c r="E6363" s="43">
        <v>1.0</v>
      </c>
      <c r="F6363" s="19" t="s">
        <v>44</v>
      </c>
      <c r="G6363" s="19" t="s">
        <v>44</v>
      </c>
      <c r="H6363" s="44" t="s">
        <v>39</v>
      </c>
      <c r="I6363" s="19" t="s">
        <v>39</v>
      </c>
    </row>
    <row r="6364">
      <c r="A6364" s="41">
        <v>44411.0</v>
      </c>
      <c r="B6364" s="19">
        <v>951745.0</v>
      </c>
      <c r="C6364" s="19">
        <v>0.0</v>
      </c>
      <c r="D6364" s="42">
        <v>69.1</v>
      </c>
      <c r="E6364" s="43">
        <v>1.0</v>
      </c>
      <c r="F6364" s="19" t="s">
        <v>44</v>
      </c>
      <c r="G6364" s="19" t="s">
        <v>44</v>
      </c>
      <c r="H6364" s="44" t="s">
        <v>39</v>
      </c>
      <c r="I6364" s="19" t="s">
        <v>39</v>
      </c>
    </row>
    <row r="6365">
      <c r="A6365" s="41">
        <v>44412.0</v>
      </c>
      <c r="B6365" s="19">
        <v>952535.0</v>
      </c>
      <c r="C6365" s="19">
        <v>0.0</v>
      </c>
      <c r="D6365" s="42">
        <v>68.5</v>
      </c>
      <c r="E6365" s="43">
        <v>1.0</v>
      </c>
      <c r="F6365" s="19" t="s">
        <v>44</v>
      </c>
      <c r="G6365" s="19" t="s">
        <v>44</v>
      </c>
      <c r="H6365" s="44" t="s">
        <v>39</v>
      </c>
      <c r="I6365" s="19" t="s">
        <v>39</v>
      </c>
    </row>
    <row r="6366">
      <c r="A6366" s="41">
        <v>44415.0</v>
      </c>
      <c r="B6366" s="19">
        <v>954899.0</v>
      </c>
      <c r="C6366" s="19">
        <v>0.0</v>
      </c>
      <c r="D6366" s="42">
        <v>70.9</v>
      </c>
      <c r="E6366" s="43">
        <v>1.0</v>
      </c>
      <c r="F6366" s="19" t="s">
        <v>44</v>
      </c>
      <c r="G6366" s="19" t="s">
        <v>44</v>
      </c>
      <c r="H6366" s="44" t="s">
        <v>39</v>
      </c>
      <c r="I6366" s="19" t="s">
        <v>39</v>
      </c>
    </row>
    <row r="6367">
      <c r="A6367" s="41">
        <v>44415.0</v>
      </c>
      <c r="B6367" s="19">
        <v>954819.0</v>
      </c>
      <c r="C6367" s="19">
        <v>0.0</v>
      </c>
      <c r="D6367" s="42">
        <v>60.4</v>
      </c>
      <c r="E6367" s="43">
        <v>1.0</v>
      </c>
      <c r="F6367" s="19" t="s">
        <v>44</v>
      </c>
      <c r="G6367" s="19" t="s">
        <v>44</v>
      </c>
      <c r="H6367" s="44" t="s">
        <v>39</v>
      </c>
      <c r="I6367" s="19" t="s">
        <v>39</v>
      </c>
    </row>
    <row r="6368">
      <c r="A6368" s="41">
        <v>44416.0</v>
      </c>
      <c r="B6368" s="19">
        <v>955399.0</v>
      </c>
      <c r="C6368" s="19">
        <v>1.0</v>
      </c>
      <c r="D6368" s="42">
        <v>35.8</v>
      </c>
      <c r="E6368" s="43">
        <v>1.0</v>
      </c>
      <c r="F6368" s="19" t="s">
        <v>44</v>
      </c>
      <c r="G6368" s="19" t="s">
        <v>44</v>
      </c>
      <c r="H6368" s="44" t="s">
        <v>39</v>
      </c>
      <c r="I6368" s="19" t="s">
        <v>39</v>
      </c>
    </row>
    <row r="6369">
      <c r="A6369" s="41">
        <v>44410.0</v>
      </c>
      <c r="B6369" s="19">
        <v>950432.0</v>
      </c>
      <c r="C6369" s="19">
        <v>0.0</v>
      </c>
      <c r="D6369" s="42">
        <v>18.0</v>
      </c>
      <c r="E6369" s="43">
        <v>1.0</v>
      </c>
      <c r="F6369" s="19" t="s">
        <v>44</v>
      </c>
      <c r="G6369" s="19" t="s">
        <v>44</v>
      </c>
      <c r="H6369" s="44" t="s">
        <v>39</v>
      </c>
      <c r="I6369" s="19" t="s">
        <v>39</v>
      </c>
    </row>
    <row r="6370">
      <c r="A6370" s="41">
        <v>44410.0</v>
      </c>
      <c r="B6370" s="19">
        <v>950934.0</v>
      </c>
      <c r="C6370" s="19">
        <v>0.0</v>
      </c>
      <c r="D6370" s="42">
        <v>31.8</v>
      </c>
      <c r="E6370" s="43">
        <v>1.0</v>
      </c>
      <c r="F6370" s="19" t="s">
        <v>44</v>
      </c>
      <c r="G6370" s="19" t="s">
        <v>44</v>
      </c>
      <c r="H6370" s="44" t="s">
        <v>39</v>
      </c>
      <c r="I6370" s="19" t="s">
        <v>39</v>
      </c>
    </row>
    <row r="6371">
      <c r="A6371" s="41">
        <v>44411.0</v>
      </c>
      <c r="B6371" s="19">
        <v>951103.0</v>
      </c>
      <c r="C6371" s="19">
        <v>1.0</v>
      </c>
      <c r="D6371" s="42">
        <v>105.7</v>
      </c>
      <c r="E6371" s="43">
        <v>1.0</v>
      </c>
      <c r="F6371" s="19" t="s">
        <v>44</v>
      </c>
      <c r="G6371" s="19" t="s">
        <v>44</v>
      </c>
      <c r="H6371" s="44" t="s">
        <v>39</v>
      </c>
      <c r="I6371" s="19" t="s">
        <v>39</v>
      </c>
    </row>
    <row r="6372">
      <c r="A6372" s="41">
        <v>44416.0</v>
      </c>
      <c r="B6372" s="19">
        <v>955641.0</v>
      </c>
      <c r="C6372" s="19">
        <v>0.0</v>
      </c>
      <c r="D6372" s="42">
        <v>14.6</v>
      </c>
      <c r="E6372" s="43">
        <v>1.0</v>
      </c>
      <c r="F6372" s="19" t="s">
        <v>44</v>
      </c>
      <c r="G6372" s="19" t="s">
        <v>44</v>
      </c>
      <c r="H6372" s="44" t="s">
        <v>39</v>
      </c>
      <c r="I6372" s="19" t="s">
        <v>39</v>
      </c>
    </row>
    <row r="6373">
      <c r="A6373" s="41">
        <v>44416.0</v>
      </c>
      <c r="B6373" s="19">
        <v>955581.0</v>
      </c>
      <c r="C6373" s="19">
        <v>0.0</v>
      </c>
      <c r="D6373" s="42">
        <v>70.3</v>
      </c>
      <c r="E6373" s="43">
        <v>1.0</v>
      </c>
      <c r="F6373" s="19" t="s">
        <v>44</v>
      </c>
      <c r="G6373" s="19" t="s">
        <v>44</v>
      </c>
      <c r="H6373" s="44" t="s">
        <v>39</v>
      </c>
      <c r="I6373" s="19" t="s">
        <v>39</v>
      </c>
    </row>
    <row r="6374">
      <c r="A6374" s="41">
        <v>44419.0</v>
      </c>
      <c r="B6374" s="19">
        <v>958039.0</v>
      </c>
      <c r="C6374" s="19">
        <v>0.0</v>
      </c>
      <c r="D6374" s="42">
        <v>89.3</v>
      </c>
      <c r="E6374" s="43">
        <v>1.0</v>
      </c>
      <c r="F6374" s="19" t="s">
        <v>44</v>
      </c>
      <c r="G6374" s="19" t="s">
        <v>44</v>
      </c>
      <c r="H6374" s="44" t="s">
        <v>39</v>
      </c>
      <c r="I6374" s="19" t="s">
        <v>39</v>
      </c>
    </row>
    <row r="6375">
      <c r="A6375" s="41">
        <v>44419.0</v>
      </c>
      <c r="B6375" s="19">
        <v>957923.0</v>
      </c>
      <c r="C6375" s="19">
        <v>0.0</v>
      </c>
      <c r="D6375" s="42">
        <v>75.3</v>
      </c>
      <c r="E6375" s="43">
        <v>1.0</v>
      </c>
      <c r="F6375" s="19" t="s">
        <v>44</v>
      </c>
      <c r="G6375" s="19" t="s">
        <v>44</v>
      </c>
      <c r="H6375" s="44" t="s">
        <v>39</v>
      </c>
      <c r="I6375" s="19" t="s">
        <v>39</v>
      </c>
    </row>
    <row r="6376">
      <c r="A6376" s="41">
        <v>44423.0</v>
      </c>
      <c r="B6376" s="19">
        <v>960718.0</v>
      </c>
      <c r="C6376" s="19">
        <v>0.0</v>
      </c>
      <c r="D6376" s="42">
        <v>32.7</v>
      </c>
      <c r="E6376" s="43">
        <v>1.0</v>
      </c>
      <c r="F6376" s="19" t="s">
        <v>44</v>
      </c>
      <c r="G6376" s="19" t="s">
        <v>44</v>
      </c>
      <c r="H6376" s="44" t="s">
        <v>39</v>
      </c>
      <c r="I6376" s="19" t="s">
        <v>39</v>
      </c>
    </row>
    <row r="6377">
      <c r="A6377" s="41">
        <v>44423.0</v>
      </c>
      <c r="B6377" s="19">
        <v>960957.0</v>
      </c>
      <c r="C6377" s="19">
        <v>0.0</v>
      </c>
      <c r="D6377" s="42">
        <v>102.6</v>
      </c>
      <c r="E6377" s="43">
        <v>1.0</v>
      </c>
      <c r="F6377" s="19" t="s">
        <v>44</v>
      </c>
      <c r="G6377" s="19" t="s">
        <v>44</v>
      </c>
      <c r="H6377" s="44" t="s">
        <v>39</v>
      </c>
      <c r="I6377" s="19" t="s">
        <v>39</v>
      </c>
    </row>
    <row r="6378">
      <c r="A6378" s="41">
        <v>44409.0</v>
      </c>
      <c r="B6378" s="19">
        <v>949808.0</v>
      </c>
      <c r="C6378" s="19">
        <v>0.0</v>
      </c>
      <c r="D6378" s="42">
        <v>45.3</v>
      </c>
      <c r="E6378" s="43">
        <v>1.0</v>
      </c>
      <c r="F6378" s="19" t="s">
        <v>44</v>
      </c>
      <c r="G6378" s="19" t="s">
        <v>44</v>
      </c>
      <c r="H6378" s="44" t="s">
        <v>39</v>
      </c>
      <c r="I6378" s="19" t="s">
        <v>39</v>
      </c>
    </row>
    <row r="6379">
      <c r="A6379" s="41">
        <v>44410.0</v>
      </c>
      <c r="B6379" s="19">
        <v>950208.0</v>
      </c>
      <c r="C6379" s="19">
        <v>1.0</v>
      </c>
      <c r="D6379" s="42">
        <v>95.3</v>
      </c>
      <c r="E6379" s="43">
        <v>1.0</v>
      </c>
      <c r="F6379" s="19" t="s">
        <v>44</v>
      </c>
      <c r="G6379" s="19" t="s">
        <v>44</v>
      </c>
      <c r="H6379" s="44" t="s">
        <v>39</v>
      </c>
      <c r="I6379" s="19" t="s">
        <v>39</v>
      </c>
    </row>
    <row r="6380">
      <c r="A6380" s="41">
        <v>44410.0</v>
      </c>
      <c r="B6380" s="19">
        <v>950901.0</v>
      </c>
      <c r="C6380" s="19">
        <v>0.0</v>
      </c>
      <c r="D6380" s="42">
        <v>37.9</v>
      </c>
      <c r="E6380" s="43">
        <v>1.0</v>
      </c>
      <c r="F6380" s="19" t="s">
        <v>44</v>
      </c>
      <c r="G6380" s="19" t="s">
        <v>44</v>
      </c>
      <c r="H6380" s="44" t="s">
        <v>39</v>
      </c>
      <c r="I6380" s="19" t="s">
        <v>39</v>
      </c>
    </row>
    <row r="6381">
      <c r="A6381" s="41">
        <v>44412.0</v>
      </c>
      <c r="B6381" s="19">
        <v>952208.0</v>
      </c>
      <c r="C6381" s="19">
        <v>0.0</v>
      </c>
      <c r="D6381" s="42">
        <v>38.2</v>
      </c>
      <c r="E6381" s="43">
        <v>1.0</v>
      </c>
      <c r="F6381" s="19" t="s">
        <v>44</v>
      </c>
      <c r="G6381" s="19" t="s">
        <v>44</v>
      </c>
      <c r="H6381" s="44" t="s">
        <v>39</v>
      </c>
      <c r="I6381" s="19" t="s">
        <v>39</v>
      </c>
    </row>
    <row r="6382">
      <c r="A6382" s="41">
        <v>44413.0</v>
      </c>
      <c r="B6382" s="19">
        <v>953634.0</v>
      </c>
      <c r="C6382" s="19">
        <v>1.0</v>
      </c>
      <c r="D6382" s="42">
        <v>13.1</v>
      </c>
      <c r="E6382" s="43">
        <v>1.0</v>
      </c>
      <c r="F6382" s="19" t="s">
        <v>44</v>
      </c>
      <c r="G6382" s="19" t="s">
        <v>44</v>
      </c>
      <c r="H6382" s="44" t="s">
        <v>39</v>
      </c>
      <c r="I6382" s="19" t="s">
        <v>39</v>
      </c>
    </row>
    <row r="6383">
      <c r="A6383" s="41">
        <v>44416.0</v>
      </c>
      <c r="B6383" s="19">
        <v>955957.0</v>
      </c>
      <c r="C6383" s="19">
        <v>0.0</v>
      </c>
      <c r="D6383" s="42">
        <v>96.5</v>
      </c>
      <c r="E6383" s="43">
        <v>1.0</v>
      </c>
      <c r="F6383" s="19" t="s">
        <v>44</v>
      </c>
      <c r="G6383" s="19" t="s">
        <v>44</v>
      </c>
      <c r="H6383" s="44" t="s">
        <v>39</v>
      </c>
      <c r="I6383" s="19" t="s">
        <v>39</v>
      </c>
    </row>
    <row r="6384">
      <c r="A6384" s="41">
        <v>44417.0</v>
      </c>
      <c r="B6384" s="19">
        <v>956601.0</v>
      </c>
      <c r="C6384" s="19">
        <v>0.0</v>
      </c>
      <c r="D6384" s="42">
        <v>14.4</v>
      </c>
      <c r="E6384" s="43">
        <v>1.0</v>
      </c>
      <c r="F6384" s="19" t="s">
        <v>44</v>
      </c>
      <c r="G6384" s="19" t="s">
        <v>44</v>
      </c>
      <c r="H6384" s="44" t="s">
        <v>39</v>
      </c>
      <c r="I6384" s="19" t="s">
        <v>39</v>
      </c>
    </row>
    <row r="6385">
      <c r="A6385" s="41">
        <v>44417.0</v>
      </c>
      <c r="B6385" s="19">
        <v>956647.0</v>
      </c>
      <c r="C6385" s="19">
        <v>0.0</v>
      </c>
      <c r="D6385" s="42">
        <v>708.3</v>
      </c>
      <c r="E6385" s="43">
        <v>1.0</v>
      </c>
      <c r="F6385" s="19" t="s">
        <v>44</v>
      </c>
      <c r="G6385" s="19" t="s">
        <v>44</v>
      </c>
      <c r="H6385" s="44" t="s">
        <v>39</v>
      </c>
      <c r="I6385" s="19" t="s">
        <v>39</v>
      </c>
    </row>
    <row r="6386">
      <c r="A6386" s="41">
        <v>44417.0</v>
      </c>
      <c r="B6386" s="19">
        <v>957071.0</v>
      </c>
      <c r="C6386" s="19">
        <v>1.0</v>
      </c>
      <c r="D6386" s="42">
        <v>18.8</v>
      </c>
      <c r="E6386" s="43">
        <v>1.0</v>
      </c>
      <c r="F6386" s="19" t="s">
        <v>44</v>
      </c>
      <c r="G6386" s="19" t="s">
        <v>44</v>
      </c>
      <c r="H6386" s="44" t="s">
        <v>39</v>
      </c>
      <c r="I6386" s="19" t="s">
        <v>39</v>
      </c>
    </row>
    <row r="6387">
      <c r="A6387" s="41">
        <v>44417.0</v>
      </c>
      <c r="B6387" s="19">
        <v>956984.0</v>
      </c>
      <c r="C6387" s="19">
        <v>1.0</v>
      </c>
      <c r="D6387" s="42">
        <v>82.2</v>
      </c>
      <c r="E6387" s="43">
        <v>1.0</v>
      </c>
      <c r="F6387" s="19" t="s">
        <v>44</v>
      </c>
      <c r="G6387" s="19" t="s">
        <v>44</v>
      </c>
      <c r="H6387" s="44" t="s">
        <v>39</v>
      </c>
      <c r="I6387" s="19" t="s">
        <v>39</v>
      </c>
    </row>
    <row r="6388">
      <c r="A6388" s="41">
        <v>44423.0</v>
      </c>
      <c r="B6388" s="19">
        <v>960956.0</v>
      </c>
      <c r="C6388" s="19">
        <v>0.0</v>
      </c>
      <c r="D6388" s="42">
        <v>49.9</v>
      </c>
      <c r="E6388" s="43">
        <v>1.0</v>
      </c>
      <c r="F6388" s="19" t="s">
        <v>44</v>
      </c>
      <c r="G6388" s="19" t="s">
        <v>44</v>
      </c>
      <c r="H6388" s="44" t="s">
        <v>39</v>
      </c>
      <c r="I6388" s="19" t="s">
        <v>39</v>
      </c>
    </row>
    <row r="6389">
      <c r="A6389" s="41">
        <v>44409.0</v>
      </c>
      <c r="B6389" s="19">
        <v>949793.0</v>
      </c>
      <c r="C6389" s="19">
        <v>0.0</v>
      </c>
      <c r="D6389" s="42">
        <v>18.6</v>
      </c>
      <c r="E6389" s="43">
        <v>1.0</v>
      </c>
      <c r="F6389" s="19" t="s">
        <v>44</v>
      </c>
      <c r="G6389" s="19" t="s">
        <v>44</v>
      </c>
      <c r="H6389" s="44" t="s">
        <v>39</v>
      </c>
      <c r="I6389" s="19" t="s">
        <v>39</v>
      </c>
    </row>
    <row r="6390">
      <c r="A6390" s="41">
        <v>44409.0</v>
      </c>
      <c r="B6390" s="19">
        <v>949697.0</v>
      </c>
      <c r="C6390" s="19">
        <v>0.0</v>
      </c>
      <c r="D6390" s="42">
        <v>65.4</v>
      </c>
      <c r="E6390" s="43">
        <v>1.0</v>
      </c>
      <c r="F6390" s="19" t="s">
        <v>44</v>
      </c>
      <c r="G6390" s="19" t="s">
        <v>44</v>
      </c>
      <c r="H6390" s="44" t="s">
        <v>39</v>
      </c>
      <c r="I6390" s="19" t="s">
        <v>39</v>
      </c>
    </row>
    <row r="6391">
      <c r="A6391" s="41">
        <v>44412.0</v>
      </c>
      <c r="B6391" s="19">
        <v>952191.0</v>
      </c>
      <c r="C6391" s="19">
        <v>0.0</v>
      </c>
      <c r="D6391" s="42">
        <v>61.9</v>
      </c>
      <c r="E6391" s="43">
        <v>1.0</v>
      </c>
      <c r="F6391" s="19" t="s">
        <v>44</v>
      </c>
      <c r="G6391" s="19" t="s">
        <v>44</v>
      </c>
      <c r="H6391" s="44" t="s">
        <v>39</v>
      </c>
      <c r="I6391" s="19" t="s">
        <v>39</v>
      </c>
    </row>
    <row r="6392">
      <c r="A6392" s="41">
        <v>44412.0</v>
      </c>
      <c r="B6392" s="19">
        <v>952537.0</v>
      </c>
      <c r="C6392" s="19">
        <v>0.0</v>
      </c>
      <c r="D6392" s="42">
        <v>41.5</v>
      </c>
      <c r="E6392" s="43">
        <v>1.0</v>
      </c>
      <c r="F6392" s="19" t="s">
        <v>44</v>
      </c>
      <c r="G6392" s="19" t="s">
        <v>44</v>
      </c>
      <c r="H6392" s="44" t="s">
        <v>39</v>
      </c>
      <c r="I6392" s="19" t="s">
        <v>39</v>
      </c>
    </row>
    <row r="6393">
      <c r="A6393" s="41">
        <v>44413.0</v>
      </c>
      <c r="B6393" s="19">
        <v>953522.0</v>
      </c>
      <c r="C6393" s="19">
        <v>1.0</v>
      </c>
      <c r="D6393" s="42">
        <v>38.1</v>
      </c>
      <c r="E6393" s="43">
        <v>1.0</v>
      </c>
      <c r="F6393" s="19" t="s">
        <v>44</v>
      </c>
      <c r="G6393" s="19" t="s">
        <v>44</v>
      </c>
      <c r="H6393" s="44" t="s">
        <v>39</v>
      </c>
      <c r="I6393" s="19" t="s">
        <v>39</v>
      </c>
    </row>
    <row r="6394">
      <c r="A6394" s="41">
        <v>44413.0</v>
      </c>
      <c r="B6394" s="19">
        <v>953583.0</v>
      </c>
      <c r="C6394" s="19">
        <v>0.0</v>
      </c>
      <c r="D6394" s="42">
        <v>93.6</v>
      </c>
      <c r="E6394" s="43">
        <v>1.0</v>
      </c>
      <c r="F6394" s="19" t="s">
        <v>44</v>
      </c>
      <c r="G6394" s="19" t="s">
        <v>44</v>
      </c>
      <c r="H6394" s="44" t="s">
        <v>39</v>
      </c>
      <c r="I6394" s="19" t="s">
        <v>39</v>
      </c>
    </row>
    <row r="6395">
      <c r="A6395" s="41">
        <v>44414.0</v>
      </c>
      <c r="B6395" s="19">
        <v>954570.0</v>
      </c>
      <c r="C6395" s="19">
        <v>0.0</v>
      </c>
      <c r="D6395" s="42">
        <v>56.5</v>
      </c>
      <c r="E6395" s="43">
        <v>1.0</v>
      </c>
      <c r="F6395" s="19" t="s">
        <v>44</v>
      </c>
      <c r="G6395" s="19" t="s">
        <v>44</v>
      </c>
      <c r="H6395" s="44" t="s">
        <v>39</v>
      </c>
      <c r="I6395" s="19" t="s">
        <v>39</v>
      </c>
    </row>
    <row r="6396">
      <c r="A6396" s="41">
        <v>44415.0</v>
      </c>
      <c r="B6396" s="19">
        <v>955119.0</v>
      </c>
      <c r="C6396" s="19">
        <v>0.0</v>
      </c>
      <c r="D6396" s="42">
        <v>82.5</v>
      </c>
      <c r="E6396" s="43">
        <v>1.0</v>
      </c>
      <c r="F6396" s="19" t="s">
        <v>44</v>
      </c>
      <c r="G6396" s="19" t="s">
        <v>44</v>
      </c>
      <c r="H6396" s="44" t="s">
        <v>39</v>
      </c>
      <c r="I6396" s="19" t="s">
        <v>39</v>
      </c>
    </row>
    <row r="6397">
      <c r="A6397" s="41">
        <v>44415.0</v>
      </c>
      <c r="B6397" s="19">
        <v>954851.0</v>
      </c>
      <c r="C6397" s="19">
        <v>0.0</v>
      </c>
      <c r="D6397" s="42">
        <v>59.9</v>
      </c>
      <c r="E6397" s="43">
        <v>1.0</v>
      </c>
      <c r="F6397" s="19" t="s">
        <v>44</v>
      </c>
      <c r="G6397" s="19" t="s">
        <v>44</v>
      </c>
      <c r="H6397" s="44" t="s">
        <v>39</v>
      </c>
      <c r="I6397" s="19" t="s">
        <v>39</v>
      </c>
    </row>
    <row r="6398">
      <c r="A6398" s="41">
        <v>44416.0</v>
      </c>
      <c r="B6398" s="19">
        <v>955683.0</v>
      </c>
      <c r="C6398" s="19">
        <v>0.0</v>
      </c>
      <c r="D6398" s="42">
        <v>15.0</v>
      </c>
      <c r="E6398" s="43">
        <v>1.0</v>
      </c>
      <c r="F6398" s="19" t="s">
        <v>44</v>
      </c>
      <c r="G6398" s="19" t="s">
        <v>44</v>
      </c>
      <c r="H6398" s="44" t="s">
        <v>39</v>
      </c>
      <c r="I6398" s="19" t="s">
        <v>39</v>
      </c>
    </row>
    <row r="6399">
      <c r="A6399" s="41">
        <v>44417.0</v>
      </c>
      <c r="B6399" s="19">
        <v>956505.0</v>
      </c>
      <c r="C6399" s="19">
        <v>0.0</v>
      </c>
      <c r="D6399" s="42">
        <v>31.2</v>
      </c>
      <c r="E6399" s="43">
        <v>1.0</v>
      </c>
      <c r="F6399" s="19" t="s">
        <v>44</v>
      </c>
      <c r="G6399" s="19" t="s">
        <v>44</v>
      </c>
      <c r="H6399" s="44" t="s">
        <v>39</v>
      </c>
      <c r="I6399" s="19" t="s">
        <v>39</v>
      </c>
    </row>
    <row r="6400">
      <c r="A6400" s="41">
        <v>44417.0</v>
      </c>
      <c r="B6400" s="19">
        <v>956810.0</v>
      </c>
      <c r="C6400" s="19">
        <v>0.0</v>
      </c>
      <c r="D6400" s="42">
        <v>37.9</v>
      </c>
      <c r="E6400" s="43">
        <v>1.0</v>
      </c>
      <c r="F6400" s="19" t="s">
        <v>44</v>
      </c>
      <c r="G6400" s="19" t="s">
        <v>44</v>
      </c>
      <c r="H6400" s="44" t="s">
        <v>39</v>
      </c>
      <c r="I6400" s="19" t="s">
        <v>39</v>
      </c>
    </row>
    <row r="6401">
      <c r="A6401" s="41">
        <v>44417.0</v>
      </c>
      <c r="B6401" s="19">
        <v>956424.0</v>
      </c>
      <c r="C6401" s="19">
        <v>0.0</v>
      </c>
      <c r="D6401" s="42">
        <v>92.2</v>
      </c>
      <c r="E6401" s="43">
        <v>1.0</v>
      </c>
      <c r="F6401" s="19" t="s">
        <v>44</v>
      </c>
      <c r="G6401" s="19" t="s">
        <v>44</v>
      </c>
      <c r="H6401" s="44" t="s">
        <v>39</v>
      </c>
      <c r="I6401" s="19" t="s">
        <v>39</v>
      </c>
    </row>
    <row r="6402">
      <c r="A6402" s="41">
        <v>44417.0</v>
      </c>
      <c r="B6402" s="19">
        <v>957122.0</v>
      </c>
      <c r="C6402" s="19">
        <v>0.0</v>
      </c>
      <c r="D6402" s="42">
        <v>57.9</v>
      </c>
      <c r="E6402" s="43">
        <v>1.0</v>
      </c>
      <c r="F6402" s="19" t="s">
        <v>44</v>
      </c>
      <c r="G6402" s="19" t="s">
        <v>44</v>
      </c>
      <c r="H6402" s="44" t="s">
        <v>39</v>
      </c>
      <c r="I6402" s="19" t="s">
        <v>39</v>
      </c>
    </row>
    <row r="6403">
      <c r="A6403" s="41">
        <v>44418.0</v>
      </c>
      <c r="B6403" s="19">
        <v>957754.0</v>
      </c>
      <c r="C6403" s="19">
        <v>0.0</v>
      </c>
      <c r="D6403" s="42">
        <v>73.3</v>
      </c>
      <c r="E6403" s="43">
        <v>1.0</v>
      </c>
      <c r="F6403" s="19" t="s">
        <v>44</v>
      </c>
      <c r="G6403" s="19" t="s">
        <v>44</v>
      </c>
      <c r="H6403" s="44" t="s">
        <v>39</v>
      </c>
      <c r="I6403" s="19" t="s">
        <v>39</v>
      </c>
    </row>
    <row r="6404">
      <c r="A6404" s="41">
        <v>44418.0</v>
      </c>
      <c r="B6404" s="19">
        <v>957344.0</v>
      </c>
      <c r="C6404" s="19">
        <v>0.0</v>
      </c>
      <c r="D6404" s="42">
        <v>45.6</v>
      </c>
      <c r="E6404" s="43">
        <v>1.0</v>
      </c>
      <c r="F6404" s="19" t="s">
        <v>44</v>
      </c>
      <c r="G6404" s="19" t="s">
        <v>44</v>
      </c>
      <c r="H6404" s="44" t="s">
        <v>39</v>
      </c>
      <c r="I6404" s="19" t="s">
        <v>39</v>
      </c>
    </row>
    <row r="6405">
      <c r="A6405" s="41">
        <v>44422.0</v>
      </c>
      <c r="B6405" s="19">
        <v>960430.0</v>
      </c>
      <c r="C6405" s="19">
        <v>1.0</v>
      </c>
      <c r="D6405" s="42">
        <v>334.8</v>
      </c>
      <c r="E6405" s="43">
        <v>1.0</v>
      </c>
      <c r="F6405" s="19" t="s">
        <v>44</v>
      </c>
      <c r="G6405" s="19" t="s">
        <v>44</v>
      </c>
      <c r="H6405" s="44" t="s">
        <v>39</v>
      </c>
      <c r="I6405" s="19" t="s">
        <v>39</v>
      </c>
    </row>
    <row r="6406">
      <c r="A6406" s="41">
        <v>44409.0</v>
      </c>
      <c r="B6406" s="19">
        <v>949210.0</v>
      </c>
      <c r="C6406" s="19">
        <v>1.0</v>
      </c>
      <c r="D6406" s="42">
        <v>47.7</v>
      </c>
      <c r="E6406" s="43">
        <v>1.0</v>
      </c>
      <c r="F6406" s="19" t="s">
        <v>44</v>
      </c>
      <c r="G6406" s="19" t="s">
        <v>44</v>
      </c>
      <c r="H6406" s="44" t="s">
        <v>39</v>
      </c>
      <c r="I6406" s="19" t="s">
        <v>39</v>
      </c>
    </row>
    <row r="6407">
      <c r="A6407" s="41">
        <v>44410.0</v>
      </c>
      <c r="B6407" s="19">
        <v>951038.0</v>
      </c>
      <c r="C6407" s="19">
        <v>1.0</v>
      </c>
      <c r="D6407" s="42">
        <v>59.5</v>
      </c>
      <c r="E6407" s="43">
        <v>1.0</v>
      </c>
      <c r="F6407" s="19" t="s">
        <v>44</v>
      </c>
      <c r="G6407" s="19" t="s">
        <v>44</v>
      </c>
      <c r="H6407" s="44" t="s">
        <v>39</v>
      </c>
      <c r="I6407" s="19" t="s">
        <v>39</v>
      </c>
    </row>
    <row r="6408">
      <c r="A6408" s="41">
        <v>44410.0</v>
      </c>
      <c r="B6408" s="19">
        <v>950637.0</v>
      </c>
      <c r="C6408" s="19">
        <v>1.0</v>
      </c>
      <c r="D6408" s="42">
        <v>51.6</v>
      </c>
      <c r="E6408" s="43">
        <v>1.0</v>
      </c>
      <c r="F6408" s="19" t="s">
        <v>44</v>
      </c>
      <c r="G6408" s="19" t="s">
        <v>44</v>
      </c>
      <c r="H6408" s="44" t="s">
        <v>39</v>
      </c>
      <c r="I6408" s="19" t="s">
        <v>39</v>
      </c>
    </row>
    <row r="6409">
      <c r="A6409" s="41">
        <v>44411.0</v>
      </c>
      <c r="B6409" s="19">
        <v>951371.0</v>
      </c>
      <c r="C6409" s="19">
        <v>0.0</v>
      </c>
      <c r="D6409" s="42">
        <v>14.3</v>
      </c>
      <c r="E6409" s="43">
        <v>1.0</v>
      </c>
      <c r="F6409" s="19" t="s">
        <v>44</v>
      </c>
      <c r="G6409" s="19" t="s">
        <v>44</v>
      </c>
      <c r="H6409" s="44" t="s">
        <v>39</v>
      </c>
      <c r="I6409" s="19" t="s">
        <v>39</v>
      </c>
    </row>
    <row r="6410">
      <c r="A6410" s="41">
        <v>44411.0</v>
      </c>
      <c r="B6410" s="19">
        <v>951702.0</v>
      </c>
      <c r="C6410" s="19">
        <v>0.0</v>
      </c>
      <c r="D6410" s="42">
        <v>31.3</v>
      </c>
      <c r="E6410" s="43">
        <v>1.0</v>
      </c>
      <c r="F6410" s="19" t="s">
        <v>44</v>
      </c>
      <c r="G6410" s="19" t="s">
        <v>44</v>
      </c>
      <c r="H6410" s="44" t="s">
        <v>39</v>
      </c>
      <c r="I6410" s="19" t="s">
        <v>39</v>
      </c>
    </row>
    <row r="6411">
      <c r="A6411" s="41">
        <v>44411.0</v>
      </c>
      <c r="B6411" s="19">
        <v>951101.0</v>
      </c>
      <c r="C6411" s="19">
        <v>0.0</v>
      </c>
      <c r="D6411" s="42">
        <v>105.8</v>
      </c>
      <c r="E6411" s="43">
        <v>1.0</v>
      </c>
      <c r="F6411" s="19" t="s">
        <v>44</v>
      </c>
      <c r="G6411" s="19" t="s">
        <v>44</v>
      </c>
      <c r="H6411" s="44" t="s">
        <v>39</v>
      </c>
      <c r="I6411" s="19" t="s">
        <v>39</v>
      </c>
    </row>
    <row r="6412">
      <c r="A6412" s="41">
        <v>44413.0</v>
      </c>
      <c r="B6412" s="19">
        <v>953339.0</v>
      </c>
      <c r="C6412" s="19">
        <v>0.0</v>
      </c>
      <c r="D6412" s="42">
        <v>145.5</v>
      </c>
      <c r="E6412" s="43">
        <v>1.0</v>
      </c>
      <c r="F6412" s="19" t="s">
        <v>44</v>
      </c>
      <c r="G6412" s="19" t="s">
        <v>44</v>
      </c>
      <c r="H6412" s="44" t="s">
        <v>39</v>
      </c>
      <c r="I6412" s="19" t="s">
        <v>39</v>
      </c>
    </row>
    <row r="6413">
      <c r="A6413" s="41">
        <v>44414.0</v>
      </c>
      <c r="B6413" s="19">
        <v>953995.0</v>
      </c>
      <c r="C6413" s="19">
        <v>0.0</v>
      </c>
      <c r="D6413" s="42">
        <v>47.1</v>
      </c>
      <c r="E6413" s="43">
        <v>1.0</v>
      </c>
      <c r="F6413" s="19" t="s">
        <v>44</v>
      </c>
      <c r="G6413" s="19" t="s">
        <v>44</v>
      </c>
      <c r="H6413" s="44" t="s">
        <v>39</v>
      </c>
      <c r="I6413" s="19" t="s">
        <v>39</v>
      </c>
    </row>
    <row r="6414">
      <c r="A6414" s="41">
        <v>44417.0</v>
      </c>
      <c r="B6414" s="19">
        <v>956760.0</v>
      </c>
      <c r="C6414" s="19">
        <v>0.0</v>
      </c>
      <c r="D6414" s="42">
        <v>27.7</v>
      </c>
      <c r="E6414" s="43">
        <v>1.0</v>
      </c>
      <c r="F6414" s="19" t="s">
        <v>44</v>
      </c>
      <c r="G6414" s="19" t="s">
        <v>44</v>
      </c>
      <c r="H6414" s="44" t="s">
        <v>39</v>
      </c>
      <c r="I6414" s="19" t="s">
        <v>39</v>
      </c>
    </row>
    <row r="6415">
      <c r="A6415" s="41">
        <v>44417.0</v>
      </c>
      <c r="B6415" s="19">
        <v>956580.0</v>
      </c>
      <c r="C6415" s="19">
        <v>1.0</v>
      </c>
      <c r="D6415" s="42">
        <v>39.1</v>
      </c>
      <c r="E6415" s="43">
        <v>1.0</v>
      </c>
      <c r="F6415" s="19" t="s">
        <v>44</v>
      </c>
      <c r="G6415" s="19" t="s">
        <v>44</v>
      </c>
      <c r="H6415" s="44" t="s">
        <v>39</v>
      </c>
      <c r="I6415" s="19" t="s">
        <v>39</v>
      </c>
    </row>
    <row r="6416">
      <c r="A6416" s="41">
        <v>44417.0</v>
      </c>
      <c r="B6416" s="19">
        <v>956898.0</v>
      </c>
      <c r="C6416" s="19">
        <v>1.0</v>
      </c>
      <c r="D6416" s="42">
        <v>49.2</v>
      </c>
      <c r="E6416" s="43">
        <v>1.0</v>
      </c>
      <c r="F6416" s="19" t="s">
        <v>44</v>
      </c>
      <c r="G6416" s="19" t="s">
        <v>44</v>
      </c>
      <c r="H6416" s="44" t="s">
        <v>39</v>
      </c>
      <c r="I6416" s="19" t="s">
        <v>39</v>
      </c>
    </row>
    <row r="6417">
      <c r="A6417" s="41">
        <v>44421.0</v>
      </c>
      <c r="B6417" s="19">
        <v>959734.0</v>
      </c>
      <c r="C6417" s="19">
        <v>0.0</v>
      </c>
      <c r="D6417" s="42">
        <v>115.3</v>
      </c>
      <c r="E6417" s="43">
        <v>1.0</v>
      </c>
      <c r="F6417" s="19" t="s">
        <v>44</v>
      </c>
      <c r="G6417" s="19" t="s">
        <v>44</v>
      </c>
      <c r="H6417" s="44" t="s">
        <v>39</v>
      </c>
      <c r="I6417" s="19" t="s">
        <v>39</v>
      </c>
    </row>
    <row r="6418">
      <c r="A6418" s="41">
        <v>44422.0</v>
      </c>
      <c r="B6418" s="19">
        <v>960282.0</v>
      </c>
      <c r="C6418" s="19">
        <v>0.0</v>
      </c>
      <c r="D6418" s="42">
        <v>41.8</v>
      </c>
      <c r="E6418" s="43">
        <v>1.0</v>
      </c>
      <c r="F6418" s="19" t="s">
        <v>44</v>
      </c>
      <c r="G6418" s="19" t="s">
        <v>44</v>
      </c>
      <c r="H6418" s="44" t="s">
        <v>39</v>
      </c>
      <c r="I6418" s="19" t="s">
        <v>39</v>
      </c>
    </row>
    <row r="6419">
      <c r="A6419" s="41">
        <v>44423.0</v>
      </c>
      <c r="B6419" s="19">
        <v>960853.0</v>
      </c>
      <c r="C6419" s="19">
        <v>1.0</v>
      </c>
      <c r="D6419" s="42">
        <v>87.1</v>
      </c>
      <c r="E6419" s="43">
        <v>1.0</v>
      </c>
      <c r="F6419" s="19" t="s">
        <v>44</v>
      </c>
      <c r="G6419" s="19" t="s">
        <v>44</v>
      </c>
      <c r="H6419" s="44" t="s">
        <v>39</v>
      </c>
      <c r="I6419" s="19" t="s">
        <v>39</v>
      </c>
    </row>
    <row r="6420">
      <c r="A6420" s="41">
        <v>44423.0</v>
      </c>
      <c r="B6420" s="19">
        <v>960602.0</v>
      </c>
      <c r="C6420" s="19">
        <v>1.0</v>
      </c>
      <c r="D6420" s="42">
        <v>38.3</v>
      </c>
      <c r="E6420" s="43">
        <v>1.0</v>
      </c>
      <c r="F6420" s="19" t="s">
        <v>44</v>
      </c>
      <c r="G6420" s="19" t="s">
        <v>44</v>
      </c>
      <c r="H6420" s="44" t="s">
        <v>39</v>
      </c>
      <c r="I6420" s="19" t="s">
        <v>39</v>
      </c>
    </row>
    <row r="6421">
      <c r="A6421" s="41">
        <v>44409.0</v>
      </c>
      <c r="B6421" s="19">
        <v>949505.0</v>
      </c>
      <c r="C6421" s="19">
        <v>0.0</v>
      </c>
      <c r="D6421" s="42">
        <v>41.1</v>
      </c>
      <c r="E6421" s="43">
        <v>1.0</v>
      </c>
      <c r="F6421" s="19" t="s">
        <v>44</v>
      </c>
      <c r="G6421" s="19" t="s">
        <v>44</v>
      </c>
      <c r="H6421" s="44" t="s">
        <v>39</v>
      </c>
      <c r="I6421" s="19" t="s">
        <v>39</v>
      </c>
    </row>
    <row r="6422">
      <c r="A6422" s="41">
        <v>44411.0</v>
      </c>
      <c r="B6422" s="19">
        <v>951904.0</v>
      </c>
      <c r="C6422" s="19">
        <v>0.0</v>
      </c>
      <c r="D6422" s="42">
        <v>35.9</v>
      </c>
      <c r="E6422" s="43">
        <v>1.0</v>
      </c>
      <c r="F6422" s="19" t="s">
        <v>44</v>
      </c>
      <c r="G6422" s="19" t="s">
        <v>44</v>
      </c>
      <c r="H6422" s="44" t="s">
        <v>39</v>
      </c>
      <c r="I6422" s="19" t="s">
        <v>39</v>
      </c>
    </row>
    <row r="6423">
      <c r="A6423" s="41">
        <v>44412.0</v>
      </c>
      <c r="B6423" s="19">
        <v>952720.0</v>
      </c>
      <c r="C6423" s="19">
        <v>0.0</v>
      </c>
      <c r="D6423" s="42">
        <v>57.4</v>
      </c>
      <c r="E6423" s="43">
        <v>1.0</v>
      </c>
      <c r="F6423" s="19" t="s">
        <v>44</v>
      </c>
      <c r="G6423" s="19" t="s">
        <v>44</v>
      </c>
      <c r="H6423" s="44" t="s">
        <v>39</v>
      </c>
      <c r="I6423" s="19" t="s">
        <v>39</v>
      </c>
    </row>
    <row r="6424">
      <c r="A6424" s="41">
        <v>44412.0</v>
      </c>
      <c r="B6424" s="19">
        <v>952770.0</v>
      </c>
      <c r="C6424" s="19">
        <v>0.0</v>
      </c>
      <c r="D6424" s="42">
        <v>93.6</v>
      </c>
      <c r="E6424" s="43">
        <v>1.0</v>
      </c>
      <c r="F6424" s="19" t="s">
        <v>44</v>
      </c>
      <c r="G6424" s="19" t="s">
        <v>44</v>
      </c>
      <c r="H6424" s="44" t="s">
        <v>39</v>
      </c>
      <c r="I6424" s="19" t="s">
        <v>39</v>
      </c>
    </row>
    <row r="6425">
      <c r="A6425" s="41">
        <v>44413.0</v>
      </c>
      <c r="B6425" s="19">
        <v>952828.0</v>
      </c>
      <c r="C6425" s="19">
        <v>1.0</v>
      </c>
      <c r="D6425" s="42">
        <v>170.2</v>
      </c>
      <c r="E6425" s="43">
        <v>1.0</v>
      </c>
      <c r="F6425" s="19" t="s">
        <v>44</v>
      </c>
      <c r="G6425" s="19" t="s">
        <v>44</v>
      </c>
      <c r="H6425" s="44" t="s">
        <v>39</v>
      </c>
      <c r="I6425" s="19" t="s">
        <v>39</v>
      </c>
    </row>
    <row r="6426">
      <c r="A6426" s="41">
        <v>44413.0</v>
      </c>
      <c r="B6426" s="19">
        <v>953871.0</v>
      </c>
      <c r="C6426" s="19">
        <v>0.0</v>
      </c>
      <c r="D6426" s="42">
        <v>80.5</v>
      </c>
      <c r="E6426" s="43">
        <v>1.0</v>
      </c>
      <c r="F6426" s="19" t="s">
        <v>44</v>
      </c>
      <c r="G6426" s="19" t="s">
        <v>44</v>
      </c>
      <c r="H6426" s="44" t="s">
        <v>39</v>
      </c>
      <c r="I6426" s="19" t="s">
        <v>39</v>
      </c>
    </row>
    <row r="6427">
      <c r="A6427" s="41">
        <v>44416.0</v>
      </c>
      <c r="B6427" s="19">
        <v>956138.0</v>
      </c>
      <c r="C6427" s="19">
        <v>1.0</v>
      </c>
      <c r="D6427" s="42">
        <v>65.4</v>
      </c>
      <c r="E6427" s="43">
        <v>1.0</v>
      </c>
      <c r="F6427" s="19" t="s">
        <v>44</v>
      </c>
      <c r="G6427" s="19" t="s">
        <v>44</v>
      </c>
      <c r="H6427" s="44" t="s">
        <v>39</v>
      </c>
      <c r="I6427" s="19" t="s">
        <v>39</v>
      </c>
    </row>
    <row r="6428">
      <c r="A6428" s="41">
        <v>44417.0</v>
      </c>
      <c r="B6428" s="19">
        <v>957066.0</v>
      </c>
      <c r="C6428" s="19">
        <v>0.0</v>
      </c>
      <c r="D6428" s="42">
        <v>45.4</v>
      </c>
      <c r="E6428" s="43">
        <v>1.0</v>
      </c>
      <c r="F6428" s="19" t="s">
        <v>44</v>
      </c>
      <c r="G6428" s="19" t="s">
        <v>44</v>
      </c>
      <c r="H6428" s="44" t="s">
        <v>39</v>
      </c>
      <c r="I6428" s="19" t="s">
        <v>39</v>
      </c>
    </row>
    <row r="6429">
      <c r="A6429" s="41">
        <v>44418.0</v>
      </c>
      <c r="B6429" s="19">
        <v>957631.0</v>
      </c>
      <c r="C6429" s="19">
        <v>1.0</v>
      </c>
      <c r="D6429" s="42">
        <v>100.7</v>
      </c>
      <c r="E6429" s="43">
        <v>1.0</v>
      </c>
      <c r="F6429" s="19" t="s">
        <v>44</v>
      </c>
      <c r="G6429" s="19" t="s">
        <v>44</v>
      </c>
      <c r="H6429" s="44" t="s">
        <v>39</v>
      </c>
      <c r="I6429" s="19" t="s">
        <v>39</v>
      </c>
    </row>
    <row r="6430">
      <c r="A6430" s="41">
        <v>44418.0</v>
      </c>
      <c r="B6430" s="19">
        <v>957230.0</v>
      </c>
      <c r="C6430" s="19">
        <v>0.0</v>
      </c>
      <c r="D6430" s="42">
        <v>176.3</v>
      </c>
      <c r="E6430" s="43">
        <v>1.0</v>
      </c>
      <c r="F6430" s="19" t="s">
        <v>44</v>
      </c>
      <c r="G6430" s="19" t="s">
        <v>44</v>
      </c>
      <c r="H6430" s="44" t="s">
        <v>39</v>
      </c>
      <c r="I6430" s="19" t="s">
        <v>39</v>
      </c>
    </row>
    <row r="6431">
      <c r="A6431" s="41">
        <v>44420.0</v>
      </c>
      <c r="B6431" s="19">
        <v>958942.0</v>
      </c>
      <c r="C6431" s="19">
        <v>0.0</v>
      </c>
      <c r="D6431" s="42">
        <v>65.1</v>
      </c>
      <c r="E6431" s="43">
        <v>1.0</v>
      </c>
      <c r="F6431" s="19" t="s">
        <v>44</v>
      </c>
      <c r="G6431" s="19" t="s">
        <v>44</v>
      </c>
      <c r="H6431" s="44" t="s">
        <v>39</v>
      </c>
      <c r="I6431" s="19" t="s">
        <v>39</v>
      </c>
    </row>
    <row r="6432">
      <c r="A6432" s="41">
        <v>44412.0</v>
      </c>
      <c r="B6432" s="19">
        <v>952552.0</v>
      </c>
      <c r="C6432" s="19">
        <v>1.0</v>
      </c>
      <c r="D6432" s="42">
        <v>90.3</v>
      </c>
      <c r="E6432" s="43">
        <v>1.0</v>
      </c>
      <c r="F6432" s="19" t="s">
        <v>40</v>
      </c>
      <c r="G6432" s="19" t="s">
        <v>40</v>
      </c>
      <c r="H6432" s="44" t="s">
        <v>39</v>
      </c>
      <c r="I6432" s="19" t="s">
        <v>39</v>
      </c>
    </row>
    <row r="6433">
      <c r="A6433" s="41">
        <v>44413.0</v>
      </c>
      <c r="B6433" s="19">
        <v>953504.0</v>
      </c>
      <c r="C6433" s="19">
        <v>0.0</v>
      </c>
      <c r="D6433" s="42">
        <v>57.0</v>
      </c>
      <c r="E6433" s="43">
        <v>1.0</v>
      </c>
      <c r="F6433" s="19" t="s">
        <v>40</v>
      </c>
      <c r="G6433" s="19" t="s">
        <v>40</v>
      </c>
      <c r="H6433" s="44" t="s">
        <v>39</v>
      </c>
      <c r="I6433" s="19" t="s">
        <v>39</v>
      </c>
    </row>
    <row r="6434">
      <c r="A6434" s="41">
        <v>44413.0</v>
      </c>
      <c r="B6434" s="19">
        <v>953460.0</v>
      </c>
      <c r="C6434" s="19">
        <v>1.0</v>
      </c>
      <c r="D6434" s="42">
        <v>77.3</v>
      </c>
      <c r="E6434" s="43">
        <v>1.0</v>
      </c>
      <c r="F6434" s="19" t="s">
        <v>40</v>
      </c>
      <c r="G6434" s="19" t="s">
        <v>40</v>
      </c>
      <c r="H6434" s="44" t="s">
        <v>39</v>
      </c>
      <c r="I6434" s="19" t="s">
        <v>39</v>
      </c>
    </row>
    <row r="6435">
      <c r="A6435" s="41">
        <v>44422.0</v>
      </c>
      <c r="B6435" s="19">
        <v>960137.0</v>
      </c>
      <c r="C6435" s="19">
        <v>0.0</v>
      </c>
      <c r="D6435" s="42">
        <v>23.0</v>
      </c>
      <c r="E6435" s="43">
        <v>1.0</v>
      </c>
      <c r="F6435" s="19" t="s">
        <v>40</v>
      </c>
      <c r="G6435" s="19" t="s">
        <v>40</v>
      </c>
      <c r="H6435" s="44" t="s">
        <v>39</v>
      </c>
      <c r="I6435" s="19" t="s">
        <v>39</v>
      </c>
    </row>
    <row r="6436">
      <c r="A6436" s="41">
        <v>44409.0</v>
      </c>
      <c r="B6436" s="19">
        <v>949846.0</v>
      </c>
      <c r="C6436" s="19">
        <v>0.0</v>
      </c>
      <c r="D6436" s="42">
        <v>21.2</v>
      </c>
      <c r="E6436" s="43">
        <v>1.0</v>
      </c>
      <c r="F6436" s="19" t="s">
        <v>40</v>
      </c>
      <c r="G6436" s="19" t="s">
        <v>40</v>
      </c>
      <c r="H6436" s="44" t="s">
        <v>39</v>
      </c>
      <c r="I6436" s="19" t="s">
        <v>39</v>
      </c>
    </row>
    <row r="6437">
      <c r="A6437" s="41">
        <v>44409.0</v>
      </c>
      <c r="B6437" s="19">
        <v>949194.0</v>
      </c>
      <c r="C6437" s="19">
        <v>0.0</v>
      </c>
      <c r="D6437" s="42">
        <v>144.6</v>
      </c>
      <c r="E6437" s="43">
        <v>1.0</v>
      </c>
      <c r="F6437" s="19" t="s">
        <v>40</v>
      </c>
      <c r="G6437" s="19" t="s">
        <v>40</v>
      </c>
      <c r="H6437" s="44" t="s">
        <v>39</v>
      </c>
      <c r="I6437" s="19" t="s">
        <v>39</v>
      </c>
    </row>
    <row r="6438">
      <c r="A6438" s="41">
        <v>44411.0</v>
      </c>
      <c r="B6438" s="19">
        <v>951867.0</v>
      </c>
      <c r="C6438" s="19">
        <v>1.0</v>
      </c>
      <c r="D6438" s="42">
        <v>126.7</v>
      </c>
      <c r="E6438" s="43">
        <v>1.0</v>
      </c>
      <c r="F6438" s="19" t="s">
        <v>40</v>
      </c>
      <c r="G6438" s="19" t="s">
        <v>40</v>
      </c>
      <c r="H6438" s="44" t="s">
        <v>39</v>
      </c>
      <c r="I6438" s="19" t="s">
        <v>39</v>
      </c>
    </row>
    <row r="6439">
      <c r="A6439" s="41">
        <v>44411.0</v>
      </c>
      <c r="B6439" s="19">
        <v>951682.0</v>
      </c>
      <c r="C6439" s="19">
        <v>0.0</v>
      </c>
      <c r="D6439" s="42">
        <v>31.8</v>
      </c>
      <c r="E6439" s="43">
        <v>1.0</v>
      </c>
      <c r="F6439" s="19" t="s">
        <v>40</v>
      </c>
      <c r="G6439" s="19" t="s">
        <v>40</v>
      </c>
      <c r="H6439" s="44" t="s">
        <v>39</v>
      </c>
      <c r="I6439" s="19" t="s">
        <v>39</v>
      </c>
    </row>
    <row r="6440">
      <c r="A6440" s="41">
        <v>44414.0</v>
      </c>
      <c r="B6440" s="19">
        <v>954106.0</v>
      </c>
      <c r="C6440" s="19">
        <v>1.0</v>
      </c>
      <c r="D6440" s="42">
        <v>52.0</v>
      </c>
      <c r="E6440" s="43">
        <v>1.0</v>
      </c>
      <c r="F6440" s="19" t="s">
        <v>40</v>
      </c>
      <c r="G6440" s="19" t="s">
        <v>40</v>
      </c>
      <c r="H6440" s="44" t="s">
        <v>39</v>
      </c>
      <c r="I6440" s="19" t="s">
        <v>39</v>
      </c>
    </row>
    <row r="6441">
      <c r="A6441" s="41">
        <v>44417.0</v>
      </c>
      <c r="B6441" s="19">
        <v>956492.0</v>
      </c>
      <c r="C6441" s="19">
        <v>0.0</v>
      </c>
      <c r="D6441" s="42">
        <v>37.5</v>
      </c>
      <c r="E6441" s="43">
        <v>1.0</v>
      </c>
      <c r="F6441" s="19" t="s">
        <v>40</v>
      </c>
      <c r="G6441" s="19" t="s">
        <v>40</v>
      </c>
      <c r="H6441" s="44" t="s">
        <v>39</v>
      </c>
      <c r="I6441" s="19" t="s">
        <v>39</v>
      </c>
    </row>
    <row r="6442">
      <c r="A6442" s="41">
        <v>44418.0</v>
      </c>
      <c r="B6442" s="19">
        <v>957397.0</v>
      </c>
      <c r="C6442" s="19">
        <v>0.0</v>
      </c>
      <c r="D6442" s="42">
        <v>74.7</v>
      </c>
      <c r="E6442" s="43">
        <v>1.0</v>
      </c>
      <c r="F6442" s="19" t="s">
        <v>40</v>
      </c>
      <c r="G6442" s="19" t="s">
        <v>40</v>
      </c>
      <c r="H6442" s="44" t="s">
        <v>39</v>
      </c>
      <c r="I6442" s="19" t="s">
        <v>39</v>
      </c>
    </row>
    <row r="6443">
      <c r="A6443" s="41">
        <v>44419.0</v>
      </c>
      <c r="B6443" s="19">
        <v>958087.0</v>
      </c>
      <c r="C6443" s="19">
        <v>0.0</v>
      </c>
      <c r="D6443" s="42">
        <v>72.8</v>
      </c>
      <c r="E6443" s="43">
        <v>1.0</v>
      </c>
      <c r="F6443" s="19" t="s">
        <v>40</v>
      </c>
      <c r="G6443" s="19" t="s">
        <v>40</v>
      </c>
      <c r="H6443" s="44" t="s">
        <v>39</v>
      </c>
      <c r="I6443" s="19" t="s">
        <v>39</v>
      </c>
    </row>
    <row r="6444">
      <c r="A6444" s="41">
        <v>44419.0</v>
      </c>
      <c r="B6444" s="19">
        <v>958002.0</v>
      </c>
      <c r="C6444" s="19">
        <v>0.0</v>
      </c>
      <c r="D6444" s="42">
        <v>102.7</v>
      </c>
      <c r="E6444" s="43">
        <v>1.0</v>
      </c>
      <c r="F6444" s="19" t="s">
        <v>40</v>
      </c>
      <c r="G6444" s="19" t="s">
        <v>40</v>
      </c>
      <c r="H6444" s="44" t="s">
        <v>39</v>
      </c>
      <c r="I6444" s="19" t="s">
        <v>39</v>
      </c>
    </row>
    <row r="6445">
      <c r="A6445" s="41">
        <v>44422.0</v>
      </c>
      <c r="B6445" s="19">
        <v>960005.0</v>
      </c>
      <c r="C6445" s="19">
        <v>0.0</v>
      </c>
      <c r="D6445" s="42">
        <v>96.0</v>
      </c>
      <c r="E6445" s="43">
        <v>1.0</v>
      </c>
      <c r="F6445" s="19" t="s">
        <v>40</v>
      </c>
      <c r="G6445" s="19" t="s">
        <v>40</v>
      </c>
      <c r="H6445" s="44" t="s">
        <v>39</v>
      </c>
      <c r="I6445" s="19" t="s">
        <v>39</v>
      </c>
    </row>
    <row r="6446">
      <c r="A6446" s="41">
        <v>44423.0</v>
      </c>
      <c r="B6446" s="19">
        <v>960585.0</v>
      </c>
      <c r="C6446" s="19">
        <v>0.0</v>
      </c>
      <c r="D6446" s="42">
        <v>66.7</v>
      </c>
      <c r="E6446" s="43">
        <v>1.0</v>
      </c>
      <c r="F6446" s="19" t="s">
        <v>40</v>
      </c>
      <c r="G6446" s="19" t="s">
        <v>40</v>
      </c>
      <c r="H6446" s="44" t="s">
        <v>39</v>
      </c>
      <c r="I6446" s="19" t="s">
        <v>39</v>
      </c>
    </row>
    <row r="6447">
      <c r="A6447" s="41">
        <v>44409.0</v>
      </c>
      <c r="B6447" s="19">
        <v>949261.0</v>
      </c>
      <c r="C6447" s="19">
        <v>0.0</v>
      </c>
      <c r="D6447" s="42">
        <v>45.4</v>
      </c>
      <c r="E6447" s="43">
        <v>1.0</v>
      </c>
      <c r="F6447" s="19" t="s">
        <v>40</v>
      </c>
      <c r="G6447" s="19" t="s">
        <v>40</v>
      </c>
      <c r="H6447" s="44" t="s">
        <v>39</v>
      </c>
      <c r="I6447" s="19" t="s">
        <v>39</v>
      </c>
    </row>
    <row r="6448">
      <c r="A6448" s="41">
        <v>44409.0</v>
      </c>
      <c r="B6448" s="19">
        <v>949903.0</v>
      </c>
      <c r="C6448" s="19">
        <v>0.0</v>
      </c>
      <c r="D6448" s="42">
        <v>26.1</v>
      </c>
      <c r="E6448" s="43">
        <v>1.0</v>
      </c>
      <c r="F6448" s="19" t="s">
        <v>40</v>
      </c>
      <c r="G6448" s="19" t="s">
        <v>40</v>
      </c>
      <c r="H6448" s="44" t="s">
        <v>39</v>
      </c>
      <c r="I6448" s="19" t="s">
        <v>39</v>
      </c>
    </row>
    <row r="6449">
      <c r="A6449" s="41">
        <v>44411.0</v>
      </c>
      <c r="B6449" s="19">
        <v>951530.0</v>
      </c>
      <c r="C6449" s="19">
        <v>0.0</v>
      </c>
      <c r="D6449" s="42">
        <v>42.4</v>
      </c>
      <c r="E6449" s="43">
        <v>1.0</v>
      </c>
      <c r="F6449" s="19" t="s">
        <v>40</v>
      </c>
      <c r="G6449" s="19" t="s">
        <v>40</v>
      </c>
      <c r="H6449" s="44" t="s">
        <v>39</v>
      </c>
      <c r="I6449" s="19" t="s">
        <v>39</v>
      </c>
    </row>
    <row r="6450">
      <c r="A6450" s="41">
        <v>44411.0</v>
      </c>
      <c r="B6450" s="19">
        <v>951234.0</v>
      </c>
      <c r="C6450" s="19">
        <v>0.0</v>
      </c>
      <c r="D6450" s="42">
        <v>67.6</v>
      </c>
      <c r="E6450" s="43">
        <v>1.0</v>
      </c>
      <c r="F6450" s="19" t="s">
        <v>40</v>
      </c>
      <c r="G6450" s="19" t="s">
        <v>40</v>
      </c>
      <c r="H6450" s="44" t="s">
        <v>39</v>
      </c>
      <c r="I6450" s="19" t="s">
        <v>39</v>
      </c>
    </row>
    <row r="6451">
      <c r="A6451" s="41">
        <v>44411.0</v>
      </c>
      <c r="B6451" s="19">
        <v>951921.0</v>
      </c>
      <c r="C6451" s="19">
        <v>0.0</v>
      </c>
      <c r="D6451" s="42">
        <v>10.5</v>
      </c>
      <c r="E6451" s="43">
        <v>1.0</v>
      </c>
      <c r="F6451" s="19" t="s">
        <v>40</v>
      </c>
      <c r="G6451" s="19" t="s">
        <v>40</v>
      </c>
      <c r="H6451" s="44" t="s">
        <v>39</v>
      </c>
      <c r="I6451" s="19" t="s">
        <v>39</v>
      </c>
    </row>
    <row r="6452">
      <c r="A6452" s="41">
        <v>44412.0</v>
      </c>
      <c r="B6452" s="19">
        <v>952304.0</v>
      </c>
      <c r="C6452" s="19">
        <v>0.0</v>
      </c>
      <c r="D6452" s="42">
        <v>119.5</v>
      </c>
      <c r="E6452" s="43">
        <v>1.0</v>
      </c>
      <c r="F6452" s="19" t="s">
        <v>40</v>
      </c>
      <c r="G6452" s="19" t="s">
        <v>40</v>
      </c>
      <c r="H6452" s="44" t="s">
        <v>39</v>
      </c>
      <c r="I6452" s="19" t="s">
        <v>39</v>
      </c>
    </row>
    <row r="6453">
      <c r="A6453" s="41">
        <v>44412.0</v>
      </c>
      <c r="B6453" s="19">
        <v>952264.0</v>
      </c>
      <c r="C6453" s="19">
        <v>0.0</v>
      </c>
      <c r="D6453" s="42">
        <v>130.4</v>
      </c>
      <c r="E6453" s="43">
        <v>1.0</v>
      </c>
      <c r="F6453" s="19" t="s">
        <v>40</v>
      </c>
      <c r="G6453" s="19" t="s">
        <v>40</v>
      </c>
      <c r="H6453" s="44" t="s">
        <v>39</v>
      </c>
      <c r="I6453" s="19" t="s">
        <v>39</v>
      </c>
    </row>
    <row r="6454">
      <c r="A6454" s="41">
        <v>44417.0</v>
      </c>
      <c r="B6454" s="19">
        <v>957054.0</v>
      </c>
      <c r="C6454" s="19">
        <v>0.0</v>
      </c>
      <c r="D6454" s="42">
        <v>138.9</v>
      </c>
      <c r="E6454" s="43">
        <v>1.0</v>
      </c>
      <c r="F6454" s="19" t="s">
        <v>40</v>
      </c>
      <c r="G6454" s="19" t="s">
        <v>40</v>
      </c>
      <c r="H6454" s="44" t="s">
        <v>39</v>
      </c>
      <c r="I6454" s="19" t="s">
        <v>39</v>
      </c>
    </row>
    <row r="6455">
      <c r="A6455" s="41">
        <v>44417.0</v>
      </c>
      <c r="B6455" s="19">
        <v>956387.0</v>
      </c>
      <c r="C6455" s="19">
        <v>0.0</v>
      </c>
      <c r="D6455" s="42">
        <v>125.3</v>
      </c>
      <c r="E6455" s="43">
        <v>1.0</v>
      </c>
      <c r="F6455" s="19" t="s">
        <v>40</v>
      </c>
      <c r="G6455" s="19" t="s">
        <v>40</v>
      </c>
      <c r="H6455" s="44" t="s">
        <v>39</v>
      </c>
      <c r="I6455" s="19" t="s">
        <v>39</v>
      </c>
    </row>
    <row r="6456">
      <c r="A6456" s="41">
        <v>44418.0</v>
      </c>
      <c r="B6456" s="19">
        <v>957716.0</v>
      </c>
      <c r="C6456" s="19">
        <v>0.0</v>
      </c>
      <c r="D6456" s="42">
        <v>47.7</v>
      </c>
      <c r="E6456" s="43">
        <v>1.0</v>
      </c>
      <c r="F6456" s="19" t="s">
        <v>40</v>
      </c>
      <c r="G6456" s="19" t="s">
        <v>40</v>
      </c>
      <c r="H6456" s="44" t="s">
        <v>39</v>
      </c>
      <c r="I6456" s="19" t="s">
        <v>39</v>
      </c>
    </row>
    <row r="6457">
      <c r="A6457" s="41">
        <v>44419.0</v>
      </c>
      <c r="B6457" s="19">
        <v>958392.0</v>
      </c>
      <c r="C6457" s="19">
        <v>0.0</v>
      </c>
      <c r="D6457" s="42">
        <v>56.9</v>
      </c>
      <c r="E6457" s="43">
        <v>1.0</v>
      </c>
      <c r="F6457" s="19" t="s">
        <v>40</v>
      </c>
      <c r="G6457" s="19" t="s">
        <v>40</v>
      </c>
      <c r="H6457" s="44" t="s">
        <v>39</v>
      </c>
      <c r="I6457" s="19" t="s">
        <v>39</v>
      </c>
    </row>
    <row r="6458">
      <c r="A6458" s="41">
        <v>44421.0</v>
      </c>
      <c r="B6458" s="19">
        <v>959490.0</v>
      </c>
      <c r="C6458" s="19">
        <v>0.0</v>
      </c>
      <c r="D6458" s="42">
        <v>129.8</v>
      </c>
      <c r="E6458" s="43">
        <v>1.0</v>
      </c>
      <c r="F6458" s="19" t="s">
        <v>40</v>
      </c>
      <c r="G6458" s="19" t="s">
        <v>40</v>
      </c>
      <c r="H6458" s="44" t="s">
        <v>39</v>
      </c>
      <c r="I6458" s="19" t="s">
        <v>39</v>
      </c>
    </row>
    <row r="6459">
      <c r="A6459" s="41">
        <v>44423.0</v>
      </c>
      <c r="B6459" s="19">
        <v>960462.0</v>
      </c>
      <c r="C6459" s="19">
        <v>1.0</v>
      </c>
      <c r="D6459" s="42">
        <v>34.9</v>
      </c>
      <c r="E6459" s="43">
        <v>1.0</v>
      </c>
      <c r="F6459" s="19" t="s">
        <v>40</v>
      </c>
      <c r="G6459" s="19" t="s">
        <v>40</v>
      </c>
      <c r="H6459" s="44" t="s">
        <v>39</v>
      </c>
      <c r="I6459" s="19" t="s">
        <v>39</v>
      </c>
    </row>
    <row r="6460">
      <c r="A6460" s="41">
        <v>44409.0</v>
      </c>
      <c r="B6460" s="19">
        <v>949775.0</v>
      </c>
      <c r="C6460" s="19">
        <v>1.0</v>
      </c>
      <c r="D6460" s="42">
        <v>69.4</v>
      </c>
      <c r="E6460" s="43">
        <v>1.0</v>
      </c>
      <c r="F6460" s="19" t="s">
        <v>40</v>
      </c>
      <c r="G6460" s="19" t="s">
        <v>40</v>
      </c>
      <c r="H6460" s="44" t="s">
        <v>39</v>
      </c>
      <c r="I6460" s="19" t="s">
        <v>39</v>
      </c>
    </row>
    <row r="6461">
      <c r="A6461" s="41">
        <v>44409.0</v>
      </c>
      <c r="B6461" s="19">
        <v>949496.0</v>
      </c>
      <c r="C6461" s="19">
        <v>1.0</v>
      </c>
      <c r="D6461" s="42">
        <v>50.9</v>
      </c>
      <c r="E6461" s="43">
        <v>1.0</v>
      </c>
      <c r="F6461" s="19" t="s">
        <v>40</v>
      </c>
      <c r="G6461" s="19" t="s">
        <v>40</v>
      </c>
      <c r="H6461" s="44" t="s">
        <v>39</v>
      </c>
      <c r="I6461" s="19" t="s">
        <v>39</v>
      </c>
    </row>
    <row r="6462">
      <c r="A6462" s="41">
        <v>44410.0</v>
      </c>
      <c r="B6462" s="19">
        <v>950067.0</v>
      </c>
      <c r="C6462" s="19">
        <v>0.0</v>
      </c>
      <c r="D6462" s="42">
        <v>46.2</v>
      </c>
      <c r="E6462" s="43">
        <v>1.0</v>
      </c>
      <c r="F6462" s="19" t="s">
        <v>40</v>
      </c>
      <c r="G6462" s="19" t="s">
        <v>40</v>
      </c>
      <c r="H6462" s="44" t="s">
        <v>39</v>
      </c>
      <c r="I6462" s="19" t="s">
        <v>39</v>
      </c>
    </row>
    <row r="6463">
      <c r="A6463" s="41">
        <v>44412.0</v>
      </c>
      <c r="B6463" s="19">
        <v>952291.0</v>
      </c>
      <c r="C6463" s="19">
        <v>0.0</v>
      </c>
      <c r="D6463" s="42">
        <v>189.7</v>
      </c>
      <c r="E6463" s="43">
        <v>1.0</v>
      </c>
      <c r="F6463" s="19" t="s">
        <v>40</v>
      </c>
      <c r="G6463" s="19" t="s">
        <v>40</v>
      </c>
      <c r="H6463" s="44" t="s">
        <v>39</v>
      </c>
      <c r="I6463" s="19" t="s">
        <v>39</v>
      </c>
    </row>
    <row r="6464">
      <c r="A6464" s="41">
        <v>44416.0</v>
      </c>
      <c r="B6464" s="19">
        <v>956110.0</v>
      </c>
      <c r="C6464" s="19">
        <v>0.0</v>
      </c>
      <c r="D6464" s="42">
        <v>109.2</v>
      </c>
      <c r="E6464" s="43">
        <v>1.0</v>
      </c>
      <c r="F6464" s="19" t="s">
        <v>40</v>
      </c>
      <c r="G6464" s="19" t="s">
        <v>40</v>
      </c>
      <c r="H6464" s="44" t="s">
        <v>39</v>
      </c>
      <c r="I6464" s="19" t="s">
        <v>39</v>
      </c>
    </row>
    <row r="6465">
      <c r="A6465" s="41">
        <v>44416.0</v>
      </c>
      <c r="B6465" s="19">
        <v>956154.0</v>
      </c>
      <c r="C6465" s="19">
        <v>0.0</v>
      </c>
      <c r="D6465" s="42">
        <v>98.6</v>
      </c>
      <c r="E6465" s="43">
        <v>1.0</v>
      </c>
      <c r="F6465" s="19" t="s">
        <v>40</v>
      </c>
      <c r="G6465" s="19" t="s">
        <v>40</v>
      </c>
      <c r="H6465" s="44" t="s">
        <v>39</v>
      </c>
      <c r="I6465" s="19" t="s">
        <v>39</v>
      </c>
    </row>
    <row r="6466">
      <c r="A6466" s="41">
        <v>44420.0</v>
      </c>
      <c r="B6466" s="19">
        <v>958567.0</v>
      </c>
      <c r="C6466" s="19">
        <v>0.0</v>
      </c>
      <c r="D6466" s="42">
        <v>39.6</v>
      </c>
      <c r="E6466" s="43">
        <v>1.0</v>
      </c>
      <c r="F6466" s="19" t="s">
        <v>40</v>
      </c>
      <c r="G6466" s="19" t="s">
        <v>40</v>
      </c>
      <c r="H6466" s="44" t="s">
        <v>39</v>
      </c>
      <c r="I6466" s="19" t="s">
        <v>39</v>
      </c>
    </row>
    <row r="6467">
      <c r="A6467" s="41">
        <v>44420.0</v>
      </c>
      <c r="B6467" s="19">
        <v>958937.0</v>
      </c>
      <c r="C6467" s="19">
        <v>0.0</v>
      </c>
      <c r="D6467" s="42">
        <v>20.2</v>
      </c>
      <c r="E6467" s="43">
        <v>1.0</v>
      </c>
      <c r="F6467" s="19" t="s">
        <v>40</v>
      </c>
      <c r="G6467" s="19" t="s">
        <v>40</v>
      </c>
      <c r="H6467" s="44" t="s">
        <v>39</v>
      </c>
      <c r="I6467" s="19" t="s">
        <v>39</v>
      </c>
    </row>
    <row r="6468">
      <c r="A6468" s="41">
        <v>44410.0</v>
      </c>
      <c r="B6468" s="19">
        <v>950352.0</v>
      </c>
      <c r="C6468" s="19">
        <v>0.0</v>
      </c>
      <c r="D6468" s="42">
        <v>159.5</v>
      </c>
      <c r="E6468" s="43">
        <v>1.0</v>
      </c>
      <c r="F6468" s="19" t="s">
        <v>40</v>
      </c>
      <c r="G6468" s="19" t="s">
        <v>40</v>
      </c>
      <c r="H6468" s="44" t="s">
        <v>39</v>
      </c>
      <c r="I6468" s="19" t="s">
        <v>39</v>
      </c>
    </row>
    <row r="6469">
      <c r="A6469" s="41">
        <v>44413.0</v>
      </c>
      <c r="B6469" s="19">
        <v>952825.0</v>
      </c>
      <c r="C6469" s="19">
        <v>0.0</v>
      </c>
      <c r="D6469" s="42">
        <v>16.2</v>
      </c>
      <c r="E6469" s="43">
        <v>1.0</v>
      </c>
      <c r="F6469" s="19" t="s">
        <v>40</v>
      </c>
      <c r="G6469" s="19" t="s">
        <v>40</v>
      </c>
      <c r="H6469" s="44" t="s">
        <v>39</v>
      </c>
      <c r="I6469" s="19" t="s">
        <v>39</v>
      </c>
    </row>
    <row r="6470">
      <c r="A6470" s="41">
        <v>44414.0</v>
      </c>
      <c r="B6470" s="19">
        <v>954473.0</v>
      </c>
      <c r="C6470" s="19">
        <v>0.0</v>
      </c>
      <c r="D6470" s="42">
        <v>23.1</v>
      </c>
      <c r="E6470" s="43">
        <v>1.0</v>
      </c>
      <c r="F6470" s="19" t="s">
        <v>40</v>
      </c>
      <c r="G6470" s="19" t="s">
        <v>40</v>
      </c>
      <c r="H6470" s="44" t="s">
        <v>39</v>
      </c>
      <c r="I6470" s="19" t="s">
        <v>39</v>
      </c>
    </row>
    <row r="6471">
      <c r="A6471" s="41">
        <v>44414.0</v>
      </c>
      <c r="B6471" s="19">
        <v>954162.0</v>
      </c>
      <c r="C6471" s="19">
        <v>1.0</v>
      </c>
      <c r="D6471" s="42">
        <v>16.6</v>
      </c>
      <c r="E6471" s="43">
        <v>1.0</v>
      </c>
      <c r="F6471" s="19" t="s">
        <v>40</v>
      </c>
      <c r="G6471" s="19" t="s">
        <v>40</v>
      </c>
      <c r="H6471" s="44" t="s">
        <v>39</v>
      </c>
      <c r="I6471" s="19" t="s">
        <v>39</v>
      </c>
    </row>
    <row r="6472">
      <c r="A6472" s="41">
        <v>44415.0</v>
      </c>
      <c r="B6472" s="19">
        <v>954893.0</v>
      </c>
      <c r="C6472" s="19">
        <v>1.0</v>
      </c>
      <c r="D6472" s="42">
        <v>113.5</v>
      </c>
      <c r="E6472" s="43">
        <v>1.0</v>
      </c>
      <c r="F6472" s="19" t="s">
        <v>40</v>
      </c>
      <c r="G6472" s="19" t="s">
        <v>40</v>
      </c>
      <c r="H6472" s="44" t="s">
        <v>39</v>
      </c>
      <c r="I6472" s="19" t="s">
        <v>39</v>
      </c>
    </row>
    <row r="6473">
      <c r="A6473" s="41">
        <v>44418.0</v>
      </c>
      <c r="B6473" s="19">
        <v>957857.0</v>
      </c>
      <c r="C6473" s="19">
        <v>0.0</v>
      </c>
      <c r="D6473" s="42">
        <v>15.8</v>
      </c>
      <c r="E6473" s="43">
        <v>1.0</v>
      </c>
      <c r="F6473" s="19" t="s">
        <v>40</v>
      </c>
      <c r="G6473" s="19" t="s">
        <v>40</v>
      </c>
      <c r="H6473" s="44" t="s">
        <v>39</v>
      </c>
      <c r="I6473" s="19" t="s">
        <v>39</v>
      </c>
    </row>
    <row r="6474">
      <c r="A6474" s="41">
        <v>44419.0</v>
      </c>
      <c r="B6474" s="19">
        <v>958412.0</v>
      </c>
      <c r="C6474" s="19">
        <v>0.0</v>
      </c>
      <c r="D6474" s="42">
        <v>67.9</v>
      </c>
      <c r="E6474" s="43">
        <v>1.0</v>
      </c>
      <c r="F6474" s="19" t="s">
        <v>40</v>
      </c>
      <c r="G6474" s="19" t="s">
        <v>40</v>
      </c>
      <c r="H6474" s="44" t="s">
        <v>39</v>
      </c>
      <c r="I6474" s="19" t="s">
        <v>39</v>
      </c>
    </row>
    <row r="6475">
      <c r="A6475" s="41">
        <v>44421.0</v>
      </c>
      <c r="B6475" s="19">
        <v>959912.0</v>
      </c>
      <c r="C6475" s="19">
        <v>0.0</v>
      </c>
      <c r="D6475" s="42">
        <v>98.7</v>
      </c>
      <c r="E6475" s="43">
        <v>1.0</v>
      </c>
      <c r="F6475" s="19" t="s">
        <v>40</v>
      </c>
      <c r="G6475" s="19" t="s">
        <v>40</v>
      </c>
      <c r="H6475" s="44" t="s">
        <v>39</v>
      </c>
      <c r="I6475" s="19" t="s">
        <v>39</v>
      </c>
    </row>
    <row r="6476">
      <c r="A6476" s="41">
        <v>44421.0</v>
      </c>
      <c r="B6476" s="19">
        <v>959649.0</v>
      </c>
      <c r="C6476" s="19">
        <v>1.0</v>
      </c>
      <c r="D6476" s="42">
        <v>50.6</v>
      </c>
      <c r="E6476" s="43">
        <v>1.0</v>
      </c>
      <c r="F6476" s="19" t="s">
        <v>40</v>
      </c>
      <c r="G6476" s="19" t="s">
        <v>40</v>
      </c>
      <c r="H6476" s="44" t="s">
        <v>39</v>
      </c>
      <c r="I6476" s="19" t="s">
        <v>39</v>
      </c>
    </row>
    <row r="6477">
      <c r="A6477" s="41">
        <v>44421.0</v>
      </c>
      <c r="B6477" s="19">
        <v>959885.0</v>
      </c>
      <c r="C6477" s="19">
        <v>1.0</v>
      </c>
      <c r="D6477" s="42">
        <v>210.8</v>
      </c>
      <c r="E6477" s="43">
        <v>1.0</v>
      </c>
      <c r="F6477" s="19" t="s">
        <v>40</v>
      </c>
      <c r="G6477" s="19" t="s">
        <v>40</v>
      </c>
      <c r="H6477" s="44" t="s">
        <v>39</v>
      </c>
      <c r="I6477" s="19" t="s">
        <v>39</v>
      </c>
    </row>
    <row r="6478">
      <c r="A6478" s="41">
        <v>44411.0</v>
      </c>
      <c r="B6478" s="19">
        <v>951114.0</v>
      </c>
      <c r="C6478" s="19">
        <v>0.0</v>
      </c>
      <c r="D6478" s="42">
        <v>31.2</v>
      </c>
      <c r="E6478" s="43">
        <v>1.0</v>
      </c>
      <c r="F6478" s="19" t="s">
        <v>40</v>
      </c>
      <c r="G6478" s="19" t="s">
        <v>40</v>
      </c>
      <c r="H6478" s="44" t="s">
        <v>39</v>
      </c>
      <c r="I6478" s="19" t="s">
        <v>39</v>
      </c>
    </row>
    <row r="6479">
      <c r="A6479" s="41">
        <v>44417.0</v>
      </c>
      <c r="B6479" s="19">
        <v>956728.0</v>
      </c>
      <c r="C6479" s="19">
        <v>0.0</v>
      </c>
      <c r="D6479" s="42">
        <v>194.8</v>
      </c>
      <c r="E6479" s="43">
        <v>1.0</v>
      </c>
      <c r="F6479" s="19" t="s">
        <v>40</v>
      </c>
      <c r="G6479" s="19" t="s">
        <v>40</v>
      </c>
      <c r="H6479" s="44" t="s">
        <v>39</v>
      </c>
      <c r="I6479" s="19" t="s">
        <v>39</v>
      </c>
    </row>
    <row r="6480">
      <c r="A6480" s="41">
        <v>44419.0</v>
      </c>
      <c r="B6480" s="19">
        <v>958268.0</v>
      </c>
      <c r="C6480" s="19">
        <v>0.0</v>
      </c>
      <c r="D6480" s="42">
        <v>76.3</v>
      </c>
      <c r="E6480" s="43">
        <v>1.0</v>
      </c>
      <c r="F6480" s="19" t="s">
        <v>40</v>
      </c>
      <c r="G6480" s="19" t="s">
        <v>40</v>
      </c>
      <c r="H6480" s="44" t="s">
        <v>39</v>
      </c>
      <c r="I6480" s="19" t="s">
        <v>39</v>
      </c>
    </row>
    <row r="6481">
      <c r="A6481" s="41">
        <v>44423.0</v>
      </c>
      <c r="B6481" s="19">
        <v>961188.0</v>
      </c>
      <c r="C6481" s="19">
        <v>0.0</v>
      </c>
      <c r="D6481" s="42">
        <v>89.8</v>
      </c>
      <c r="E6481" s="43">
        <v>1.0</v>
      </c>
      <c r="F6481" s="19" t="s">
        <v>40</v>
      </c>
      <c r="G6481" s="19" t="s">
        <v>40</v>
      </c>
      <c r="H6481" s="44" t="s">
        <v>39</v>
      </c>
      <c r="I6481" s="19" t="s">
        <v>39</v>
      </c>
    </row>
    <row r="6482">
      <c r="A6482" s="41">
        <v>44409.0</v>
      </c>
      <c r="B6482" s="19">
        <v>949174.0</v>
      </c>
      <c r="C6482" s="19">
        <v>0.0</v>
      </c>
      <c r="D6482" s="42">
        <v>85.2</v>
      </c>
      <c r="E6482" s="43">
        <v>1.0</v>
      </c>
      <c r="F6482" s="19" t="s">
        <v>40</v>
      </c>
      <c r="G6482" s="19" t="s">
        <v>40</v>
      </c>
      <c r="H6482" s="44" t="s">
        <v>39</v>
      </c>
      <c r="I6482" s="19" t="s">
        <v>39</v>
      </c>
    </row>
    <row r="6483">
      <c r="A6483" s="41">
        <v>44410.0</v>
      </c>
      <c r="B6483" s="19">
        <v>950965.0</v>
      </c>
      <c r="C6483" s="19">
        <v>0.0</v>
      </c>
      <c r="D6483" s="42">
        <v>44.2</v>
      </c>
      <c r="E6483" s="43">
        <v>1.0</v>
      </c>
      <c r="F6483" s="19" t="s">
        <v>40</v>
      </c>
      <c r="G6483" s="19" t="s">
        <v>40</v>
      </c>
      <c r="H6483" s="44" t="s">
        <v>39</v>
      </c>
      <c r="I6483" s="19" t="s">
        <v>39</v>
      </c>
    </row>
    <row r="6484">
      <c r="A6484" s="41">
        <v>44410.0</v>
      </c>
      <c r="B6484" s="19">
        <v>951074.0</v>
      </c>
      <c r="C6484" s="19">
        <v>0.0</v>
      </c>
      <c r="D6484" s="42">
        <v>52.1</v>
      </c>
      <c r="E6484" s="43">
        <v>1.0</v>
      </c>
      <c r="F6484" s="19" t="s">
        <v>40</v>
      </c>
      <c r="G6484" s="19" t="s">
        <v>40</v>
      </c>
      <c r="H6484" s="44" t="s">
        <v>39</v>
      </c>
      <c r="I6484" s="19" t="s">
        <v>39</v>
      </c>
    </row>
    <row r="6485">
      <c r="A6485" s="41">
        <v>44410.0</v>
      </c>
      <c r="B6485" s="19">
        <v>950898.0</v>
      </c>
      <c r="C6485" s="19">
        <v>0.0</v>
      </c>
      <c r="D6485" s="42">
        <v>94.0</v>
      </c>
      <c r="E6485" s="43">
        <v>1.0</v>
      </c>
      <c r="F6485" s="19" t="s">
        <v>40</v>
      </c>
      <c r="G6485" s="19" t="s">
        <v>40</v>
      </c>
      <c r="H6485" s="44" t="s">
        <v>39</v>
      </c>
      <c r="I6485" s="19" t="s">
        <v>39</v>
      </c>
    </row>
    <row r="6486">
      <c r="A6486" s="41">
        <v>44410.0</v>
      </c>
      <c r="B6486" s="19">
        <v>950098.0</v>
      </c>
      <c r="C6486" s="19">
        <v>0.0</v>
      </c>
      <c r="D6486" s="42">
        <v>65.7</v>
      </c>
      <c r="E6486" s="43">
        <v>1.0</v>
      </c>
      <c r="F6486" s="19" t="s">
        <v>40</v>
      </c>
      <c r="G6486" s="19" t="s">
        <v>40</v>
      </c>
      <c r="H6486" s="44" t="s">
        <v>39</v>
      </c>
      <c r="I6486" s="19" t="s">
        <v>39</v>
      </c>
    </row>
    <row r="6487">
      <c r="A6487" s="41">
        <v>44411.0</v>
      </c>
      <c r="B6487" s="19">
        <v>951573.0</v>
      </c>
      <c r="C6487" s="19">
        <v>0.0</v>
      </c>
      <c r="D6487" s="42">
        <v>76.6</v>
      </c>
      <c r="E6487" s="43">
        <v>1.0</v>
      </c>
      <c r="F6487" s="19" t="s">
        <v>40</v>
      </c>
      <c r="G6487" s="19" t="s">
        <v>40</v>
      </c>
      <c r="H6487" s="44" t="s">
        <v>39</v>
      </c>
      <c r="I6487" s="19" t="s">
        <v>39</v>
      </c>
    </row>
    <row r="6488">
      <c r="A6488" s="41">
        <v>44412.0</v>
      </c>
      <c r="B6488" s="19">
        <v>952283.0</v>
      </c>
      <c r="C6488" s="19">
        <v>1.0</v>
      </c>
      <c r="D6488" s="42">
        <v>28.5</v>
      </c>
      <c r="E6488" s="43">
        <v>1.0</v>
      </c>
      <c r="F6488" s="19" t="s">
        <v>40</v>
      </c>
      <c r="G6488" s="19" t="s">
        <v>40</v>
      </c>
      <c r="H6488" s="44" t="s">
        <v>39</v>
      </c>
      <c r="I6488" s="19" t="s">
        <v>39</v>
      </c>
    </row>
    <row r="6489">
      <c r="A6489" s="41">
        <v>44417.0</v>
      </c>
      <c r="B6489" s="19">
        <v>957142.0</v>
      </c>
      <c r="C6489" s="19">
        <v>0.0</v>
      </c>
      <c r="D6489" s="42">
        <v>82.0</v>
      </c>
      <c r="E6489" s="43">
        <v>1.0</v>
      </c>
      <c r="F6489" s="19" t="s">
        <v>40</v>
      </c>
      <c r="G6489" s="19" t="s">
        <v>40</v>
      </c>
      <c r="H6489" s="44" t="s">
        <v>39</v>
      </c>
      <c r="I6489" s="19" t="s">
        <v>39</v>
      </c>
    </row>
    <row r="6490">
      <c r="A6490" s="41">
        <v>44418.0</v>
      </c>
      <c r="B6490" s="19">
        <v>957725.0</v>
      </c>
      <c r="C6490" s="19">
        <v>0.0</v>
      </c>
      <c r="D6490" s="42">
        <v>56.2</v>
      </c>
      <c r="E6490" s="43">
        <v>1.0</v>
      </c>
      <c r="F6490" s="19" t="s">
        <v>40</v>
      </c>
      <c r="G6490" s="19" t="s">
        <v>40</v>
      </c>
      <c r="H6490" s="44" t="s">
        <v>39</v>
      </c>
      <c r="I6490" s="19" t="s">
        <v>39</v>
      </c>
    </row>
    <row r="6491">
      <c r="A6491" s="41">
        <v>44419.0</v>
      </c>
      <c r="B6491" s="19">
        <v>958161.0</v>
      </c>
      <c r="C6491" s="19">
        <v>0.0</v>
      </c>
      <c r="D6491" s="42">
        <v>42.1</v>
      </c>
      <c r="E6491" s="43">
        <v>1.0</v>
      </c>
      <c r="F6491" s="19" t="s">
        <v>40</v>
      </c>
      <c r="G6491" s="19" t="s">
        <v>40</v>
      </c>
      <c r="H6491" s="44" t="s">
        <v>39</v>
      </c>
      <c r="I6491" s="19" t="s">
        <v>39</v>
      </c>
    </row>
    <row r="6492">
      <c r="A6492" s="41">
        <v>44422.0</v>
      </c>
      <c r="B6492" s="19">
        <v>960305.0</v>
      </c>
      <c r="C6492" s="19">
        <v>0.0</v>
      </c>
      <c r="D6492" s="42">
        <v>37.4</v>
      </c>
      <c r="E6492" s="43">
        <v>1.0</v>
      </c>
      <c r="F6492" s="19" t="s">
        <v>40</v>
      </c>
      <c r="G6492" s="19" t="s">
        <v>40</v>
      </c>
      <c r="H6492" s="44" t="s">
        <v>39</v>
      </c>
      <c r="I6492" s="19" t="s">
        <v>39</v>
      </c>
    </row>
    <row r="6493">
      <c r="A6493" s="41">
        <v>44423.0</v>
      </c>
      <c r="B6493" s="19">
        <v>960555.0</v>
      </c>
      <c r="C6493" s="19">
        <v>0.0</v>
      </c>
      <c r="D6493" s="42">
        <v>33.3</v>
      </c>
      <c r="E6493" s="43">
        <v>1.0</v>
      </c>
      <c r="F6493" s="19" t="s">
        <v>40</v>
      </c>
      <c r="G6493" s="19" t="s">
        <v>40</v>
      </c>
      <c r="H6493" s="44" t="s">
        <v>39</v>
      </c>
      <c r="I6493" s="19" t="s">
        <v>39</v>
      </c>
    </row>
    <row r="6494">
      <c r="A6494" s="41">
        <v>44423.0</v>
      </c>
      <c r="B6494" s="19">
        <v>960744.0</v>
      </c>
      <c r="C6494" s="19">
        <v>0.0</v>
      </c>
      <c r="D6494" s="42">
        <v>155.9</v>
      </c>
      <c r="E6494" s="43">
        <v>1.0</v>
      </c>
      <c r="F6494" s="19" t="s">
        <v>40</v>
      </c>
      <c r="G6494" s="19" t="s">
        <v>40</v>
      </c>
      <c r="H6494" s="44" t="s">
        <v>39</v>
      </c>
      <c r="I6494" s="19" t="s">
        <v>39</v>
      </c>
    </row>
    <row r="6495">
      <c r="A6495" s="41">
        <v>44411.0</v>
      </c>
      <c r="B6495" s="19">
        <v>951813.0</v>
      </c>
      <c r="C6495" s="19">
        <v>0.0</v>
      </c>
      <c r="D6495" s="42">
        <v>54.2</v>
      </c>
      <c r="E6495" s="43">
        <v>1.0</v>
      </c>
      <c r="F6495" s="19" t="s">
        <v>40</v>
      </c>
      <c r="G6495" s="19" t="s">
        <v>40</v>
      </c>
      <c r="H6495" s="44" t="s">
        <v>39</v>
      </c>
      <c r="I6495" s="19" t="s">
        <v>39</v>
      </c>
    </row>
    <row r="6496">
      <c r="A6496" s="41">
        <v>44413.0</v>
      </c>
      <c r="B6496" s="19">
        <v>952848.0</v>
      </c>
      <c r="C6496" s="19">
        <v>0.0</v>
      </c>
      <c r="D6496" s="42">
        <v>64.5</v>
      </c>
      <c r="E6496" s="43">
        <v>1.0</v>
      </c>
      <c r="F6496" s="19" t="s">
        <v>40</v>
      </c>
      <c r="G6496" s="19" t="s">
        <v>40</v>
      </c>
      <c r="H6496" s="44" t="s">
        <v>39</v>
      </c>
      <c r="I6496" s="19" t="s">
        <v>39</v>
      </c>
    </row>
    <row r="6497">
      <c r="A6497" s="41">
        <v>44418.0</v>
      </c>
      <c r="B6497" s="19">
        <v>957638.0</v>
      </c>
      <c r="C6497" s="19">
        <v>0.0</v>
      </c>
      <c r="D6497" s="42">
        <v>111.7</v>
      </c>
      <c r="E6497" s="43">
        <v>1.0</v>
      </c>
      <c r="F6497" s="19" t="s">
        <v>40</v>
      </c>
      <c r="G6497" s="19" t="s">
        <v>40</v>
      </c>
      <c r="H6497" s="44" t="s">
        <v>39</v>
      </c>
      <c r="I6497" s="19" t="s">
        <v>39</v>
      </c>
    </row>
    <row r="6498">
      <c r="A6498" s="41">
        <v>44419.0</v>
      </c>
      <c r="B6498" s="19">
        <v>958235.0</v>
      </c>
      <c r="C6498" s="19">
        <v>0.0</v>
      </c>
      <c r="D6498" s="42">
        <v>21.1</v>
      </c>
      <c r="E6498" s="43">
        <v>1.0</v>
      </c>
      <c r="F6498" s="19" t="s">
        <v>40</v>
      </c>
      <c r="G6498" s="19" t="s">
        <v>40</v>
      </c>
      <c r="H6498" s="44" t="s">
        <v>39</v>
      </c>
      <c r="I6498" s="19" t="s">
        <v>39</v>
      </c>
    </row>
    <row r="6499">
      <c r="A6499" s="41">
        <v>44423.0</v>
      </c>
      <c r="B6499" s="19">
        <v>961136.0</v>
      </c>
      <c r="C6499" s="19">
        <v>1.0</v>
      </c>
      <c r="D6499" s="42">
        <v>63.7</v>
      </c>
      <c r="E6499" s="43">
        <v>1.0</v>
      </c>
      <c r="F6499" s="19" t="s">
        <v>40</v>
      </c>
      <c r="G6499" s="19" t="s">
        <v>40</v>
      </c>
      <c r="H6499" s="44" t="s">
        <v>39</v>
      </c>
      <c r="I6499" s="19" t="s">
        <v>39</v>
      </c>
    </row>
    <row r="6500">
      <c r="A6500" s="41">
        <v>44410.0</v>
      </c>
      <c r="B6500" s="19">
        <v>950727.0</v>
      </c>
      <c r="C6500" s="19">
        <v>1.0</v>
      </c>
      <c r="D6500" s="42">
        <v>62.5</v>
      </c>
      <c r="E6500" s="43">
        <v>1.0</v>
      </c>
      <c r="F6500" s="19" t="s">
        <v>40</v>
      </c>
      <c r="G6500" s="19" t="s">
        <v>40</v>
      </c>
      <c r="H6500" s="44" t="s">
        <v>39</v>
      </c>
      <c r="I6500" s="19" t="s">
        <v>39</v>
      </c>
    </row>
    <row r="6501">
      <c r="A6501" s="41">
        <v>44411.0</v>
      </c>
      <c r="B6501" s="19">
        <v>951136.0</v>
      </c>
      <c r="C6501" s="19">
        <v>1.0</v>
      </c>
      <c r="D6501" s="42">
        <v>140.7</v>
      </c>
      <c r="E6501" s="43">
        <v>1.0</v>
      </c>
      <c r="F6501" s="19" t="s">
        <v>40</v>
      </c>
      <c r="G6501" s="19" t="s">
        <v>40</v>
      </c>
      <c r="H6501" s="44" t="s">
        <v>39</v>
      </c>
      <c r="I6501" s="19" t="s">
        <v>39</v>
      </c>
    </row>
    <row r="6502">
      <c r="A6502" s="41">
        <v>44411.0</v>
      </c>
      <c r="B6502" s="19">
        <v>951783.0</v>
      </c>
      <c r="C6502" s="19">
        <v>0.0</v>
      </c>
      <c r="D6502" s="42">
        <v>36.1</v>
      </c>
      <c r="E6502" s="43">
        <v>1.0</v>
      </c>
      <c r="F6502" s="19" t="s">
        <v>40</v>
      </c>
      <c r="G6502" s="19" t="s">
        <v>40</v>
      </c>
      <c r="H6502" s="44" t="s">
        <v>39</v>
      </c>
      <c r="I6502" s="19" t="s">
        <v>39</v>
      </c>
    </row>
    <row r="6503">
      <c r="A6503" s="41">
        <v>44412.0</v>
      </c>
      <c r="B6503" s="19">
        <v>952331.0</v>
      </c>
      <c r="C6503" s="19">
        <v>0.0</v>
      </c>
      <c r="D6503" s="42">
        <v>69.4</v>
      </c>
      <c r="E6503" s="43">
        <v>1.0</v>
      </c>
      <c r="F6503" s="19" t="s">
        <v>40</v>
      </c>
      <c r="G6503" s="19" t="s">
        <v>40</v>
      </c>
      <c r="H6503" s="44" t="s">
        <v>39</v>
      </c>
      <c r="I6503" s="19" t="s">
        <v>39</v>
      </c>
    </row>
    <row r="6504">
      <c r="A6504" s="41">
        <v>44413.0</v>
      </c>
      <c r="B6504" s="19">
        <v>953789.0</v>
      </c>
      <c r="C6504" s="19">
        <v>0.0</v>
      </c>
      <c r="D6504" s="42">
        <v>148.0</v>
      </c>
      <c r="E6504" s="43">
        <v>1.0</v>
      </c>
      <c r="F6504" s="19" t="s">
        <v>40</v>
      </c>
      <c r="G6504" s="19" t="s">
        <v>40</v>
      </c>
      <c r="H6504" s="44" t="s">
        <v>39</v>
      </c>
      <c r="I6504" s="19" t="s">
        <v>39</v>
      </c>
    </row>
    <row r="6505">
      <c r="A6505" s="41">
        <v>44413.0</v>
      </c>
      <c r="B6505" s="19">
        <v>953326.0</v>
      </c>
      <c r="C6505" s="19">
        <v>0.0</v>
      </c>
      <c r="D6505" s="42">
        <v>97.4</v>
      </c>
      <c r="E6505" s="43">
        <v>1.0</v>
      </c>
      <c r="F6505" s="19" t="s">
        <v>40</v>
      </c>
      <c r="G6505" s="19" t="s">
        <v>40</v>
      </c>
      <c r="H6505" s="44" t="s">
        <v>39</v>
      </c>
      <c r="I6505" s="19" t="s">
        <v>39</v>
      </c>
    </row>
    <row r="6506">
      <c r="A6506" s="41">
        <v>44413.0</v>
      </c>
      <c r="B6506" s="19">
        <v>953762.0</v>
      </c>
      <c r="C6506" s="19">
        <v>1.0</v>
      </c>
      <c r="D6506" s="42">
        <v>148.0</v>
      </c>
      <c r="E6506" s="43">
        <v>1.0</v>
      </c>
      <c r="F6506" s="19" t="s">
        <v>40</v>
      </c>
      <c r="G6506" s="19" t="s">
        <v>40</v>
      </c>
      <c r="H6506" s="44" t="s">
        <v>39</v>
      </c>
      <c r="I6506" s="19" t="s">
        <v>39</v>
      </c>
    </row>
    <row r="6507">
      <c r="A6507" s="41">
        <v>44416.0</v>
      </c>
      <c r="B6507" s="19">
        <v>956315.0</v>
      </c>
      <c r="C6507" s="19">
        <v>0.0</v>
      </c>
      <c r="D6507" s="42">
        <v>85.9</v>
      </c>
      <c r="E6507" s="43">
        <v>1.0</v>
      </c>
      <c r="F6507" s="19" t="s">
        <v>40</v>
      </c>
      <c r="G6507" s="19" t="s">
        <v>40</v>
      </c>
      <c r="H6507" s="44" t="s">
        <v>39</v>
      </c>
      <c r="I6507" s="19" t="s">
        <v>39</v>
      </c>
    </row>
    <row r="6508">
      <c r="A6508" s="41">
        <v>44416.0</v>
      </c>
      <c r="B6508" s="19">
        <v>955742.0</v>
      </c>
      <c r="C6508" s="19">
        <v>0.0</v>
      </c>
      <c r="D6508" s="42">
        <v>160.3</v>
      </c>
      <c r="E6508" s="43">
        <v>1.0</v>
      </c>
      <c r="F6508" s="19" t="s">
        <v>40</v>
      </c>
      <c r="G6508" s="19" t="s">
        <v>40</v>
      </c>
      <c r="H6508" s="44" t="s">
        <v>39</v>
      </c>
      <c r="I6508" s="19" t="s">
        <v>39</v>
      </c>
    </row>
    <row r="6509">
      <c r="A6509" s="41">
        <v>44417.0</v>
      </c>
      <c r="B6509" s="19">
        <v>956545.0</v>
      </c>
      <c r="C6509" s="19">
        <v>1.0</v>
      </c>
      <c r="D6509" s="42">
        <v>189.3</v>
      </c>
      <c r="E6509" s="43">
        <v>1.0</v>
      </c>
      <c r="F6509" s="19" t="s">
        <v>40</v>
      </c>
      <c r="G6509" s="19" t="s">
        <v>40</v>
      </c>
      <c r="H6509" s="44" t="s">
        <v>39</v>
      </c>
      <c r="I6509" s="19" t="s">
        <v>39</v>
      </c>
    </row>
    <row r="6510">
      <c r="A6510" s="41">
        <v>44418.0</v>
      </c>
      <c r="B6510" s="19">
        <v>957781.0</v>
      </c>
      <c r="C6510" s="19">
        <v>1.0</v>
      </c>
      <c r="D6510" s="42">
        <v>139.7</v>
      </c>
      <c r="E6510" s="43">
        <v>1.0</v>
      </c>
      <c r="F6510" s="19" t="s">
        <v>40</v>
      </c>
      <c r="G6510" s="19" t="s">
        <v>40</v>
      </c>
      <c r="H6510" s="44" t="s">
        <v>39</v>
      </c>
      <c r="I6510" s="19" t="s">
        <v>39</v>
      </c>
    </row>
    <row r="6511">
      <c r="A6511" s="41">
        <v>44422.0</v>
      </c>
      <c r="B6511" s="19">
        <v>960204.0</v>
      </c>
      <c r="C6511" s="19">
        <v>0.0</v>
      </c>
      <c r="D6511" s="42">
        <v>95.1</v>
      </c>
      <c r="E6511" s="43">
        <v>1.0</v>
      </c>
      <c r="F6511" s="19" t="s">
        <v>40</v>
      </c>
      <c r="G6511" s="19" t="s">
        <v>40</v>
      </c>
      <c r="H6511" s="44" t="s">
        <v>39</v>
      </c>
      <c r="I6511" s="19" t="s">
        <v>39</v>
      </c>
    </row>
    <row r="6512">
      <c r="A6512" s="41">
        <v>44423.0</v>
      </c>
      <c r="B6512" s="19">
        <v>961198.0</v>
      </c>
      <c r="C6512" s="19">
        <v>0.0</v>
      </c>
      <c r="D6512" s="42">
        <v>49.4</v>
      </c>
      <c r="E6512" s="43">
        <v>1.0</v>
      </c>
      <c r="F6512" s="19" t="s">
        <v>40</v>
      </c>
      <c r="G6512" s="19" t="s">
        <v>40</v>
      </c>
      <c r="H6512" s="44" t="s">
        <v>39</v>
      </c>
      <c r="I6512" s="19" t="s">
        <v>39</v>
      </c>
    </row>
    <row r="6513">
      <c r="A6513" s="41">
        <v>44413.0</v>
      </c>
      <c r="B6513" s="19">
        <v>953210.0</v>
      </c>
      <c r="C6513" s="19">
        <v>1.0</v>
      </c>
      <c r="D6513" s="42">
        <v>23.0</v>
      </c>
      <c r="E6513" s="43">
        <v>1.0</v>
      </c>
      <c r="F6513" s="19" t="s">
        <v>40</v>
      </c>
      <c r="G6513" s="19" t="s">
        <v>40</v>
      </c>
      <c r="H6513" s="44" t="s">
        <v>39</v>
      </c>
      <c r="I6513" s="19" t="s">
        <v>39</v>
      </c>
    </row>
    <row r="6514">
      <c r="A6514" s="41">
        <v>44413.0</v>
      </c>
      <c r="B6514" s="19">
        <v>953870.0</v>
      </c>
      <c r="C6514" s="19">
        <v>0.0</v>
      </c>
      <c r="D6514" s="42">
        <v>61.0</v>
      </c>
      <c r="E6514" s="43">
        <v>1.0</v>
      </c>
      <c r="F6514" s="19" t="s">
        <v>40</v>
      </c>
      <c r="G6514" s="19" t="s">
        <v>40</v>
      </c>
      <c r="H6514" s="44" t="s">
        <v>39</v>
      </c>
      <c r="I6514" s="19" t="s">
        <v>39</v>
      </c>
    </row>
    <row r="6515">
      <c r="A6515" s="41">
        <v>44416.0</v>
      </c>
      <c r="B6515" s="19">
        <v>955508.0</v>
      </c>
      <c r="C6515" s="19">
        <v>1.0</v>
      </c>
      <c r="D6515" s="42">
        <v>114.6</v>
      </c>
      <c r="E6515" s="43">
        <v>1.0</v>
      </c>
      <c r="F6515" s="19" t="s">
        <v>40</v>
      </c>
      <c r="G6515" s="19" t="s">
        <v>40</v>
      </c>
      <c r="H6515" s="44" t="s">
        <v>39</v>
      </c>
      <c r="I6515" s="19" t="s">
        <v>39</v>
      </c>
    </row>
    <row r="6516">
      <c r="A6516" s="41">
        <v>44416.0</v>
      </c>
      <c r="B6516" s="19">
        <v>956097.0</v>
      </c>
      <c r="C6516" s="19">
        <v>1.0</v>
      </c>
      <c r="D6516" s="42">
        <v>101.7</v>
      </c>
      <c r="E6516" s="43">
        <v>1.0</v>
      </c>
      <c r="F6516" s="19" t="s">
        <v>40</v>
      </c>
      <c r="G6516" s="19" t="s">
        <v>40</v>
      </c>
      <c r="H6516" s="44" t="s">
        <v>39</v>
      </c>
      <c r="I6516" s="19" t="s">
        <v>39</v>
      </c>
    </row>
    <row r="6517">
      <c r="A6517" s="41">
        <v>44417.0</v>
      </c>
      <c r="B6517" s="19">
        <v>957070.0</v>
      </c>
      <c r="C6517" s="19">
        <v>0.0</v>
      </c>
      <c r="D6517" s="42">
        <v>41.4</v>
      </c>
      <c r="E6517" s="43">
        <v>1.0</v>
      </c>
      <c r="F6517" s="19" t="s">
        <v>40</v>
      </c>
      <c r="G6517" s="19" t="s">
        <v>40</v>
      </c>
      <c r="H6517" s="44" t="s">
        <v>39</v>
      </c>
      <c r="I6517" s="19" t="s">
        <v>39</v>
      </c>
    </row>
    <row r="6518">
      <c r="A6518" s="41">
        <v>44421.0</v>
      </c>
      <c r="B6518" s="19">
        <v>959669.0</v>
      </c>
      <c r="C6518" s="19">
        <v>0.0</v>
      </c>
      <c r="D6518" s="42">
        <v>16.5</v>
      </c>
      <c r="E6518" s="43">
        <v>1.0</v>
      </c>
      <c r="F6518" s="19" t="s">
        <v>40</v>
      </c>
      <c r="G6518" s="19" t="s">
        <v>40</v>
      </c>
      <c r="H6518" s="44" t="s">
        <v>39</v>
      </c>
      <c r="I6518" s="19" t="s">
        <v>39</v>
      </c>
    </row>
    <row r="6519">
      <c r="A6519" s="41">
        <v>44421.0</v>
      </c>
      <c r="B6519" s="19">
        <v>959561.0</v>
      </c>
      <c r="C6519" s="19">
        <v>0.0</v>
      </c>
      <c r="D6519" s="42">
        <v>10.2</v>
      </c>
      <c r="E6519" s="43">
        <v>1.0</v>
      </c>
      <c r="F6519" s="19" t="s">
        <v>40</v>
      </c>
      <c r="G6519" s="19" t="s">
        <v>40</v>
      </c>
      <c r="H6519" s="44" t="s">
        <v>39</v>
      </c>
      <c r="I6519" s="19" t="s">
        <v>39</v>
      </c>
    </row>
    <row r="6520">
      <c r="A6520" s="41">
        <v>44423.0</v>
      </c>
      <c r="B6520" s="19">
        <v>961107.0</v>
      </c>
      <c r="C6520" s="19">
        <v>1.0</v>
      </c>
      <c r="D6520" s="42">
        <v>68.4</v>
      </c>
      <c r="E6520" s="43">
        <v>1.0</v>
      </c>
      <c r="F6520" s="19" t="s">
        <v>40</v>
      </c>
      <c r="G6520" s="19" t="s">
        <v>40</v>
      </c>
      <c r="H6520" s="44" t="s">
        <v>39</v>
      </c>
      <c r="I6520" s="19" t="s">
        <v>39</v>
      </c>
    </row>
    <row r="6521">
      <c r="A6521" s="41">
        <v>44410.0</v>
      </c>
      <c r="B6521" s="19">
        <v>950345.0</v>
      </c>
      <c r="C6521" s="19">
        <v>1.0</v>
      </c>
      <c r="D6521" s="42">
        <v>59.6</v>
      </c>
      <c r="E6521" s="43">
        <v>1.0</v>
      </c>
      <c r="F6521" s="19" t="s">
        <v>40</v>
      </c>
      <c r="G6521" s="19" t="s">
        <v>40</v>
      </c>
      <c r="H6521" s="44" t="s">
        <v>39</v>
      </c>
      <c r="I6521" s="19" t="s">
        <v>39</v>
      </c>
    </row>
    <row r="6522">
      <c r="A6522" s="41">
        <v>44410.0</v>
      </c>
      <c r="B6522" s="19">
        <v>950791.0</v>
      </c>
      <c r="C6522" s="19">
        <v>1.0</v>
      </c>
      <c r="D6522" s="42">
        <v>89.6</v>
      </c>
      <c r="E6522" s="43">
        <v>1.0</v>
      </c>
      <c r="F6522" s="19" t="s">
        <v>40</v>
      </c>
      <c r="G6522" s="19" t="s">
        <v>40</v>
      </c>
      <c r="H6522" s="44" t="s">
        <v>39</v>
      </c>
      <c r="I6522" s="19" t="s">
        <v>39</v>
      </c>
    </row>
    <row r="6523">
      <c r="A6523" s="41">
        <v>44410.0</v>
      </c>
      <c r="B6523" s="19">
        <v>950417.0</v>
      </c>
      <c r="C6523" s="19">
        <v>0.0</v>
      </c>
      <c r="D6523" s="42">
        <v>126.1</v>
      </c>
      <c r="E6523" s="43">
        <v>1.0</v>
      </c>
      <c r="F6523" s="19" t="s">
        <v>40</v>
      </c>
      <c r="G6523" s="19" t="s">
        <v>40</v>
      </c>
      <c r="H6523" s="44" t="s">
        <v>39</v>
      </c>
      <c r="I6523" s="19" t="s">
        <v>39</v>
      </c>
    </row>
    <row r="6524">
      <c r="A6524" s="41">
        <v>44411.0</v>
      </c>
      <c r="B6524" s="19">
        <v>951400.0</v>
      </c>
      <c r="C6524" s="19">
        <v>1.0</v>
      </c>
      <c r="D6524" s="42">
        <v>26.8</v>
      </c>
      <c r="E6524" s="43">
        <v>1.0</v>
      </c>
      <c r="F6524" s="19" t="s">
        <v>40</v>
      </c>
      <c r="G6524" s="19" t="s">
        <v>40</v>
      </c>
      <c r="H6524" s="44" t="s">
        <v>39</v>
      </c>
      <c r="I6524" s="19" t="s">
        <v>39</v>
      </c>
    </row>
    <row r="6525">
      <c r="A6525" s="41">
        <v>44418.0</v>
      </c>
      <c r="B6525" s="19">
        <v>957381.0</v>
      </c>
      <c r="C6525" s="19">
        <v>1.0</v>
      </c>
      <c r="D6525" s="42">
        <v>120.1</v>
      </c>
      <c r="E6525" s="43">
        <v>1.0</v>
      </c>
      <c r="F6525" s="19" t="s">
        <v>40</v>
      </c>
      <c r="G6525" s="19" t="s">
        <v>40</v>
      </c>
      <c r="H6525" s="44" t="s">
        <v>39</v>
      </c>
      <c r="I6525" s="19" t="s">
        <v>39</v>
      </c>
    </row>
    <row r="6526">
      <c r="A6526" s="41">
        <v>44420.0</v>
      </c>
      <c r="B6526" s="19">
        <v>958678.0</v>
      </c>
      <c r="C6526" s="19">
        <v>1.0</v>
      </c>
      <c r="D6526" s="42">
        <v>124.7</v>
      </c>
      <c r="E6526" s="43">
        <v>1.0</v>
      </c>
      <c r="F6526" s="19" t="s">
        <v>40</v>
      </c>
      <c r="G6526" s="19" t="s">
        <v>40</v>
      </c>
      <c r="H6526" s="44" t="s">
        <v>39</v>
      </c>
      <c r="I6526" s="19" t="s">
        <v>39</v>
      </c>
    </row>
    <row r="6527">
      <c r="A6527" s="41">
        <v>44423.0</v>
      </c>
      <c r="B6527" s="19">
        <v>960935.0</v>
      </c>
      <c r="C6527" s="19">
        <v>1.0</v>
      </c>
      <c r="D6527" s="42">
        <v>74.0</v>
      </c>
      <c r="E6527" s="43">
        <v>1.0</v>
      </c>
      <c r="F6527" s="19" t="s">
        <v>40</v>
      </c>
      <c r="G6527" s="19" t="s">
        <v>40</v>
      </c>
      <c r="H6527" s="44" t="s">
        <v>39</v>
      </c>
      <c r="I6527" s="19" t="s">
        <v>39</v>
      </c>
    </row>
    <row r="6528">
      <c r="A6528" s="41">
        <v>44423.0</v>
      </c>
      <c r="B6528" s="19">
        <v>960761.0</v>
      </c>
      <c r="C6528" s="19">
        <v>0.0</v>
      </c>
      <c r="D6528" s="42">
        <v>72.6</v>
      </c>
      <c r="E6528" s="43">
        <v>1.0</v>
      </c>
      <c r="F6528" s="19" t="s">
        <v>40</v>
      </c>
      <c r="G6528" s="19" t="s">
        <v>40</v>
      </c>
      <c r="H6528" s="44" t="s">
        <v>39</v>
      </c>
      <c r="I6528" s="19" t="s">
        <v>39</v>
      </c>
    </row>
    <row r="6529">
      <c r="A6529" s="41">
        <v>44409.0</v>
      </c>
      <c r="B6529" s="19">
        <v>949433.0</v>
      </c>
      <c r="C6529" s="19">
        <v>1.0</v>
      </c>
      <c r="D6529" s="42">
        <v>33.0</v>
      </c>
      <c r="E6529" s="43">
        <v>1.0</v>
      </c>
      <c r="F6529" s="19" t="s">
        <v>40</v>
      </c>
      <c r="G6529" s="19" t="s">
        <v>40</v>
      </c>
      <c r="H6529" s="44" t="s">
        <v>39</v>
      </c>
      <c r="I6529" s="19" t="s">
        <v>39</v>
      </c>
    </row>
    <row r="6530">
      <c r="A6530" s="41">
        <v>44410.0</v>
      </c>
      <c r="B6530" s="19">
        <v>950372.0</v>
      </c>
      <c r="C6530" s="19">
        <v>0.0</v>
      </c>
      <c r="D6530" s="42">
        <v>89.4</v>
      </c>
      <c r="E6530" s="43">
        <v>1.0</v>
      </c>
      <c r="F6530" s="19" t="s">
        <v>40</v>
      </c>
      <c r="G6530" s="19" t="s">
        <v>40</v>
      </c>
      <c r="H6530" s="44" t="s">
        <v>39</v>
      </c>
      <c r="I6530" s="19" t="s">
        <v>39</v>
      </c>
    </row>
    <row r="6531">
      <c r="A6531" s="41">
        <v>44412.0</v>
      </c>
      <c r="B6531" s="19">
        <v>952317.0</v>
      </c>
      <c r="C6531" s="19">
        <v>0.0</v>
      </c>
      <c r="D6531" s="42">
        <v>54.2</v>
      </c>
      <c r="E6531" s="43">
        <v>1.0</v>
      </c>
      <c r="F6531" s="19" t="s">
        <v>40</v>
      </c>
      <c r="G6531" s="19" t="s">
        <v>40</v>
      </c>
      <c r="H6531" s="44" t="s">
        <v>39</v>
      </c>
      <c r="I6531" s="19" t="s">
        <v>39</v>
      </c>
    </row>
    <row r="6532">
      <c r="A6532" s="41">
        <v>44413.0</v>
      </c>
      <c r="B6532" s="19">
        <v>953186.0</v>
      </c>
      <c r="C6532" s="19">
        <v>0.0</v>
      </c>
      <c r="D6532" s="42">
        <v>71.0</v>
      </c>
      <c r="E6532" s="43">
        <v>1.0</v>
      </c>
      <c r="F6532" s="19" t="s">
        <v>40</v>
      </c>
      <c r="G6532" s="19" t="s">
        <v>40</v>
      </c>
      <c r="H6532" s="44" t="s">
        <v>39</v>
      </c>
      <c r="I6532" s="19" t="s">
        <v>39</v>
      </c>
    </row>
    <row r="6533">
      <c r="A6533" s="41">
        <v>44417.0</v>
      </c>
      <c r="B6533" s="19">
        <v>957143.0</v>
      </c>
      <c r="C6533" s="19">
        <v>1.0</v>
      </c>
      <c r="D6533" s="42">
        <v>49.9</v>
      </c>
      <c r="E6533" s="43">
        <v>1.0</v>
      </c>
      <c r="F6533" s="19" t="s">
        <v>40</v>
      </c>
      <c r="G6533" s="19" t="s">
        <v>40</v>
      </c>
      <c r="H6533" s="44" t="s">
        <v>39</v>
      </c>
      <c r="I6533" s="19" t="s">
        <v>39</v>
      </c>
    </row>
    <row r="6534">
      <c r="A6534" s="41">
        <v>44422.0</v>
      </c>
      <c r="B6534" s="19">
        <v>960055.0</v>
      </c>
      <c r="C6534" s="19">
        <v>0.0</v>
      </c>
      <c r="D6534" s="42">
        <v>149.0</v>
      </c>
      <c r="E6534" s="43">
        <v>1.0</v>
      </c>
      <c r="F6534" s="19" t="s">
        <v>40</v>
      </c>
      <c r="G6534" s="19" t="s">
        <v>40</v>
      </c>
      <c r="H6534" s="44" t="s">
        <v>39</v>
      </c>
      <c r="I6534" s="19" t="s">
        <v>39</v>
      </c>
    </row>
    <row r="6535">
      <c r="A6535" s="41">
        <v>44411.0</v>
      </c>
      <c r="B6535" s="19">
        <v>951630.0</v>
      </c>
      <c r="C6535" s="19">
        <v>0.0</v>
      </c>
      <c r="D6535" s="42">
        <v>79.0</v>
      </c>
      <c r="E6535" s="43">
        <v>1.0</v>
      </c>
      <c r="F6535" s="19" t="s">
        <v>40</v>
      </c>
      <c r="G6535" s="19" t="s">
        <v>40</v>
      </c>
      <c r="H6535" s="44" t="s">
        <v>39</v>
      </c>
      <c r="I6535" s="19" t="s">
        <v>39</v>
      </c>
    </row>
    <row r="6536">
      <c r="A6536" s="41">
        <v>44411.0</v>
      </c>
      <c r="B6536" s="19">
        <v>951622.0</v>
      </c>
      <c r="C6536" s="19">
        <v>0.0</v>
      </c>
      <c r="D6536" s="42">
        <v>52.4</v>
      </c>
      <c r="E6536" s="43">
        <v>1.0</v>
      </c>
      <c r="F6536" s="19" t="s">
        <v>40</v>
      </c>
      <c r="G6536" s="19" t="s">
        <v>40</v>
      </c>
      <c r="H6536" s="44" t="s">
        <v>39</v>
      </c>
      <c r="I6536" s="19" t="s">
        <v>39</v>
      </c>
    </row>
    <row r="6537">
      <c r="A6537" s="41">
        <v>44415.0</v>
      </c>
      <c r="B6537" s="19">
        <v>955020.0</v>
      </c>
      <c r="C6537" s="19">
        <v>0.0</v>
      </c>
      <c r="D6537" s="42">
        <v>53.8</v>
      </c>
      <c r="E6537" s="43">
        <v>1.0</v>
      </c>
      <c r="F6537" s="19" t="s">
        <v>40</v>
      </c>
      <c r="G6537" s="19" t="s">
        <v>40</v>
      </c>
      <c r="H6537" s="44" t="s">
        <v>39</v>
      </c>
      <c r="I6537" s="19" t="s">
        <v>39</v>
      </c>
    </row>
    <row r="6538">
      <c r="A6538" s="41">
        <v>44416.0</v>
      </c>
      <c r="B6538" s="19">
        <v>955522.0</v>
      </c>
      <c r="C6538" s="19">
        <v>0.0</v>
      </c>
      <c r="D6538" s="42">
        <v>178.8</v>
      </c>
      <c r="E6538" s="43">
        <v>1.0</v>
      </c>
      <c r="F6538" s="19" t="s">
        <v>40</v>
      </c>
      <c r="G6538" s="19" t="s">
        <v>40</v>
      </c>
      <c r="H6538" s="44" t="s">
        <v>39</v>
      </c>
      <c r="I6538" s="19" t="s">
        <v>39</v>
      </c>
    </row>
    <row r="6539">
      <c r="A6539" s="41">
        <v>44418.0</v>
      </c>
      <c r="B6539" s="19">
        <v>957306.0</v>
      </c>
      <c r="C6539" s="19">
        <v>0.0</v>
      </c>
      <c r="D6539" s="42">
        <v>50.2</v>
      </c>
      <c r="E6539" s="43">
        <v>1.0</v>
      </c>
      <c r="F6539" s="19" t="s">
        <v>40</v>
      </c>
      <c r="G6539" s="19" t="s">
        <v>40</v>
      </c>
      <c r="H6539" s="44" t="s">
        <v>39</v>
      </c>
      <c r="I6539" s="19" t="s">
        <v>39</v>
      </c>
    </row>
    <row r="6540">
      <c r="A6540" s="41">
        <v>44420.0</v>
      </c>
      <c r="B6540" s="19">
        <v>958679.0</v>
      </c>
      <c r="C6540" s="19">
        <v>1.0</v>
      </c>
      <c r="D6540" s="42">
        <v>163.1</v>
      </c>
      <c r="E6540" s="43">
        <v>1.0</v>
      </c>
      <c r="F6540" s="19" t="s">
        <v>40</v>
      </c>
      <c r="G6540" s="19" t="s">
        <v>40</v>
      </c>
      <c r="H6540" s="44" t="s">
        <v>39</v>
      </c>
      <c r="I6540" s="19" t="s">
        <v>39</v>
      </c>
    </row>
    <row r="6541">
      <c r="A6541" s="41">
        <v>44421.0</v>
      </c>
      <c r="B6541" s="19">
        <v>959662.0</v>
      </c>
      <c r="C6541" s="19">
        <v>0.0</v>
      </c>
      <c r="D6541" s="42">
        <v>87.3</v>
      </c>
      <c r="E6541" s="43">
        <v>1.0</v>
      </c>
      <c r="F6541" s="19" t="s">
        <v>40</v>
      </c>
      <c r="G6541" s="19" t="s">
        <v>40</v>
      </c>
      <c r="H6541" s="44" t="s">
        <v>39</v>
      </c>
      <c r="I6541" s="19" t="s">
        <v>39</v>
      </c>
    </row>
    <row r="6542">
      <c r="A6542" s="41">
        <v>44422.0</v>
      </c>
      <c r="B6542" s="19">
        <v>960144.0</v>
      </c>
      <c r="C6542" s="19">
        <v>1.0</v>
      </c>
      <c r="D6542" s="42">
        <v>0.0</v>
      </c>
      <c r="E6542" s="43">
        <v>1.0</v>
      </c>
      <c r="F6542" s="19" t="s">
        <v>40</v>
      </c>
      <c r="G6542" s="19" t="s">
        <v>40</v>
      </c>
      <c r="H6542" s="44" t="s">
        <v>39</v>
      </c>
      <c r="I6542" s="19" t="s">
        <v>39</v>
      </c>
    </row>
    <row r="6543">
      <c r="A6543" s="41">
        <v>44422.0</v>
      </c>
      <c r="B6543" s="19">
        <v>960456.0</v>
      </c>
      <c r="C6543" s="19">
        <v>0.0</v>
      </c>
      <c r="D6543" s="42">
        <v>83.4</v>
      </c>
      <c r="E6543" s="43">
        <v>1.0</v>
      </c>
      <c r="F6543" s="19" t="s">
        <v>40</v>
      </c>
      <c r="G6543" s="19" t="s">
        <v>40</v>
      </c>
      <c r="H6543" s="44" t="s">
        <v>39</v>
      </c>
      <c r="I6543" s="19" t="s">
        <v>39</v>
      </c>
    </row>
    <row r="6544">
      <c r="A6544" s="41">
        <v>44410.0</v>
      </c>
      <c r="B6544" s="19">
        <v>951053.0</v>
      </c>
      <c r="C6544" s="19">
        <v>0.0</v>
      </c>
      <c r="D6544" s="42">
        <v>29.7</v>
      </c>
      <c r="E6544" s="43">
        <v>1.0</v>
      </c>
      <c r="F6544" s="19" t="s">
        <v>40</v>
      </c>
      <c r="G6544" s="19" t="s">
        <v>40</v>
      </c>
      <c r="H6544" s="44" t="s">
        <v>39</v>
      </c>
      <c r="I6544" s="19" t="s">
        <v>39</v>
      </c>
    </row>
    <row r="6545">
      <c r="A6545" s="41">
        <v>44412.0</v>
      </c>
      <c r="B6545" s="19">
        <v>952483.0</v>
      </c>
      <c r="C6545" s="19">
        <v>0.0</v>
      </c>
      <c r="D6545" s="42">
        <v>91.2</v>
      </c>
      <c r="E6545" s="43">
        <v>1.0</v>
      </c>
      <c r="F6545" s="19" t="s">
        <v>40</v>
      </c>
      <c r="G6545" s="19" t="s">
        <v>40</v>
      </c>
      <c r="H6545" s="44" t="s">
        <v>39</v>
      </c>
      <c r="I6545" s="19" t="s">
        <v>39</v>
      </c>
    </row>
    <row r="6546">
      <c r="A6546" s="41">
        <v>44412.0</v>
      </c>
      <c r="B6546" s="19">
        <v>952364.0</v>
      </c>
      <c r="C6546" s="19">
        <v>0.0</v>
      </c>
      <c r="D6546" s="42">
        <v>119.6</v>
      </c>
      <c r="E6546" s="43">
        <v>1.0</v>
      </c>
      <c r="F6546" s="19" t="s">
        <v>40</v>
      </c>
      <c r="G6546" s="19" t="s">
        <v>40</v>
      </c>
      <c r="H6546" s="44" t="s">
        <v>39</v>
      </c>
      <c r="I6546" s="19" t="s">
        <v>39</v>
      </c>
    </row>
    <row r="6547">
      <c r="A6547" s="41">
        <v>44413.0</v>
      </c>
      <c r="B6547" s="19">
        <v>953000.0</v>
      </c>
      <c r="C6547" s="19">
        <v>0.0</v>
      </c>
      <c r="D6547" s="42">
        <v>34.3</v>
      </c>
      <c r="E6547" s="43">
        <v>1.0</v>
      </c>
      <c r="F6547" s="19" t="s">
        <v>40</v>
      </c>
      <c r="G6547" s="19" t="s">
        <v>40</v>
      </c>
      <c r="H6547" s="44" t="s">
        <v>39</v>
      </c>
      <c r="I6547" s="19" t="s">
        <v>39</v>
      </c>
    </row>
    <row r="6548">
      <c r="A6548" s="41">
        <v>44413.0</v>
      </c>
      <c r="B6548" s="19">
        <v>953975.0</v>
      </c>
      <c r="C6548" s="19">
        <v>0.0</v>
      </c>
      <c r="D6548" s="42">
        <v>21.7</v>
      </c>
      <c r="E6548" s="43">
        <v>1.0</v>
      </c>
      <c r="F6548" s="19" t="s">
        <v>40</v>
      </c>
      <c r="G6548" s="19" t="s">
        <v>40</v>
      </c>
      <c r="H6548" s="44" t="s">
        <v>39</v>
      </c>
      <c r="I6548" s="19" t="s">
        <v>39</v>
      </c>
    </row>
    <row r="6549">
      <c r="A6549" s="41">
        <v>44414.0</v>
      </c>
      <c r="B6549" s="19">
        <v>954353.0</v>
      </c>
      <c r="C6549" s="19">
        <v>1.0</v>
      </c>
      <c r="D6549" s="42">
        <v>34.8</v>
      </c>
      <c r="E6549" s="43">
        <v>1.0</v>
      </c>
      <c r="F6549" s="19" t="s">
        <v>40</v>
      </c>
      <c r="G6549" s="19" t="s">
        <v>40</v>
      </c>
      <c r="H6549" s="44" t="s">
        <v>39</v>
      </c>
      <c r="I6549" s="19" t="s">
        <v>39</v>
      </c>
    </row>
    <row r="6550">
      <c r="A6550" s="41">
        <v>44417.0</v>
      </c>
      <c r="B6550" s="19">
        <v>957099.0</v>
      </c>
      <c r="C6550" s="19">
        <v>0.0</v>
      </c>
      <c r="D6550" s="42">
        <v>42.3</v>
      </c>
      <c r="E6550" s="43">
        <v>1.0</v>
      </c>
      <c r="F6550" s="19" t="s">
        <v>40</v>
      </c>
      <c r="G6550" s="19" t="s">
        <v>40</v>
      </c>
      <c r="H6550" s="44" t="s">
        <v>39</v>
      </c>
      <c r="I6550" s="19" t="s">
        <v>39</v>
      </c>
    </row>
    <row r="6551">
      <c r="A6551" s="41">
        <v>44418.0</v>
      </c>
      <c r="B6551" s="19">
        <v>957819.0</v>
      </c>
      <c r="C6551" s="19">
        <v>1.0</v>
      </c>
      <c r="D6551" s="42">
        <v>32.1</v>
      </c>
      <c r="E6551" s="43">
        <v>1.0</v>
      </c>
      <c r="F6551" s="19" t="s">
        <v>40</v>
      </c>
      <c r="G6551" s="19" t="s">
        <v>40</v>
      </c>
      <c r="H6551" s="44" t="s">
        <v>39</v>
      </c>
      <c r="I6551" s="19" t="s">
        <v>39</v>
      </c>
    </row>
    <row r="6552">
      <c r="A6552" s="41">
        <v>44419.0</v>
      </c>
      <c r="B6552" s="19">
        <v>957901.0</v>
      </c>
      <c r="C6552" s="19">
        <v>0.0</v>
      </c>
      <c r="D6552" s="42">
        <v>92.5</v>
      </c>
      <c r="E6552" s="43">
        <v>1.0</v>
      </c>
      <c r="F6552" s="19" t="s">
        <v>40</v>
      </c>
      <c r="G6552" s="19" t="s">
        <v>40</v>
      </c>
      <c r="H6552" s="44" t="s">
        <v>39</v>
      </c>
      <c r="I6552" s="19" t="s">
        <v>39</v>
      </c>
    </row>
    <row r="6553">
      <c r="A6553" s="41">
        <v>44419.0</v>
      </c>
      <c r="B6553" s="19">
        <v>958377.0</v>
      </c>
      <c r="C6553" s="19">
        <v>1.0</v>
      </c>
      <c r="D6553" s="42">
        <v>205.8</v>
      </c>
      <c r="E6553" s="43">
        <v>1.0</v>
      </c>
      <c r="F6553" s="19" t="s">
        <v>40</v>
      </c>
      <c r="G6553" s="19" t="s">
        <v>40</v>
      </c>
      <c r="H6553" s="44" t="s">
        <v>39</v>
      </c>
      <c r="I6553" s="19" t="s">
        <v>39</v>
      </c>
    </row>
    <row r="6554">
      <c r="A6554" s="41">
        <v>44409.0</v>
      </c>
      <c r="B6554" s="19">
        <v>949377.0</v>
      </c>
      <c r="C6554" s="19">
        <v>0.0</v>
      </c>
      <c r="D6554" s="42">
        <v>54.3</v>
      </c>
      <c r="E6554" s="43">
        <v>1.0</v>
      </c>
      <c r="F6554" s="19" t="s">
        <v>40</v>
      </c>
      <c r="G6554" s="19" t="s">
        <v>40</v>
      </c>
      <c r="H6554" s="44" t="s">
        <v>39</v>
      </c>
      <c r="I6554" s="19" t="s">
        <v>39</v>
      </c>
    </row>
    <row r="6555">
      <c r="A6555" s="41">
        <v>44411.0</v>
      </c>
      <c r="B6555" s="19">
        <v>951934.0</v>
      </c>
      <c r="C6555" s="19">
        <v>1.0</v>
      </c>
      <c r="D6555" s="42">
        <v>64.8</v>
      </c>
      <c r="E6555" s="43">
        <v>1.0</v>
      </c>
      <c r="F6555" s="19" t="s">
        <v>40</v>
      </c>
      <c r="G6555" s="19" t="s">
        <v>40</v>
      </c>
      <c r="H6555" s="44" t="s">
        <v>39</v>
      </c>
      <c r="I6555" s="19" t="s">
        <v>39</v>
      </c>
    </row>
    <row r="6556">
      <c r="A6556" s="41">
        <v>44411.0</v>
      </c>
      <c r="B6556" s="19">
        <v>951810.0</v>
      </c>
      <c r="C6556" s="19">
        <v>0.0</v>
      </c>
      <c r="D6556" s="42">
        <v>11.9</v>
      </c>
      <c r="E6556" s="43">
        <v>1.0</v>
      </c>
      <c r="F6556" s="19" t="s">
        <v>40</v>
      </c>
      <c r="G6556" s="19" t="s">
        <v>40</v>
      </c>
      <c r="H6556" s="44" t="s">
        <v>39</v>
      </c>
      <c r="I6556" s="19" t="s">
        <v>39</v>
      </c>
    </row>
    <row r="6557">
      <c r="A6557" s="41">
        <v>44412.0</v>
      </c>
      <c r="B6557" s="19">
        <v>952775.0</v>
      </c>
      <c r="C6557" s="19">
        <v>0.0</v>
      </c>
      <c r="D6557" s="42">
        <v>12.9</v>
      </c>
      <c r="E6557" s="43">
        <v>1.0</v>
      </c>
      <c r="F6557" s="19" t="s">
        <v>40</v>
      </c>
      <c r="G6557" s="19" t="s">
        <v>40</v>
      </c>
      <c r="H6557" s="44" t="s">
        <v>39</v>
      </c>
      <c r="I6557" s="19" t="s">
        <v>39</v>
      </c>
    </row>
    <row r="6558">
      <c r="A6558" s="41">
        <v>44413.0</v>
      </c>
      <c r="B6558" s="19">
        <v>953936.0</v>
      </c>
      <c r="C6558" s="19">
        <v>1.0</v>
      </c>
      <c r="D6558" s="42">
        <v>57.9</v>
      </c>
      <c r="E6558" s="43">
        <v>1.0</v>
      </c>
      <c r="F6558" s="19" t="s">
        <v>40</v>
      </c>
      <c r="G6558" s="19" t="s">
        <v>40</v>
      </c>
      <c r="H6558" s="44" t="s">
        <v>39</v>
      </c>
      <c r="I6558" s="19" t="s">
        <v>39</v>
      </c>
    </row>
    <row r="6559">
      <c r="A6559" s="41">
        <v>44413.0</v>
      </c>
      <c r="B6559" s="19">
        <v>952915.0</v>
      </c>
      <c r="C6559" s="19">
        <v>1.0</v>
      </c>
      <c r="D6559" s="42">
        <v>59.5</v>
      </c>
      <c r="E6559" s="43">
        <v>1.0</v>
      </c>
      <c r="F6559" s="19" t="s">
        <v>40</v>
      </c>
      <c r="G6559" s="19" t="s">
        <v>40</v>
      </c>
      <c r="H6559" s="44" t="s">
        <v>39</v>
      </c>
      <c r="I6559" s="19" t="s">
        <v>39</v>
      </c>
    </row>
    <row r="6560">
      <c r="A6560" s="41">
        <v>44415.0</v>
      </c>
      <c r="B6560" s="19">
        <v>954766.0</v>
      </c>
      <c r="C6560" s="19">
        <v>1.0</v>
      </c>
      <c r="D6560" s="42">
        <v>22.4</v>
      </c>
      <c r="E6560" s="43">
        <v>1.0</v>
      </c>
      <c r="F6560" s="19" t="s">
        <v>40</v>
      </c>
      <c r="G6560" s="19" t="s">
        <v>40</v>
      </c>
      <c r="H6560" s="44" t="s">
        <v>39</v>
      </c>
      <c r="I6560" s="19" t="s">
        <v>39</v>
      </c>
    </row>
    <row r="6561">
      <c r="A6561" s="41">
        <v>44415.0</v>
      </c>
      <c r="B6561" s="19">
        <v>954940.0</v>
      </c>
      <c r="C6561" s="19">
        <v>0.0</v>
      </c>
      <c r="D6561" s="42">
        <v>62.5</v>
      </c>
      <c r="E6561" s="43">
        <v>1.0</v>
      </c>
      <c r="F6561" s="19" t="s">
        <v>40</v>
      </c>
      <c r="G6561" s="19" t="s">
        <v>40</v>
      </c>
      <c r="H6561" s="44" t="s">
        <v>39</v>
      </c>
      <c r="I6561" s="19" t="s">
        <v>39</v>
      </c>
    </row>
    <row r="6562">
      <c r="A6562" s="41">
        <v>44418.0</v>
      </c>
      <c r="B6562" s="19">
        <v>957188.0</v>
      </c>
      <c r="C6562" s="19">
        <v>1.0</v>
      </c>
      <c r="D6562" s="42">
        <v>130.3</v>
      </c>
      <c r="E6562" s="43">
        <v>1.0</v>
      </c>
      <c r="F6562" s="19" t="s">
        <v>40</v>
      </c>
      <c r="G6562" s="19" t="s">
        <v>40</v>
      </c>
      <c r="H6562" s="44" t="s">
        <v>39</v>
      </c>
      <c r="I6562" s="19" t="s">
        <v>39</v>
      </c>
    </row>
    <row r="6563">
      <c r="A6563" s="41">
        <v>44420.0</v>
      </c>
      <c r="B6563" s="19">
        <v>958714.0</v>
      </c>
      <c r="C6563" s="19">
        <v>0.0</v>
      </c>
      <c r="D6563" s="42">
        <v>118.5</v>
      </c>
      <c r="E6563" s="43">
        <v>1.0</v>
      </c>
      <c r="F6563" s="19" t="s">
        <v>40</v>
      </c>
      <c r="G6563" s="19" t="s">
        <v>40</v>
      </c>
      <c r="H6563" s="44" t="s">
        <v>39</v>
      </c>
      <c r="I6563" s="19" t="s">
        <v>39</v>
      </c>
    </row>
    <row r="6564">
      <c r="A6564" s="41">
        <v>44409.0</v>
      </c>
      <c r="B6564" s="19">
        <v>949798.0</v>
      </c>
      <c r="C6564" s="19">
        <v>0.0</v>
      </c>
      <c r="D6564" s="42">
        <v>104.5</v>
      </c>
      <c r="E6564" s="43">
        <v>1.0</v>
      </c>
      <c r="F6564" s="19" t="s">
        <v>40</v>
      </c>
      <c r="G6564" s="19" t="s">
        <v>40</v>
      </c>
      <c r="H6564" s="44" t="s">
        <v>39</v>
      </c>
      <c r="I6564" s="19" t="s">
        <v>39</v>
      </c>
    </row>
    <row r="6565">
      <c r="A6565" s="41">
        <v>44410.0</v>
      </c>
      <c r="B6565" s="19">
        <v>950692.0</v>
      </c>
      <c r="C6565" s="19">
        <v>0.0</v>
      </c>
      <c r="D6565" s="42">
        <v>91.6</v>
      </c>
      <c r="E6565" s="43">
        <v>1.0</v>
      </c>
      <c r="F6565" s="19" t="s">
        <v>40</v>
      </c>
      <c r="G6565" s="19" t="s">
        <v>40</v>
      </c>
      <c r="H6565" s="44" t="s">
        <v>39</v>
      </c>
      <c r="I6565" s="19" t="s">
        <v>39</v>
      </c>
    </row>
    <row r="6566">
      <c r="A6566" s="41">
        <v>44411.0</v>
      </c>
      <c r="B6566" s="19">
        <v>951164.0</v>
      </c>
      <c r="C6566" s="19">
        <v>1.0</v>
      </c>
      <c r="D6566" s="42">
        <v>11.4</v>
      </c>
      <c r="E6566" s="43">
        <v>1.0</v>
      </c>
      <c r="F6566" s="19" t="s">
        <v>40</v>
      </c>
      <c r="G6566" s="19" t="s">
        <v>40</v>
      </c>
      <c r="H6566" s="44" t="s">
        <v>39</v>
      </c>
      <c r="I6566" s="19" t="s">
        <v>39</v>
      </c>
    </row>
    <row r="6567">
      <c r="A6567" s="41">
        <v>44412.0</v>
      </c>
      <c r="B6567" s="19">
        <v>952323.0</v>
      </c>
      <c r="C6567" s="19">
        <v>1.0</v>
      </c>
      <c r="D6567" s="42">
        <v>85.3</v>
      </c>
      <c r="E6567" s="43">
        <v>1.0</v>
      </c>
      <c r="F6567" s="19" t="s">
        <v>40</v>
      </c>
      <c r="G6567" s="19" t="s">
        <v>40</v>
      </c>
      <c r="H6567" s="44" t="s">
        <v>39</v>
      </c>
      <c r="I6567" s="19" t="s">
        <v>39</v>
      </c>
    </row>
    <row r="6568">
      <c r="A6568" s="41">
        <v>44414.0</v>
      </c>
      <c r="B6568" s="19">
        <v>954389.0</v>
      </c>
      <c r="C6568" s="19">
        <v>1.0</v>
      </c>
      <c r="D6568" s="42">
        <v>128.8</v>
      </c>
      <c r="E6568" s="43">
        <v>1.0</v>
      </c>
      <c r="F6568" s="19" t="s">
        <v>40</v>
      </c>
      <c r="G6568" s="19" t="s">
        <v>40</v>
      </c>
      <c r="H6568" s="44" t="s">
        <v>39</v>
      </c>
      <c r="I6568" s="19" t="s">
        <v>39</v>
      </c>
    </row>
    <row r="6569">
      <c r="A6569" s="41">
        <v>44415.0</v>
      </c>
      <c r="B6569" s="19">
        <v>955114.0</v>
      </c>
      <c r="C6569" s="19">
        <v>1.0</v>
      </c>
      <c r="D6569" s="42">
        <v>105.0</v>
      </c>
      <c r="E6569" s="43">
        <v>1.0</v>
      </c>
      <c r="F6569" s="19" t="s">
        <v>40</v>
      </c>
      <c r="G6569" s="19" t="s">
        <v>40</v>
      </c>
      <c r="H6569" s="44" t="s">
        <v>39</v>
      </c>
      <c r="I6569" s="19" t="s">
        <v>39</v>
      </c>
    </row>
    <row r="6570">
      <c r="A6570" s="41">
        <v>44419.0</v>
      </c>
      <c r="B6570" s="19">
        <v>958294.0</v>
      </c>
      <c r="C6570" s="19">
        <v>0.0</v>
      </c>
      <c r="D6570" s="42">
        <v>13.3</v>
      </c>
      <c r="E6570" s="43">
        <v>1.0</v>
      </c>
      <c r="F6570" s="19" t="s">
        <v>40</v>
      </c>
      <c r="G6570" s="19" t="s">
        <v>40</v>
      </c>
      <c r="H6570" s="44" t="s">
        <v>39</v>
      </c>
      <c r="I6570" s="19" t="s">
        <v>39</v>
      </c>
    </row>
    <row r="6571">
      <c r="A6571" s="41">
        <v>44409.0</v>
      </c>
      <c r="B6571" s="19">
        <v>949184.0</v>
      </c>
      <c r="C6571" s="19">
        <v>0.0</v>
      </c>
      <c r="D6571" s="42">
        <v>93.7</v>
      </c>
      <c r="E6571" s="43">
        <v>1.0</v>
      </c>
      <c r="F6571" s="19" t="s">
        <v>40</v>
      </c>
      <c r="G6571" s="19" t="s">
        <v>40</v>
      </c>
      <c r="H6571" s="44" t="s">
        <v>39</v>
      </c>
      <c r="I6571" s="19" t="s">
        <v>39</v>
      </c>
    </row>
    <row r="6572">
      <c r="A6572" s="41">
        <v>44412.0</v>
      </c>
      <c r="B6572" s="19">
        <v>952042.0</v>
      </c>
      <c r="C6572" s="19">
        <v>0.0</v>
      </c>
      <c r="D6572" s="42">
        <v>71.7</v>
      </c>
      <c r="E6572" s="43">
        <v>1.0</v>
      </c>
      <c r="F6572" s="19" t="s">
        <v>40</v>
      </c>
      <c r="G6572" s="19" t="s">
        <v>40</v>
      </c>
      <c r="H6572" s="44" t="s">
        <v>39</v>
      </c>
      <c r="I6572" s="19" t="s">
        <v>39</v>
      </c>
    </row>
    <row r="6573">
      <c r="A6573" s="41">
        <v>44412.0</v>
      </c>
      <c r="B6573" s="19">
        <v>952305.0</v>
      </c>
      <c r="C6573" s="19">
        <v>1.0</v>
      </c>
      <c r="D6573" s="42">
        <v>66.4</v>
      </c>
      <c r="E6573" s="43">
        <v>1.0</v>
      </c>
      <c r="F6573" s="19" t="s">
        <v>40</v>
      </c>
      <c r="G6573" s="19" t="s">
        <v>40</v>
      </c>
      <c r="H6573" s="44" t="s">
        <v>39</v>
      </c>
      <c r="I6573" s="19" t="s">
        <v>39</v>
      </c>
    </row>
    <row r="6574">
      <c r="A6574" s="41">
        <v>44414.0</v>
      </c>
      <c r="B6574" s="19">
        <v>954056.0</v>
      </c>
      <c r="C6574" s="19">
        <v>1.0</v>
      </c>
      <c r="D6574" s="42">
        <v>20.0</v>
      </c>
      <c r="E6574" s="43">
        <v>1.0</v>
      </c>
      <c r="F6574" s="19" t="s">
        <v>40</v>
      </c>
      <c r="G6574" s="19" t="s">
        <v>40</v>
      </c>
      <c r="H6574" s="44" t="s">
        <v>39</v>
      </c>
      <c r="I6574" s="19" t="s">
        <v>39</v>
      </c>
    </row>
    <row r="6575">
      <c r="A6575" s="41">
        <v>44414.0</v>
      </c>
      <c r="B6575" s="19">
        <v>954228.0</v>
      </c>
      <c r="C6575" s="19">
        <v>0.0</v>
      </c>
      <c r="D6575" s="42">
        <v>50.2</v>
      </c>
      <c r="E6575" s="43">
        <v>1.0</v>
      </c>
      <c r="F6575" s="19" t="s">
        <v>40</v>
      </c>
      <c r="G6575" s="19" t="s">
        <v>40</v>
      </c>
      <c r="H6575" s="44" t="s">
        <v>39</v>
      </c>
      <c r="I6575" s="19" t="s">
        <v>39</v>
      </c>
    </row>
    <row r="6576">
      <c r="A6576" s="41">
        <v>44416.0</v>
      </c>
      <c r="B6576" s="19">
        <v>955912.0</v>
      </c>
      <c r="C6576" s="19">
        <v>1.0</v>
      </c>
      <c r="D6576" s="42">
        <v>100.7</v>
      </c>
      <c r="E6576" s="43">
        <v>1.0</v>
      </c>
      <c r="F6576" s="19" t="s">
        <v>40</v>
      </c>
      <c r="G6576" s="19" t="s">
        <v>40</v>
      </c>
      <c r="H6576" s="44" t="s">
        <v>39</v>
      </c>
      <c r="I6576" s="19" t="s">
        <v>39</v>
      </c>
    </row>
    <row r="6577">
      <c r="A6577" s="41">
        <v>44416.0</v>
      </c>
      <c r="B6577" s="19">
        <v>955545.0</v>
      </c>
      <c r="C6577" s="19">
        <v>0.0</v>
      </c>
      <c r="D6577" s="42">
        <v>68.1</v>
      </c>
      <c r="E6577" s="43">
        <v>1.0</v>
      </c>
      <c r="F6577" s="19" t="s">
        <v>40</v>
      </c>
      <c r="G6577" s="19" t="s">
        <v>40</v>
      </c>
      <c r="H6577" s="44" t="s">
        <v>39</v>
      </c>
      <c r="I6577" s="19" t="s">
        <v>39</v>
      </c>
    </row>
    <row r="6578">
      <c r="A6578" s="41">
        <v>44417.0</v>
      </c>
      <c r="B6578" s="19">
        <v>956372.0</v>
      </c>
      <c r="C6578" s="19">
        <v>0.0</v>
      </c>
      <c r="D6578" s="42">
        <v>68.3</v>
      </c>
      <c r="E6578" s="43">
        <v>1.0</v>
      </c>
      <c r="F6578" s="19" t="s">
        <v>40</v>
      </c>
      <c r="G6578" s="19" t="s">
        <v>40</v>
      </c>
      <c r="H6578" s="44" t="s">
        <v>39</v>
      </c>
      <c r="I6578" s="19" t="s">
        <v>39</v>
      </c>
    </row>
    <row r="6579">
      <c r="A6579" s="41">
        <v>44422.0</v>
      </c>
      <c r="B6579" s="19">
        <v>960293.0</v>
      </c>
      <c r="C6579" s="19">
        <v>1.0</v>
      </c>
      <c r="D6579" s="42">
        <v>80.2</v>
      </c>
      <c r="E6579" s="43">
        <v>1.0</v>
      </c>
      <c r="F6579" s="19" t="s">
        <v>40</v>
      </c>
      <c r="G6579" s="19" t="s">
        <v>40</v>
      </c>
      <c r="H6579" s="44" t="s">
        <v>39</v>
      </c>
      <c r="I6579" s="19" t="s">
        <v>39</v>
      </c>
    </row>
    <row r="6580">
      <c r="A6580" s="41">
        <v>44422.0</v>
      </c>
      <c r="B6580" s="19">
        <v>960060.0</v>
      </c>
      <c r="C6580" s="19">
        <v>0.0</v>
      </c>
      <c r="D6580" s="42">
        <v>120.5</v>
      </c>
      <c r="E6580" s="43">
        <v>1.0</v>
      </c>
      <c r="F6580" s="19" t="s">
        <v>40</v>
      </c>
      <c r="G6580" s="19" t="s">
        <v>40</v>
      </c>
      <c r="H6580" s="44" t="s">
        <v>39</v>
      </c>
      <c r="I6580" s="19" t="s">
        <v>39</v>
      </c>
    </row>
    <row r="6581">
      <c r="A6581" s="41">
        <v>44423.0</v>
      </c>
      <c r="B6581" s="19">
        <v>960779.0</v>
      </c>
      <c r="C6581" s="19">
        <v>0.0</v>
      </c>
      <c r="D6581" s="42">
        <v>192.5</v>
      </c>
      <c r="E6581" s="43">
        <v>1.0</v>
      </c>
      <c r="F6581" s="19" t="s">
        <v>40</v>
      </c>
      <c r="G6581" s="19" t="s">
        <v>40</v>
      </c>
      <c r="H6581" s="44" t="s">
        <v>39</v>
      </c>
      <c r="I6581" s="19" t="s">
        <v>39</v>
      </c>
    </row>
    <row r="6582">
      <c r="A6582" s="41">
        <v>44409.0</v>
      </c>
      <c r="B6582" s="19">
        <v>949884.0</v>
      </c>
      <c r="C6582" s="19">
        <v>1.0</v>
      </c>
      <c r="D6582" s="42">
        <v>99.6</v>
      </c>
      <c r="E6582" s="43">
        <v>1.0</v>
      </c>
      <c r="F6582" s="19" t="s">
        <v>40</v>
      </c>
      <c r="G6582" s="19" t="s">
        <v>40</v>
      </c>
      <c r="H6582" s="44" t="s">
        <v>39</v>
      </c>
      <c r="I6582" s="19" t="s">
        <v>39</v>
      </c>
    </row>
    <row r="6583">
      <c r="A6583" s="41">
        <v>44410.0</v>
      </c>
      <c r="B6583" s="19">
        <v>950985.0</v>
      </c>
      <c r="C6583" s="19">
        <v>1.0</v>
      </c>
      <c r="D6583" s="42">
        <v>35.9</v>
      </c>
      <c r="E6583" s="43">
        <v>1.0</v>
      </c>
      <c r="F6583" s="19" t="s">
        <v>40</v>
      </c>
      <c r="G6583" s="19" t="s">
        <v>40</v>
      </c>
      <c r="H6583" s="44" t="s">
        <v>39</v>
      </c>
      <c r="I6583" s="19" t="s">
        <v>39</v>
      </c>
    </row>
    <row r="6584">
      <c r="A6584" s="41">
        <v>44413.0</v>
      </c>
      <c r="B6584" s="19">
        <v>953521.0</v>
      </c>
      <c r="C6584" s="19">
        <v>1.0</v>
      </c>
      <c r="D6584" s="42">
        <v>48.5</v>
      </c>
      <c r="E6584" s="43">
        <v>1.0</v>
      </c>
      <c r="F6584" s="19" t="s">
        <v>40</v>
      </c>
      <c r="G6584" s="19" t="s">
        <v>40</v>
      </c>
      <c r="H6584" s="44" t="s">
        <v>39</v>
      </c>
      <c r="I6584" s="19" t="s">
        <v>39</v>
      </c>
    </row>
    <row r="6585">
      <c r="A6585" s="41">
        <v>44413.0</v>
      </c>
      <c r="B6585" s="19">
        <v>953530.0</v>
      </c>
      <c r="C6585" s="19">
        <v>0.0</v>
      </c>
      <c r="D6585" s="42">
        <v>40.7</v>
      </c>
      <c r="E6585" s="43">
        <v>1.0</v>
      </c>
      <c r="F6585" s="19" t="s">
        <v>40</v>
      </c>
      <c r="G6585" s="19" t="s">
        <v>40</v>
      </c>
      <c r="H6585" s="44" t="s">
        <v>39</v>
      </c>
      <c r="I6585" s="19" t="s">
        <v>39</v>
      </c>
    </row>
    <row r="6586">
      <c r="A6586" s="41">
        <v>44414.0</v>
      </c>
      <c r="B6586" s="19">
        <v>954575.0</v>
      </c>
      <c r="C6586" s="19">
        <v>1.0</v>
      </c>
      <c r="D6586" s="42">
        <v>41.3</v>
      </c>
      <c r="E6586" s="43">
        <v>1.0</v>
      </c>
      <c r="F6586" s="19" t="s">
        <v>40</v>
      </c>
      <c r="G6586" s="19" t="s">
        <v>40</v>
      </c>
      <c r="H6586" s="44" t="s">
        <v>39</v>
      </c>
      <c r="I6586" s="19" t="s">
        <v>39</v>
      </c>
    </row>
    <row r="6587">
      <c r="A6587" s="41">
        <v>44417.0</v>
      </c>
      <c r="B6587" s="19">
        <v>956523.0</v>
      </c>
      <c r="C6587" s="19">
        <v>0.0</v>
      </c>
      <c r="D6587" s="42">
        <v>102.2</v>
      </c>
      <c r="E6587" s="43">
        <v>1.0</v>
      </c>
      <c r="F6587" s="19" t="s">
        <v>40</v>
      </c>
      <c r="G6587" s="19" t="s">
        <v>40</v>
      </c>
      <c r="H6587" s="44" t="s">
        <v>39</v>
      </c>
      <c r="I6587" s="19" t="s">
        <v>39</v>
      </c>
    </row>
    <row r="6588">
      <c r="A6588" s="41">
        <v>44418.0</v>
      </c>
      <c r="B6588" s="19">
        <v>957464.0</v>
      </c>
      <c r="C6588" s="19">
        <v>1.0</v>
      </c>
      <c r="D6588" s="42">
        <v>110.3</v>
      </c>
      <c r="E6588" s="43">
        <v>1.0</v>
      </c>
      <c r="F6588" s="19" t="s">
        <v>40</v>
      </c>
      <c r="G6588" s="19" t="s">
        <v>40</v>
      </c>
      <c r="H6588" s="44" t="s">
        <v>39</v>
      </c>
      <c r="I6588" s="19" t="s">
        <v>39</v>
      </c>
    </row>
    <row r="6589">
      <c r="A6589" s="41">
        <v>44419.0</v>
      </c>
      <c r="B6589" s="19">
        <v>958032.0</v>
      </c>
      <c r="C6589" s="19">
        <v>0.0</v>
      </c>
      <c r="D6589" s="42">
        <v>2.9</v>
      </c>
      <c r="E6589" s="43">
        <v>1.0</v>
      </c>
      <c r="F6589" s="19" t="s">
        <v>40</v>
      </c>
      <c r="G6589" s="19" t="s">
        <v>40</v>
      </c>
      <c r="H6589" s="44" t="s">
        <v>39</v>
      </c>
      <c r="I6589" s="19" t="s">
        <v>39</v>
      </c>
    </row>
    <row r="6590">
      <c r="A6590" s="41">
        <v>44422.0</v>
      </c>
      <c r="B6590" s="19">
        <v>960117.0</v>
      </c>
      <c r="C6590" s="19">
        <v>0.0</v>
      </c>
      <c r="D6590" s="42">
        <v>66.0</v>
      </c>
      <c r="E6590" s="43">
        <v>1.0</v>
      </c>
      <c r="F6590" s="19" t="s">
        <v>40</v>
      </c>
      <c r="G6590" s="19" t="s">
        <v>40</v>
      </c>
      <c r="H6590" s="44" t="s">
        <v>39</v>
      </c>
      <c r="I6590" s="19" t="s">
        <v>39</v>
      </c>
    </row>
    <row r="6591">
      <c r="A6591" s="41">
        <v>44423.0</v>
      </c>
      <c r="B6591" s="19">
        <v>961023.0</v>
      </c>
      <c r="C6591" s="19">
        <v>0.0</v>
      </c>
      <c r="D6591" s="42">
        <v>29.1</v>
      </c>
      <c r="E6591" s="43">
        <v>1.0</v>
      </c>
      <c r="F6591" s="19" t="s">
        <v>40</v>
      </c>
      <c r="G6591" s="19" t="s">
        <v>40</v>
      </c>
      <c r="H6591" s="44" t="s">
        <v>39</v>
      </c>
      <c r="I6591" s="19" t="s">
        <v>39</v>
      </c>
    </row>
    <row r="6592">
      <c r="A6592" s="41">
        <v>44410.0</v>
      </c>
      <c r="B6592" s="19">
        <v>950492.0</v>
      </c>
      <c r="C6592" s="19">
        <v>1.0</v>
      </c>
      <c r="D6592" s="42">
        <v>53.6</v>
      </c>
      <c r="E6592" s="43">
        <v>1.0</v>
      </c>
      <c r="F6592" s="19" t="s">
        <v>40</v>
      </c>
      <c r="G6592" s="19" t="s">
        <v>40</v>
      </c>
      <c r="H6592" s="44" t="s">
        <v>39</v>
      </c>
      <c r="I6592" s="19" t="s">
        <v>39</v>
      </c>
    </row>
    <row r="6593">
      <c r="A6593" s="41">
        <v>44411.0</v>
      </c>
      <c r="B6593" s="19">
        <v>951556.0</v>
      </c>
      <c r="C6593" s="19">
        <v>0.0</v>
      </c>
      <c r="D6593" s="42">
        <v>89.8</v>
      </c>
      <c r="E6593" s="43">
        <v>1.0</v>
      </c>
      <c r="F6593" s="19" t="s">
        <v>40</v>
      </c>
      <c r="G6593" s="19" t="s">
        <v>40</v>
      </c>
      <c r="H6593" s="44" t="s">
        <v>39</v>
      </c>
      <c r="I6593" s="19" t="s">
        <v>39</v>
      </c>
    </row>
    <row r="6594">
      <c r="A6594" s="41">
        <v>44413.0</v>
      </c>
      <c r="B6594" s="19">
        <v>952968.0</v>
      </c>
      <c r="C6594" s="19">
        <v>0.0</v>
      </c>
      <c r="D6594" s="42">
        <v>66.6</v>
      </c>
      <c r="E6594" s="43">
        <v>1.0</v>
      </c>
      <c r="F6594" s="19" t="s">
        <v>40</v>
      </c>
      <c r="G6594" s="19" t="s">
        <v>40</v>
      </c>
      <c r="H6594" s="44" t="s">
        <v>39</v>
      </c>
      <c r="I6594" s="19" t="s">
        <v>39</v>
      </c>
    </row>
    <row r="6595">
      <c r="A6595" s="41">
        <v>44415.0</v>
      </c>
      <c r="B6595" s="19">
        <v>955124.0</v>
      </c>
      <c r="C6595" s="19">
        <v>1.0</v>
      </c>
      <c r="D6595" s="42">
        <v>8.6</v>
      </c>
      <c r="E6595" s="43">
        <v>1.0</v>
      </c>
      <c r="F6595" s="19" t="s">
        <v>40</v>
      </c>
      <c r="G6595" s="19" t="s">
        <v>40</v>
      </c>
      <c r="H6595" s="44" t="s">
        <v>39</v>
      </c>
      <c r="I6595" s="19" t="s">
        <v>39</v>
      </c>
    </row>
    <row r="6596">
      <c r="A6596" s="41">
        <v>44416.0</v>
      </c>
      <c r="B6596" s="19">
        <v>955242.0</v>
      </c>
      <c r="C6596" s="19">
        <v>1.0</v>
      </c>
      <c r="D6596" s="42">
        <v>166.2</v>
      </c>
      <c r="E6596" s="43">
        <v>1.0</v>
      </c>
      <c r="F6596" s="19" t="s">
        <v>40</v>
      </c>
      <c r="G6596" s="19" t="s">
        <v>40</v>
      </c>
      <c r="H6596" s="44" t="s">
        <v>39</v>
      </c>
      <c r="I6596" s="19" t="s">
        <v>39</v>
      </c>
    </row>
    <row r="6597">
      <c r="A6597" s="41">
        <v>44416.0</v>
      </c>
      <c r="B6597" s="19">
        <v>955249.0</v>
      </c>
      <c r="C6597" s="19">
        <v>1.0</v>
      </c>
      <c r="D6597" s="42">
        <v>166.2</v>
      </c>
      <c r="E6597" s="43">
        <v>1.0</v>
      </c>
      <c r="F6597" s="19" t="s">
        <v>40</v>
      </c>
      <c r="G6597" s="19" t="s">
        <v>40</v>
      </c>
      <c r="H6597" s="44" t="s">
        <v>39</v>
      </c>
      <c r="I6597" s="19" t="s">
        <v>39</v>
      </c>
    </row>
    <row r="6598">
      <c r="A6598" s="41">
        <v>44417.0</v>
      </c>
      <c r="B6598" s="19">
        <v>957067.0</v>
      </c>
      <c r="C6598" s="19">
        <v>0.0</v>
      </c>
      <c r="D6598" s="42">
        <v>37.0</v>
      </c>
      <c r="E6598" s="43">
        <v>1.0</v>
      </c>
      <c r="F6598" s="19" t="s">
        <v>40</v>
      </c>
      <c r="G6598" s="19" t="s">
        <v>40</v>
      </c>
      <c r="H6598" s="44" t="s">
        <v>39</v>
      </c>
      <c r="I6598" s="19" t="s">
        <v>39</v>
      </c>
    </row>
    <row r="6599">
      <c r="A6599" s="41">
        <v>44418.0</v>
      </c>
      <c r="B6599" s="19">
        <v>957356.0</v>
      </c>
      <c r="C6599" s="19">
        <v>0.0</v>
      </c>
      <c r="D6599" s="42">
        <v>100.4</v>
      </c>
      <c r="E6599" s="43">
        <v>1.0</v>
      </c>
      <c r="F6599" s="19" t="s">
        <v>40</v>
      </c>
      <c r="G6599" s="19" t="s">
        <v>40</v>
      </c>
      <c r="H6599" s="44" t="s">
        <v>39</v>
      </c>
      <c r="I6599" s="19" t="s">
        <v>39</v>
      </c>
    </row>
    <row r="6600">
      <c r="A6600" s="41">
        <v>44420.0</v>
      </c>
      <c r="B6600" s="19">
        <v>959386.0</v>
      </c>
      <c r="C6600" s="19">
        <v>0.0</v>
      </c>
      <c r="D6600" s="42">
        <v>108.7</v>
      </c>
      <c r="E6600" s="43">
        <v>1.0</v>
      </c>
      <c r="F6600" s="19" t="s">
        <v>40</v>
      </c>
      <c r="G6600" s="19" t="s">
        <v>40</v>
      </c>
      <c r="H6600" s="44" t="s">
        <v>39</v>
      </c>
      <c r="I6600" s="19" t="s">
        <v>39</v>
      </c>
    </row>
    <row r="6601">
      <c r="A6601" s="41">
        <v>44421.0</v>
      </c>
      <c r="B6601" s="19">
        <v>959696.0</v>
      </c>
      <c r="C6601" s="19">
        <v>0.0</v>
      </c>
      <c r="D6601" s="42">
        <v>130.2</v>
      </c>
      <c r="E6601" s="43">
        <v>1.0</v>
      </c>
      <c r="F6601" s="19" t="s">
        <v>40</v>
      </c>
      <c r="G6601" s="19" t="s">
        <v>40</v>
      </c>
      <c r="H6601" s="44" t="s">
        <v>39</v>
      </c>
      <c r="I6601" s="19" t="s">
        <v>39</v>
      </c>
    </row>
    <row r="6602">
      <c r="A6602" s="41">
        <v>44422.0</v>
      </c>
      <c r="B6602" s="19">
        <v>960209.0</v>
      </c>
      <c r="C6602" s="19">
        <v>1.0</v>
      </c>
      <c r="D6602" s="42">
        <v>93.7</v>
      </c>
      <c r="E6602" s="43">
        <v>1.0</v>
      </c>
      <c r="F6602" s="19" t="s">
        <v>40</v>
      </c>
      <c r="G6602" s="19" t="s">
        <v>40</v>
      </c>
      <c r="H6602" s="44" t="s">
        <v>39</v>
      </c>
      <c r="I6602" s="19" t="s">
        <v>39</v>
      </c>
    </row>
    <row r="6603">
      <c r="A6603" s="41">
        <v>44423.0</v>
      </c>
      <c r="B6603" s="19">
        <v>960769.0</v>
      </c>
      <c r="C6603" s="19">
        <v>0.0</v>
      </c>
      <c r="D6603" s="42">
        <v>37.4</v>
      </c>
      <c r="E6603" s="43">
        <v>1.0</v>
      </c>
      <c r="F6603" s="19" t="s">
        <v>40</v>
      </c>
      <c r="G6603" s="19" t="s">
        <v>40</v>
      </c>
      <c r="H6603" s="44" t="s">
        <v>39</v>
      </c>
      <c r="I6603" s="19" t="s">
        <v>39</v>
      </c>
    </row>
    <row r="6604">
      <c r="A6604" s="41">
        <v>44411.0</v>
      </c>
      <c r="B6604" s="19">
        <v>951323.0</v>
      </c>
      <c r="C6604" s="19">
        <v>0.0</v>
      </c>
      <c r="D6604" s="42">
        <v>16.2</v>
      </c>
      <c r="E6604" s="43">
        <v>1.0</v>
      </c>
      <c r="F6604" s="19" t="s">
        <v>40</v>
      </c>
      <c r="G6604" s="19" t="s">
        <v>40</v>
      </c>
      <c r="H6604" s="44" t="s">
        <v>39</v>
      </c>
      <c r="I6604" s="19" t="s">
        <v>39</v>
      </c>
    </row>
    <row r="6605">
      <c r="A6605" s="41">
        <v>44411.0</v>
      </c>
      <c r="B6605" s="19">
        <v>951449.0</v>
      </c>
      <c r="C6605" s="19">
        <v>1.0</v>
      </c>
      <c r="D6605" s="42">
        <v>75.9</v>
      </c>
      <c r="E6605" s="43">
        <v>1.0</v>
      </c>
      <c r="F6605" s="19" t="s">
        <v>40</v>
      </c>
      <c r="G6605" s="19" t="s">
        <v>40</v>
      </c>
      <c r="H6605" s="44" t="s">
        <v>39</v>
      </c>
      <c r="I6605" s="19" t="s">
        <v>39</v>
      </c>
    </row>
    <row r="6606">
      <c r="A6606" s="41">
        <v>44413.0</v>
      </c>
      <c r="B6606" s="19">
        <v>953191.0</v>
      </c>
      <c r="C6606" s="19">
        <v>1.0</v>
      </c>
      <c r="D6606" s="42">
        <v>37.2</v>
      </c>
      <c r="E6606" s="43">
        <v>1.0</v>
      </c>
      <c r="F6606" s="19" t="s">
        <v>40</v>
      </c>
      <c r="G6606" s="19" t="s">
        <v>40</v>
      </c>
      <c r="H6606" s="44" t="s">
        <v>39</v>
      </c>
      <c r="I6606" s="19" t="s">
        <v>39</v>
      </c>
    </row>
    <row r="6607">
      <c r="A6607" s="41">
        <v>44413.0</v>
      </c>
      <c r="B6607" s="19">
        <v>953170.0</v>
      </c>
      <c r="C6607" s="19">
        <v>1.0</v>
      </c>
      <c r="D6607" s="42">
        <v>43.6</v>
      </c>
      <c r="E6607" s="43">
        <v>1.0</v>
      </c>
      <c r="F6607" s="19" t="s">
        <v>40</v>
      </c>
      <c r="G6607" s="19" t="s">
        <v>40</v>
      </c>
      <c r="H6607" s="44" t="s">
        <v>39</v>
      </c>
      <c r="I6607" s="19" t="s">
        <v>39</v>
      </c>
    </row>
    <row r="6608">
      <c r="A6608" s="41">
        <v>44414.0</v>
      </c>
      <c r="B6608" s="19">
        <v>954314.0</v>
      </c>
      <c r="C6608" s="19">
        <v>0.0</v>
      </c>
      <c r="D6608" s="42">
        <v>96.3</v>
      </c>
      <c r="E6608" s="43">
        <v>1.0</v>
      </c>
      <c r="F6608" s="19" t="s">
        <v>40</v>
      </c>
      <c r="G6608" s="19" t="s">
        <v>40</v>
      </c>
      <c r="H6608" s="44" t="s">
        <v>39</v>
      </c>
      <c r="I6608" s="19" t="s">
        <v>39</v>
      </c>
    </row>
    <row r="6609">
      <c r="A6609" s="41">
        <v>44415.0</v>
      </c>
      <c r="B6609" s="19">
        <v>955100.0</v>
      </c>
      <c r="C6609" s="19">
        <v>1.0</v>
      </c>
      <c r="D6609" s="42">
        <v>24.2</v>
      </c>
      <c r="E6609" s="43">
        <v>1.0</v>
      </c>
      <c r="F6609" s="19" t="s">
        <v>40</v>
      </c>
      <c r="G6609" s="19" t="s">
        <v>40</v>
      </c>
      <c r="H6609" s="44" t="s">
        <v>39</v>
      </c>
      <c r="I6609" s="19" t="s">
        <v>39</v>
      </c>
    </row>
    <row r="6610">
      <c r="A6610" s="41">
        <v>44418.0</v>
      </c>
      <c r="B6610" s="19">
        <v>957369.0</v>
      </c>
      <c r="C6610" s="19">
        <v>0.0</v>
      </c>
      <c r="D6610" s="42">
        <v>127.1</v>
      </c>
      <c r="E6610" s="43">
        <v>1.0</v>
      </c>
      <c r="F6610" s="19" t="s">
        <v>40</v>
      </c>
      <c r="G6610" s="19" t="s">
        <v>40</v>
      </c>
      <c r="H6610" s="44" t="s">
        <v>39</v>
      </c>
      <c r="I6610" s="19" t="s">
        <v>39</v>
      </c>
    </row>
    <row r="6611">
      <c r="A6611" s="41">
        <v>44419.0</v>
      </c>
      <c r="B6611" s="19">
        <v>958071.0</v>
      </c>
      <c r="C6611" s="19">
        <v>0.0</v>
      </c>
      <c r="D6611" s="42">
        <v>102.6</v>
      </c>
      <c r="E6611" s="43">
        <v>1.0</v>
      </c>
      <c r="F6611" s="19" t="s">
        <v>40</v>
      </c>
      <c r="G6611" s="19" t="s">
        <v>40</v>
      </c>
      <c r="H6611" s="44" t="s">
        <v>39</v>
      </c>
      <c r="I6611" s="19" t="s">
        <v>39</v>
      </c>
    </row>
    <row r="6612">
      <c r="A6612" s="41">
        <v>44421.0</v>
      </c>
      <c r="B6612" s="19">
        <v>959700.0</v>
      </c>
      <c r="C6612" s="19">
        <v>0.0</v>
      </c>
      <c r="D6612" s="42">
        <v>36.4</v>
      </c>
      <c r="E6612" s="43">
        <v>1.0</v>
      </c>
      <c r="F6612" s="19" t="s">
        <v>40</v>
      </c>
      <c r="G6612" s="19" t="s">
        <v>40</v>
      </c>
      <c r="H6612" s="44" t="s">
        <v>39</v>
      </c>
      <c r="I6612" s="19" t="s">
        <v>39</v>
      </c>
    </row>
    <row r="6613">
      <c r="A6613" s="41">
        <v>44409.0</v>
      </c>
      <c r="B6613" s="19">
        <v>949432.0</v>
      </c>
      <c r="C6613" s="19">
        <v>1.0</v>
      </c>
      <c r="D6613" s="42">
        <v>86.5</v>
      </c>
      <c r="E6613" s="43">
        <v>1.0</v>
      </c>
      <c r="F6613" s="19" t="s">
        <v>40</v>
      </c>
      <c r="G6613" s="19" t="s">
        <v>40</v>
      </c>
      <c r="H6613" s="44" t="s">
        <v>39</v>
      </c>
      <c r="I6613" s="19" t="s">
        <v>39</v>
      </c>
    </row>
    <row r="6614">
      <c r="A6614" s="41">
        <v>44410.0</v>
      </c>
      <c r="B6614" s="19">
        <v>950990.0</v>
      </c>
      <c r="C6614" s="19">
        <v>0.0</v>
      </c>
      <c r="D6614" s="42">
        <v>46.8</v>
      </c>
      <c r="E6614" s="43">
        <v>1.0</v>
      </c>
      <c r="F6614" s="19" t="s">
        <v>40</v>
      </c>
      <c r="G6614" s="19" t="s">
        <v>40</v>
      </c>
      <c r="H6614" s="44" t="s">
        <v>39</v>
      </c>
      <c r="I6614" s="19" t="s">
        <v>39</v>
      </c>
    </row>
    <row r="6615">
      <c r="A6615" s="41">
        <v>44414.0</v>
      </c>
      <c r="B6615" s="19">
        <v>954561.0</v>
      </c>
      <c r="C6615" s="19">
        <v>0.0</v>
      </c>
      <c r="D6615" s="42">
        <v>90.9</v>
      </c>
      <c r="E6615" s="43">
        <v>1.0</v>
      </c>
      <c r="F6615" s="19" t="s">
        <v>40</v>
      </c>
      <c r="G6615" s="19" t="s">
        <v>40</v>
      </c>
      <c r="H6615" s="44" t="s">
        <v>39</v>
      </c>
      <c r="I6615" s="19" t="s">
        <v>39</v>
      </c>
    </row>
    <row r="6616">
      <c r="A6616" s="41">
        <v>44417.0</v>
      </c>
      <c r="B6616" s="19">
        <v>956904.0</v>
      </c>
      <c r="C6616" s="19">
        <v>1.0</v>
      </c>
      <c r="D6616" s="42">
        <v>39.7</v>
      </c>
      <c r="E6616" s="43">
        <v>1.0</v>
      </c>
      <c r="F6616" s="19" t="s">
        <v>40</v>
      </c>
      <c r="G6616" s="19" t="s">
        <v>40</v>
      </c>
      <c r="H6616" s="44" t="s">
        <v>39</v>
      </c>
      <c r="I6616" s="19" t="s">
        <v>39</v>
      </c>
    </row>
    <row r="6617">
      <c r="A6617" s="41">
        <v>44420.0</v>
      </c>
      <c r="B6617" s="19">
        <v>958887.0</v>
      </c>
      <c r="C6617" s="19">
        <v>0.0</v>
      </c>
      <c r="D6617" s="42">
        <v>84.2</v>
      </c>
      <c r="E6617" s="43">
        <v>1.0</v>
      </c>
      <c r="F6617" s="19" t="s">
        <v>40</v>
      </c>
      <c r="G6617" s="19" t="s">
        <v>40</v>
      </c>
      <c r="H6617" s="44" t="s">
        <v>39</v>
      </c>
      <c r="I6617" s="19" t="s">
        <v>39</v>
      </c>
    </row>
    <row r="6618">
      <c r="A6618" s="41">
        <v>44420.0</v>
      </c>
      <c r="B6618" s="19">
        <v>958576.0</v>
      </c>
      <c r="C6618" s="19">
        <v>0.0</v>
      </c>
      <c r="D6618" s="42">
        <v>10.2</v>
      </c>
      <c r="E6618" s="43">
        <v>1.0</v>
      </c>
      <c r="F6618" s="19" t="s">
        <v>40</v>
      </c>
      <c r="G6618" s="19" t="s">
        <v>40</v>
      </c>
      <c r="H6618" s="44" t="s">
        <v>39</v>
      </c>
      <c r="I6618" s="19" t="s">
        <v>39</v>
      </c>
    </row>
    <row r="6619">
      <c r="A6619" s="41">
        <v>44410.0</v>
      </c>
      <c r="B6619" s="19">
        <v>950955.0</v>
      </c>
      <c r="C6619" s="19">
        <v>1.0</v>
      </c>
      <c r="D6619" s="42">
        <v>146.7</v>
      </c>
      <c r="E6619" s="43">
        <v>1.0</v>
      </c>
      <c r="F6619" s="19" t="s">
        <v>40</v>
      </c>
      <c r="G6619" s="19" t="s">
        <v>40</v>
      </c>
      <c r="H6619" s="44" t="s">
        <v>39</v>
      </c>
      <c r="I6619" s="19" t="s">
        <v>39</v>
      </c>
    </row>
    <row r="6620">
      <c r="A6620" s="41">
        <v>44412.0</v>
      </c>
      <c r="B6620" s="19">
        <v>952725.0</v>
      </c>
      <c r="C6620" s="19">
        <v>0.0</v>
      </c>
      <c r="D6620" s="42">
        <v>77.0</v>
      </c>
      <c r="E6620" s="43">
        <v>1.0</v>
      </c>
      <c r="F6620" s="19" t="s">
        <v>40</v>
      </c>
      <c r="G6620" s="19" t="s">
        <v>40</v>
      </c>
      <c r="H6620" s="44" t="s">
        <v>39</v>
      </c>
      <c r="I6620" s="19" t="s">
        <v>39</v>
      </c>
    </row>
    <row r="6621">
      <c r="A6621" s="41">
        <v>44412.0</v>
      </c>
      <c r="B6621" s="19">
        <v>952729.0</v>
      </c>
      <c r="C6621" s="19">
        <v>0.0</v>
      </c>
      <c r="D6621" s="42">
        <v>88.6</v>
      </c>
      <c r="E6621" s="43">
        <v>1.0</v>
      </c>
      <c r="F6621" s="19" t="s">
        <v>40</v>
      </c>
      <c r="G6621" s="19" t="s">
        <v>40</v>
      </c>
      <c r="H6621" s="44" t="s">
        <v>39</v>
      </c>
      <c r="I6621" s="19" t="s">
        <v>39</v>
      </c>
    </row>
    <row r="6622">
      <c r="A6622" s="41">
        <v>44412.0</v>
      </c>
      <c r="B6622" s="19">
        <v>952780.0</v>
      </c>
      <c r="C6622" s="19">
        <v>1.0</v>
      </c>
      <c r="D6622" s="42">
        <v>56.6</v>
      </c>
      <c r="E6622" s="43">
        <v>1.0</v>
      </c>
      <c r="F6622" s="19" t="s">
        <v>40</v>
      </c>
      <c r="G6622" s="19" t="s">
        <v>40</v>
      </c>
      <c r="H6622" s="44" t="s">
        <v>39</v>
      </c>
      <c r="I6622" s="19" t="s">
        <v>39</v>
      </c>
    </row>
    <row r="6623">
      <c r="A6623" s="41">
        <v>44417.0</v>
      </c>
      <c r="B6623" s="19">
        <v>957109.0</v>
      </c>
      <c r="C6623" s="19">
        <v>0.0</v>
      </c>
      <c r="D6623" s="42">
        <v>87.3</v>
      </c>
      <c r="E6623" s="43">
        <v>1.0</v>
      </c>
      <c r="F6623" s="19" t="s">
        <v>40</v>
      </c>
      <c r="G6623" s="19" t="s">
        <v>40</v>
      </c>
      <c r="H6623" s="44" t="s">
        <v>39</v>
      </c>
      <c r="I6623" s="19" t="s">
        <v>39</v>
      </c>
    </row>
    <row r="6624">
      <c r="A6624" s="41">
        <v>44419.0</v>
      </c>
      <c r="B6624" s="19">
        <v>958051.0</v>
      </c>
      <c r="C6624" s="19">
        <v>0.0</v>
      </c>
      <c r="D6624" s="42">
        <v>88.1</v>
      </c>
      <c r="E6624" s="43">
        <v>1.0</v>
      </c>
      <c r="F6624" s="19" t="s">
        <v>40</v>
      </c>
      <c r="G6624" s="19" t="s">
        <v>40</v>
      </c>
      <c r="H6624" s="44" t="s">
        <v>39</v>
      </c>
      <c r="I6624" s="19" t="s">
        <v>39</v>
      </c>
    </row>
    <row r="6625">
      <c r="A6625" s="41">
        <v>44419.0</v>
      </c>
      <c r="B6625" s="19">
        <v>957982.0</v>
      </c>
      <c r="C6625" s="19">
        <v>1.0</v>
      </c>
      <c r="D6625" s="42">
        <v>68.2</v>
      </c>
      <c r="E6625" s="43">
        <v>1.0</v>
      </c>
      <c r="F6625" s="19" t="s">
        <v>40</v>
      </c>
      <c r="G6625" s="19" t="s">
        <v>40</v>
      </c>
      <c r="H6625" s="44" t="s">
        <v>39</v>
      </c>
      <c r="I6625" s="19" t="s">
        <v>39</v>
      </c>
    </row>
    <row r="6626">
      <c r="A6626" s="41">
        <v>44422.0</v>
      </c>
      <c r="B6626" s="19">
        <v>960097.0</v>
      </c>
      <c r="C6626" s="19">
        <v>0.0</v>
      </c>
      <c r="D6626" s="42">
        <v>36.9</v>
      </c>
      <c r="E6626" s="43">
        <v>1.0</v>
      </c>
      <c r="F6626" s="19" t="s">
        <v>40</v>
      </c>
      <c r="G6626" s="19" t="s">
        <v>40</v>
      </c>
      <c r="H6626" s="44" t="s">
        <v>39</v>
      </c>
      <c r="I6626" s="19" t="s">
        <v>39</v>
      </c>
    </row>
    <row r="6627">
      <c r="A6627" s="41">
        <v>44423.0</v>
      </c>
      <c r="B6627" s="19">
        <v>960870.0</v>
      </c>
      <c r="C6627" s="19">
        <v>0.0</v>
      </c>
      <c r="D6627" s="42">
        <v>73.9</v>
      </c>
      <c r="E6627" s="43">
        <v>1.0</v>
      </c>
      <c r="F6627" s="19" t="s">
        <v>40</v>
      </c>
      <c r="G6627" s="19" t="s">
        <v>40</v>
      </c>
      <c r="H6627" s="44" t="s">
        <v>39</v>
      </c>
      <c r="I6627" s="19" t="s">
        <v>39</v>
      </c>
    </row>
    <row r="6628">
      <c r="A6628" s="41">
        <v>44423.0</v>
      </c>
      <c r="B6628" s="19">
        <v>961060.0</v>
      </c>
      <c r="C6628" s="19">
        <v>0.0</v>
      </c>
      <c r="D6628" s="42">
        <v>55.0</v>
      </c>
      <c r="E6628" s="43">
        <v>1.0</v>
      </c>
      <c r="F6628" s="19" t="s">
        <v>40</v>
      </c>
      <c r="G6628" s="19" t="s">
        <v>40</v>
      </c>
      <c r="H6628" s="44" t="s">
        <v>39</v>
      </c>
      <c r="I6628" s="19" t="s">
        <v>39</v>
      </c>
    </row>
    <row r="6629">
      <c r="A6629" s="41">
        <v>44409.0</v>
      </c>
      <c r="B6629" s="19">
        <v>949472.0</v>
      </c>
      <c r="C6629" s="19">
        <v>0.0</v>
      </c>
      <c r="D6629" s="42">
        <v>97.7</v>
      </c>
      <c r="E6629" s="43">
        <v>1.0</v>
      </c>
      <c r="F6629" s="19" t="s">
        <v>40</v>
      </c>
      <c r="G6629" s="19" t="s">
        <v>40</v>
      </c>
      <c r="H6629" s="44" t="s">
        <v>39</v>
      </c>
      <c r="I6629" s="19" t="s">
        <v>39</v>
      </c>
    </row>
    <row r="6630">
      <c r="A6630" s="41">
        <v>44409.0</v>
      </c>
      <c r="B6630" s="19">
        <v>949179.0</v>
      </c>
      <c r="C6630" s="19">
        <v>0.0</v>
      </c>
      <c r="D6630" s="42">
        <v>51.3</v>
      </c>
      <c r="E6630" s="43">
        <v>1.0</v>
      </c>
      <c r="F6630" s="19" t="s">
        <v>40</v>
      </c>
      <c r="G6630" s="19" t="s">
        <v>40</v>
      </c>
      <c r="H6630" s="44" t="s">
        <v>39</v>
      </c>
      <c r="I6630" s="19" t="s">
        <v>39</v>
      </c>
    </row>
    <row r="6631">
      <c r="A6631" s="41">
        <v>44410.0</v>
      </c>
      <c r="B6631" s="19">
        <v>950798.0</v>
      </c>
      <c r="C6631" s="19">
        <v>1.0</v>
      </c>
      <c r="D6631" s="42">
        <v>112.0</v>
      </c>
      <c r="E6631" s="43">
        <v>1.0</v>
      </c>
      <c r="F6631" s="19" t="s">
        <v>40</v>
      </c>
      <c r="G6631" s="19" t="s">
        <v>40</v>
      </c>
      <c r="H6631" s="44" t="s">
        <v>39</v>
      </c>
      <c r="I6631" s="19" t="s">
        <v>39</v>
      </c>
    </row>
    <row r="6632">
      <c r="A6632" s="41">
        <v>44411.0</v>
      </c>
      <c r="B6632" s="19">
        <v>951109.0</v>
      </c>
      <c r="C6632" s="19">
        <v>0.0</v>
      </c>
      <c r="D6632" s="42">
        <v>78.4</v>
      </c>
      <c r="E6632" s="43">
        <v>1.0</v>
      </c>
      <c r="F6632" s="19" t="s">
        <v>40</v>
      </c>
      <c r="G6632" s="19" t="s">
        <v>40</v>
      </c>
      <c r="H6632" s="44" t="s">
        <v>39</v>
      </c>
      <c r="I6632" s="19" t="s">
        <v>39</v>
      </c>
    </row>
    <row r="6633">
      <c r="A6633" s="41">
        <v>44412.0</v>
      </c>
      <c r="B6633" s="19">
        <v>952694.0</v>
      </c>
      <c r="C6633" s="19">
        <v>0.0</v>
      </c>
      <c r="D6633" s="42">
        <v>36.1</v>
      </c>
      <c r="E6633" s="43">
        <v>1.0</v>
      </c>
      <c r="F6633" s="19" t="s">
        <v>40</v>
      </c>
      <c r="G6633" s="19" t="s">
        <v>40</v>
      </c>
      <c r="H6633" s="44" t="s">
        <v>39</v>
      </c>
      <c r="I6633" s="19" t="s">
        <v>39</v>
      </c>
    </row>
    <row r="6634">
      <c r="A6634" s="41">
        <v>44415.0</v>
      </c>
      <c r="B6634" s="19">
        <v>954659.0</v>
      </c>
      <c r="C6634" s="19">
        <v>0.0</v>
      </c>
      <c r="D6634" s="42">
        <v>120.8</v>
      </c>
      <c r="E6634" s="43">
        <v>1.0</v>
      </c>
      <c r="F6634" s="19" t="s">
        <v>40</v>
      </c>
      <c r="G6634" s="19" t="s">
        <v>40</v>
      </c>
      <c r="H6634" s="44" t="s">
        <v>39</v>
      </c>
      <c r="I6634" s="19" t="s">
        <v>39</v>
      </c>
    </row>
    <row r="6635">
      <c r="A6635" s="41">
        <v>44416.0</v>
      </c>
      <c r="B6635" s="19">
        <v>956137.0</v>
      </c>
      <c r="C6635" s="19">
        <v>1.0</v>
      </c>
      <c r="D6635" s="42">
        <v>29.5</v>
      </c>
      <c r="E6635" s="43">
        <v>1.0</v>
      </c>
      <c r="F6635" s="19" t="s">
        <v>40</v>
      </c>
      <c r="G6635" s="19" t="s">
        <v>40</v>
      </c>
      <c r="H6635" s="44" t="s">
        <v>39</v>
      </c>
      <c r="I6635" s="19" t="s">
        <v>39</v>
      </c>
    </row>
    <row r="6636">
      <c r="A6636" s="41">
        <v>44420.0</v>
      </c>
      <c r="B6636" s="19">
        <v>959301.0</v>
      </c>
      <c r="C6636" s="19">
        <v>0.0</v>
      </c>
      <c r="D6636" s="42">
        <v>20.5</v>
      </c>
      <c r="E6636" s="43">
        <v>1.0</v>
      </c>
      <c r="F6636" s="19" t="s">
        <v>40</v>
      </c>
      <c r="G6636" s="19" t="s">
        <v>40</v>
      </c>
      <c r="H6636" s="44" t="s">
        <v>39</v>
      </c>
      <c r="I6636" s="19" t="s">
        <v>39</v>
      </c>
    </row>
    <row r="6637">
      <c r="A6637" s="41">
        <v>44420.0</v>
      </c>
      <c r="B6637" s="19">
        <v>959085.0</v>
      </c>
      <c r="C6637" s="19">
        <v>0.0</v>
      </c>
      <c r="D6637" s="42">
        <v>62.4</v>
      </c>
      <c r="E6637" s="43">
        <v>1.0</v>
      </c>
      <c r="F6637" s="19" t="s">
        <v>40</v>
      </c>
      <c r="G6637" s="19" t="s">
        <v>40</v>
      </c>
      <c r="H6637" s="44" t="s">
        <v>39</v>
      </c>
      <c r="I6637" s="19" t="s">
        <v>39</v>
      </c>
    </row>
    <row r="6638">
      <c r="A6638" s="41">
        <v>44422.0</v>
      </c>
      <c r="B6638" s="19">
        <v>960203.0</v>
      </c>
      <c r="C6638" s="19">
        <v>0.0</v>
      </c>
      <c r="D6638" s="42">
        <v>42.5</v>
      </c>
      <c r="E6638" s="43">
        <v>1.0</v>
      </c>
      <c r="F6638" s="19" t="s">
        <v>40</v>
      </c>
      <c r="G6638" s="19" t="s">
        <v>40</v>
      </c>
      <c r="H6638" s="44" t="s">
        <v>39</v>
      </c>
      <c r="I6638" s="19" t="s">
        <v>39</v>
      </c>
    </row>
    <row r="6639">
      <c r="A6639" s="41">
        <v>44422.0</v>
      </c>
      <c r="B6639" s="19">
        <v>960012.0</v>
      </c>
      <c r="C6639" s="19">
        <v>1.0</v>
      </c>
      <c r="D6639" s="42">
        <v>26.5</v>
      </c>
      <c r="E6639" s="43">
        <v>1.0</v>
      </c>
      <c r="F6639" s="19" t="s">
        <v>40</v>
      </c>
      <c r="G6639" s="19" t="s">
        <v>40</v>
      </c>
      <c r="H6639" s="44" t="s">
        <v>39</v>
      </c>
      <c r="I6639" s="19" t="s">
        <v>39</v>
      </c>
    </row>
    <row r="6640">
      <c r="A6640" s="41">
        <v>44423.0</v>
      </c>
      <c r="B6640" s="19">
        <v>960794.0</v>
      </c>
      <c r="C6640" s="19">
        <v>0.0</v>
      </c>
      <c r="D6640" s="42">
        <v>41.4</v>
      </c>
      <c r="E6640" s="43">
        <v>1.0</v>
      </c>
      <c r="F6640" s="19" t="s">
        <v>40</v>
      </c>
      <c r="G6640" s="19" t="s">
        <v>40</v>
      </c>
      <c r="H6640" s="44" t="s">
        <v>39</v>
      </c>
      <c r="I6640" s="19" t="s">
        <v>39</v>
      </c>
    </row>
    <row r="6641">
      <c r="A6641" s="41">
        <v>44410.0</v>
      </c>
      <c r="B6641" s="19">
        <v>950102.0</v>
      </c>
      <c r="C6641" s="19">
        <v>1.0</v>
      </c>
      <c r="D6641" s="42">
        <v>47.2</v>
      </c>
      <c r="E6641" s="43">
        <v>1.0</v>
      </c>
      <c r="F6641" s="19" t="s">
        <v>40</v>
      </c>
      <c r="G6641" s="19" t="s">
        <v>40</v>
      </c>
      <c r="H6641" s="44" t="s">
        <v>39</v>
      </c>
      <c r="I6641" s="19" t="s">
        <v>39</v>
      </c>
    </row>
    <row r="6642">
      <c r="A6642" s="41">
        <v>44410.0</v>
      </c>
      <c r="B6642" s="19">
        <v>951018.0</v>
      </c>
      <c r="C6642" s="19">
        <v>0.0</v>
      </c>
      <c r="D6642" s="42">
        <v>51.2</v>
      </c>
      <c r="E6642" s="43">
        <v>1.0</v>
      </c>
      <c r="F6642" s="19" t="s">
        <v>40</v>
      </c>
      <c r="G6642" s="19" t="s">
        <v>40</v>
      </c>
      <c r="H6642" s="44" t="s">
        <v>39</v>
      </c>
      <c r="I6642" s="19" t="s">
        <v>39</v>
      </c>
    </row>
    <row r="6643">
      <c r="A6643" s="41">
        <v>44411.0</v>
      </c>
      <c r="B6643" s="19">
        <v>951572.0</v>
      </c>
      <c r="C6643" s="19">
        <v>0.0</v>
      </c>
      <c r="D6643" s="42">
        <v>48.0</v>
      </c>
      <c r="E6643" s="43">
        <v>1.0</v>
      </c>
      <c r="F6643" s="19" t="s">
        <v>40</v>
      </c>
      <c r="G6643" s="19" t="s">
        <v>40</v>
      </c>
      <c r="H6643" s="44" t="s">
        <v>39</v>
      </c>
      <c r="I6643" s="19" t="s">
        <v>39</v>
      </c>
    </row>
    <row r="6644">
      <c r="A6644" s="41">
        <v>44415.0</v>
      </c>
      <c r="B6644" s="19">
        <v>954621.0</v>
      </c>
      <c r="C6644" s="19">
        <v>0.0</v>
      </c>
      <c r="D6644" s="42">
        <v>325.3</v>
      </c>
      <c r="E6644" s="43">
        <v>1.0</v>
      </c>
      <c r="F6644" s="19" t="s">
        <v>40</v>
      </c>
      <c r="G6644" s="19" t="s">
        <v>40</v>
      </c>
      <c r="H6644" s="44" t="s">
        <v>39</v>
      </c>
      <c r="I6644" s="19" t="s">
        <v>39</v>
      </c>
    </row>
    <row r="6645">
      <c r="A6645" s="41">
        <v>44418.0</v>
      </c>
      <c r="B6645" s="19">
        <v>957271.0</v>
      </c>
      <c r="C6645" s="19">
        <v>1.0</v>
      </c>
      <c r="D6645" s="42">
        <v>46.8</v>
      </c>
      <c r="E6645" s="43">
        <v>1.0</v>
      </c>
      <c r="F6645" s="19" t="s">
        <v>40</v>
      </c>
      <c r="G6645" s="19" t="s">
        <v>40</v>
      </c>
      <c r="H6645" s="44" t="s">
        <v>39</v>
      </c>
      <c r="I6645" s="19" t="s">
        <v>39</v>
      </c>
    </row>
    <row r="6646">
      <c r="A6646" s="41">
        <v>44418.0</v>
      </c>
      <c r="B6646" s="19">
        <v>957484.0</v>
      </c>
      <c r="C6646" s="19">
        <v>0.0</v>
      </c>
      <c r="D6646" s="42">
        <v>243.5</v>
      </c>
      <c r="E6646" s="43">
        <v>1.0</v>
      </c>
      <c r="F6646" s="19" t="s">
        <v>40</v>
      </c>
      <c r="G6646" s="19" t="s">
        <v>40</v>
      </c>
      <c r="H6646" s="44" t="s">
        <v>39</v>
      </c>
      <c r="I6646" s="19" t="s">
        <v>39</v>
      </c>
    </row>
    <row r="6647">
      <c r="A6647" s="41">
        <v>44422.0</v>
      </c>
      <c r="B6647" s="19">
        <v>960420.0</v>
      </c>
      <c r="C6647" s="19">
        <v>1.0</v>
      </c>
      <c r="D6647" s="42">
        <v>76.6</v>
      </c>
      <c r="E6647" s="43">
        <v>1.0</v>
      </c>
      <c r="F6647" s="19" t="s">
        <v>40</v>
      </c>
      <c r="G6647" s="19" t="s">
        <v>40</v>
      </c>
      <c r="H6647" s="44" t="s">
        <v>39</v>
      </c>
      <c r="I6647" s="19" t="s">
        <v>39</v>
      </c>
    </row>
    <row r="6648">
      <c r="A6648" s="41">
        <v>44409.0</v>
      </c>
      <c r="B6648" s="19">
        <v>949162.0</v>
      </c>
      <c r="C6648" s="19">
        <v>0.0</v>
      </c>
      <c r="D6648" s="42">
        <v>47.8</v>
      </c>
      <c r="E6648" s="43">
        <v>1.0</v>
      </c>
      <c r="F6648" s="19" t="s">
        <v>40</v>
      </c>
      <c r="G6648" s="19" t="s">
        <v>40</v>
      </c>
      <c r="H6648" s="44" t="s">
        <v>39</v>
      </c>
      <c r="I6648" s="19" t="s">
        <v>39</v>
      </c>
    </row>
    <row r="6649">
      <c r="A6649" s="41">
        <v>44409.0</v>
      </c>
      <c r="B6649" s="19">
        <v>949155.0</v>
      </c>
      <c r="C6649" s="19">
        <v>0.0</v>
      </c>
      <c r="D6649" s="42">
        <v>65.3</v>
      </c>
      <c r="E6649" s="43">
        <v>1.0</v>
      </c>
      <c r="F6649" s="19" t="s">
        <v>40</v>
      </c>
      <c r="G6649" s="19" t="s">
        <v>40</v>
      </c>
      <c r="H6649" s="44" t="s">
        <v>39</v>
      </c>
      <c r="I6649" s="19" t="s">
        <v>39</v>
      </c>
    </row>
    <row r="6650">
      <c r="A6650" s="41">
        <v>44413.0</v>
      </c>
      <c r="B6650" s="19">
        <v>953735.0</v>
      </c>
      <c r="C6650" s="19">
        <v>0.0</v>
      </c>
      <c r="D6650" s="42">
        <v>41.7</v>
      </c>
      <c r="E6650" s="43">
        <v>1.0</v>
      </c>
      <c r="F6650" s="19" t="s">
        <v>40</v>
      </c>
      <c r="G6650" s="19" t="s">
        <v>40</v>
      </c>
      <c r="H6650" s="44" t="s">
        <v>39</v>
      </c>
      <c r="I6650" s="19" t="s">
        <v>39</v>
      </c>
    </row>
    <row r="6651">
      <c r="A6651" s="41">
        <v>44413.0</v>
      </c>
      <c r="B6651" s="19">
        <v>953771.0</v>
      </c>
      <c r="C6651" s="19">
        <v>1.0</v>
      </c>
      <c r="D6651" s="42">
        <v>15.1</v>
      </c>
      <c r="E6651" s="43">
        <v>1.0</v>
      </c>
      <c r="F6651" s="19" t="s">
        <v>40</v>
      </c>
      <c r="G6651" s="19" t="s">
        <v>40</v>
      </c>
      <c r="H6651" s="44" t="s">
        <v>39</v>
      </c>
      <c r="I6651" s="19" t="s">
        <v>39</v>
      </c>
    </row>
    <row r="6652">
      <c r="A6652" s="41">
        <v>44413.0</v>
      </c>
      <c r="B6652" s="19">
        <v>953229.0</v>
      </c>
      <c r="C6652" s="19">
        <v>1.0</v>
      </c>
      <c r="D6652" s="42">
        <v>49.4</v>
      </c>
      <c r="E6652" s="43">
        <v>1.0</v>
      </c>
      <c r="F6652" s="19" t="s">
        <v>40</v>
      </c>
      <c r="G6652" s="19" t="s">
        <v>40</v>
      </c>
      <c r="H6652" s="44" t="s">
        <v>39</v>
      </c>
      <c r="I6652" s="19" t="s">
        <v>39</v>
      </c>
    </row>
    <row r="6653">
      <c r="A6653" s="41">
        <v>44413.0</v>
      </c>
      <c r="B6653" s="19">
        <v>953117.0</v>
      </c>
      <c r="C6653" s="19">
        <v>0.0</v>
      </c>
      <c r="D6653" s="42">
        <v>38.2</v>
      </c>
      <c r="E6653" s="43">
        <v>1.0</v>
      </c>
      <c r="F6653" s="19" t="s">
        <v>40</v>
      </c>
      <c r="G6653" s="19" t="s">
        <v>40</v>
      </c>
      <c r="H6653" s="44" t="s">
        <v>39</v>
      </c>
      <c r="I6653" s="19" t="s">
        <v>39</v>
      </c>
    </row>
    <row r="6654">
      <c r="A6654" s="41">
        <v>44419.0</v>
      </c>
      <c r="B6654" s="19">
        <v>957979.0</v>
      </c>
      <c r="C6654" s="19">
        <v>1.0</v>
      </c>
      <c r="D6654" s="42">
        <v>30.6</v>
      </c>
      <c r="E6654" s="43">
        <v>1.0</v>
      </c>
      <c r="F6654" s="19" t="s">
        <v>40</v>
      </c>
      <c r="G6654" s="19" t="s">
        <v>40</v>
      </c>
      <c r="H6654" s="44" t="s">
        <v>39</v>
      </c>
      <c r="I6654" s="19" t="s">
        <v>39</v>
      </c>
    </row>
    <row r="6655">
      <c r="A6655" s="41">
        <v>44420.0</v>
      </c>
      <c r="B6655" s="19">
        <v>958990.0</v>
      </c>
      <c r="C6655" s="19">
        <v>1.0</v>
      </c>
      <c r="D6655" s="42">
        <v>41.6</v>
      </c>
      <c r="E6655" s="43">
        <v>1.0</v>
      </c>
      <c r="F6655" s="19" t="s">
        <v>40</v>
      </c>
      <c r="G6655" s="19" t="s">
        <v>40</v>
      </c>
      <c r="H6655" s="44" t="s">
        <v>39</v>
      </c>
      <c r="I6655" s="19" t="s">
        <v>39</v>
      </c>
    </row>
    <row r="6656">
      <c r="A6656" s="41">
        <v>44423.0</v>
      </c>
      <c r="B6656" s="19">
        <v>961120.0</v>
      </c>
      <c r="C6656" s="19">
        <v>0.0</v>
      </c>
      <c r="D6656" s="42">
        <v>71.9</v>
      </c>
      <c r="E6656" s="43">
        <v>1.0</v>
      </c>
      <c r="F6656" s="19" t="s">
        <v>40</v>
      </c>
      <c r="G6656" s="19" t="s">
        <v>40</v>
      </c>
      <c r="H6656" s="44" t="s">
        <v>39</v>
      </c>
      <c r="I6656" s="19" t="s">
        <v>39</v>
      </c>
    </row>
    <row r="6657">
      <c r="A6657" s="41">
        <v>44410.0</v>
      </c>
      <c r="B6657" s="19">
        <v>950677.0</v>
      </c>
      <c r="C6657" s="19">
        <v>0.0</v>
      </c>
      <c r="D6657" s="42">
        <v>78.5</v>
      </c>
      <c r="E6657" s="43">
        <v>1.0</v>
      </c>
      <c r="F6657" s="19" t="s">
        <v>40</v>
      </c>
      <c r="G6657" s="19" t="s">
        <v>40</v>
      </c>
      <c r="H6657" s="44" t="s">
        <v>39</v>
      </c>
      <c r="I6657" s="19" t="s">
        <v>39</v>
      </c>
    </row>
    <row r="6658">
      <c r="A6658" s="41">
        <v>44410.0</v>
      </c>
      <c r="B6658" s="19">
        <v>950498.0</v>
      </c>
      <c r="C6658" s="19">
        <v>0.0</v>
      </c>
      <c r="D6658" s="42">
        <v>15.4</v>
      </c>
      <c r="E6658" s="43">
        <v>1.0</v>
      </c>
      <c r="F6658" s="19" t="s">
        <v>40</v>
      </c>
      <c r="G6658" s="19" t="s">
        <v>40</v>
      </c>
      <c r="H6658" s="44" t="s">
        <v>39</v>
      </c>
      <c r="I6658" s="19" t="s">
        <v>39</v>
      </c>
    </row>
    <row r="6659">
      <c r="A6659" s="41">
        <v>44410.0</v>
      </c>
      <c r="B6659" s="19">
        <v>950760.0</v>
      </c>
      <c r="C6659" s="19">
        <v>1.0</v>
      </c>
      <c r="D6659" s="42">
        <v>56.8</v>
      </c>
      <c r="E6659" s="43">
        <v>1.0</v>
      </c>
      <c r="F6659" s="19" t="s">
        <v>40</v>
      </c>
      <c r="G6659" s="19" t="s">
        <v>40</v>
      </c>
      <c r="H6659" s="44" t="s">
        <v>39</v>
      </c>
      <c r="I6659" s="19" t="s">
        <v>39</v>
      </c>
    </row>
    <row r="6660">
      <c r="A6660" s="41">
        <v>44411.0</v>
      </c>
      <c r="B6660" s="19">
        <v>951314.0</v>
      </c>
      <c r="C6660" s="19">
        <v>0.0</v>
      </c>
      <c r="D6660" s="42">
        <v>145.7</v>
      </c>
      <c r="E6660" s="43">
        <v>1.0</v>
      </c>
      <c r="F6660" s="19" t="s">
        <v>40</v>
      </c>
      <c r="G6660" s="19" t="s">
        <v>40</v>
      </c>
      <c r="H6660" s="44" t="s">
        <v>39</v>
      </c>
      <c r="I6660" s="19" t="s">
        <v>39</v>
      </c>
    </row>
    <row r="6661">
      <c r="A6661" s="41">
        <v>44412.0</v>
      </c>
      <c r="B6661" s="19">
        <v>952417.0</v>
      </c>
      <c r="C6661" s="19">
        <v>0.0</v>
      </c>
      <c r="D6661" s="42">
        <v>44.3</v>
      </c>
      <c r="E6661" s="43">
        <v>1.0</v>
      </c>
      <c r="F6661" s="19" t="s">
        <v>40</v>
      </c>
      <c r="G6661" s="19" t="s">
        <v>40</v>
      </c>
      <c r="H6661" s="44" t="s">
        <v>39</v>
      </c>
      <c r="I6661" s="19" t="s">
        <v>39</v>
      </c>
    </row>
    <row r="6662">
      <c r="A6662" s="41">
        <v>44415.0</v>
      </c>
      <c r="B6662" s="19">
        <v>954845.0</v>
      </c>
      <c r="C6662" s="19">
        <v>0.0</v>
      </c>
      <c r="D6662" s="42">
        <v>61.5</v>
      </c>
      <c r="E6662" s="43">
        <v>1.0</v>
      </c>
      <c r="F6662" s="19" t="s">
        <v>40</v>
      </c>
      <c r="G6662" s="19" t="s">
        <v>40</v>
      </c>
      <c r="H6662" s="44" t="s">
        <v>39</v>
      </c>
      <c r="I6662" s="19" t="s">
        <v>39</v>
      </c>
    </row>
    <row r="6663">
      <c r="A6663" s="41">
        <v>44416.0</v>
      </c>
      <c r="B6663" s="19">
        <v>955900.0</v>
      </c>
      <c r="C6663" s="19">
        <v>0.0</v>
      </c>
      <c r="D6663" s="42">
        <v>11.3</v>
      </c>
      <c r="E6663" s="43">
        <v>1.0</v>
      </c>
      <c r="F6663" s="19" t="s">
        <v>40</v>
      </c>
      <c r="G6663" s="19" t="s">
        <v>40</v>
      </c>
      <c r="H6663" s="44" t="s">
        <v>39</v>
      </c>
      <c r="I6663" s="19" t="s">
        <v>39</v>
      </c>
    </row>
    <row r="6664">
      <c r="A6664" s="41">
        <v>44416.0</v>
      </c>
      <c r="B6664" s="19">
        <v>955358.0</v>
      </c>
      <c r="C6664" s="19">
        <v>0.0</v>
      </c>
      <c r="D6664" s="42">
        <v>111.9</v>
      </c>
      <c r="E6664" s="43">
        <v>1.0</v>
      </c>
      <c r="F6664" s="19" t="s">
        <v>40</v>
      </c>
      <c r="G6664" s="19" t="s">
        <v>40</v>
      </c>
      <c r="H6664" s="44" t="s">
        <v>39</v>
      </c>
      <c r="I6664" s="19" t="s">
        <v>39</v>
      </c>
    </row>
    <row r="6665">
      <c r="A6665" s="41">
        <v>44417.0</v>
      </c>
      <c r="B6665" s="19">
        <v>956373.0</v>
      </c>
      <c r="C6665" s="19">
        <v>0.0</v>
      </c>
      <c r="D6665" s="42">
        <v>145.6</v>
      </c>
      <c r="E6665" s="43">
        <v>1.0</v>
      </c>
      <c r="F6665" s="19" t="s">
        <v>40</v>
      </c>
      <c r="G6665" s="19" t="s">
        <v>40</v>
      </c>
      <c r="H6665" s="44" t="s">
        <v>39</v>
      </c>
      <c r="I6665" s="19" t="s">
        <v>39</v>
      </c>
    </row>
    <row r="6666">
      <c r="A6666" s="41">
        <v>44419.0</v>
      </c>
      <c r="B6666" s="19">
        <v>958433.0</v>
      </c>
      <c r="C6666" s="19">
        <v>1.0</v>
      </c>
      <c r="D6666" s="42">
        <v>136.1</v>
      </c>
      <c r="E6666" s="43">
        <v>1.0</v>
      </c>
      <c r="F6666" s="19" t="s">
        <v>40</v>
      </c>
      <c r="G6666" s="19" t="s">
        <v>40</v>
      </c>
      <c r="H6666" s="44" t="s">
        <v>39</v>
      </c>
      <c r="I6666" s="19" t="s">
        <v>39</v>
      </c>
    </row>
    <row r="6667">
      <c r="A6667" s="41">
        <v>44421.0</v>
      </c>
      <c r="B6667" s="19">
        <v>959427.0</v>
      </c>
      <c r="C6667" s="19">
        <v>1.0</v>
      </c>
      <c r="D6667" s="42">
        <v>93.0</v>
      </c>
      <c r="E6667" s="43">
        <v>1.0</v>
      </c>
      <c r="F6667" s="19" t="s">
        <v>40</v>
      </c>
      <c r="G6667" s="19" t="s">
        <v>40</v>
      </c>
      <c r="H6667" s="44" t="s">
        <v>39</v>
      </c>
      <c r="I6667" s="19" t="s">
        <v>39</v>
      </c>
    </row>
    <row r="6668">
      <c r="A6668" s="41">
        <v>44422.0</v>
      </c>
      <c r="B6668" s="19">
        <v>960189.0</v>
      </c>
      <c r="C6668" s="19">
        <v>0.0</v>
      </c>
      <c r="D6668" s="42">
        <v>170.6</v>
      </c>
      <c r="E6668" s="43">
        <v>1.0</v>
      </c>
      <c r="F6668" s="19" t="s">
        <v>40</v>
      </c>
      <c r="G6668" s="19" t="s">
        <v>40</v>
      </c>
      <c r="H6668" s="44" t="s">
        <v>39</v>
      </c>
      <c r="I6668" s="19" t="s">
        <v>39</v>
      </c>
    </row>
    <row r="6669">
      <c r="A6669" s="41">
        <v>44409.0</v>
      </c>
      <c r="B6669" s="19">
        <v>949371.0</v>
      </c>
      <c r="C6669" s="19">
        <v>0.0</v>
      </c>
      <c r="D6669" s="42">
        <v>50.0</v>
      </c>
      <c r="E6669" s="43">
        <v>1.0</v>
      </c>
      <c r="F6669" s="19" t="s">
        <v>40</v>
      </c>
      <c r="G6669" s="19" t="s">
        <v>40</v>
      </c>
      <c r="H6669" s="44" t="s">
        <v>39</v>
      </c>
      <c r="I6669" s="19" t="s">
        <v>39</v>
      </c>
    </row>
    <row r="6670">
      <c r="A6670" s="41">
        <v>44410.0</v>
      </c>
      <c r="B6670" s="19">
        <v>950467.0</v>
      </c>
      <c r="C6670" s="19">
        <v>1.0</v>
      </c>
      <c r="D6670" s="42">
        <v>66.4</v>
      </c>
      <c r="E6670" s="43">
        <v>1.0</v>
      </c>
      <c r="F6670" s="19" t="s">
        <v>40</v>
      </c>
      <c r="G6670" s="19" t="s">
        <v>40</v>
      </c>
      <c r="H6670" s="44" t="s">
        <v>39</v>
      </c>
      <c r="I6670" s="19" t="s">
        <v>39</v>
      </c>
    </row>
    <row r="6671">
      <c r="A6671" s="41">
        <v>44410.0</v>
      </c>
      <c r="B6671" s="19">
        <v>950145.0</v>
      </c>
      <c r="C6671" s="19">
        <v>0.0</v>
      </c>
      <c r="D6671" s="42">
        <v>23.6</v>
      </c>
      <c r="E6671" s="43">
        <v>1.0</v>
      </c>
      <c r="F6671" s="19" t="s">
        <v>40</v>
      </c>
      <c r="G6671" s="19" t="s">
        <v>40</v>
      </c>
      <c r="H6671" s="44" t="s">
        <v>39</v>
      </c>
      <c r="I6671" s="19" t="s">
        <v>39</v>
      </c>
    </row>
    <row r="6672">
      <c r="A6672" s="41">
        <v>44412.0</v>
      </c>
      <c r="B6672" s="19">
        <v>952111.0</v>
      </c>
      <c r="C6672" s="19">
        <v>0.0</v>
      </c>
      <c r="D6672" s="42">
        <v>0.0</v>
      </c>
      <c r="E6672" s="43">
        <v>1.0</v>
      </c>
      <c r="F6672" s="19" t="s">
        <v>40</v>
      </c>
      <c r="G6672" s="19" t="s">
        <v>40</v>
      </c>
      <c r="H6672" s="44" t="s">
        <v>39</v>
      </c>
      <c r="I6672" s="19" t="s">
        <v>39</v>
      </c>
    </row>
    <row r="6673">
      <c r="A6673" s="41">
        <v>44415.0</v>
      </c>
      <c r="B6673" s="19">
        <v>955111.0</v>
      </c>
      <c r="C6673" s="19">
        <v>0.0</v>
      </c>
      <c r="D6673" s="42">
        <v>37.9</v>
      </c>
      <c r="E6673" s="43">
        <v>1.0</v>
      </c>
      <c r="F6673" s="19" t="s">
        <v>40</v>
      </c>
      <c r="G6673" s="19" t="s">
        <v>40</v>
      </c>
      <c r="H6673" s="44" t="s">
        <v>39</v>
      </c>
      <c r="I6673" s="19" t="s">
        <v>39</v>
      </c>
    </row>
    <row r="6674">
      <c r="A6674" s="41">
        <v>44417.0</v>
      </c>
      <c r="B6674" s="19">
        <v>956772.0</v>
      </c>
      <c r="C6674" s="19">
        <v>1.0</v>
      </c>
      <c r="D6674" s="42">
        <v>202.8</v>
      </c>
      <c r="E6674" s="43">
        <v>1.0</v>
      </c>
      <c r="F6674" s="19" t="s">
        <v>40</v>
      </c>
      <c r="G6674" s="19" t="s">
        <v>40</v>
      </c>
      <c r="H6674" s="44" t="s">
        <v>39</v>
      </c>
      <c r="I6674" s="19" t="s">
        <v>39</v>
      </c>
    </row>
    <row r="6675">
      <c r="A6675" s="41">
        <v>44418.0</v>
      </c>
      <c r="B6675" s="19">
        <v>957604.0</v>
      </c>
      <c r="C6675" s="19">
        <v>1.0</v>
      </c>
      <c r="D6675" s="42">
        <v>72.3</v>
      </c>
      <c r="E6675" s="43">
        <v>1.0</v>
      </c>
      <c r="F6675" s="19" t="s">
        <v>40</v>
      </c>
      <c r="G6675" s="19" t="s">
        <v>40</v>
      </c>
      <c r="H6675" s="44" t="s">
        <v>39</v>
      </c>
      <c r="I6675" s="19" t="s">
        <v>39</v>
      </c>
    </row>
    <row r="6676">
      <c r="A6676" s="41">
        <v>44409.0</v>
      </c>
      <c r="B6676" s="19">
        <v>949702.0</v>
      </c>
      <c r="C6676" s="19">
        <v>0.0</v>
      </c>
      <c r="D6676" s="42">
        <v>39.3</v>
      </c>
      <c r="E6676" s="43">
        <v>1.0</v>
      </c>
      <c r="F6676" s="19" t="s">
        <v>40</v>
      </c>
      <c r="G6676" s="19" t="s">
        <v>40</v>
      </c>
      <c r="H6676" s="44" t="s">
        <v>39</v>
      </c>
      <c r="I6676" s="19" t="s">
        <v>39</v>
      </c>
    </row>
    <row r="6677">
      <c r="A6677" s="41">
        <v>44409.0</v>
      </c>
      <c r="B6677" s="19">
        <v>949246.0</v>
      </c>
      <c r="C6677" s="19">
        <v>1.0</v>
      </c>
      <c r="D6677" s="42">
        <v>28.6</v>
      </c>
      <c r="E6677" s="43">
        <v>1.0</v>
      </c>
      <c r="F6677" s="19" t="s">
        <v>40</v>
      </c>
      <c r="G6677" s="19" t="s">
        <v>40</v>
      </c>
      <c r="H6677" s="44" t="s">
        <v>39</v>
      </c>
      <c r="I6677" s="19" t="s">
        <v>39</v>
      </c>
    </row>
    <row r="6678">
      <c r="A6678" s="41">
        <v>44409.0</v>
      </c>
      <c r="B6678" s="19">
        <v>949436.0</v>
      </c>
      <c r="C6678" s="19">
        <v>0.0</v>
      </c>
      <c r="D6678" s="42">
        <v>10.2</v>
      </c>
      <c r="E6678" s="43">
        <v>1.0</v>
      </c>
      <c r="F6678" s="19" t="s">
        <v>40</v>
      </c>
      <c r="G6678" s="19" t="s">
        <v>40</v>
      </c>
      <c r="H6678" s="44" t="s">
        <v>39</v>
      </c>
      <c r="I6678" s="19" t="s">
        <v>39</v>
      </c>
    </row>
    <row r="6679">
      <c r="A6679" s="41">
        <v>44410.0</v>
      </c>
      <c r="B6679" s="19">
        <v>950116.0</v>
      </c>
      <c r="C6679" s="19">
        <v>1.0</v>
      </c>
      <c r="D6679" s="42">
        <v>52.2</v>
      </c>
      <c r="E6679" s="43">
        <v>1.0</v>
      </c>
      <c r="F6679" s="19" t="s">
        <v>40</v>
      </c>
      <c r="G6679" s="19" t="s">
        <v>40</v>
      </c>
      <c r="H6679" s="44" t="s">
        <v>39</v>
      </c>
      <c r="I6679" s="19" t="s">
        <v>39</v>
      </c>
    </row>
    <row r="6680">
      <c r="A6680" s="41">
        <v>44410.0</v>
      </c>
      <c r="B6680" s="19">
        <v>950653.0</v>
      </c>
      <c r="C6680" s="19">
        <v>0.0</v>
      </c>
      <c r="D6680" s="42">
        <v>22.5</v>
      </c>
      <c r="E6680" s="43">
        <v>1.0</v>
      </c>
      <c r="F6680" s="19" t="s">
        <v>40</v>
      </c>
      <c r="G6680" s="19" t="s">
        <v>40</v>
      </c>
      <c r="H6680" s="44" t="s">
        <v>39</v>
      </c>
      <c r="I6680" s="19" t="s">
        <v>39</v>
      </c>
    </row>
    <row r="6681">
      <c r="A6681" s="41">
        <v>44411.0</v>
      </c>
      <c r="B6681" s="19">
        <v>951361.0</v>
      </c>
      <c r="C6681" s="19">
        <v>1.0</v>
      </c>
      <c r="D6681" s="42">
        <v>60.0</v>
      </c>
      <c r="E6681" s="43">
        <v>1.0</v>
      </c>
      <c r="F6681" s="19" t="s">
        <v>40</v>
      </c>
      <c r="G6681" s="19" t="s">
        <v>40</v>
      </c>
      <c r="H6681" s="44" t="s">
        <v>39</v>
      </c>
      <c r="I6681" s="19" t="s">
        <v>39</v>
      </c>
    </row>
    <row r="6682">
      <c r="A6682" s="41">
        <v>44412.0</v>
      </c>
      <c r="B6682" s="19">
        <v>952246.0</v>
      </c>
      <c r="C6682" s="19">
        <v>0.0</v>
      </c>
      <c r="D6682" s="42">
        <v>29.7</v>
      </c>
      <c r="E6682" s="43">
        <v>1.0</v>
      </c>
      <c r="F6682" s="19" t="s">
        <v>40</v>
      </c>
      <c r="G6682" s="19" t="s">
        <v>40</v>
      </c>
      <c r="H6682" s="44" t="s">
        <v>39</v>
      </c>
      <c r="I6682" s="19" t="s">
        <v>39</v>
      </c>
    </row>
    <row r="6683">
      <c r="A6683" s="41">
        <v>44415.0</v>
      </c>
      <c r="B6683" s="19">
        <v>955141.0</v>
      </c>
      <c r="C6683" s="19">
        <v>0.0</v>
      </c>
      <c r="D6683" s="42">
        <v>75.9</v>
      </c>
      <c r="E6683" s="43">
        <v>1.0</v>
      </c>
      <c r="F6683" s="19" t="s">
        <v>40</v>
      </c>
      <c r="G6683" s="19" t="s">
        <v>40</v>
      </c>
      <c r="H6683" s="44" t="s">
        <v>39</v>
      </c>
      <c r="I6683" s="19" t="s">
        <v>39</v>
      </c>
    </row>
    <row r="6684">
      <c r="A6684" s="41">
        <v>44415.0</v>
      </c>
      <c r="B6684" s="19">
        <v>955018.0</v>
      </c>
      <c r="C6684" s="19">
        <v>1.0</v>
      </c>
      <c r="D6684" s="42">
        <v>72.9</v>
      </c>
      <c r="E6684" s="43">
        <v>1.0</v>
      </c>
      <c r="F6684" s="19" t="s">
        <v>40</v>
      </c>
      <c r="G6684" s="19" t="s">
        <v>40</v>
      </c>
      <c r="H6684" s="44" t="s">
        <v>39</v>
      </c>
      <c r="I6684" s="19" t="s">
        <v>39</v>
      </c>
    </row>
    <row r="6685">
      <c r="A6685" s="41">
        <v>44416.0</v>
      </c>
      <c r="B6685" s="19">
        <v>956029.0</v>
      </c>
      <c r="C6685" s="19">
        <v>1.0</v>
      </c>
      <c r="D6685" s="42">
        <v>46.8</v>
      </c>
      <c r="E6685" s="43">
        <v>1.0</v>
      </c>
      <c r="F6685" s="19" t="s">
        <v>40</v>
      </c>
      <c r="G6685" s="19" t="s">
        <v>40</v>
      </c>
      <c r="H6685" s="44" t="s">
        <v>39</v>
      </c>
      <c r="I6685" s="19" t="s">
        <v>39</v>
      </c>
    </row>
    <row r="6686">
      <c r="A6686" s="41">
        <v>44417.0</v>
      </c>
      <c r="B6686" s="19">
        <v>956965.0</v>
      </c>
      <c r="C6686" s="19">
        <v>0.0</v>
      </c>
      <c r="D6686" s="42">
        <v>77.1</v>
      </c>
      <c r="E6686" s="43">
        <v>1.0</v>
      </c>
      <c r="F6686" s="19" t="s">
        <v>40</v>
      </c>
      <c r="G6686" s="19" t="s">
        <v>40</v>
      </c>
      <c r="H6686" s="44" t="s">
        <v>39</v>
      </c>
      <c r="I6686" s="19" t="s">
        <v>39</v>
      </c>
    </row>
    <row r="6687">
      <c r="A6687" s="41">
        <v>44419.0</v>
      </c>
      <c r="B6687" s="19">
        <v>958060.0</v>
      </c>
      <c r="C6687" s="19">
        <v>0.0</v>
      </c>
      <c r="D6687" s="42">
        <v>36.7</v>
      </c>
      <c r="E6687" s="43">
        <v>1.0</v>
      </c>
      <c r="F6687" s="19" t="s">
        <v>40</v>
      </c>
      <c r="G6687" s="19" t="s">
        <v>40</v>
      </c>
      <c r="H6687" s="44" t="s">
        <v>39</v>
      </c>
      <c r="I6687" s="19" t="s">
        <v>39</v>
      </c>
    </row>
    <row r="6688">
      <c r="A6688" s="41">
        <v>44420.0</v>
      </c>
      <c r="B6688" s="19">
        <v>959280.0</v>
      </c>
      <c r="C6688" s="19">
        <v>0.0</v>
      </c>
      <c r="D6688" s="42">
        <v>115.3</v>
      </c>
      <c r="E6688" s="43">
        <v>1.0</v>
      </c>
      <c r="F6688" s="19" t="s">
        <v>40</v>
      </c>
      <c r="G6688" s="19" t="s">
        <v>40</v>
      </c>
      <c r="H6688" s="44" t="s">
        <v>39</v>
      </c>
      <c r="I6688" s="19" t="s">
        <v>39</v>
      </c>
    </row>
    <row r="6689">
      <c r="A6689" s="41">
        <v>44421.0</v>
      </c>
      <c r="B6689" s="19">
        <v>959973.0</v>
      </c>
      <c r="C6689" s="19">
        <v>0.0</v>
      </c>
      <c r="D6689" s="42">
        <v>45.7</v>
      </c>
      <c r="E6689" s="43">
        <v>1.0</v>
      </c>
      <c r="F6689" s="19" t="s">
        <v>40</v>
      </c>
      <c r="G6689" s="19" t="s">
        <v>40</v>
      </c>
      <c r="H6689" s="44" t="s">
        <v>39</v>
      </c>
      <c r="I6689" s="19" t="s">
        <v>39</v>
      </c>
    </row>
    <row r="6690">
      <c r="A6690" s="41">
        <v>44422.0</v>
      </c>
      <c r="B6690" s="19">
        <v>960187.0</v>
      </c>
      <c r="C6690" s="19">
        <v>0.0</v>
      </c>
      <c r="D6690" s="42">
        <v>135.5</v>
      </c>
      <c r="E6690" s="43">
        <v>1.0</v>
      </c>
      <c r="F6690" s="19" t="s">
        <v>40</v>
      </c>
      <c r="G6690" s="19" t="s">
        <v>40</v>
      </c>
      <c r="H6690" s="44" t="s">
        <v>39</v>
      </c>
      <c r="I6690" s="19" t="s">
        <v>39</v>
      </c>
    </row>
    <row r="6691">
      <c r="A6691" s="41">
        <v>44423.0</v>
      </c>
      <c r="B6691" s="19">
        <v>961043.0</v>
      </c>
      <c r="C6691" s="19">
        <v>1.0</v>
      </c>
      <c r="D6691" s="42">
        <v>67.7</v>
      </c>
      <c r="E6691" s="43">
        <v>1.0</v>
      </c>
      <c r="F6691" s="19" t="s">
        <v>40</v>
      </c>
      <c r="G6691" s="19" t="s">
        <v>40</v>
      </c>
      <c r="H6691" s="44" t="s">
        <v>39</v>
      </c>
      <c r="I6691" s="19" t="s">
        <v>39</v>
      </c>
    </row>
    <row r="6692">
      <c r="A6692" s="41">
        <v>44423.0</v>
      </c>
      <c r="B6692" s="19">
        <v>960740.0</v>
      </c>
      <c r="C6692" s="19">
        <v>0.0</v>
      </c>
      <c r="D6692" s="42">
        <v>79.6</v>
      </c>
      <c r="E6692" s="43">
        <v>1.0</v>
      </c>
      <c r="F6692" s="19" t="s">
        <v>40</v>
      </c>
      <c r="G6692" s="19" t="s">
        <v>40</v>
      </c>
      <c r="H6692" s="44" t="s">
        <v>39</v>
      </c>
      <c r="I6692" s="19" t="s">
        <v>39</v>
      </c>
    </row>
    <row r="6693">
      <c r="A6693" s="41">
        <v>44411.0</v>
      </c>
      <c r="B6693" s="19">
        <v>951201.0</v>
      </c>
      <c r="C6693" s="19">
        <v>0.0</v>
      </c>
      <c r="D6693" s="42">
        <v>132.0</v>
      </c>
      <c r="E6693" s="43">
        <v>1.0</v>
      </c>
      <c r="F6693" s="19" t="s">
        <v>40</v>
      </c>
      <c r="G6693" s="19" t="s">
        <v>40</v>
      </c>
      <c r="H6693" s="44" t="s">
        <v>39</v>
      </c>
      <c r="I6693" s="19" t="s">
        <v>39</v>
      </c>
    </row>
    <row r="6694">
      <c r="A6694" s="41">
        <v>44416.0</v>
      </c>
      <c r="B6694" s="19">
        <v>955579.0</v>
      </c>
      <c r="C6694" s="19">
        <v>1.0</v>
      </c>
      <c r="D6694" s="42">
        <v>29.7</v>
      </c>
      <c r="E6694" s="43">
        <v>1.0</v>
      </c>
      <c r="F6694" s="19" t="s">
        <v>40</v>
      </c>
      <c r="G6694" s="19" t="s">
        <v>40</v>
      </c>
      <c r="H6694" s="44" t="s">
        <v>39</v>
      </c>
      <c r="I6694" s="19" t="s">
        <v>39</v>
      </c>
    </row>
    <row r="6695">
      <c r="A6695" s="41">
        <v>44416.0</v>
      </c>
      <c r="B6695" s="19">
        <v>955398.0</v>
      </c>
      <c r="C6695" s="19">
        <v>0.0</v>
      </c>
      <c r="D6695" s="42">
        <v>279.9</v>
      </c>
      <c r="E6695" s="43">
        <v>1.0</v>
      </c>
      <c r="F6695" s="19" t="s">
        <v>40</v>
      </c>
      <c r="G6695" s="19" t="s">
        <v>40</v>
      </c>
      <c r="H6695" s="44" t="s">
        <v>39</v>
      </c>
      <c r="I6695" s="19" t="s">
        <v>39</v>
      </c>
    </row>
    <row r="6696">
      <c r="A6696" s="41">
        <v>44418.0</v>
      </c>
      <c r="B6696" s="19">
        <v>957411.0</v>
      </c>
      <c r="C6696" s="19">
        <v>0.0</v>
      </c>
      <c r="D6696" s="42">
        <v>46.2</v>
      </c>
      <c r="E6696" s="43">
        <v>1.0</v>
      </c>
      <c r="F6696" s="19" t="s">
        <v>40</v>
      </c>
      <c r="G6696" s="19" t="s">
        <v>40</v>
      </c>
      <c r="H6696" s="44" t="s">
        <v>39</v>
      </c>
      <c r="I6696" s="19" t="s">
        <v>39</v>
      </c>
    </row>
    <row r="6697">
      <c r="A6697" s="41">
        <v>44420.0</v>
      </c>
      <c r="B6697" s="19">
        <v>959351.0</v>
      </c>
      <c r="C6697" s="19">
        <v>1.0</v>
      </c>
      <c r="D6697" s="42">
        <v>112.1</v>
      </c>
      <c r="E6697" s="43">
        <v>1.0</v>
      </c>
      <c r="F6697" s="19" t="s">
        <v>40</v>
      </c>
      <c r="G6697" s="19" t="s">
        <v>40</v>
      </c>
      <c r="H6697" s="44" t="s">
        <v>39</v>
      </c>
      <c r="I6697" s="19" t="s">
        <v>39</v>
      </c>
    </row>
    <row r="6698">
      <c r="A6698" s="41">
        <v>44420.0</v>
      </c>
      <c r="B6698" s="19">
        <v>959289.0</v>
      </c>
      <c r="C6698" s="19">
        <v>0.0</v>
      </c>
      <c r="D6698" s="42">
        <v>81.2</v>
      </c>
      <c r="E6698" s="43">
        <v>1.0</v>
      </c>
      <c r="F6698" s="19" t="s">
        <v>40</v>
      </c>
      <c r="G6698" s="19" t="s">
        <v>40</v>
      </c>
      <c r="H6698" s="44" t="s">
        <v>39</v>
      </c>
      <c r="I6698" s="19" t="s">
        <v>39</v>
      </c>
    </row>
    <row r="6699">
      <c r="A6699" s="41">
        <v>44421.0</v>
      </c>
      <c r="B6699" s="19">
        <v>959899.0</v>
      </c>
      <c r="C6699" s="19">
        <v>1.0</v>
      </c>
      <c r="D6699" s="42">
        <v>59.8</v>
      </c>
      <c r="E6699" s="43">
        <v>1.0</v>
      </c>
      <c r="F6699" s="19" t="s">
        <v>40</v>
      </c>
      <c r="G6699" s="19" t="s">
        <v>40</v>
      </c>
      <c r="H6699" s="44" t="s">
        <v>39</v>
      </c>
      <c r="I6699" s="19" t="s">
        <v>39</v>
      </c>
    </row>
    <row r="6700">
      <c r="A6700" s="41">
        <v>44422.0</v>
      </c>
      <c r="B6700" s="19">
        <v>960131.0</v>
      </c>
      <c r="C6700" s="19">
        <v>0.0</v>
      </c>
      <c r="D6700" s="42">
        <v>11.2</v>
      </c>
      <c r="E6700" s="43">
        <v>1.0</v>
      </c>
      <c r="F6700" s="19" t="s">
        <v>40</v>
      </c>
      <c r="G6700" s="19" t="s">
        <v>40</v>
      </c>
      <c r="H6700" s="44" t="s">
        <v>39</v>
      </c>
      <c r="I6700" s="19" t="s">
        <v>39</v>
      </c>
    </row>
    <row r="6701">
      <c r="A6701" s="41">
        <v>44410.0</v>
      </c>
      <c r="B6701" s="19">
        <v>950531.0</v>
      </c>
      <c r="C6701" s="19">
        <v>0.0</v>
      </c>
      <c r="D6701" s="42">
        <v>168.7</v>
      </c>
      <c r="E6701" s="43">
        <v>1.0</v>
      </c>
      <c r="F6701" s="19" t="s">
        <v>40</v>
      </c>
      <c r="G6701" s="19" t="s">
        <v>40</v>
      </c>
      <c r="H6701" s="44" t="s">
        <v>39</v>
      </c>
      <c r="I6701" s="19" t="s">
        <v>39</v>
      </c>
    </row>
    <row r="6702">
      <c r="A6702" s="41">
        <v>44411.0</v>
      </c>
      <c r="B6702" s="19">
        <v>951328.0</v>
      </c>
      <c r="C6702" s="19">
        <v>0.0</v>
      </c>
      <c r="D6702" s="42">
        <v>153.4</v>
      </c>
      <c r="E6702" s="43">
        <v>1.0</v>
      </c>
      <c r="F6702" s="19" t="s">
        <v>40</v>
      </c>
      <c r="G6702" s="19" t="s">
        <v>40</v>
      </c>
      <c r="H6702" s="44" t="s">
        <v>39</v>
      </c>
      <c r="I6702" s="19" t="s">
        <v>39</v>
      </c>
    </row>
    <row r="6703">
      <c r="A6703" s="41">
        <v>44411.0</v>
      </c>
      <c r="B6703" s="19">
        <v>951178.0</v>
      </c>
      <c r="C6703" s="19">
        <v>0.0</v>
      </c>
      <c r="D6703" s="42">
        <v>149.6</v>
      </c>
      <c r="E6703" s="43">
        <v>1.0</v>
      </c>
      <c r="F6703" s="19" t="s">
        <v>40</v>
      </c>
      <c r="G6703" s="19" t="s">
        <v>40</v>
      </c>
      <c r="H6703" s="44" t="s">
        <v>39</v>
      </c>
      <c r="I6703" s="19" t="s">
        <v>39</v>
      </c>
    </row>
    <row r="6704">
      <c r="A6704" s="41">
        <v>44411.0</v>
      </c>
      <c r="B6704" s="19">
        <v>951850.0</v>
      </c>
      <c r="C6704" s="19">
        <v>0.0</v>
      </c>
      <c r="D6704" s="42">
        <v>40.5</v>
      </c>
      <c r="E6704" s="43">
        <v>1.0</v>
      </c>
      <c r="F6704" s="19" t="s">
        <v>40</v>
      </c>
      <c r="G6704" s="19" t="s">
        <v>40</v>
      </c>
      <c r="H6704" s="44" t="s">
        <v>39</v>
      </c>
      <c r="I6704" s="19" t="s">
        <v>39</v>
      </c>
    </row>
    <row r="6705">
      <c r="A6705" s="41">
        <v>44411.0</v>
      </c>
      <c r="B6705" s="19">
        <v>951620.0</v>
      </c>
      <c r="C6705" s="19">
        <v>0.0</v>
      </c>
      <c r="D6705" s="42">
        <v>66.3</v>
      </c>
      <c r="E6705" s="43">
        <v>1.0</v>
      </c>
      <c r="F6705" s="19" t="s">
        <v>40</v>
      </c>
      <c r="G6705" s="19" t="s">
        <v>40</v>
      </c>
      <c r="H6705" s="44" t="s">
        <v>39</v>
      </c>
      <c r="I6705" s="19" t="s">
        <v>39</v>
      </c>
    </row>
    <row r="6706">
      <c r="A6706" s="41">
        <v>44414.0</v>
      </c>
      <c r="B6706" s="19">
        <v>954380.0</v>
      </c>
      <c r="C6706" s="19">
        <v>1.0</v>
      </c>
      <c r="D6706" s="42">
        <v>36.4</v>
      </c>
      <c r="E6706" s="43">
        <v>1.0</v>
      </c>
      <c r="F6706" s="19" t="s">
        <v>40</v>
      </c>
      <c r="G6706" s="19" t="s">
        <v>40</v>
      </c>
      <c r="H6706" s="44" t="s">
        <v>39</v>
      </c>
      <c r="I6706" s="19" t="s">
        <v>39</v>
      </c>
    </row>
    <row r="6707">
      <c r="A6707" s="41">
        <v>44415.0</v>
      </c>
      <c r="B6707" s="19">
        <v>955084.0</v>
      </c>
      <c r="C6707" s="19">
        <v>0.0</v>
      </c>
      <c r="D6707" s="42">
        <v>116.9</v>
      </c>
      <c r="E6707" s="43">
        <v>1.0</v>
      </c>
      <c r="F6707" s="19" t="s">
        <v>40</v>
      </c>
      <c r="G6707" s="19" t="s">
        <v>40</v>
      </c>
      <c r="H6707" s="44" t="s">
        <v>39</v>
      </c>
      <c r="I6707" s="19" t="s">
        <v>39</v>
      </c>
    </row>
    <row r="6708">
      <c r="A6708" s="41">
        <v>44416.0</v>
      </c>
      <c r="B6708" s="19">
        <v>955914.0</v>
      </c>
      <c r="C6708" s="19">
        <v>0.0</v>
      </c>
      <c r="D6708" s="42">
        <v>71.7</v>
      </c>
      <c r="E6708" s="43">
        <v>1.0</v>
      </c>
      <c r="F6708" s="19" t="s">
        <v>40</v>
      </c>
      <c r="G6708" s="19" t="s">
        <v>40</v>
      </c>
      <c r="H6708" s="44" t="s">
        <v>39</v>
      </c>
      <c r="I6708" s="19" t="s">
        <v>39</v>
      </c>
    </row>
    <row r="6709">
      <c r="A6709" s="41">
        <v>44416.0</v>
      </c>
      <c r="B6709" s="19">
        <v>955403.0</v>
      </c>
      <c r="C6709" s="19">
        <v>0.0</v>
      </c>
      <c r="D6709" s="42">
        <v>70.9</v>
      </c>
      <c r="E6709" s="43">
        <v>1.0</v>
      </c>
      <c r="F6709" s="19" t="s">
        <v>40</v>
      </c>
      <c r="G6709" s="19" t="s">
        <v>40</v>
      </c>
      <c r="H6709" s="44" t="s">
        <v>39</v>
      </c>
      <c r="I6709" s="19" t="s">
        <v>39</v>
      </c>
    </row>
    <row r="6710">
      <c r="A6710" s="41">
        <v>44417.0</v>
      </c>
      <c r="B6710" s="19">
        <v>956607.0</v>
      </c>
      <c r="C6710" s="19">
        <v>0.0</v>
      </c>
      <c r="D6710" s="42">
        <v>124.1</v>
      </c>
      <c r="E6710" s="43">
        <v>1.0</v>
      </c>
      <c r="F6710" s="19" t="s">
        <v>40</v>
      </c>
      <c r="G6710" s="19" t="s">
        <v>40</v>
      </c>
      <c r="H6710" s="44" t="s">
        <v>39</v>
      </c>
      <c r="I6710" s="19" t="s">
        <v>39</v>
      </c>
    </row>
    <row r="6711">
      <c r="A6711" s="41">
        <v>44419.0</v>
      </c>
      <c r="B6711" s="19">
        <v>958277.0</v>
      </c>
      <c r="C6711" s="19">
        <v>1.0</v>
      </c>
      <c r="D6711" s="42">
        <v>109.4</v>
      </c>
      <c r="E6711" s="43">
        <v>1.0</v>
      </c>
      <c r="F6711" s="19" t="s">
        <v>40</v>
      </c>
      <c r="G6711" s="19" t="s">
        <v>40</v>
      </c>
      <c r="H6711" s="44" t="s">
        <v>39</v>
      </c>
      <c r="I6711" s="19" t="s">
        <v>39</v>
      </c>
    </row>
    <row r="6712">
      <c r="A6712" s="41">
        <v>44420.0</v>
      </c>
      <c r="B6712" s="19">
        <v>958571.0</v>
      </c>
      <c r="C6712" s="19">
        <v>0.0</v>
      </c>
      <c r="D6712" s="42">
        <v>68.1</v>
      </c>
      <c r="E6712" s="43">
        <v>1.0</v>
      </c>
      <c r="F6712" s="19" t="s">
        <v>40</v>
      </c>
      <c r="G6712" s="19" t="s">
        <v>40</v>
      </c>
      <c r="H6712" s="44" t="s">
        <v>39</v>
      </c>
      <c r="I6712" s="19" t="s">
        <v>39</v>
      </c>
    </row>
    <row r="6713">
      <c r="A6713" s="41">
        <v>44420.0</v>
      </c>
      <c r="B6713" s="19">
        <v>958915.0</v>
      </c>
      <c r="C6713" s="19">
        <v>0.0</v>
      </c>
      <c r="D6713" s="42">
        <v>59.1</v>
      </c>
      <c r="E6713" s="43">
        <v>1.0</v>
      </c>
      <c r="F6713" s="19" t="s">
        <v>40</v>
      </c>
      <c r="G6713" s="19" t="s">
        <v>40</v>
      </c>
      <c r="H6713" s="44" t="s">
        <v>39</v>
      </c>
      <c r="I6713" s="19" t="s">
        <v>39</v>
      </c>
    </row>
    <row r="6714">
      <c r="A6714" s="41">
        <v>44420.0</v>
      </c>
      <c r="B6714" s="19">
        <v>959168.0</v>
      </c>
      <c r="C6714" s="19">
        <v>0.0</v>
      </c>
      <c r="D6714" s="42">
        <v>79.9</v>
      </c>
      <c r="E6714" s="43">
        <v>1.0</v>
      </c>
      <c r="F6714" s="19" t="s">
        <v>40</v>
      </c>
      <c r="G6714" s="19" t="s">
        <v>40</v>
      </c>
      <c r="H6714" s="44" t="s">
        <v>39</v>
      </c>
      <c r="I6714" s="19" t="s">
        <v>39</v>
      </c>
    </row>
    <row r="6715">
      <c r="A6715" s="41">
        <v>44423.0</v>
      </c>
      <c r="B6715" s="19">
        <v>961159.0</v>
      </c>
      <c r="C6715" s="19">
        <v>0.0</v>
      </c>
      <c r="D6715" s="42">
        <v>24.0</v>
      </c>
      <c r="E6715" s="43">
        <v>1.0</v>
      </c>
      <c r="F6715" s="19" t="s">
        <v>40</v>
      </c>
      <c r="G6715" s="19" t="s">
        <v>40</v>
      </c>
      <c r="H6715" s="44" t="s">
        <v>39</v>
      </c>
      <c r="I6715" s="19" t="s">
        <v>39</v>
      </c>
    </row>
    <row r="6716">
      <c r="A6716" s="41">
        <v>44409.0</v>
      </c>
      <c r="B6716" s="19">
        <v>949196.0</v>
      </c>
      <c r="C6716" s="19">
        <v>1.0</v>
      </c>
      <c r="D6716" s="42">
        <v>6.2</v>
      </c>
      <c r="E6716" s="43">
        <v>1.0</v>
      </c>
      <c r="F6716" s="19" t="s">
        <v>40</v>
      </c>
      <c r="G6716" s="19" t="s">
        <v>40</v>
      </c>
      <c r="H6716" s="44" t="s">
        <v>39</v>
      </c>
      <c r="I6716" s="19" t="s">
        <v>39</v>
      </c>
    </row>
    <row r="6717">
      <c r="A6717" s="41">
        <v>44409.0</v>
      </c>
      <c r="B6717" s="19">
        <v>949972.0</v>
      </c>
      <c r="C6717" s="19">
        <v>0.0</v>
      </c>
      <c r="D6717" s="42">
        <v>78.9</v>
      </c>
      <c r="E6717" s="43">
        <v>1.0</v>
      </c>
      <c r="F6717" s="19" t="s">
        <v>40</v>
      </c>
      <c r="G6717" s="19" t="s">
        <v>40</v>
      </c>
      <c r="H6717" s="44" t="s">
        <v>39</v>
      </c>
      <c r="I6717" s="19" t="s">
        <v>39</v>
      </c>
    </row>
    <row r="6718">
      <c r="A6718" s="41">
        <v>44412.0</v>
      </c>
      <c r="B6718" s="19">
        <v>952593.0</v>
      </c>
      <c r="C6718" s="19">
        <v>1.0</v>
      </c>
      <c r="D6718" s="42">
        <v>82.5</v>
      </c>
      <c r="E6718" s="43">
        <v>1.0</v>
      </c>
      <c r="F6718" s="19" t="s">
        <v>40</v>
      </c>
      <c r="G6718" s="19" t="s">
        <v>40</v>
      </c>
      <c r="H6718" s="44" t="s">
        <v>39</v>
      </c>
      <c r="I6718" s="19" t="s">
        <v>39</v>
      </c>
    </row>
    <row r="6719">
      <c r="A6719" s="41">
        <v>44414.0</v>
      </c>
      <c r="B6719" s="19">
        <v>954464.0</v>
      </c>
      <c r="C6719" s="19">
        <v>0.0</v>
      </c>
      <c r="D6719" s="42">
        <v>30.9</v>
      </c>
      <c r="E6719" s="43">
        <v>1.0</v>
      </c>
      <c r="F6719" s="19" t="s">
        <v>40</v>
      </c>
      <c r="G6719" s="19" t="s">
        <v>40</v>
      </c>
      <c r="H6719" s="44" t="s">
        <v>39</v>
      </c>
      <c r="I6719" s="19" t="s">
        <v>39</v>
      </c>
    </row>
    <row r="6720">
      <c r="A6720" s="41">
        <v>44416.0</v>
      </c>
      <c r="B6720" s="19">
        <v>956301.0</v>
      </c>
      <c r="C6720" s="19">
        <v>1.0</v>
      </c>
      <c r="D6720" s="42">
        <v>31.3</v>
      </c>
      <c r="E6720" s="43">
        <v>1.0</v>
      </c>
      <c r="F6720" s="19" t="s">
        <v>40</v>
      </c>
      <c r="G6720" s="19" t="s">
        <v>40</v>
      </c>
      <c r="H6720" s="44" t="s">
        <v>39</v>
      </c>
      <c r="I6720" s="19" t="s">
        <v>39</v>
      </c>
    </row>
    <row r="6721">
      <c r="A6721" s="41">
        <v>44417.0</v>
      </c>
      <c r="B6721" s="19">
        <v>956820.0</v>
      </c>
      <c r="C6721" s="19">
        <v>0.0</v>
      </c>
      <c r="D6721" s="42">
        <v>48.3</v>
      </c>
      <c r="E6721" s="43">
        <v>1.0</v>
      </c>
      <c r="F6721" s="19" t="s">
        <v>40</v>
      </c>
      <c r="G6721" s="19" t="s">
        <v>40</v>
      </c>
      <c r="H6721" s="44" t="s">
        <v>39</v>
      </c>
      <c r="I6721" s="19" t="s">
        <v>39</v>
      </c>
    </row>
    <row r="6722">
      <c r="A6722" s="41">
        <v>44419.0</v>
      </c>
      <c r="B6722" s="19">
        <v>958435.0</v>
      </c>
      <c r="C6722" s="19">
        <v>0.0</v>
      </c>
      <c r="D6722" s="42">
        <v>14.3</v>
      </c>
      <c r="E6722" s="43">
        <v>1.0</v>
      </c>
      <c r="F6722" s="19" t="s">
        <v>40</v>
      </c>
      <c r="G6722" s="19" t="s">
        <v>40</v>
      </c>
      <c r="H6722" s="44" t="s">
        <v>39</v>
      </c>
      <c r="I6722" s="19" t="s">
        <v>39</v>
      </c>
    </row>
    <row r="6723">
      <c r="A6723" s="41">
        <v>44423.0</v>
      </c>
      <c r="B6723" s="19">
        <v>960785.0</v>
      </c>
      <c r="C6723" s="19">
        <v>0.0</v>
      </c>
      <c r="D6723" s="42">
        <v>57.6</v>
      </c>
      <c r="E6723" s="43">
        <v>1.0</v>
      </c>
      <c r="F6723" s="19" t="s">
        <v>40</v>
      </c>
      <c r="G6723" s="19" t="s">
        <v>40</v>
      </c>
      <c r="H6723" s="44" t="s">
        <v>39</v>
      </c>
      <c r="I6723" s="19" t="s">
        <v>39</v>
      </c>
    </row>
    <row r="6724">
      <c r="A6724" s="41">
        <v>44411.0</v>
      </c>
      <c r="B6724" s="19">
        <v>951327.0</v>
      </c>
      <c r="C6724" s="19">
        <v>0.0</v>
      </c>
      <c r="D6724" s="42">
        <v>60.8</v>
      </c>
      <c r="E6724" s="43">
        <v>1.0</v>
      </c>
      <c r="F6724" s="19" t="s">
        <v>40</v>
      </c>
      <c r="G6724" s="19" t="s">
        <v>40</v>
      </c>
      <c r="H6724" s="44" t="s">
        <v>39</v>
      </c>
      <c r="I6724" s="19" t="s">
        <v>39</v>
      </c>
    </row>
    <row r="6725">
      <c r="A6725" s="41">
        <v>44413.0</v>
      </c>
      <c r="B6725" s="19">
        <v>952919.0</v>
      </c>
      <c r="C6725" s="19">
        <v>0.0</v>
      </c>
      <c r="D6725" s="42">
        <v>64.2</v>
      </c>
      <c r="E6725" s="43">
        <v>1.0</v>
      </c>
      <c r="F6725" s="19" t="s">
        <v>40</v>
      </c>
      <c r="G6725" s="19" t="s">
        <v>40</v>
      </c>
      <c r="H6725" s="44" t="s">
        <v>39</v>
      </c>
      <c r="I6725" s="19" t="s">
        <v>39</v>
      </c>
    </row>
    <row r="6726">
      <c r="A6726" s="41">
        <v>44413.0</v>
      </c>
      <c r="B6726" s="19">
        <v>953192.0</v>
      </c>
      <c r="C6726" s="19">
        <v>0.0</v>
      </c>
      <c r="D6726" s="42">
        <v>7.5</v>
      </c>
      <c r="E6726" s="43">
        <v>1.0</v>
      </c>
      <c r="F6726" s="19" t="s">
        <v>40</v>
      </c>
      <c r="G6726" s="19" t="s">
        <v>40</v>
      </c>
      <c r="H6726" s="44" t="s">
        <v>39</v>
      </c>
      <c r="I6726" s="19" t="s">
        <v>39</v>
      </c>
    </row>
    <row r="6727">
      <c r="A6727" s="41">
        <v>44413.0</v>
      </c>
      <c r="B6727" s="19">
        <v>953059.0</v>
      </c>
      <c r="C6727" s="19">
        <v>0.0</v>
      </c>
      <c r="D6727" s="42">
        <v>48.0</v>
      </c>
      <c r="E6727" s="43">
        <v>1.0</v>
      </c>
      <c r="F6727" s="19" t="s">
        <v>40</v>
      </c>
      <c r="G6727" s="19" t="s">
        <v>40</v>
      </c>
      <c r="H6727" s="44" t="s">
        <v>39</v>
      </c>
      <c r="I6727" s="19" t="s">
        <v>39</v>
      </c>
    </row>
    <row r="6728">
      <c r="A6728" s="41">
        <v>44416.0</v>
      </c>
      <c r="B6728" s="19">
        <v>955848.0</v>
      </c>
      <c r="C6728" s="19">
        <v>0.0</v>
      </c>
      <c r="D6728" s="42">
        <v>14.9</v>
      </c>
      <c r="E6728" s="43">
        <v>1.0</v>
      </c>
      <c r="F6728" s="19" t="s">
        <v>40</v>
      </c>
      <c r="G6728" s="19" t="s">
        <v>40</v>
      </c>
      <c r="H6728" s="44" t="s">
        <v>39</v>
      </c>
      <c r="I6728" s="19" t="s">
        <v>39</v>
      </c>
    </row>
    <row r="6729">
      <c r="A6729" s="41">
        <v>44416.0</v>
      </c>
      <c r="B6729" s="19">
        <v>955773.0</v>
      </c>
      <c r="C6729" s="19">
        <v>0.0</v>
      </c>
      <c r="D6729" s="42">
        <v>92.1</v>
      </c>
      <c r="E6729" s="43">
        <v>1.0</v>
      </c>
      <c r="F6729" s="19" t="s">
        <v>40</v>
      </c>
      <c r="G6729" s="19" t="s">
        <v>40</v>
      </c>
      <c r="H6729" s="44" t="s">
        <v>39</v>
      </c>
      <c r="I6729" s="19" t="s">
        <v>39</v>
      </c>
    </row>
    <row r="6730">
      <c r="A6730" s="41">
        <v>44418.0</v>
      </c>
      <c r="B6730" s="19">
        <v>957856.0</v>
      </c>
      <c r="C6730" s="19">
        <v>0.0</v>
      </c>
      <c r="D6730" s="42">
        <v>20.6</v>
      </c>
      <c r="E6730" s="43">
        <v>1.0</v>
      </c>
      <c r="F6730" s="19" t="s">
        <v>40</v>
      </c>
      <c r="G6730" s="19" t="s">
        <v>40</v>
      </c>
      <c r="H6730" s="44" t="s">
        <v>39</v>
      </c>
      <c r="I6730" s="19" t="s">
        <v>39</v>
      </c>
    </row>
    <row r="6731">
      <c r="A6731" s="41">
        <v>44418.0</v>
      </c>
      <c r="B6731" s="19">
        <v>957229.0</v>
      </c>
      <c r="C6731" s="19">
        <v>0.0</v>
      </c>
      <c r="D6731" s="42">
        <v>35.0</v>
      </c>
      <c r="E6731" s="43">
        <v>1.0</v>
      </c>
      <c r="F6731" s="19" t="s">
        <v>40</v>
      </c>
      <c r="G6731" s="19" t="s">
        <v>40</v>
      </c>
      <c r="H6731" s="44" t="s">
        <v>39</v>
      </c>
      <c r="I6731" s="19" t="s">
        <v>39</v>
      </c>
    </row>
    <row r="6732">
      <c r="A6732" s="41">
        <v>44419.0</v>
      </c>
      <c r="B6732" s="19">
        <v>958005.0</v>
      </c>
      <c r="C6732" s="19">
        <v>0.0</v>
      </c>
      <c r="D6732" s="42">
        <v>15.5</v>
      </c>
      <c r="E6732" s="43">
        <v>1.0</v>
      </c>
      <c r="F6732" s="19" t="s">
        <v>40</v>
      </c>
      <c r="G6732" s="19" t="s">
        <v>40</v>
      </c>
      <c r="H6732" s="44" t="s">
        <v>39</v>
      </c>
      <c r="I6732" s="19" t="s">
        <v>39</v>
      </c>
    </row>
    <row r="6733">
      <c r="A6733" s="41">
        <v>44419.0</v>
      </c>
      <c r="B6733" s="19">
        <v>957991.0</v>
      </c>
      <c r="C6733" s="19">
        <v>0.0</v>
      </c>
      <c r="D6733" s="42">
        <v>39.4</v>
      </c>
      <c r="E6733" s="43">
        <v>1.0</v>
      </c>
      <c r="F6733" s="19" t="s">
        <v>40</v>
      </c>
      <c r="G6733" s="19" t="s">
        <v>40</v>
      </c>
      <c r="H6733" s="44" t="s">
        <v>39</v>
      </c>
      <c r="I6733" s="19" t="s">
        <v>39</v>
      </c>
    </row>
    <row r="6734">
      <c r="A6734" s="41">
        <v>44420.0</v>
      </c>
      <c r="B6734" s="19">
        <v>958560.0</v>
      </c>
      <c r="C6734" s="19">
        <v>0.0</v>
      </c>
      <c r="D6734" s="42">
        <v>78.9</v>
      </c>
      <c r="E6734" s="43">
        <v>1.0</v>
      </c>
      <c r="F6734" s="19" t="s">
        <v>40</v>
      </c>
      <c r="G6734" s="19" t="s">
        <v>40</v>
      </c>
      <c r="H6734" s="44" t="s">
        <v>39</v>
      </c>
      <c r="I6734" s="19" t="s">
        <v>39</v>
      </c>
    </row>
    <row r="6735">
      <c r="A6735" s="41">
        <v>44422.0</v>
      </c>
      <c r="B6735" s="19">
        <v>960291.0</v>
      </c>
      <c r="C6735" s="19">
        <v>1.0</v>
      </c>
      <c r="D6735" s="42">
        <v>30.2</v>
      </c>
      <c r="E6735" s="43">
        <v>1.0</v>
      </c>
      <c r="F6735" s="19" t="s">
        <v>40</v>
      </c>
      <c r="G6735" s="19" t="s">
        <v>40</v>
      </c>
      <c r="H6735" s="44" t="s">
        <v>39</v>
      </c>
      <c r="I6735" s="19" t="s">
        <v>39</v>
      </c>
    </row>
    <row r="6736">
      <c r="A6736" s="41">
        <v>44423.0</v>
      </c>
      <c r="B6736" s="19">
        <v>961153.0</v>
      </c>
      <c r="C6736" s="19">
        <v>0.0</v>
      </c>
      <c r="D6736" s="42">
        <v>132.8</v>
      </c>
      <c r="E6736" s="43">
        <v>1.0</v>
      </c>
      <c r="F6736" s="19" t="s">
        <v>40</v>
      </c>
      <c r="G6736" s="19" t="s">
        <v>40</v>
      </c>
      <c r="H6736" s="44" t="s">
        <v>39</v>
      </c>
      <c r="I6736" s="19" t="s">
        <v>39</v>
      </c>
    </row>
    <row r="6737">
      <c r="A6737" s="41">
        <v>44410.0</v>
      </c>
      <c r="B6737" s="19">
        <v>950097.0</v>
      </c>
      <c r="C6737" s="19">
        <v>1.0</v>
      </c>
      <c r="D6737" s="42">
        <v>91.3</v>
      </c>
      <c r="E6737" s="43">
        <v>1.0</v>
      </c>
      <c r="F6737" s="19" t="s">
        <v>40</v>
      </c>
      <c r="G6737" s="19" t="s">
        <v>40</v>
      </c>
      <c r="H6737" s="44" t="s">
        <v>39</v>
      </c>
      <c r="I6737" s="19" t="s">
        <v>39</v>
      </c>
    </row>
    <row r="6738">
      <c r="A6738" s="41">
        <v>44412.0</v>
      </c>
      <c r="B6738" s="19">
        <v>952608.0</v>
      </c>
      <c r="C6738" s="19">
        <v>0.0</v>
      </c>
      <c r="D6738" s="42">
        <v>25.5</v>
      </c>
      <c r="E6738" s="43">
        <v>1.0</v>
      </c>
      <c r="F6738" s="19" t="s">
        <v>40</v>
      </c>
      <c r="G6738" s="19" t="s">
        <v>40</v>
      </c>
      <c r="H6738" s="44" t="s">
        <v>39</v>
      </c>
      <c r="I6738" s="19" t="s">
        <v>39</v>
      </c>
    </row>
    <row r="6739">
      <c r="A6739" s="41">
        <v>44414.0</v>
      </c>
      <c r="B6739" s="19">
        <v>954574.0</v>
      </c>
      <c r="C6739" s="19">
        <v>0.0</v>
      </c>
      <c r="D6739" s="42">
        <v>51.5</v>
      </c>
      <c r="E6739" s="43">
        <v>1.0</v>
      </c>
      <c r="F6739" s="19" t="s">
        <v>40</v>
      </c>
      <c r="G6739" s="19" t="s">
        <v>40</v>
      </c>
      <c r="H6739" s="44" t="s">
        <v>39</v>
      </c>
      <c r="I6739" s="19" t="s">
        <v>39</v>
      </c>
    </row>
    <row r="6740">
      <c r="A6740" s="41">
        <v>44416.0</v>
      </c>
      <c r="B6740" s="19">
        <v>955655.0</v>
      </c>
      <c r="C6740" s="19">
        <v>0.0</v>
      </c>
      <c r="D6740" s="42">
        <v>95.0</v>
      </c>
      <c r="E6740" s="43">
        <v>1.0</v>
      </c>
      <c r="F6740" s="19" t="s">
        <v>40</v>
      </c>
      <c r="G6740" s="19" t="s">
        <v>40</v>
      </c>
      <c r="H6740" s="44" t="s">
        <v>39</v>
      </c>
      <c r="I6740" s="19" t="s">
        <v>39</v>
      </c>
    </row>
    <row r="6741">
      <c r="A6741" s="41">
        <v>44416.0</v>
      </c>
      <c r="B6741" s="19">
        <v>955647.0</v>
      </c>
      <c r="C6741" s="19">
        <v>0.0</v>
      </c>
      <c r="D6741" s="42">
        <v>82.8</v>
      </c>
      <c r="E6741" s="43">
        <v>1.0</v>
      </c>
      <c r="F6741" s="19" t="s">
        <v>40</v>
      </c>
      <c r="G6741" s="19" t="s">
        <v>40</v>
      </c>
      <c r="H6741" s="44" t="s">
        <v>39</v>
      </c>
      <c r="I6741" s="19" t="s">
        <v>39</v>
      </c>
    </row>
    <row r="6742">
      <c r="A6742" s="41">
        <v>44417.0</v>
      </c>
      <c r="B6742" s="19">
        <v>956657.0</v>
      </c>
      <c r="C6742" s="19">
        <v>1.0</v>
      </c>
      <c r="D6742" s="42">
        <v>72.6</v>
      </c>
      <c r="E6742" s="43">
        <v>1.0</v>
      </c>
      <c r="F6742" s="19" t="s">
        <v>40</v>
      </c>
      <c r="G6742" s="19" t="s">
        <v>40</v>
      </c>
      <c r="H6742" s="44" t="s">
        <v>39</v>
      </c>
      <c r="I6742" s="19" t="s">
        <v>39</v>
      </c>
    </row>
    <row r="6743">
      <c r="A6743" s="41">
        <v>44418.0</v>
      </c>
      <c r="B6743" s="19">
        <v>957518.0</v>
      </c>
      <c r="C6743" s="19">
        <v>0.0</v>
      </c>
      <c r="D6743" s="42">
        <v>81.3</v>
      </c>
      <c r="E6743" s="43">
        <v>1.0</v>
      </c>
      <c r="F6743" s="19" t="s">
        <v>40</v>
      </c>
      <c r="G6743" s="19" t="s">
        <v>40</v>
      </c>
      <c r="H6743" s="44" t="s">
        <v>39</v>
      </c>
      <c r="I6743" s="19" t="s">
        <v>39</v>
      </c>
    </row>
    <row r="6744">
      <c r="A6744" s="41">
        <v>44420.0</v>
      </c>
      <c r="B6744" s="19">
        <v>959259.0</v>
      </c>
      <c r="C6744" s="19">
        <v>0.0</v>
      </c>
      <c r="D6744" s="42">
        <v>48.9</v>
      </c>
      <c r="E6744" s="43">
        <v>1.0</v>
      </c>
      <c r="F6744" s="19" t="s">
        <v>40</v>
      </c>
      <c r="G6744" s="19" t="s">
        <v>40</v>
      </c>
      <c r="H6744" s="44" t="s">
        <v>39</v>
      </c>
      <c r="I6744" s="19" t="s">
        <v>39</v>
      </c>
    </row>
    <row r="6745">
      <c r="A6745" s="41">
        <v>44410.0</v>
      </c>
      <c r="B6745" s="19">
        <v>950982.0</v>
      </c>
      <c r="C6745" s="19">
        <v>1.0</v>
      </c>
      <c r="D6745" s="42">
        <v>67.2</v>
      </c>
      <c r="E6745" s="43">
        <v>1.0</v>
      </c>
      <c r="F6745" s="19" t="s">
        <v>40</v>
      </c>
      <c r="G6745" s="19" t="s">
        <v>40</v>
      </c>
      <c r="H6745" s="44" t="s">
        <v>39</v>
      </c>
      <c r="I6745" s="19" t="s">
        <v>39</v>
      </c>
    </row>
    <row r="6746">
      <c r="A6746" s="41">
        <v>44415.0</v>
      </c>
      <c r="B6746" s="19">
        <v>955144.0</v>
      </c>
      <c r="C6746" s="19">
        <v>0.0</v>
      </c>
      <c r="D6746" s="42">
        <v>96.5</v>
      </c>
      <c r="E6746" s="43">
        <v>1.0</v>
      </c>
      <c r="F6746" s="19" t="s">
        <v>40</v>
      </c>
      <c r="G6746" s="19" t="s">
        <v>40</v>
      </c>
      <c r="H6746" s="44" t="s">
        <v>39</v>
      </c>
      <c r="I6746" s="19" t="s">
        <v>39</v>
      </c>
    </row>
    <row r="6747">
      <c r="A6747" s="41">
        <v>44416.0</v>
      </c>
      <c r="B6747" s="19">
        <v>955250.0</v>
      </c>
      <c r="C6747" s="19">
        <v>0.0</v>
      </c>
      <c r="D6747" s="42">
        <v>87.7</v>
      </c>
      <c r="E6747" s="43">
        <v>1.0</v>
      </c>
      <c r="F6747" s="19" t="s">
        <v>40</v>
      </c>
      <c r="G6747" s="19" t="s">
        <v>40</v>
      </c>
      <c r="H6747" s="44" t="s">
        <v>39</v>
      </c>
      <c r="I6747" s="19" t="s">
        <v>39</v>
      </c>
    </row>
    <row r="6748">
      <c r="A6748" s="41">
        <v>44418.0</v>
      </c>
      <c r="B6748" s="19">
        <v>957761.0</v>
      </c>
      <c r="C6748" s="19">
        <v>0.0</v>
      </c>
      <c r="D6748" s="42">
        <v>88.4</v>
      </c>
      <c r="E6748" s="43">
        <v>1.0</v>
      </c>
      <c r="F6748" s="19" t="s">
        <v>40</v>
      </c>
      <c r="G6748" s="19" t="s">
        <v>40</v>
      </c>
      <c r="H6748" s="44" t="s">
        <v>39</v>
      </c>
      <c r="I6748" s="19" t="s">
        <v>39</v>
      </c>
    </row>
    <row r="6749">
      <c r="A6749" s="41">
        <v>44422.0</v>
      </c>
      <c r="B6749" s="19">
        <v>960362.0</v>
      </c>
      <c r="C6749" s="19">
        <v>1.0</v>
      </c>
      <c r="D6749" s="42">
        <v>54.7</v>
      </c>
      <c r="E6749" s="43">
        <v>1.0</v>
      </c>
      <c r="F6749" s="19" t="s">
        <v>40</v>
      </c>
      <c r="G6749" s="19" t="s">
        <v>40</v>
      </c>
      <c r="H6749" s="44" t="s">
        <v>39</v>
      </c>
      <c r="I6749" s="19" t="s">
        <v>39</v>
      </c>
    </row>
    <row r="6750">
      <c r="A6750" s="41">
        <v>44411.0</v>
      </c>
      <c r="B6750" s="19">
        <v>951777.0</v>
      </c>
      <c r="C6750" s="19">
        <v>0.0</v>
      </c>
      <c r="D6750" s="42">
        <v>210.9</v>
      </c>
      <c r="E6750" s="43">
        <v>1.0</v>
      </c>
      <c r="F6750" s="19" t="s">
        <v>40</v>
      </c>
      <c r="G6750" s="19" t="s">
        <v>40</v>
      </c>
      <c r="H6750" s="44" t="s">
        <v>39</v>
      </c>
      <c r="I6750" s="19" t="s">
        <v>39</v>
      </c>
    </row>
    <row r="6751">
      <c r="A6751" s="41">
        <v>44412.0</v>
      </c>
      <c r="B6751" s="19">
        <v>952668.0</v>
      </c>
      <c r="C6751" s="19">
        <v>0.0</v>
      </c>
      <c r="D6751" s="42">
        <v>36.1</v>
      </c>
      <c r="E6751" s="43">
        <v>1.0</v>
      </c>
      <c r="F6751" s="19" t="s">
        <v>40</v>
      </c>
      <c r="G6751" s="19" t="s">
        <v>40</v>
      </c>
      <c r="H6751" s="44" t="s">
        <v>39</v>
      </c>
      <c r="I6751" s="19" t="s">
        <v>39</v>
      </c>
    </row>
    <row r="6752">
      <c r="A6752" s="41">
        <v>44415.0</v>
      </c>
      <c r="B6752" s="19">
        <v>954938.0</v>
      </c>
      <c r="C6752" s="19">
        <v>0.0</v>
      </c>
      <c r="D6752" s="42">
        <v>24.3</v>
      </c>
      <c r="E6752" s="43">
        <v>1.0</v>
      </c>
      <c r="F6752" s="19" t="s">
        <v>40</v>
      </c>
      <c r="G6752" s="19" t="s">
        <v>40</v>
      </c>
      <c r="H6752" s="44" t="s">
        <v>39</v>
      </c>
      <c r="I6752" s="19" t="s">
        <v>39</v>
      </c>
    </row>
    <row r="6753">
      <c r="A6753" s="41">
        <v>44416.0</v>
      </c>
      <c r="B6753" s="19">
        <v>955662.0</v>
      </c>
      <c r="C6753" s="19">
        <v>1.0</v>
      </c>
      <c r="D6753" s="42">
        <v>108.8</v>
      </c>
      <c r="E6753" s="43">
        <v>1.0</v>
      </c>
      <c r="F6753" s="19" t="s">
        <v>40</v>
      </c>
      <c r="G6753" s="19" t="s">
        <v>40</v>
      </c>
      <c r="H6753" s="44" t="s">
        <v>39</v>
      </c>
      <c r="I6753" s="19" t="s">
        <v>39</v>
      </c>
    </row>
    <row r="6754">
      <c r="A6754" s="41">
        <v>44417.0</v>
      </c>
      <c r="B6754" s="19">
        <v>956543.0</v>
      </c>
      <c r="C6754" s="19">
        <v>0.0</v>
      </c>
      <c r="D6754" s="42">
        <v>114.1</v>
      </c>
      <c r="E6754" s="43">
        <v>1.0</v>
      </c>
      <c r="F6754" s="19" t="s">
        <v>40</v>
      </c>
      <c r="G6754" s="19" t="s">
        <v>40</v>
      </c>
      <c r="H6754" s="44" t="s">
        <v>39</v>
      </c>
      <c r="I6754" s="19" t="s">
        <v>39</v>
      </c>
    </row>
    <row r="6755">
      <c r="A6755" s="41">
        <v>44417.0</v>
      </c>
      <c r="B6755" s="19">
        <v>956715.0</v>
      </c>
      <c r="C6755" s="19">
        <v>1.0</v>
      </c>
      <c r="D6755" s="42">
        <v>102.8</v>
      </c>
      <c r="E6755" s="43">
        <v>1.0</v>
      </c>
      <c r="F6755" s="19" t="s">
        <v>40</v>
      </c>
      <c r="G6755" s="19" t="s">
        <v>40</v>
      </c>
      <c r="H6755" s="44" t="s">
        <v>39</v>
      </c>
      <c r="I6755" s="19" t="s">
        <v>39</v>
      </c>
    </row>
    <row r="6756">
      <c r="A6756" s="41">
        <v>44417.0</v>
      </c>
      <c r="B6756" s="19">
        <v>956876.0</v>
      </c>
      <c r="C6756" s="19">
        <v>1.0</v>
      </c>
      <c r="D6756" s="42">
        <v>17.6</v>
      </c>
      <c r="E6756" s="43">
        <v>1.0</v>
      </c>
      <c r="F6756" s="19" t="s">
        <v>40</v>
      </c>
      <c r="G6756" s="19" t="s">
        <v>40</v>
      </c>
      <c r="H6756" s="44" t="s">
        <v>39</v>
      </c>
      <c r="I6756" s="19" t="s">
        <v>39</v>
      </c>
    </row>
    <row r="6757">
      <c r="A6757" s="41">
        <v>44417.0</v>
      </c>
      <c r="B6757" s="19">
        <v>956752.0</v>
      </c>
      <c r="C6757" s="19">
        <v>1.0</v>
      </c>
      <c r="D6757" s="42">
        <v>102.8</v>
      </c>
      <c r="E6757" s="43">
        <v>1.0</v>
      </c>
      <c r="F6757" s="19" t="s">
        <v>40</v>
      </c>
      <c r="G6757" s="19" t="s">
        <v>40</v>
      </c>
      <c r="H6757" s="44" t="s">
        <v>39</v>
      </c>
      <c r="I6757" s="19" t="s">
        <v>39</v>
      </c>
    </row>
    <row r="6758">
      <c r="A6758" s="41">
        <v>44419.0</v>
      </c>
      <c r="B6758" s="19">
        <v>958352.0</v>
      </c>
      <c r="C6758" s="19">
        <v>1.0</v>
      </c>
      <c r="D6758" s="42">
        <v>8.5</v>
      </c>
      <c r="E6758" s="43">
        <v>1.0</v>
      </c>
      <c r="F6758" s="19" t="s">
        <v>40</v>
      </c>
      <c r="G6758" s="19" t="s">
        <v>40</v>
      </c>
      <c r="H6758" s="44" t="s">
        <v>39</v>
      </c>
      <c r="I6758" s="19" t="s">
        <v>39</v>
      </c>
    </row>
    <row r="6759">
      <c r="A6759" s="41">
        <v>44421.0</v>
      </c>
      <c r="B6759" s="19">
        <v>959493.0</v>
      </c>
      <c r="C6759" s="19">
        <v>1.0</v>
      </c>
      <c r="D6759" s="42">
        <v>36.5</v>
      </c>
      <c r="E6759" s="43">
        <v>1.0</v>
      </c>
      <c r="F6759" s="19" t="s">
        <v>40</v>
      </c>
      <c r="G6759" s="19" t="s">
        <v>40</v>
      </c>
      <c r="H6759" s="44" t="s">
        <v>39</v>
      </c>
      <c r="I6759" s="19" t="s">
        <v>39</v>
      </c>
    </row>
    <row r="6760">
      <c r="A6760" s="41">
        <v>44423.0</v>
      </c>
      <c r="B6760" s="19">
        <v>960816.0</v>
      </c>
      <c r="C6760" s="19">
        <v>0.0</v>
      </c>
      <c r="D6760" s="42">
        <v>86.0</v>
      </c>
      <c r="E6760" s="43">
        <v>1.0</v>
      </c>
      <c r="F6760" s="19" t="s">
        <v>40</v>
      </c>
      <c r="G6760" s="19" t="s">
        <v>40</v>
      </c>
      <c r="H6760" s="44" t="s">
        <v>39</v>
      </c>
      <c r="I6760" s="19" t="s">
        <v>39</v>
      </c>
    </row>
    <row r="6761">
      <c r="A6761" s="41">
        <v>44409.0</v>
      </c>
      <c r="B6761" s="19">
        <v>949408.0</v>
      </c>
      <c r="C6761" s="19">
        <v>0.0</v>
      </c>
      <c r="D6761" s="42">
        <v>16.5</v>
      </c>
      <c r="E6761" s="43">
        <v>1.0</v>
      </c>
      <c r="F6761" s="19" t="s">
        <v>40</v>
      </c>
      <c r="G6761" s="19" t="s">
        <v>40</v>
      </c>
      <c r="H6761" s="44" t="s">
        <v>39</v>
      </c>
      <c r="I6761" s="19" t="s">
        <v>39</v>
      </c>
    </row>
    <row r="6762">
      <c r="A6762" s="41">
        <v>44412.0</v>
      </c>
      <c r="B6762" s="19">
        <v>952379.0</v>
      </c>
      <c r="C6762" s="19">
        <v>0.0</v>
      </c>
      <c r="D6762" s="42">
        <v>132.6</v>
      </c>
      <c r="E6762" s="43">
        <v>1.0</v>
      </c>
      <c r="F6762" s="19" t="s">
        <v>40</v>
      </c>
      <c r="G6762" s="19" t="s">
        <v>40</v>
      </c>
      <c r="H6762" s="44" t="s">
        <v>39</v>
      </c>
      <c r="I6762" s="19" t="s">
        <v>39</v>
      </c>
    </row>
    <row r="6763">
      <c r="A6763" s="41">
        <v>44414.0</v>
      </c>
      <c r="B6763" s="19">
        <v>954437.0</v>
      </c>
      <c r="C6763" s="19">
        <v>0.0</v>
      </c>
      <c r="D6763" s="42">
        <v>10.6</v>
      </c>
      <c r="E6763" s="43">
        <v>1.0</v>
      </c>
      <c r="F6763" s="19" t="s">
        <v>40</v>
      </c>
      <c r="G6763" s="19" t="s">
        <v>40</v>
      </c>
      <c r="H6763" s="44" t="s">
        <v>39</v>
      </c>
      <c r="I6763" s="19" t="s">
        <v>39</v>
      </c>
    </row>
    <row r="6764">
      <c r="A6764" s="41">
        <v>44416.0</v>
      </c>
      <c r="B6764" s="19">
        <v>955514.0</v>
      </c>
      <c r="C6764" s="19">
        <v>1.0</v>
      </c>
      <c r="D6764" s="42">
        <v>61.3</v>
      </c>
      <c r="E6764" s="43">
        <v>1.0</v>
      </c>
      <c r="F6764" s="19" t="s">
        <v>40</v>
      </c>
      <c r="G6764" s="19" t="s">
        <v>40</v>
      </c>
      <c r="H6764" s="44" t="s">
        <v>39</v>
      </c>
      <c r="I6764" s="19" t="s">
        <v>39</v>
      </c>
    </row>
    <row r="6765">
      <c r="A6765" s="41">
        <v>44418.0</v>
      </c>
      <c r="B6765" s="19">
        <v>957617.0</v>
      </c>
      <c r="C6765" s="19">
        <v>1.0</v>
      </c>
      <c r="D6765" s="42">
        <v>78.9</v>
      </c>
      <c r="E6765" s="43">
        <v>1.0</v>
      </c>
      <c r="F6765" s="19" t="s">
        <v>40</v>
      </c>
      <c r="G6765" s="19" t="s">
        <v>40</v>
      </c>
      <c r="H6765" s="44" t="s">
        <v>39</v>
      </c>
      <c r="I6765" s="19" t="s">
        <v>39</v>
      </c>
    </row>
    <row r="6766">
      <c r="A6766" s="41">
        <v>44419.0</v>
      </c>
      <c r="B6766" s="19">
        <v>958146.0</v>
      </c>
      <c r="C6766" s="19">
        <v>1.0</v>
      </c>
      <c r="D6766" s="42">
        <v>103.3</v>
      </c>
      <c r="E6766" s="43">
        <v>1.0</v>
      </c>
      <c r="F6766" s="19" t="s">
        <v>40</v>
      </c>
      <c r="G6766" s="19" t="s">
        <v>40</v>
      </c>
      <c r="H6766" s="44" t="s">
        <v>39</v>
      </c>
      <c r="I6766" s="19" t="s">
        <v>39</v>
      </c>
    </row>
    <row r="6767">
      <c r="A6767" s="41">
        <v>44422.0</v>
      </c>
      <c r="B6767" s="19">
        <v>960008.0</v>
      </c>
      <c r="C6767" s="19">
        <v>1.0</v>
      </c>
      <c r="D6767" s="42">
        <v>30.9</v>
      </c>
      <c r="E6767" s="43">
        <v>1.0</v>
      </c>
      <c r="F6767" s="19" t="s">
        <v>40</v>
      </c>
      <c r="G6767" s="19" t="s">
        <v>40</v>
      </c>
      <c r="H6767" s="44" t="s">
        <v>39</v>
      </c>
      <c r="I6767" s="19" t="s">
        <v>39</v>
      </c>
    </row>
    <row r="6768">
      <c r="A6768" s="41">
        <v>44409.0</v>
      </c>
      <c r="B6768" s="19">
        <v>949516.0</v>
      </c>
      <c r="C6768" s="19">
        <v>1.0</v>
      </c>
      <c r="D6768" s="42">
        <v>35.5</v>
      </c>
      <c r="E6768" s="43">
        <v>1.0</v>
      </c>
      <c r="F6768" s="19" t="s">
        <v>40</v>
      </c>
      <c r="G6768" s="19" t="s">
        <v>40</v>
      </c>
      <c r="H6768" s="44" t="s">
        <v>39</v>
      </c>
      <c r="I6768" s="19" t="s">
        <v>39</v>
      </c>
    </row>
    <row r="6769">
      <c r="A6769" s="41">
        <v>44409.0</v>
      </c>
      <c r="B6769" s="19">
        <v>949689.0</v>
      </c>
      <c r="C6769" s="19">
        <v>1.0</v>
      </c>
      <c r="D6769" s="42">
        <v>8.5</v>
      </c>
      <c r="E6769" s="43">
        <v>1.0</v>
      </c>
      <c r="F6769" s="19" t="s">
        <v>40</v>
      </c>
      <c r="G6769" s="19" t="s">
        <v>40</v>
      </c>
      <c r="H6769" s="44" t="s">
        <v>39</v>
      </c>
      <c r="I6769" s="19" t="s">
        <v>39</v>
      </c>
    </row>
    <row r="6770">
      <c r="A6770" s="41">
        <v>44411.0</v>
      </c>
      <c r="B6770" s="19">
        <v>951370.0</v>
      </c>
      <c r="C6770" s="19">
        <v>0.0</v>
      </c>
      <c r="D6770" s="42">
        <v>97.4</v>
      </c>
      <c r="E6770" s="43">
        <v>1.0</v>
      </c>
      <c r="F6770" s="19" t="s">
        <v>40</v>
      </c>
      <c r="G6770" s="19" t="s">
        <v>40</v>
      </c>
      <c r="H6770" s="44" t="s">
        <v>39</v>
      </c>
      <c r="I6770" s="19" t="s">
        <v>39</v>
      </c>
    </row>
    <row r="6771">
      <c r="A6771" s="41">
        <v>44411.0</v>
      </c>
      <c r="B6771" s="19">
        <v>951425.0</v>
      </c>
      <c r="C6771" s="19">
        <v>0.0</v>
      </c>
      <c r="D6771" s="42">
        <v>72.7</v>
      </c>
      <c r="E6771" s="43">
        <v>1.0</v>
      </c>
      <c r="F6771" s="19" t="s">
        <v>40</v>
      </c>
      <c r="G6771" s="19" t="s">
        <v>40</v>
      </c>
      <c r="H6771" s="44" t="s">
        <v>39</v>
      </c>
      <c r="I6771" s="19" t="s">
        <v>39</v>
      </c>
    </row>
    <row r="6772">
      <c r="A6772" s="41">
        <v>44411.0</v>
      </c>
      <c r="B6772" s="19">
        <v>951445.0</v>
      </c>
      <c r="C6772" s="19">
        <v>0.0</v>
      </c>
      <c r="D6772" s="42">
        <v>34.7</v>
      </c>
      <c r="E6772" s="43">
        <v>1.0</v>
      </c>
      <c r="F6772" s="19" t="s">
        <v>40</v>
      </c>
      <c r="G6772" s="19" t="s">
        <v>40</v>
      </c>
      <c r="H6772" s="44" t="s">
        <v>39</v>
      </c>
      <c r="I6772" s="19" t="s">
        <v>39</v>
      </c>
    </row>
    <row r="6773">
      <c r="A6773" s="41">
        <v>44412.0</v>
      </c>
      <c r="B6773" s="19">
        <v>952033.0</v>
      </c>
      <c r="C6773" s="19">
        <v>0.0</v>
      </c>
      <c r="D6773" s="42">
        <v>28.7</v>
      </c>
      <c r="E6773" s="43">
        <v>1.0</v>
      </c>
      <c r="F6773" s="19" t="s">
        <v>40</v>
      </c>
      <c r="G6773" s="19" t="s">
        <v>40</v>
      </c>
      <c r="H6773" s="44" t="s">
        <v>39</v>
      </c>
      <c r="I6773" s="19" t="s">
        <v>39</v>
      </c>
    </row>
    <row r="6774">
      <c r="A6774" s="41">
        <v>44414.0</v>
      </c>
      <c r="B6774" s="19">
        <v>954206.0</v>
      </c>
      <c r="C6774" s="19">
        <v>0.0</v>
      </c>
      <c r="D6774" s="42">
        <v>172.3</v>
      </c>
      <c r="E6774" s="43">
        <v>1.0</v>
      </c>
      <c r="F6774" s="19" t="s">
        <v>40</v>
      </c>
      <c r="G6774" s="19" t="s">
        <v>40</v>
      </c>
      <c r="H6774" s="44" t="s">
        <v>39</v>
      </c>
      <c r="I6774" s="19" t="s">
        <v>39</v>
      </c>
    </row>
    <row r="6775">
      <c r="A6775" s="41">
        <v>44416.0</v>
      </c>
      <c r="B6775" s="19">
        <v>955489.0</v>
      </c>
      <c r="C6775" s="19">
        <v>0.0</v>
      </c>
      <c r="D6775" s="42">
        <v>41.4</v>
      </c>
      <c r="E6775" s="43">
        <v>1.0</v>
      </c>
      <c r="F6775" s="19" t="s">
        <v>40</v>
      </c>
      <c r="G6775" s="19" t="s">
        <v>40</v>
      </c>
      <c r="H6775" s="44" t="s">
        <v>39</v>
      </c>
      <c r="I6775" s="19" t="s">
        <v>39</v>
      </c>
    </row>
    <row r="6776">
      <c r="A6776" s="41">
        <v>44416.0</v>
      </c>
      <c r="B6776" s="19">
        <v>955901.0</v>
      </c>
      <c r="C6776" s="19">
        <v>0.0</v>
      </c>
      <c r="D6776" s="42">
        <v>42.9</v>
      </c>
      <c r="E6776" s="43">
        <v>1.0</v>
      </c>
      <c r="F6776" s="19" t="s">
        <v>40</v>
      </c>
      <c r="G6776" s="19" t="s">
        <v>40</v>
      </c>
      <c r="H6776" s="44" t="s">
        <v>39</v>
      </c>
      <c r="I6776" s="19" t="s">
        <v>39</v>
      </c>
    </row>
    <row r="6777">
      <c r="A6777" s="41">
        <v>44418.0</v>
      </c>
      <c r="B6777" s="19">
        <v>957633.0</v>
      </c>
      <c r="C6777" s="19">
        <v>0.0</v>
      </c>
      <c r="D6777" s="42">
        <v>61.5</v>
      </c>
      <c r="E6777" s="43">
        <v>1.0</v>
      </c>
      <c r="F6777" s="19" t="s">
        <v>40</v>
      </c>
      <c r="G6777" s="19" t="s">
        <v>40</v>
      </c>
      <c r="H6777" s="44" t="s">
        <v>39</v>
      </c>
      <c r="I6777" s="19" t="s">
        <v>39</v>
      </c>
    </row>
    <row r="6778">
      <c r="A6778" s="41">
        <v>44420.0</v>
      </c>
      <c r="B6778" s="19">
        <v>959307.0</v>
      </c>
      <c r="C6778" s="19">
        <v>1.0</v>
      </c>
      <c r="D6778" s="42">
        <v>86.7</v>
      </c>
      <c r="E6778" s="43">
        <v>1.0</v>
      </c>
      <c r="F6778" s="19" t="s">
        <v>40</v>
      </c>
      <c r="G6778" s="19" t="s">
        <v>40</v>
      </c>
      <c r="H6778" s="44" t="s">
        <v>39</v>
      </c>
      <c r="I6778" s="19" t="s">
        <v>39</v>
      </c>
    </row>
    <row r="6779">
      <c r="A6779" s="41">
        <v>44420.0</v>
      </c>
      <c r="B6779" s="19">
        <v>958804.0</v>
      </c>
      <c r="C6779" s="19">
        <v>0.0</v>
      </c>
      <c r="D6779" s="42">
        <v>43.6</v>
      </c>
      <c r="E6779" s="43">
        <v>1.0</v>
      </c>
      <c r="F6779" s="19" t="s">
        <v>40</v>
      </c>
      <c r="G6779" s="19" t="s">
        <v>40</v>
      </c>
      <c r="H6779" s="44" t="s">
        <v>39</v>
      </c>
      <c r="I6779" s="19" t="s">
        <v>39</v>
      </c>
    </row>
    <row r="6780">
      <c r="A6780" s="41">
        <v>44423.0</v>
      </c>
      <c r="B6780" s="19">
        <v>960868.0</v>
      </c>
      <c r="C6780" s="19">
        <v>0.0</v>
      </c>
      <c r="D6780" s="42">
        <v>177.4</v>
      </c>
      <c r="E6780" s="43">
        <v>1.0</v>
      </c>
      <c r="F6780" s="19" t="s">
        <v>40</v>
      </c>
      <c r="G6780" s="19" t="s">
        <v>40</v>
      </c>
      <c r="H6780" s="44" t="s">
        <v>39</v>
      </c>
      <c r="I6780" s="19" t="s">
        <v>39</v>
      </c>
    </row>
    <row r="6781">
      <c r="A6781" s="41">
        <v>44409.0</v>
      </c>
      <c r="B6781" s="19">
        <v>949917.0</v>
      </c>
      <c r="C6781" s="19">
        <v>0.0</v>
      </c>
      <c r="D6781" s="42">
        <v>34.9</v>
      </c>
      <c r="E6781" s="43">
        <v>1.0</v>
      </c>
      <c r="F6781" s="19" t="s">
        <v>40</v>
      </c>
      <c r="G6781" s="19" t="s">
        <v>40</v>
      </c>
      <c r="H6781" s="44" t="s">
        <v>39</v>
      </c>
      <c r="I6781" s="19" t="s">
        <v>39</v>
      </c>
    </row>
    <row r="6782">
      <c r="A6782" s="41">
        <v>44412.0</v>
      </c>
      <c r="B6782" s="19">
        <v>952486.0</v>
      </c>
      <c r="C6782" s="19">
        <v>1.0</v>
      </c>
      <c r="D6782" s="42">
        <v>77.4</v>
      </c>
      <c r="E6782" s="43">
        <v>1.0</v>
      </c>
      <c r="F6782" s="19" t="s">
        <v>40</v>
      </c>
      <c r="G6782" s="19" t="s">
        <v>40</v>
      </c>
      <c r="H6782" s="44" t="s">
        <v>39</v>
      </c>
      <c r="I6782" s="19" t="s">
        <v>39</v>
      </c>
    </row>
    <row r="6783">
      <c r="A6783" s="41">
        <v>44416.0</v>
      </c>
      <c r="B6783" s="19">
        <v>956005.0</v>
      </c>
      <c r="C6783" s="19">
        <v>0.0</v>
      </c>
      <c r="D6783" s="42">
        <v>54.9</v>
      </c>
      <c r="E6783" s="43">
        <v>1.0</v>
      </c>
      <c r="F6783" s="19" t="s">
        <v>40</v>
      </c>
      <c r="G6783" s="19" t="s">
        <v>40</v>
      </c>
      <c r="H6783" s="44" t="s">
        <v>39</v>
      </c>
      <c r="I6783" s="19" t="s">
        <v>39</v>
      </c>
    </row>
    <row r="6784">
      <c r="A6784" s="41">
        <v>44417.0</v>
      </c>
      <c r="B6784" s="19">
        <v>956799.0</v>
      </c>
      <c r="C6784" s="19">
        <v>0.0</v>
      </c>
      <c r="D6784" s="42">
        <v>7.9</v>
      </c>
      <c r="E6784" s="43">
        <v>1.0</v>
      </c>
      <c r="F6784" s="19" t="s">
        <v>40</v>
      </c>
      <c r="G6784" s="19" t="s">
        <v>40</v>
      </c>
      <c r="H6784" s="44" t="s">
        <v>39</v>
      </c>
      <c r="I6784" s="19" t="s">
        <v>39</v>
      </c>
    </row>
    <row r="6785">
      <c r="A6785" s="41">
        <v>44418.0</v>
      </c>
      <c r="B6785" s="19">
        <v>957486.0</v>
      </c>
      <c r="C6785" s="19">
        <v>1.0</v>
      </c>
      <c r="D6785" s="42">
        <v>56.4</v>
      </c>
      <c r="E6785" s="43">
        <v>1.0</v>
      </c>
      <c r="F6785" s="19" t="s">
        <v>40</v>
      </c>
      <c r="G6785" s="19" t="s">
        <v>40</v>
      </c>
      <c r="H6785" s="44" t="s">
        <v>39</v>
      </c>
      <c r="I6785" s="19" t="s">
        <v>39</v>
      </c>
    </row>
    <row r="6786">
      <c r="A6786" s="41">
        <v>44423.0</v>
      </c>
      <c r="B6786" s="19">
        <v>960486.0</v>
      </c>
      <c r="C6786" s="19">
        <v>0.0</v>
      </c>
      <c r="D6786" s="42">
        <v>45.1</v>
      </c>
      <c r="E6786" s="43">
        <v>1.0</v>
      </c>
      <c r="F6786" s="19" t="s">
        <v>40</v>
      </c>
      <c r="G6786" s="19" t="s">
        <v>40</v>
      </c>
      <c r="H6786" s="44" t="s">
        <v>39</v>
      </c>
      <c r="I6786" s="19" t="s">
        <v>39</v>
      </c>
    </row>
    <row r="6787">
      <c r="A6787" s="41">
        <v>44409.0</v>
      </c>
      <c r="B6787" s="19">
        <v>949193.0</v>
      </c>
      <c r="C6787" s="19">
        <v>0.0</v>
      </c>
      <c r="D6787" s="42">
        <v>40.9</v>
      </c>
      <c r="E6787" s="43">
        <v>1.0</v>
      </c>
      <c r="F6787" s="19" t="s">
        <v>40</v>
      </c>
      <c r="G6787" s="19" t="s">
        <v>40</v>
      </c>
      <c r="H6787" s="44" t="s">
        <v>39</v>
      </c>
      <c r="I6787" s="19" t="s">
        <v>39</v>
      </c>
    </row>
    <row r="6788">
      <c r="A6788" s="41">
        <v>44409.0</v>
      </c>
      <c r="B6788" s="19">
        <v>949506.0</v>
      </c>
      <c r="C6788" s="19">
        <v>0.0</v>
      </c>
      <c r="D6788" s="42">
        <v>38.4</v>
      </c>
      <c r="E6788" s="43">
        <v>1.0</v>
      </c>
      <c r="F6788" s="19" t="s">
        <v>40</v>
      </c>
      <c r="G6788" s="19" t="s">
        <v>40</v>
      </c>
      <c r="H6788" s="44" t="s">
        <v>39</v>
      </c>
      <c r="I6788" s="19" t="s">
        <v>39</v>
      </c>
    </row>
    <row r="6789">
      <c r="A6789" s="41">
        <v>44410.0</v>
      </c>
      <c r="B6789" s="19">
        <v>950999.0</v>
      </c>
      <c r="C6789" s="19">
        <v>0.0</v>
      </c>
      <c r="D6789" s="42">
        <v>97.8</v>
      </c>
      <c r="E6789" s="43">
        <v>1.0</v>
      </c>
      <c r="F6789" s="19" t="s">
        <v>40</v>
      </c>
      <c r="G6789" s="19" t="s">
        <v>40</v>
      </c>
      <c r="H6789" s="44" t="s">
        <v>39</v>
      </c>
      <c r="I6789" s="19" t="s">
        <v>39</v>
      </c>
    </row>
    <row r="6790">
      <c r="A6790" s="41">
        <v>44410.0</v>
      </c>
      <c r="B6790" s="19">
        <v>950414.0</v>
      </c>
      <c r="C6790" s="19">
        <v>1.0</v>
      </c>
      <c r="D6790" s="42">
        <v>31.9</v>
      </c>
      <c r="E6790" s="43">
        <v>1.0</v>
      </c>
      <c r="F6790" s="19" t="s">
        <v>40</v>
      </c>
      <c r="G6790" s="19" t="s">
        <v>40</v>
      </c>
      <c r="H6790" s="44" t="s">
        <v>39</v>
      </c>
      <c r="I6790" s="19" t="s">
        <v>39</v>
      </c>
    </row>
    <row r="6791">
      <c r="A6791" s="41">
        <v>44410.0</v>
      </c>
      <c r="B6791" s="19">
        <v>951049.0</v>
      </c>
      <c r="C6791" s="19">
        <v>0.0</v>
      </c>
      <c r="D6791" s="42">
        <v>92.9</v>
      </c>
      <c r="E6791" s="43">
        <v>1.0</v>
      </c>
      <c r="F6791" s="19" t="s">
        <v>40</v>
      </c>
      <c r="G6791" s="19" t="s">
        <v>40</v>
      </c>
      <c r="H6791" s="44" t="s">
        <v>39</v>
      </c>
      <c r="I6791" s="19" t="s">
        <v>39</v>
      </c>
    </row>
    <row r="6792">
      <c r="A6792" s="41">
        <v>44412.0</v>
      </c>
      <c r="B6792" s="19">
        <v>952695.0</v>
      </c>
      <c r="C6792" s="19">
        <v>0.0</v>
      </c>
      <c r="D6792" s="42">
        <v>26.2</v>
      </c>
      <c r="E6792" s="43">
        <v>1.0</v>
      </c>
      <c r="F6792" s="19" t="s">
        <v>40</v>
      </c>
      <c r="G6792" s="19" t="s">
        <v>40</v>
      </c>
      <c r="H6792" s="44" t="s">
        <v>39</v>
      </c>
      <c r="I6792" s="19" t="s">
        <v>39</v>
      </c>
    </row>
    <row r="6793">
      <c r="A6793" s="41">
        <v>44413.0</v>
      </c>
      <c r="B6793" s="19">
        <v>953609.0</v>
      </c>
      <c r="C6793" s="19">
        <v>0.0</v>
      </c>
      <c r="D6793" s="42">
        <v>63.3</v>
      </c>
      <c r="E6793" s="43">
        <v>1.0</v>
      </c>
      <c r="F6793" s="19" t="s">
        <v>40</v>
      </c>
      <c r="G6793" s="19" t="s">
        <v>40</v>
      </c>
      <c r="H6793" s="44" t="s">
        <v>39</v>
      </c>
      <c r="I6793" s="19" t="s">
        <v>39</v>
      </c>
    </row>
    <row r="6794">
      <c r="A6794" s="41">
        <v>44413.0</v>
      </c>
      <c r="B6794" s="19">
        <v>953084.0</v>
      </c>
      <c r="C6794" s="19">
        <v>0.0</v>
      </c>
      <c r="D6794" s="42">
        <v>128.6</v>
      </c>
      <c r="E6794" s="43">
        <v>1.0</v>
      </c>
      <c r="F6794" s="19" t="s">
        <v>40</v>
      </c>
      <c r="G6794" s="19" t="s">
        <v>40</v>
      </c>
      <c r="H6794" s="44" t="s">
        <v>39</v>
      </c>
      <c r="I6794" s="19" t="s">
        <v>39</v>
      </c>
    </row>
    <row r="6795">
      <c r="A6795" s="41">
        <v>44413.0</v>
      </c>
      <c r="B6795" s="19">
        <v>953064.0</v>
      </c>
      <c r="C6795" s="19">
        <v>0.0</v>
      </c>
      <c r="D6795" s="42">
        <v>128.6</v>
      </c>
      <c r="E6795" s="43">
        <v>1.0</v>
      </c>
      <c r="F6795" s="19" t="s">
        <v>40</v>
      </c>
      <c r="G6795" s="19" t="s">
        <v>40</v>
      </c>
      <c r="H6795" s="44" t="s">
        <v>39</v>
      </c>
      <c r="I6795" s="19" t="s">
        <v>39</v>
      </c>
    </row>
    <row r="6796">
      <c r="A6796" s="41">
        <v>44418.0</v>
      </c>
      <c r="B6796" s="19">
        <v>957303.0</v>
      </c>
      <c r="C6796" s="19">
        <v>0.0</v>
      </c>
      <c r="D6796" s="42">
        <v>416.0</v>
      </c>
      <c r="E6796" s="43">
        <v>1.0</v>
      </c>
      <c r="F6796" s="19" t="s">
        <v>40</v>
      </c>
      <c r="G6796" s="19" t="s">
        <v>40</v>
      </c>
      <c r="H6796" s="44" t="s">
        <v>39</v>
      </c>
      <c r="I6796" s="19" t="s">
        <v>39</v>
      </c>
    </row>
    <row r="6797">
      <c r="A6797" s="41">
        <v>44419.0</v>
      </c>
      <c r="B6797" s="19">
        <v>958409.0</v>
      </c>
      <c r="C6797" s="19">
        <v>1.0</v>
      </c>
      <c r="D6797" s="42">
        <v>68.9</v>
      </c>
      <c r="E6797" s="43">
        <v>1.0</v>
      </c>
      <c r="F6797" s="19" t="s">
        <v>40</v>
      </c>
      <c r="G6797" s="19" t="s">
        <v>40</v>
      </c>
      <c r="H6797" s="44" t="s">
        <v>39</v>
      </c>
      <c r="I6797" s="19" t="s">
        <v>39</v>
      </c>
    </row>
    <row r="6798">
      <c r="A6798" s="41">
        <v>44419.0</v>
      </c>
      <c r="B6798" s="19">
        <v>958295.0</v>
      </c>
      <c r="C6798" s="19">
        <v>0.0</v>
      </c>
      <c r="D6798" s="42">
        <v>34.2</v>
      </c>
      <c r="E6798" s="43">
        <v>1.0</v>
      </c>
      <c r="F6798" s="19" t="s">
        <v>40</v>
      </c>
      <c r="G6798" s="19" t="s">
        <v>40</v>
      </c>
      <c r="H6798" s="44" t="s">
        <v>39</v>
      </c>
      <c r="I6798" s="19" t="s">
        <v>39</v>
      </c>
    </row>
    <row r="6799">
      <c r="A6799" s="41">
        <v>44421.0</v>
      </c>
      <c r="B6799" s="19">
        <v>959823.0</v>
      </c>
      <c r="C6799" s="19">
        <v>0.0</v>
      </c>
      <c r="D6799" s="42">
        <v>90.8</v>
      </c>
      <c r="E6799" s="43">
        <v>1.0</v>
      </c>
      <c r="F6799" s="19" t="s">
        <v>40</v>
      </c>
      <c r="G6799" s="19" t="s">
        <v>40</v>
      </c>
      <c r="H6799" s="44" t="s">
        <v>39</v>
      </c>
      <c r="I6799" s="19" t="s">
        <v>39</v>
      </c>
    </row>
    <row r="6800">
      <c r="A6800" s="41">
        <v>44409.0</v>
      </c>
      <c r="B6800" s="19">
        <v>949556.0</v>
      </c>
      <c r="C6800" s="19">
        <v>0.0</v>
      </c>
      <c r="D6800" s="42">
        <v>35.9</v>
      </c>
      <c r="E6800" s="43">
        <v>1.0</v>
      </c>
      <c r="F6800" s="19" t="s">
        <v>40</v>
      </c>
      <c r="G6800" s="19" t="s">
        <v>40</v>
      </c>
      <c r="H6800" s="44" t="s">
        <v>39</v>
      </c>
      <c r="I6800" s="19" t="s">
        <v>39</v>
      </c>
    </row>
    <row r="6801">
      <c r="A6801" s="41">
        <v>44409.0</v>
      </c>
      <c r="B6801" s="19">
        <v>949811.0</v>
      </c>
      <c r="C6801" s="19">
        <v>0.0</v>
      </c>
      <c r="D6801" s="42">
        <v>133.3</v>
      </c>
      <c r="E6801" s="43">
        <v>1.0</v>
      </c>
      <c r="F6801" s="19" t="s">
        <v>40</v>
      </c>
      <c r="G6801" s="19" t="s">
        <v>40</v>
      </c>
      <c r="H6801" s="44" t="s">
        <v>39</v>
      </c>
      <c r="I6801" s="19" t="s">
        <v>39</v>
      </c>
    </row>
    <row r="6802">
      <c r="A6802" s="41">
        <v>44410.0</v>
      </c>
      <c r="B6802" s="19">
        <v>950557.0</v>
      </c>
      <c r="C6802" s="19">
        <v>1.0</v>
      </c>
      <c r="D6802" s="42">
        <v>66.2</v>
      </c>
      <c r="E6802" s="43">
        <v>1.0</v>
      </c>
      <c r="F6802" s="19" t="s">
        <v>40</v>
      </c>
      <c r="G6802" s="19" t="s">
        <v>40</v>
      </c>
      <c r="H6802" s="44" t="s">
        <v>39</v>
      </c>
      <c r="I6802" s="19" t="s">
        <v>39</v>
      </c>
    </row>
    <row r="6803">
      <c r="A6803" s="41">
        <v>44411.0</v>
      </c>
      <c r="B6803" s="19">
        <v>951116.0</v>
      </c>
      <c r="C6803" s="19">
        <v>1.0</v>
      </c>
      <c r="D6803" s="42">
        <v>56.9</v>
      </c>
      <c r="E6803" s="43">
        <v>1.0</v>
      </c>
      <c r="F6803" s="19" t="s">
        <v>40</v>
      </c>
      <c r="G6803" s="19" t="s">
        <v>40</v>
      </c>
      <c r="H6803" s="44" t="s">
        <v>39</v>
      </c>
      <c r="I6803" s="19" t="s">
        <v>39</v>
      </c>
    </row>
    <row r="6804">
      <c r="A6804" s="41">
        <v>44411.0</v>
      </c>
      <c r="B6804" s="19">
        <v>951339.0</v>
      </c>
      <c r="C6804" s="19">
        <v>0.0</v>
      </c>
      <c r="D6804" s="42">
        <v>34.5</v>
      </c>
      <c r="E6804" s="43">
        <v>1.0</v>
      </c>
      <c r="F6804" s="19" t="s">
        <v>40</v>
      </c>
      <c r="G6804" s="19" t="s">
        <v>40</v>
      </c>
      <c r="H6804" s="44" t="s">
        <v>39</v>
      </c>
      <c r="I6804" s="19" t="s">
        <v>39</v>
      </c>
    </row>
    <row r="6805">
      <c r="A6805" s="41">
        <v>44412.0</v>
      </c>
      <c r="B6805" s="19">
        <v>952288.0</v>
      </c>
      <c r="C6805" s="19">
        <v>0.0</v>
      </c>
      <c r="D6805" s="42">
        <v>94.9</v>
      </c>
      <c r="E6805" s="43">
        <v>1.0</v>
      </c>
      <c r="F6805" s="19" t="s">
        <v>40</v>
      </c>
      <c r="G6805" s="19" t="s">
        <v>40</v>
      </c>
      <c r="H6805" s="44" t="s">
        <v>39</v>
      </c>
      <c r="I6805" s="19" t="s">
        <v>39</v>
      </c>
    </row>
    <row r="6806">
      <c r="A6806" s="41">
        <v>44412.0</v>
      </c>
      <c r="B6806" s="19">
        <v>952573.0</v>
      </c>
      <c r="C6806" s="19">
        <v>0.0</v>
      </c>
      <c r="D6806" s="42">
        <v>68.1</v>
      </c>
      <c r="E6806" s="43">
        <v>1.0</v>
      </c>
      <c r="F6806" s="19" t="s">
        <v>40</v>
      </c>
      <c r="G6806" s="19" t="s">
        <v>40</v>
      </c>
      <c r="H6806" s="44" t="s">
        <v>39</v>
      </c>
      <c r="I6806" s="19" t="s">
        <v>39</v>
      </c>
    </row>
    <row r="6807">
      <c r="A6807" s="41">
        <v>44413.0</v>
      </c>
      <c r="B6807" s="19">
        <v>953220.0</v>
      </c>
      <c r="C6807" s="19">
        <v>1.0</v>
      </c>
      <c r="D6807" s="42">
        <v>30.1</v>
      </c>
      <c r="E6807" s="43">
        <v>1.0</v>
      </c>
      <c r="F6807" s="19" t="s">
        <v>40</v>
      </c>
      <c r="G6807" s="19" t="s">
        <v>40</v>
      </c>
      <c r="H6807" s="44" t="s">
        <v>39</v>
      </c>
      <c r="I6807" s="19" t="s">
        <v>39</v>
      </c>
    </row>
    <row r="6808">
      <c r="A6808" s="41">
        <v>44416.0</v>
      </c>
      <c r="B6808" s="19">
        <v>955536.0</v>
      </c>
      <c r="C6808" s="19">
        <v>0.0</v>
      </c>
      <c r="D6808" s="42">
        <v>103.6</v>
      </c>
      <c r="E6808" s="43">
        <v>1.0</v>
      </c>
      <c r="F6808" s="19" t="s">
        <v>40</v>
      </c>
      <c r="G6808" s="19" t="s">
        <v>40</v>
      </c>
      <c r="H6808" s="44" t="s">
        <v>39</v>
      </c>
      <c r="I6808" s="19" t="s">
        <v>39</v>
      </c>
    </row>
    <row r="6809">
      <c r="A6809" s="41">
        <v>44417.0</v>
      </c>
      <c r="B6809" s="19">
        <v>956348.0</v>
      </c>
      <c r="C6809" s="19">
        <v>0.0</v>
      </c>
      <c r="D6809" s="42">
        <v>9.4</v>
      </c>
      <c r="E6809" s="43">
        <v>1.0</v>
      </c>
      <c r="F6809" s="19" t="s">
        <v>40</v>
      </c>
      <c r="G6809" s="19" t="s">
        <v>40</v>
      </c>
      <c r="H6809" s="44" t="s">
        <v>39</v>
      </c>
      <c r="I6809" s="19" t="s">
        <v>39</v>
      </c>
    </row>
    <row r="6810">
      <c r="A6810" s="41">
        <v>44420.0</v>
      </c>
      <c r="B6810" s="19">
        <v>958815.0</v>
      </c>
      <c r="C6810" s="19">
        <v>0.0</v>
      </c>
      <c r="D6810" s="42">
        <v>62.8</v>
      </c>
      <c r="E6810" s="43">
        <v>1.0</v>
      </c>
      <c r="F6810" s="19" t="s">
        <v>40</v>
      </c>
      <c r="G6810" s="19" t="s">
        <v>40</v>
      </c>
      <c r="H6810" s="44" t="s">
        <v>39</v>
      </c>
      <c r="I6810" s="19" t="s">
        <v>39</v>
      </c>
    </row>
    <row r="6811">
      <c r="A6811" s="41">
        <v>44422.0</v>
      </c>
      <c r="B6811" s="19">
        <v>960064.0</v>
      </c>
      <c r="C6811" s="19">
        <v>0.0</v>
      </c>
      <c r="D6811" s="42">
        <v>88.7</v>
      </c>
      <c r="E6811" s="43">
        <v>1.0</v>
      </c>
      <c r="F6811" s="19" t="s">
        <v>40</v>
      </c>
      <c r="G6811" s="19" t="s">
        <v>40</v>
      </c>
      <c r="H6811" s="44" t="s">
        <v>39</v>
      </c>
      <c r="I6811" s="19" t="s">
        <v>39</v>
      </c>
    </row>
    <row r="6812">
      <c r="A6812" s="41">
        <v>44423.0</v>
      </c>
      <c r="B6812" s="19">
        <v>960582.0</v>
      </c>
      <c r="C6812" s="19">
        <v>0.0</v>
      </c>
      <c r="D6812" s="42">
        <v>10.5</v>
      </c>
      <c r="E6812" s="43">
        <v>1.0</v>
      </c>
      <c r="F6812" s="19" t="s">
        <v>40</v>
      </c>
      <c r="G6812" s="19" t="s">
        <v>40</v>
      </c>
      <c r="H6812" s="44" t="s">
        <v>39</v>
      </c>
      <c r="I6812" s="19" t="s">
        <v>39</v>
      </c>
    </row>
    <row r="6813">
      <c r="A6813" s="41">
        <v>44423.0</v>
      </c>
      <c r="B6813" s="19">
        <v>960873.0</v>
      </c>
      <c r="C6813" s="19">
        <v>0.0</v>
      </c>
      <c r="D6813" s="42">
        <v>51.5</v>
      </c>
      <c r="E6813" s="43">
        <v>1.0</v>
      </c>
      <c r="F6813" s="19" t="s">
        <v>40</v>
      </c>
      <c r="G6813" s="19" t="s">
        <v>40</v>
      </c>
      <c r="H6813" s="44" t="s">
        <v>39</v>
      </c>
      <c r="I6813" s="19" t="s">
        <v>39</v>
      </c>
    </row>
    <row r="6814">
      <c r="A6814" s="41">
        <v>44423.0</v>
      </c>
      <c r="B6814" s="19">
        <v>961032.0</v>
      </c>
      <c r="C6814" s="19">
        <v>1.0</v>
      </c>
      <c r="D6814" s="42">
        <v>99.5</v>
      </c>
      <c r="E6814" s="43">
        <v>1.0</v>
      </c>
      <c r="F6814" s="19" t="s">
        <v>40</v>
      </c>
      <c r="G6814" s="19" t="s">
        <v>40</v>
      </c>
      <c r="H6814" s="44" t="s">
        <v>39</v>
      </c>
      <c r="I6814" s="19" t="s">
        <v>39</v>
      </c>
    </row>
    <row r="6815">
      <c r="A6815" s="41">
        <v>44409.0</v>
      </c>
      <c r="B6815" s="19">
        <v>949599.0</v>
      </c>
      <c r="C6815" s="19">
        <v>0.0</v>
      </c>
      <c r="D6815" s="42">
        <v>71.8</v>
      </c>
      <c r="E6815" s="43">
        <v>1.0</v>
      </c>
      <c r="F6815" s="19" t="s">
        <v>40</v>
      </c>
      <c r="G6815" s="19" t="s">
        <v>40</v>
      </c>
      <c r="H6815" s="44" t="s">
        <v>39</v>
      </c>
      <c r="I6815" s="19" t="s">
        <v>39</v>
      </c>
    </row>
    <row r="6816">
      <c r="A6816" s="41">
        <v>44409.0</v>
      </c>
      <c r="B6816" s="19">
        <v>949699.0</v>
      </c>
      <c r="C6816" s="19">
        <v>0.0</v>
      </c>
      <c r="D6816" s="42">
        <v>5.5</v>
      </c>
      <c r="E6816" s="43">
        <v>1.0</v>
      </c>
      <c r="F6816" s="19" t="s">
        <v>40</v>
      </c>
      <c r="G6816" s="19" t="s">
        <v>40</v>
      </c>
      <c r="H6816" s="44" t="s">
        <v>39</v>
      </c>
      <c r="I6816" s="19" t="s">
        <v>39</v>
      </c>
    </row>
    <row r="6817">
      <c r="A6817" s="41">
        <v>44410.0</v>
      </c>
      <c r="B6817" s="19">
        <v>950446.0</v>
      </c>
      <c r="C6817" s="19">
        <v>0.0</v>
      </c>
      <c r="D6817" s="42">
        <v>98.8</v>
      </c>
      <c r="E6817" s="43">
        <v>1.0</v>
      </c>
      <c r="F6817" s="19" t="s">
        <v>40</v>
      </c>
      <c r="G6817" s="19" t="s">
        <v>40</v>
      </c>
      <c r="H6817" s="44" t="s">
        <v>39</v>
      </c>
      <c r="I6817" s="19" t="s">
        <v>39</v>
      </c>
    </row>
    <row r="6818">
      <c r="A6818" s="41">
        <v>44410.0</v>
      </c>
      <c r="B6818" s="19">
        <v>950200.0</v>
      </c>
      <c r="C6818" s="19">
        <v>0.0</v>
      </c>
      <c r="D6818" s="42">
        <v>36.6</v>
      </c>
      <c r="E6818" s="43">
        <v>1.0</v>
      </c>
      <c r="F6818" s="19" t="s">
        <v>40</v>
      </c>
      <c r="G6818" s="19" t="s">
        <v>40</v>
      </c>
      <c r="H6818" s="44" t="s">
        <v>39</v>
      </c>
      <c r="I6818" s="19" t="s">
        <v>39</v>
      </c>
    </row>
    <row r="6819">
      <c r="A6819" s="41">
        <v>44411.0</v>
      </c>
      <c r="B6819" s="19">
        <v>951699.0</v>
      </c>
      <c r="C6819" s="19">
        <v>0.0</v>
      </c>
      <c r="D6819" s="42">
        <v>78.3</v>
      </c>
      <c r="E6819" s="43">
        <v>1.0</v>
      </c>
      <c r="F6819" s="19" t="s">
        <v>40</v>
      </c>
      <c r="G6819" s="19" t="s">
        <v>40</v>
      </c>
      <c r="H6819" s="44" t="s">
        <v>39</v>
      </c>
      <c r="I6819" s="19" t="s">
        <v>39</v>
      </c>
    </row>
    <row r="6820">
      <c r="A6820" s="41">
        <v>44411.0</v>
      </c>
      <c r="B6820" s="19">
        <v>951708.0</v>
      </c>
      <c r="C6820" s="19">
        <v>1.0</v>
      </c>
      <c r="D6820" s="42">
        <v>172.4</v>
      </c>
      <c r="E6820" s="43">
        <v>1.0</v>
      </c>
      <c r="F6820" s="19" t="s">
        <v>40</v>
      </c>
      <c r="G6820" s="19" t="s">
        <v>40</v>
      </c>
      <c r="H6820" s="44" t="s">
        <v>39</v>
      </c>
      <c r="I6820" s="19" t="s">
        <v>39</v>
      </c>
    </row>
    <row r="6821">
      <c r="A6821" s="41">
        <v>44413.0</v>
      </c>
      <c r="B6821" s="19">
        <v>953642.0</v>
      </c>
      <c r="C6821" s="19">
        <v>1.0</v>
      </c>
      <c r="D6821" s="42">
        <v>60.8</v>
      </c>
      <c r="E6821" s="43">
        <v>1.0</v>
      </c>
      <c r="F6821" s="19" t="s">
        <v>40</v>
      </c>
      <c r="G6821" s="19" t="s">
        <v>40</v>
      </c>
      <c r="H6821" s="44" t="s">
        <v>39</v>
      </c>
      <c r="I6821" s="19" t="s">
        <v>39</v>
      </c>
    </row>
    <row r="6822">
      <c r="A6822" s="41">
        <v>44416.0</v>
      </c>
      <c r="B6822" s="19">
        <v>955812.0</v>
      </c>
      <c r="C6822" s="19">
        <v>0.0</v>
      </c>
      <c r="D6822" s="42">
        <v>56.0</v>
      </c>
      <c r="E6822" s="43">
        <v>1.0</v>
      </c>
      <c r="F6822" s="19" t="s">
        <v>40</v>
      </c>
      <c r="G6822" s="19" t="s">
        <v>40</v>
      </c>
      <c r="H6822" s="44" t="s">
        <v>39</v>
      </c>
      <c r="I6822" s="19" t="s">
        <v>39</v>
      </c>
    </row>
    <row r="6823">
      <c r="A6823" s="41">
        <v>44419.0</v>
      </c>
      <c r="B6823" s="19">
        <v>958065.0</v>
      </c>
      <c r="C6823" s="19">
        <v>0.0</v>
      </c>
      <c r="D6823" s="42">
        <v>78.9</v>
      </c>
      <c r="E6823" s="43">
        <v>1.0</v>
      </c>
      <c r="F6823" s="19" t="s">
        <v>40</v>
      </c>
      <c r="G6823" s="19" t="s">
        <v>40</v>
      </c>
      <c r="H6823" s="44" t="s">
        <v>39</v>
      </c>
      <c r="I6823" s="19" t="s">
        <v>39</v>
      </c>
    </row>
    <row r="6824">
      <c r="A6824" s="41">
        <v>44419.0</v>
      </c>
      <c r="B6824" s="19">
        <v>958150.0</v>
      </c>
      <c r="C6824" s="19">
        <v>1.0</v>
      </c>
      <c r="D6824" s="42">
        <v>56.7</v>
      </c>
      <c r="E6824" s="43">
        <v>1.0</v>
      </c>
      <c r="F6824" s="19" t="s">
        <v>40</v>
      </c>
      <c r="G6824" s="19" t="s">
        <v>40</v>
      </c>
      <c r="H6824" s="44" t="s">
        <v>39</v>
      </c>
      <c r="I6824" s="19" t="s">
        <v>39</v>
      </c>
    </row>
    <row r="6825">
      <c r="A6825" s="41">
        <v>44420.0</v>
      </c>
      <c r="B6825" s="19">
        <v>959198.0</v>
      </c>
      <c r="C6825" s="19">
        <v>0.0</v>
      </c>
      <c r="D6825" s="42">
        <v>13.9</v>
      </c>
      <c r="E6825" s="43">
        <v>1.0</v>
      </c>
      <c r="F6825" s="19" t="s">
        <v>40</v>
      </c>
      <c r="G6825" s="19" t="s">
        <v>40</v>
      </c>
      <c r="H6825" s="44" t="s">
        <v>39</v>
      </c>
      <c r="I6825" s="19" t="s">
        <v>39</v>
      </c>
    </row>
    <row r="6826">
      <c r="A6826" s="41">
        <v>44421.0</v>
      </c>
      <c r="B6826" s="19">
        <v>959451.0</v>
      </c>
      <c r="C6826" s="19">
        <v>1.0</v>
      </c>
      <c r="D6826" s="42">
        <v>43.6</v>
      </c>
      <c r="E6826" s="43">
        <v>1.0</v>
      </c>
      <c r="F6826" s="19" t="s">
        <v>40</v>
      </c>
      <c r="G6826" s="19" t="s">
        <v>40</v>
      </c>
      <c r="H6826" s="44" t="s">
        <v>39</v>
      </c>
      <c r="I6826" s="19" t="s">
        <v>39</v>
      </c>
    </row>
    <row r="6827">
      <c r="A6827" s="41">
        <v>44410.0</v>
      </c>
      <c r="B6827" s="19">
        <v>950892.0</v>
      </c>
      <c r="C6827" s="19">
        <v>0.0</v>
      </c>
      <c r="D6827" s="42">
        <v>89.5</v>
      </c>
      <c r="E6827" s="43">
        <v>1.0</v>
      </c>
      <c r="F6827" s="19" t="s">
        <v>40</v>
      </c>
      <c r="G6827" s="19" t="s">
        <v>40</v>
      </c>
      <c r="H6827" s="44" t="s">
        <v>39</v>
      </c>
      <c r="I6827" s="19" t="s">
        <v>39</v>
      </c>
    </row>
    <row r="6828">
      <c r="A6828" s="41">
        <v>44412.0</v>
      </c>
      <c r="B6828" s="19">
        <v>952553.0</v>
      </c>
      <c r="C6828" s="19">
        <v>0.0</v>
      </c>
      <c r="D6828" s="42">
        <v>15.9</v>
      </c>
      <c r="E6828" s="43">
        <v>1.0</v>
      </c>
      <c r="F6828" s="19" t="s">
        <v>40</v>
      </c>
      <c r="G6828" s="19" t="s">
        <v>40</v>
      </c>
      <c r="H6828" s="44" t="s">
        <v>39</v>
      </c>
      <c r="I6828" s="19" t="s">
        <v>39</v>
      </c>
    </row>
    <row r="6829">
      <c r="A6829" s="41">
        <v>44414.0</v>
      </c>
      <c r="B6829" s="19">
        <v>954042.0</v>
      </c>
      <c r="C6829" s="19">
        <v>0.0</v>
      </c>
      <c r="D6829" s="42">
        <v>84.2</v>
      </c>
      <c r="E6829" s="43">
        <v>1.0</v>
      </c>
      <c r="F6829" s="19" t="s">
        <v>40</v>
      </c>
      <c r="G6829" s="19" t="s">
        <v>40</v>
      </c>
      <c r="H6829" s="44" t="s">
        <v>39</v>
      </c>
      <c r="I6829" s="19" t="s">
        <v>39</v>
      </c>
    </row>
    <row r="6830">
      <c r="A6830" s="41">
        <v>44416.0</v>
      </c>
      <c r="B6830" s="19">
        <v>956211.0</v>
      </c>
      <c r="C6830" s="19">
        <v>1.0</v>
      </c>
      <c r="D6830" s="42">
        <v>48.5</v>
      </c>
      <c r="E6830" s="43">
        <v>1.0</v>
      </c>
      <c r="F6830" s="19" t="s">
        <v>40</v>
      </c>
      <c r="G6830" s="19" t="s">
        <v>40</v>
      </c>
      <c r="H6830" s="44" t="s">
        <v>39</v>
      </c>
      <c r="I6830" s="19" t="s">
        <v>39</v>
      </c>
    </row>
    <row r="6831">
      <c r="A6831" s="41">
        <v>44418.0</v>
      </c>
      <c r="B6831" s="19">
        <v>957540.0</v>
      </c>
      <c r="C6831" s="19">
        <v>1.0</v>
      </c>
      <c r="D6831" s="42">
        <v>58.9</v>
      </c>
      <c r="E6831" s="43">
        <v>1.0</v>
      </c>
      <c r="F6831" s="19" t="s">
        <v>40</v>
      </c>
      <c r="G6831" s="19" t="s">
        <v>40</v>
      </c>
      <c r="H6831" s="44" t="s">
        <v>39</v>
      </c>
      <c r="I6831" s="19" t="s">
        <v>39</v>
      </c>
    </row>
    <row r="6832">
      <c r="A6832" s="41">
        <v>44419.0</v>
      </c>
      <c r="B6832" s="19">
        <v>958353.0</v>
      </c>
      <c r="C6832" s="19">
        <v>1.0</v>
      </c>
      <c r="D6832" s="42">
        <v>32.7</v>
      </c>
      <c r="E6832" s="43">
        <v>1.0</v>
      </c>
      <c r="F6832" s="19" t="s">
        <v>40</v>
      </c>
      <c r="G6832" s="19" t="s">
        <v>40</v>
      </c>
      <c r="H6832" s="44" t="s">
        <v>39</v>
      </c>
      <c r="I6832" s="19" t="s">
        <v>39</v>
      </c>
    </row>
    <row r="6833">
      <c r="A6833" s="41">
        <v>44420.0</v>
      </c>
      <c r="B6833" s="19">
        <v>959036.0</v>
      </c>
      <c r="C6833" s="19">
        <v>0.0</v>
      </c>
      <c r="D6833" s="42">
        <v>95.0</v>
      </c>
      <c r="E6833" s="43">
        <v>1.0</v>
      </c>
      <c r="F6833" s="19" t="s">
        <v>40</v>
      </c>
      <c r="G6833" s="19" t="s">
        <v>40</v>
      </c>
      <c r="H6833" s="44" t="s">
        <v>39</v>
      </c>
      <c r="I6833" s="19" t="s">
        <v>39</v>
      </c>
    </row>
    <row r="6834">
      <c r="A6834" s="41">
        <v>44409.0</v>
      </c>
      <c r="B6834" s="19">
        <v>949813.0</v>
      </c>
      <c r="C6834" s="19">
        <v>0.0</v>
      </c>
      <c r="D6834" s="42">
        <v>68.5</v>
      </c>
      <c r="E6834" s="43">
        <v>1.0</v>
      </c>
      <c r="F6834" s="19" t="s">
        <v>40</v>
      </c>
      <c r="G6834" s="19" t="s">
        <v>40</v>
      </c>
      <c r="H6834" s="44" t="s">
        <v>39</v>
      </c>
      <c r="I6834" s="19" t="s">
        <v>39</v>
      </c>
    </row>
    <row r="6835">
      <c r="A6835" s="41">
        <v>44409.0</v>
      </c>
      <c r="B6835" s="19">
        <v>949920.0</v>
      </c>
      <c r="C6835" s="19">
        <v>0.0</v>
      </c>
      <c r="D6835" s="42">
        <v>47.0</v>
      </c>
      <c r="E6835" s="43">
        <v>1.0</v>
      </c>
      <c r="F6835" s="19" t="s">
        <v>40</v>
      </c>
      <c r="G6835" s="19" t="s">
        <v>40</v>
      </c>
      <c r="H6835" s="44" t="s">
        <v>39</v>
      </c>
      <c r="I6835" s="19" t="s">
        <v>39</v>
      </c>
    </row>
    <row r="6836">
      <c r="A6836" s="41">
        <v>44409.0</v>
      </c>
      <c r="B6836" s="19">
        <v>949333.0</v>
      </c>
      <c r="C6836" s="19">
        <v>1.0</v>
      </c>
      <c r="D6836" s="42">
        <v>34.4</v>
      </c>
      <c r="E6836" s="43">
        <v>1.0</v>
      </c>
      <c r="F6836" s="19" t="s">
        <v>40</v>
      </c>
      <c r="G6836" s="19" t="s">
        <v>40</v>
      </c>
      <c r="H6836" s="44" t="s">
        <v>39</v>
      </c>
      <c r="I6836" s="19" t="s">
        <v>39</v>
      </c>
    </row>
    <row r="6837">
      <c r="A6837" s="41">
        <v>44413.0</v>
      </c>
      <c r="B6837" s="19">
        <v>953779.0</v>
      </c>
      <c r="C6837" s="19">
        <v>0.0</v>
      </c>
      <c r="D6837" s="42">
        <v>80.8</v>
      </c>
      <c r="E6837" s="43">
        <v>1.0</v>
      </c>
      <c r="F6837" s="19" t="s">
        <v>40</v>
      </c>
      <c r="G6837" s="19" t="s">
        <v>40</v>
      </c>
      <c r="H6837" s="44" t="s">
        <v>39</v>
      </c>
      <c r="I6837" s="19" t="s">
        <v>39</v>
      </c>
    </row>
    <row r="6838">
      <c r="A6838" s="41">
        <v>44414.0</v>
      </c>
      <c r="B6838" s="19">
        <v>954273.0</v>
      </c>
      <c r="C6838" s="19">
        <v>1.0</v>
      </c>
      <c r="D6838" s="42">
        <v>66.3</v>
      </c>
      <c r="E6838" s="43">
        <v>1.0</v>
      </c>
      <c r="F6838" s="19" t="s">
        <v>40</v>
      </c>
      <c r="G6838" s="19" t="s">
        <v>40</v>
      </c>
      <c r="H6838" s="44" t="s">
        <v>39</v>
      </c>
      <c r="I6838" s="19" t="s">
        <v>39</v>
      </c>
    </row>
    <row r="6839">
      <c r="A6839" s="41">
        <v>44417.0</v>
      </c>
      <c r="B6839" s="19">
        <v>957013.0</v>
      </c>
      <c r="C6839" s="19">
        <v>1.0</v>
      </c>
      <c r="D6839" s="42">
        <v>76.9</v>
      </c>
      <c r="E6839" s="43">
        <v>1.0</v>
      </c>
      <c r="F6839" s="19" t="s">
        <v>40</v>
      </c>
      <c r="G6839" s="19" t="s">
        <v>40</v>
      </c>
      <c r="H6839" s="44" t="s">
        <v>39</v>
      </c>
      <c r="I6839" s="19" t="s">
        <v>39</v>
      </c>
    </row>
    <row r="6840">
      <c r="A6840" s="41">
        <v>44418.0</v>
      </c>
      <c r="B6840" s="19">
        <v>957756.0</v>
      </c>
      <c r="C6840" s="19">
        <v>0.0</v>
      </c>
      <c r="D6840" s="42">
        <v>32.7</v>
      </c>
      <c r="E6840" s="43">
        <v>1.0</v>
      </c>
      <c r="F6840" s="19" t="s">
        <v>40</v>
      </c>
      <c r="G6840" s="19" t="s">
        <v>40</v>
      </c>
      <c r="H6840" s="44" t="s">
        <v>39</v>
      </c>
      <c r="I6840" s="19" t="s">
        <v>39</v>
      </c>
    </row>
    <row r="6841">
      <c r="A6841" s="41">
        <v>44423.0</v>
      </c>
      <c r="B6841" s="19">
        <v>960894.0</v>
      </c>
      <c r="C6841" s="19">
        <v>0.0</v>
      </c>
      <c r="D6841" s="42">
        <v>101.3</v>
      </c>
      <c r="E6841" s="43">
        <v>1.0</v>
      </c>
      <c r="F6841" s="19" t="s">
        <v>40</v>
      </c>
      <c r="G6841" s="19" t="s">
        <v>40</v>
      </c>
      <c r="H6841" s="44" t="s">
        <v>39</v>
      </c>
      <c r="I6841" s="19" t="s">
        <v>39</v>
      </c>
    </row>
    <row r="6842">
      <c r="A6842" s="41">
        <v>44409.0</v>
      </c>
      <c r="B6842" s="19">
        <v>949578.0</v>
      </c>
      <c r="C6842" s="19">
        <v>0.0</v>
      </c>
      <c r="D6842" s="42">
        <v>51.0</v>
      </c>
      <c r="E6842" s="43">
        <v>1.0</v>
      </c>
      <c r="F6842" s="19" t="s">
        <v>40</v>
      </c>
      <c r="G6842" s="19" t="s">
        <v>40</v>
      </c>
      <c r="H6842" s="44" t="s">
        <v>39</v>
      </c>
      <c r="I6842" s="19" t="s">
        <v>39</v>
      </c>
    </row>
    <row r="6843">
      <c r="A6843" s="41">
        <v>44409.0</v>
      </c>
      <c r="B6843" s="19">
        <v>949927.0</v>
      </c>
      <c r="C6843" s="19">
        <v>0.0</v>
      </c>
      <c r="D6843" s="42">
        <v>39.8</v>
      </c>
      <c r="E6843" s="43">
        <v>1.0</v>
      </c>
      <c r="F6843" s="19" t="s">
        <v>40</v>
      </c>
      <c r="G6843" s="19" t="s">
        <v>40</v>
      </c>
      <c r="H6843" s="44" t="s">
        <v>39</v>
      </c>
      <c r="I6843" s="19" t="s">
        <v>39</v>
      </c>
    </row>
    <row r="6844">
      <c r="A6844" s="41">
        <v>44410.0</v>
      </c>
      <c r="B6844" s="19">
        <v>950746.0</v>
      </c>
      <c r="C6844" s="19">
        <v>0.0</v>
      </c>
      <c r="D6844" s="42">
        <v>138.7</v>
      </c>
      <c r="E6844" s="43">
        <v>1.0</v>
      </c>
      <c r="F6844" s="19" t="s">
        <v>40</v>
      </c>
      <c r="G6844" s="19" t="s">
        <v>40</v>
      </c>
      <c r="H6844" s="44" t="s">
        <v>39</v>
      </c>
      <c r="I6844" s="19" t="s">
        <v>39</v>
      </c>
    </row>
    <row r="6845">
      <c r="A6845" s="41">
        <v>44412.0</v>
      </c>
      <c r="B6845" s="19">
        <v>952228.0</v>
      </c>
      <c r="C6845" s="19">
        <v>0.0</v>
      </c>
      <c r="D6845" s="42">
        <v>20.0</v>
      </c>
      <c r="E6845" s="43">
        <v>1.0</v>
      </c>
      <c r="F6845" s="19" t="s">
        <v>40</v>
      </c>
      <c r="G6845" s="19" t="s">
        <v>40</v>
      </c>
      <c r="H6845" s="44" t="s">
        <v>39</v>
      </c>
      <c r="I6845" s="19" t="s">
        <v>39</v>
      </c>
    </row>
    <row r="6846">
      <c r="A6846" s="41">
        <v>44412.0</v>
      </c>
      <c r="B6846" s="19">
        <v>952006.0</v>
      </c>
      <c r="C6846" s="19">
        <v>0.0</v>
      </c>
      <c r="D6846" s="42">
        <v>104.8</v>
      </c>
      <c r="E6846" s="43">
        <v>1.0</v>
      </c>
      <c r="F6846" s="19" t="s">
        <v>40</v>
      </c>
      <c r="G6846" s="19" t="s">
        <v>40</v>
      </c>
      <c r="H6846" s="44" t="s">
        <v>39</v>
      </c>
      <c r="I6846" s="19" t="s">
        <v>39</v>
      </c>
    </row>
    <row r="6847">
      <c r="A6847" s="41">
        <v>44412.0</v>
      </c>
      <c r="B6847" s="19">
        <v>952004.0</v>
      </c>
      <c r="C6847" s="19">
        <v>0.0</v>
      </c>
      <c r="D6847" s="42">
        <v>34.5</v>
      </c>
      <c r="E6847" s="43">
        <v>1.0</v>
      </c>
      <c r="F6847" s="19" t="s">
        <v>40</v>
      </c>
      <c r="G6847" s="19" t="s">
        <v>40</v>
      </c>
      <c r="H6847" s="44" t="s">
        <v>39</v>
      </c>
      <c r="I6847" s="19" t="s">
        <v>39</v>
      </c>
    </row>
    <row r="6848">
      <c r="A6848" s="41">
        <v>44414.0</v>
      </c>
      <c r="B6848" s="19">
        <v>954563.0</v>
      </c>
      <c r="C6848" s="19">
        <v>0.0</v>
      </c>
      <c r="D6848" s="42">
        <v>33.3</v>
      </c>
      <c r="E6848" s="43">
        <v>1.0</v>
      </c>
      <c r="F6848" s="19" t="s">
        <v>40</v>
      </c>
      <c r="G6848" s="19" t="s">
        <v>40</v>
      </c>
      <c r="H6848" s="44" t="s">
        <v>39</v>
      </c>
      <c r="I6848" s="19" t="s">
        <v>39</v>
      </c>
    </row>
    <row r="6849">
      <c r="A6849" s="41">
        <v>44417.0</v>
      </c>
      <c r="B6849" s="19">
        <v>956886.0</v>
      </c>
      <c r="C6849" s="19">
        <v>0.0</v>
      </c>
      <c r="D6849" s="42">
        <v>123.8</v>
      </c>
      <c r="E6849" s="43">
        <v>1.0</v>
      </c>
      <c r="F6849" s="19" t="s">
        <v>40</v>
      </c>
      <c r="G6849" s="19" t="s">
        <v>40</v>
      </c>
      <c r="H6849" s="44" t="s">
        <v>39</v>
      </c>
      <c r="I6849" s="19" t="s">
        <v>39</v>
      </c>
    </row>
    <row r="6850">
      <c r="A6850" s="41">
        <v>44417.0</v>
      </c>
      <c r="B6850" s="19">
        <v>956351.0</v>
      </c>
      <c r="C6850" s="19">
        <v>0.0</v>
      </c>
      <c r="D6850" s="42">
        <v>74.9</v>
      </c>
      <c r="E6850" s="43">
        <v>1.0</v>
      </c>
      <c r="F6850" s="19" t="s">
        <v>40</v>
      </c>
      <c r="G6850" s="19" t="s">
        <v>40</v>
      </c>
      <c r="H6850" s="44" t="s">
        <v>39</v>
      </c>
      <c r="I6850" s="19" t="s">
        <v>39</v>
      </c>
    </row>
    <row r="6851">
      <c r="A6851" s="41">
        <v>44418.0</v>
      </c>
      <c r="B6851" s="19">
        <v>957179.0</v>
      </c>
      <c r="C6851" s="19">
        <v>0.0</v>
      </c>
      <c r="D6851" s="42">
        <v>70.9</v>
      </c>
      <c r="E6851" s="43">
        <v>1.0</v>
      </c>
      <c r="F6851" s="19" t="s">
        <v>40</v>
      </c>
      <c r="G6851" s="19" t="s">
        <v>40</v>
      </c>
      <c r="H6851" s="44" t="s">
        <v>39</v>
      </c>
      <c r="I6851" s="19" t="s">
        <v>39</v>
      </c>
    </row>
    <row r="6852">
      <c r="A6852" s="41">
        <v>44421.0</v>
      </c>
      <c r="B6852" s="19">
        <v>959937.0</v>
      </c>
      <c r="C6852" s="19">
        <v>1.0</v>
      </c>
      <c r="D6852" s="42">
        <v>163.0</v>
      </c>
      <c r="E6852" s="43">
        <v>1.0</v>
      </c>
      <c r="F6852" s="19" t="s">
        <v>40</v>
      </c>
      <c r="G6852" s="19" t="s">
        <v>40</v>
      </c>
      <c r="H6852" s="44" t="s">
        <v>39</v>
      </c>
      <c r="I6852" s="19" t="s">
        <v>39</v>
      </c>
    </row>
    <row r="6853">
      <c r="A6853" s="41">
        <v>44409.0</v>
      </c>
      <c r="B6853" s="19">
        <v>949853.0</v>
      </c>
      <c r="C6853" s="19">
        <v>1.0</v>
      </c>
      <c r="D6853" s="42">
        <v>42.9</v>
      </c>
      <c r="E6853" s="43">
        <v>1.0</v>
      </c>
      <c r="F6853" s="19" t="s">
        <v>40</v>
      </c>
      <c r="G6853" s="19" t="s">
        <v>40</v>
      </c>
      <c r="H6853" s="44" t="s">
        <v>39</v>
      </c>
      <c r="I6853" s="19" t="s">
        <v>39</v>
      </c>
    </row>
    <row r="6854">
      <c r="A6854" s="41">
        <v>44410.0</v>
      </c>
      <c r="B6854" s="19">
        <v>950925.0</v>
      </c>
      <c r="C6854" s="19">
        <v>0.0</v>
      </c>
      <c r="D6854" s="42">
        <v>74.8</v>
      </c>
      <c r="E6854" s="43">
        <v>1.0</v>
      </c>
      <c r="F6854" s="19" t="s">
        <v>40</v>
      </c>
      <c r="G6854" s="19" t="s">
        <v>40</v>
      </c>
      <c r="H6854" s="44" t="s">
        <v>39</v>
      </c>
      <c r="I6854" s="19" t="s">
        <v>39</v>
      </c>
    </row>
    <row r="6855">
      <c r="A6855" s="41">
        <v>44410.0</v>
      </c>
      <c r="B6855" s="19">
        <v>950450.0</v>
      </c>
      <c r="C6855" s="19">
        <v>0.0</v>
      </c>
      <c r="D6855" s="42">
        <v>23.1</v>
      </c>
      <c r="E6855" s="43">
        <v>1.0</v>
      </c>
      <c r="F6855" s="19" t="s">
        <v>40</v>
      </c>
      <c r="G6855" s="19" t="s">
        <v>40</v>
      </c>
      <c r="H6855" s="44" t="s">
        <v>39</v>
      </c>
      <c r="I6855" s="19" t="s">
        <v>39</v>
      </c>
    </row>
    <row r="6856">
      <c r="A6856" s="41">
        <v>44411.0</v>
      </c>
      <c r="B6856" s="19">
        <v>951146.0</v>
      </c>
      <c r="C6856" s="19">
        <v>1.0</v>
      </c>
      <c r="D6856" s="42">
        <v>61.2</v>
      </c>
      <c r="E6856" s="43">
        <v>1.0</v>
      </c>
      <c r="F6856" s="19" t="s">
        <v>40</v>
      </c>
      <c r="G6856" s="19" t="s">
        <v>40</v>
      </c>
      <c r="H6856" s="44" t="s">
        <v>39</v>
      </c>
      <c r="I6856" s="19" t="s">
        <v>39</v>
      </c>
    </row>
    <row r="6857">
      <c r="A6857" s="41">
        <v>44413.0</v>
      </c>
      <c r="B6857" s="19">
        <v>953791.0</v>
      </c>
      <c r="C6857" s="19">
        <v>0.0</v>
      </c>
      <c r="D6857" s="42">
        <v>5.8</v>
      </c>
      <c r="E6857" s="43">
        <v>1.0</v>
      </c>
      <c r="F6857" s="19" t="s">
        <v>40</v>
      </c>
      <c r="G6857" s="19" t="s">
        <v>40</v>
      </c>
      <c r="H6857" s="44" t="s">
        <v>39</v>
      </c>
      <c r="I6857" s="19" t="s">
        <v>39</v>
      </c>
    </row>
    <row r="6858">
      <c r="A6858" s="41">
        <v>44413.0</v>
      </c>
      <c r="B6858" s="19">
        <v>953757.0</v>
      </c>
      <c r="C6858" s="19">
        <v>1.0</v>
      </c>
      <c r="D6858" s="42">
        <v>66.1</v>
      </c>
      <c r="E6858" s="43">
        <v>1.0</v>
      </c>
      <c r="F6858" s="19" t="s">
        <v>40</v>
      </c>
      <c r="G6858" s="19" t="s">
        <v>40</v>
      </c>
      <c r="H6858" s="44" t="s">
        <v>39</v>
      </c>
      <c r="I6858" s="19" t="s">
        <v>39</v>
      </c>
    </row>
    <row r="6859">
      <c r="A6859" s="41">
        <v>44414.0</v>
      </c>
      <c r="B6859" s="19">
        <v>953991.0</v>
      </c>
      <c r="C6859" s="19">
        <v>1.0</v>
      </c>
      <c r="D6859" s="42">
        <v>20.9</v>
      </c>
      <c r="E6859" s="43">
        <v>1.0</v>
      </c>
      <c r="F6859" s="19" t="s">
        <v>40</v>
      </c>
      <c r="G6859" s="19" t="s">
        <v>40</v>
      </c>
      <c r="H6859" s="44" t="s">
        <v>39</v>
      </c>
      <c r="I6859" s="19" t="s">
        <v>39</v>
      </c>
    </row>
    <row r="6860">
      <c r="A6860" s="41">
        <v>44415.0</v>
      </c>
      <c r="B6860" s="19">
        <v>955190.0</v>
      </c>
      <c r="C6860" s="19">
        <v>1.0</v>
      </c>
      <c r="D6860" s="42">
        <v>35.7</v>
      </c>
      <c r="E6860" s="43">
        <v>1.0</v>
      </c>
      <c r="F6860" s="19" t="s">
        <v>40</v>
      </c>
      <c r="G6860" s="19" t="s">
        <v>40</v>
      </c>
      <c r="H6860" s="44" t="s">
        <v>39</v>
      </c>
      <c r="I6860" s="19" t="s">
        <v>39</v>
      </c>
    </row>
    <row r="6861">
      <c r="A6861" s="41">
        <v>44416.0</v>
      </c>
      <c r="B6861" s="19">
        <v>955549.0</v>
      </c>
      <c r="C6861" s="19">
        <v>0.0</v>
      </c>
      <c r="D6861" s="42">
        <v>30.2</v>
      </c>
      <c r="E6861" s="43">
        <v>1.0</v>
      </c>
      <c r="F6861" s="19" t="s">
        <v>40</v>
      </c>
      <c r="G6861" s="19" t="s">
        <v>40</v>
      </c>
      <c r="H6861" s="44" t="s">
        <v>39</v>
      </c>
      <c r="I6861" s="19" t="s">
        <v>39</v>
      </c>
    </row>
    <row r="6862">
      <c r="A6862" s="41">
        <v>44419.0</v>
      </c>
      <c r="B6862" s="19">
        <v>958062.0</v>
      </c>
      <c r="C6862" s="19">
        <v>1.0</v>
      </c>
      <c r="D6862" s="42">
        <v>39.6</v>
      </c>
      <c r="E6862" s="43">
        <v>1.0</v>
      </c>
      <c r="F6862" s="19" t="s">
        <v>40</v>
      </c>
      <c r="G6862" s="19" t="s">
        <v>40</v>
      </c>
      <c r="H6862" s="44" t="s">
        <v>39</v>
      </c>
      <c r="I6862" s="19" t="s">
        <v>39</v>
      </c>
    </row>
    <row r="6863">
      <c r="A6863" s="41">
        <v>44419.0</v>
      </c>
      <c r="B6863" s="19">
        <v>958188.0</v>
      </c>
      <c r="C6863" s="19">
        <v>0.0</v>
      </c>
      <c r="D6863" s="42">
        <v>128.4</v>
      </c>
      <c r="E6863" s="43">
        <v>1.0</v>
      </c>
      <c r="F6863" s="19" t="s">
        <v>40</v>
      </c>
      <c r="G6863" s="19" t="s">
        <v>40</v>
      </c>
      <c r="H6863" s="44" t="s">
        <v>39</v>
      </c>
      <c r="I6863" s="19" t="s">
        <v>39</v>
      </c>
    </row>
    <row r="6864">
      <c r="A6864" s="41">
        <v>44420.0</v>
      </c>
      <c r="B6864" s="19">
        <v>958580.0</v>
      </c>
      <c r="C6864" s="19">
        <v>1.0</v>
      </c>
      <c r="D6864" s="42">
        <v>81.6</v>
      </c>
      <c r="E6864" s="43">
        <v>1.0</v>
      </c>
      <c r="F6864" s="19" t="s">
        <v>40</v>
      </c>
      <c r="G6864" s="19" t="s">
        <v>40</v>
      </c>
      <c r="H6864" s="44" t="s">
        <v>39</v>
      </c>
      <c r="I6864" s="19" t="s">
        <v>39</v>
      </c>
    </row>
    <row r="6865">
      <c r="A6865" s="41">
        <v>44422.0</v>
      </c>
      <c r="B6865" s="19">
        <v>960174.0</v>
      </c>
      <c r="C6865" s="19">
        <v>1.0</v>
      </c>
      <c r="D6865" s="42">
        <v>94.5</v>
      </c>
      <c r="E6865" s="43">
        <v>1.0</v>
      </c>
      <c r="F6865" s="19" t="s">
        <v>40</v>
      </c>
      <c r="G6865" s="19" t="s">
        <v>40</v>
      </c>
      <c r="H6865" s="44" t="s">
        <v>39</v>
      </c>
      <c r="I6865" s="19" t="s">
        <v>39</v>
      </c>
    </row>
    <row r="6866">
      <c r="A6866" s="41">
        <v>44423.0</v>
      </c>
      <c r="B6866" s="19">
        <v>960991.0</v>
      </c>
      <c r="C6866" s="19">
        <v>0.0</v>
      </c>
      <c r="D6866" s="42">
        <v>19.7</v>
      </c>
      <c r="E6866" s="43">
        <v>1.0</v>
      </c>
      <c r="F6866" s="19" t="s">
        <v>40</v>
      </c>
      <c r="G6866" s="19" t="s">
        <v>40</v>
      </c>
      <c r="H6866" s="44" t="s">
        <v>39</v>
      </c>
      <c r="I6866" s="19" t="s">
        <v>39</v>
      </c>
    </row>
    <row r="6867">
      <c r="A6867" s="41">
        <v>44410.0</v>
      </c>
      <c r="B6867" s="19">
        <v>950981.0</v>
      </c>
      <c r="C6867" s="19">
        <v>0.0</v>
      </c>
      <c r="D6867" s="42">
        <v>54.2</v>
      </c>
      <c r="E6867" s="43">
        <v>1.0</v>
      </c>
      <c r="F6867" s="19" t="s">
        <v>40</v>
      </c>
      <c r="G6867" s="19" t="s">
        <v>40</v>
      </c>
      <c r="H6867" s="44" t="s">
        <v>39</v>
      </c>
      <c r="I6867" s="19" t="s">
        <v>39</v>
      </c>
    </row>
    <row r="6868">
      <c r="A6868" s="41">
        <v>44414.0</v>
      </c>
      <c r="B6868" s="19">
        <v>954058.0</v>
      </c>
      <c r="C6868" s="19">
        <v>1.0</v>
      </c>
      <c r="D6868" s="42">
        <v>56.0</v>
      </c>
      <c r="E6868" s="43">
        <v>1.0</v>
      </c>
      <c r="F6868" s="19" t="s">
        <v>40</v>
      </c>
      <c r="G6868" s="19" t="s">
        <v>40</v>
      </c>
      <c r="H6868" s="44" t="s">
        <v>39</v>
      </c>
      <c r="I6868" s="19" t="s">
        <v>39</v>
      </c>
    </row>
    <row r="6869">
      <c r="A6869" s="41">
        <v>44414.0</v>
      </c>
      <c r="B6869" s="19">
        <v>954324.0</v>
      </c>
      <c r="C6869" s="19">
        <v>0.0</v>
      </c>
      <c r="D6869" s="42">
        <v>83.2</v>
      </c>
      <c r="E6869" s="43">
        <v>1.0</v>
      </c>
      <c r="F6869" s="19" t="s">
        <v>40</v>
      </c>
      <c r="G6869" s="19" t="s">
        <v>40</v>
      </c>
      <c r="H6869" s="44" t="s">
        <v>39</v>
      </c>
      <c r="I6869" s="19" t="s">
        <v>39</v>
      </c>
    </row>
    <row r="6870">
      <c r="A6870" s="41">
        <v>44417.0</v>
      </c>
      <c r="B6870" s="19">
        <v>956912.0</v>
      </c>
      <c r="C6870" s="19">
        <v>1.0</v>
      </c>
      <c r="D6870" s="42">
        <v>54.4</v>
      </c>
      <c r="E6870" s="43">
        <v>1.0</v>
      </c>
      <c r="F6870" s="19" t="s">
        <v>40</v>
      </c>
      <c r="G6870" s="19" t="s">
        <v>40</v>
      </c>
      <c r="H6870" s="44" t="s">
        <v>39</v>
      </c>
      <c r="I6870" s="19" t="s">
        <v>39</v>
      </c>
    </row>
    <row r="6871">
      <c r="A6871" s="41">
        <v>44417.0</v>
      </c>
      <c r="B6871" s="19">
        <v>956364.0</v>
      </c>
      <c r="C6871" s="19">
        <v>1.0</v>
      </c>
      <c r="D6871" s="42">
        <v>13.5</v>
      </c>
      <c r="E6871" s="43">
        <v>1.0</v>
      </c>
      <c r="F6871" s="19" t="s">
        <v>40</v>
      </c>
      <c r="G6871" s="19" t="s">
        <v>40</v>
      </c>
      <c r="H6871" s="44" t="s">
        <v>39</v>
      </c>
      <c r="I6871" s="19" t="s">
        <v>39</v>
      </c>
    </row>
    <row r="6872">
      <c r="A6872" s="41">
        <v>44418.0</v>
      </c>
      <c r="B6872" s="19">
        <v>957875.0</v>
      </c>
      <c r="C6872" s="19">
        <v>1.0</v>
      </c>
      <c r="D6872" s="42">
        <v>142.7</v>
      </c>
      <c r="E6872" s="43">
        <v>1.0</v>
      </c>
      <c r="F6872" s="19" t="s">
        <v>40</v>
      </c>
      <c r="G6872" s="19" t="s">
        <v>40</v>
      </c>
      <c r="H6872" s="44" t="s">
        <v>39</v>
      </c>
      <c r="I6872" s="19" t="s">
        <v>39</v>
      </c>
    </row>
    <row r="6873">
      <c r="A6873" s="41">
        <v>44420.0</v>
      </c>
      <c r="B6873" s="19">
        <v>959336.0</v>
      </c>
      <c r="C6873" s="19">
        <v>0.0</v>
      </c>
      <c r="D6873" s="42">
        <v>122.2</v>
      </c>
      <c r="E6873" s="43">
        <v>1.0</v>
      </c>
      <c r="F6873" s="19" t="s">
        <v>40</v>
      </c>
      <c r="G6873" s="19" t="s">
        <v>40</v>
      </c>
      <c r="H6873" s="44" t="s">
        <v>39</v>
      </c>
      <c r="I6873" s="19" t="s">
        <v>39</v>
      </c>
    </row>
    <row r="6874">
      <c r="A6874" s="41">
        <v>44422.0</v>
      </c>
      <c r="B6874" s="19">
        <v>960398.0</v>
      </c>
      <c r="C6874" s="19">
        <v>0.0</v>
      </c>
      <c r="D6874" s="42">
        <v>112.2</v>
      </c>
      <c r="E6874" s="43">
        <v>1.0</v>
      </c>
      <c r="F6874" s="19" t="s">
        <v>40</v>
      </c>
      <c r="G6874" s="19" t="s">
        <v>40</v>
      </c>
      <c r="H6874" s="44" t="s">
        <v>39</v>
      </c>
      <c r="I6874" s="19" t="s">
        <v>39</v>
      </c>
    </row>
    <row r="6875">
      <c r="A6875" s="41">
        <v>44422.0</v>
      </c>
      <c r="B6875" s="19">
        <v>960314.0</v>
      </c>
      <c r="C6875" s="19">
        <v>0.0</v>
      </c>
      <c r="D6875" s="42">
        <v>102.7</v>
      </c>
      <c r="E6875" s="43">
        <v>1.0</v>
      </c>
      <c r="F6875" s="19" t="s">
        <v>40</v>
      </c>
      <c r="G6875" s="19" t="s">
        <v>40</v>
      </c>
      <c r="H6875" s="44" t="s">
        <v>39</v>
      </c>
      <c r="I6875" s="19" t="s">
        <v>39</v>
      </c>
    </row>
    <row r="6876">
      <c r="A6876" s="41">
        <v>44422.0</v>
      </c>
      <c r="B6876" s="19">
        <v>960320.0</v>
      </c>
      <c r="C6876" s="19">
        <v>0.0</v>
      </c>
      <c r="D6876" s="42">
        <v>26.5</v>
      </c>
      <c r="E6876" s="43">
        <v>1.0</v>
      </c>
      <c r="F6876" s="19" t="s">
        <v>40</v>
      </c>
      <c r="G6876" s="19" t="s">
        <v>40</v>
      </c>
      <c r="H6876" s="44" t="s">
        <v>39</v>
      </c>
      <c r="I6876" s="19" t="s">
        <v>39</v>
      </c>
    </row>
    <row r="6877">
      <c r="A6877" s="41">
        <v>44409.0</v>
      </c>
      <c r="B6877" s="19">
        <v>949172.0</v>
      </c>
      <c r="C6877" s="19">
        <v>0.0</v>
      </c>
      <c r="D6877" s="42">
        <v>115.0</v>
      </c>
      <c r="E6877" s="43">
        <v>1.0</v>
      </c>
      <c r="F6877" s="19" t="s">
        <v>40</v>
      </c>
      <c r="G6877" s="19" t="s">
        <v>40</v>
      </c>
      <c r="H6877" s="44" t="s">
        <v>39</v>
      </c>
      <c r="I6877" s="19" t="s">
        <v>39</v>
      </c>
    </row>
    <row r="6878">
      <c r="A6878" s="41">
        <v>44410.0</v>
      </c>
      <c r="B6878" s="19">
        <v>950330.0</v>
      </c>
      <c r="C6878" s="19">
        <v>0.0</v>
      </c>
      <c r="D6878" s="42">
        <v>81.8</v>
      </c>
      <c r="E6878" s="43">
        <v>1.0</v>
      </c>
      <c r="F6878" s="19" t="s">
        <v>40</v>
      </c>
      <c r="G6878" s="19" t="s">
        <v>40</v>
      </c>
      <c r="H6878" s="44" t="s">
        <v>39</v>
      </c>
      <c r="I6878" s="19" t="s">
        <v>39</v>
      </c>
    </row>
    <row r="6879">
      <c r="A6879" s="41">
        <v>44413.0</v>
      </c>
      <c r="B6879" s="19">
        <v>953795.0</v>
      </c>
      <c r="C6879" s="19">
        <v>1.0</v>
      </c>
      <c r="D6879" s="42">
        <v>52.9</v>
      </c>
      <c r="E6879" s="43">
        <v>1.0</v>
      </c>
      <c r="F6879" s="19" t="s">
        <v>40</v>
      </c>
      <c r="G6879" s="19" t="s">
        <v>40</v>
      </c>
      <c r="H6879" s="44" t="s">
        <v>39</v>
      </c>
      <c r="I6879" s="19" t="s">
        <v>39</v>
      </c>
    </row>
    <row r="6880">
      <c r="A6880" s="41">
        <v>44415.0</v>
      </c>
      <c r="B6880" s="19">
        <v>954776.0</v>
      </c>
      <c r="C6880" s="19">
        <v>0.0</v>
      </c>
      <c r="D6880" s="42">
        <v>82.8</v>
      </c>
      <c r="E6880" s="43">
        <v>1.0</v>
      </c>
      <c r="F6880" s="19" t="s">
        <v>40</v>
      </c>
      <c r="G6880" s="19" t="s">
        <v>40</v>
      </c>
      <c r="H6880" s="44" t="s">
        <v>39</v>
      </c>
      <c r="I6880" s="19" t="s">
        <v>39</v>
      </c>
    </row>
    <row r="6881">
      <c r="A6881" s="41">
        <v>44418.0</v>
      </c>
      <c r="B6881" s="19">
        <v>957492.0</v>
      </c>
      <c r="C6881" s="19">
        <v>1.0</v>
      </c>
      <c r="D6881" s="42">
        <v>41.1</v>
      </c>
      <c r="E6881" s="43">
        <v>1.0</v>
      </c>
      <c r="F6881" s="19" t="s">
        <v>40</v>
      </c>
      <c r="G6881" s="19" t="s">
        <v>40</v>
      </c>
      <c r="H6881" s="44" t="s">
        <v>39</v>
      </c>
      <c r="I6881" s="19" t="s">
        <v>39</v>
      </c>
    </row>
    <row r="6882">
      <c r="A6882" s="41">
        <v>44420.0</v>
      </c>
      <c r="B6882" s="19">
        <v>958755.0</v>
      </c>
      <c r="C6882" s="19">
        <v>0.0</v>
      </c>
      <c r="D6882" s="42">
        <v>72.7</v>
      </c>
      <c r="E6882" s="43">
        <v>1.0</v>
      </c>
      <c r="F6882" s="19" t="s">
        <v>40</v>
      </c>
      <c r="G6882" s="19" t="s">
        <v>40</v>
      </c>
      <c r="H6882" s="44" t="s">
        <v>39</v>
      </c>
      <c r="I6882" s="19" t="s">
        <v>39</v>
      </c>
    </row>
    <row r="6883">
      <c r="A6883" s="41">
        <v>44423.0</v>
      </c>
      <c r="B6883" s="19">
        <v>960828.0</v>
      </c>
      <c r="C6883" s="19">
        <v>0.0</v>
      </c>
      <c r="D6883" s="42">
        <v>72.4</v>
      </c>
      <c r="E6883" s="43">
        <v>1.0</v>
      </c>
      <c r="F6883" s="19" t="s">
        <v>40</v>
      </c>
      <c r="G6883" s="19" t="s">
        <v>40</v>
      </c>
      <c r="H6883" s="44" t="s">
        <v>39</v>
      </c>
      <c r="I6883" s="19" t="s">
        <v>39</v>
      </c>
    </row>
    <row r="6884">
      <c r="A6884" s="41">
        <v>44423.0</v>
      </c>
      <c r="B6884" s="19">
        <v>961118.0</v>
      </c>
      <c r="C6884" s="19">
        <v>0.0</v>
      </c>
      <c r="D6884" s="42">
        <v>79.1</v>
      </c>
      <c r="E6884" s="43">
        <v>1.0</v>
      </c>
      <c r="F6884" s="19" t="s">
        <v>40</v>
      </c>
      <c r="G6884" s="19" t="s">
        <v>40</v>
      </c>
      <c r="H6884" s="44" t="s">
        <v>39</v>
      </c>
      <c r="I6884" s="19" t="s">
        <v>39</v>
      </c>
    </row>
    <row r="6885">
      <c r="A6885" s="41">
        <v>44410.0</v>
      </c>
      <c r="B6885" s="19">
        <v>950094.0</v>
      </c>
      <c r="C6885" s="19">
        <v>0.0</v>
      </c>
      <c r="D6885" s="42">
        <v>41.8</v>
      </c>
      <c r="E6885" s="43">
        <v>1.0</v>
      </c>
      <c r="F6885" s="19" t="s">
        <v>40</v>
      </c>
      <c r="G6885" s="19" t="s">
        <v>40</v>
      </c>
      <c r="H6885" s="44" t="s">
        <v>39</v>
      </c>
      <c r="I6885" s="19" t="s">
        <v>39</v>
      </c>
    </row>
    <row r="6886">
      <c r="A6886" s="41">
        <v>44411.0</v>
      </c>
      <c r="B6886" s="19">
        <v>951733.0</v>
      </c>
      <c r="C6886" s="19">
        <v>1.0</v>
      </c>
      <c r="D6886" s="42">
        <v>63.4</v>
      </c>
      <c r="E6886" s="43">
        <v>1.0</v>
      </c>
      <c r="F6886" s="19" t="s">
        <v>40</v>
      </c>
      <c r="G6886" s="19" t="s">
        <v>40</v>
      </c>
      <c r="H6886" s="44" t="s">
        <v>39</v>
      </c>
      <c r="I6886" s="19" t="s">
        <v>39</v>
      </c>
    </row>
    <row r="6887">
      <c r="A6887" s="41">
        <v>44412.0</v>
      </c>
      <c r="B6887" s="19">
        <v>952639.0</v>
      </c>
      <c r="C6887" s="19">
        <v>1.0</v>
      </c>
      <c r="D6887" s="42">
        <v>34.2</v>
      </c>
      <c r="E6887" s="43">
        <v>1.0</v>
      </c>
      <c r="F6887" s="19" t="s">
        <v>40</v>
      </c>
      <c r="G6887" s="19" t="s">
        <v>40</v>
      </c>
      <c r="H6887" s="44" t="s">
        <v>39</v>
      </c>
      <c r="I6887" s="19" t="s">
        <v>39</v>
      </c>
    </row>
    <row r="6888">
      <c r="A6888" s="41">
        <v>44413.0</v>
      </c>
      <c r="B6888" s="19">
        <v>953135.0</v>
      </c>
      <c r="C6888" s="19">
        <v>0.0</v>
      </c>
      <c r="D6888" s="42">
        <v>36.3</v>
      </c>
      <c r="E6888" s="43">
        <v>1.0</v>
      </c>
      <c r="F6888" s="19" t="s">
        <v>40</v>
      </c>
      <c r="G6888" s="19" t="s">
        <v>40</v>
      </c>
      <c r="H6888" s="44" t="s">
        <v>39</v>
      </c>
      <c r="I6888" s="19" t="s">
        <v>39</v>
      </c>
    </row>
    <row r="6889">
      <c r="A6889" s="41">
        <v>44414.0</v>
      </c>
      <c r="B6889" s="19">
        <v>954519.0</v>
      </c>
      <c r="C6889" s="19">
        <v>0.0</v>
      </c>
      <c r="D6889" s="42">
        <v>39.9</v>
      </c>
      <c r="E6889" s="43">
        <v>1.0</v>
      </c>
      <c r="F6889" s="19" t="s">
        <v>40</v>
      </c>
      <c r="G6889" s="19" t="s">
        <v>40</v>
      </c>
      <c r="H6889" s="44" t="s">
        <v>39</v>
      </c>
      <c r="I6889" s="19" t="s">
        <v>39</v>
      </c>
    </row>
    <row r="6890">
      <c r="A6890" s="41">
        <v>44414.0</v>
      </c>
      <c r="B6890" s="19">
        <v>954398.0</v>
      </c>
      <c r="C6890" s="19">
        <v>1.0</v>
      </c>
      <c r="D6890" s="42">
        <v>79.3</v>
      </c>
      <c r="E6890" s="43">
        <v>1.0</v>
      </c>
      <c r="F6890" s="19" t="s">
        <v>40</v>
      </c>
      <c r="G6890" s="19" t="s">
        <v>40</v>
      </c>
      <c r="H6890" s="44" t="s">
        <v>39</v>
      </c>
      <c r="I6890" s="19" t="s">
        <v>39</v>
      </c>
    </row>
    <row r="6891">
      <c r="A6891" s="41">
        <v>44415.0</v>
      </c>
      <c r="B6891" s="19">
        <v>954619.0</v>
      </c>
      <c r="C6891" s="19">
        <v>0.0</v>
      </c>
      <c r="D6891" s="42">
        <v>22.1</v>
      </c>
      <c r="E6891" s="43">
        <v>1.0</v>
      </c>
      <c r="F6891" s="19" t="s">
        <v>40</v>
      </c>
      <c r="G6891" s="19" t="s">
        <v>40</v>
      </c>
      <c r="H6891" s="44" t="s">
        <v>39</v>
      </c>
      <c r="I6891" s="19" t="s">
        <v>39</v>
      </c>
    </row>
    <row r="6892">
      <c r="A6892" s="41">
        <v>44417.0</v>
      </c>
      <c r="B6892" s="19">
        <v>957113.0</v>
      </c>
      <c r="C6892" s="19">
        <v>0.0</v>
      </c>
      <c r="D6892" s="42">
        <v>29.6</v>
      </c>
      <c r="E6892" s="43">
        <v>1.0</v>
      </c>
      <c r="F6892" s="19" t="s">
        <v>40</v>
      </c>
      <c r="G6892" s="19" t="s">
        <v>40</v>
      </c>
      <c r="H6892" s="44" t="s">
        <v>39</v>
      </c>
      <c r="I6892" s="19" t="s">
        <v>39</v>
      </c>
    </row>
    <row r="6893">
      <c r="A6893" s="41">
        <v>44417.0</v>
      </c>
      <c r="B6893" s="19">
        <v>956843.0</v>
      </c>
      <c r="C6893" s="19">
        <v>1.0</v>
      </c>
      <c r="D6893" s="42">
        <v>23.8</v>
      </c>
      <c r="E6893" s="43">
        <v>1.0</v>
      </c>
      <c r="F6893" s="19" t="s">
        <v>40</v>
      </c>
      <c r="G6893" s="19" t="s">
        <v>40</v>
      </c>
      <c r="H6893" s="44" t="s">
        <v>39</v>
      </c>
      <c r="I6893" s="19" t="s">
        <v>39</v>
      </c>
    </row>
    <row r="6894">
      <c r="A6894" s="41">
        <v>44419.0</v>
      </c>
      <c r="B6894" s="19">
        <v>958138.0</v>
      </c>
      <c r="C6894" s="19">
        <v>0.0</v>
      </c>
      <c r="D6894" s="42">
        <v>85.0</v>
      </c>
      <c r="E6894" s="43">
        <v>1.0</v>
      </c>
      <c r="F6894" s="19" t="s">
        <v>40</v>
      </c>
      <c r="G6894" s="19" t="s">
        <v>40</v>
      </c>
      <c r="H6894" s="44" t="s">
        <v>39</v>
      </c>
      <c r="I6894" s="19" t="s">
        <v>39</v>
      </c>
    </row>
    <row r="6895">
      <c r="A6895" s="41">
        <v>44422.0</v>
      </c>
      <c r="B6895" s="19">
        <v>960126.0</v>
      </c>
      <c r="C6895" s="19">
        <v>1.0</v>
      </c>
      <c r="D6895" s="42">
        <v>47.4</v>
      </c>
      <c r="E6895" s="43">
        <v>1.0</v>
      </c>
      <c r="F6895" s="19" t="s">
        <v>40</v>
      </c>
      <c r="G6895" s="19" t="s">
        <v>40</v>
      </c>
      <c r="H6895" s="44" t="s">
        <v>39</v>
      </c>
      <c r="I6895" s="19" t="s">
        <v>39</v>
      </c>
    </row>
    <row r="6896">
      <c r="A6896" s="41">
        <v>44410.0</v>
      </c>
      <c r="B6896" s="19">
        <v>950022.0</v>
      </c>
      <c r="C6896" s="19">
        <v>0.0</v>
      </c>
      <c r="D6896" s="42">
        <v>93.9</v>
      </c>
      <c r="E6896" s="43">
        <v>1.0</v>
      </c>
      <c r="F6896" s="19" t="s">
        <v>40</v>
      </c>
      <c r="G6896" s="19" t="s">
        <v>40</v>
      </c>
      <c r="H6896" s="44" t="s">
        <v>39</v>
      </c>
      <c r="I6896" s="19" t="s">
        <v>39</v>
      </c>
    </row>
    <row r="6897">
      <c r="A6897" s="41">
        <v>44411.0</v>
      </c>
      <c r="B6897" s="19">
        <v>951345.0</v>
      </c>
      <c r="C6897" s="19">
        <v>0.0</v>
      </c>
      <c r="D6897" s="42">
        <v>69.9</v>
      </c>
      <c r="E6897" s="43">
        <v>1.0</v>
      </c>
      <c r="F6897" s="19" t="s">
        <v>40</v>
      </c>
      <c r="G6897" s="19" t="s">
        <v>40</v>
      </c>
      <c r="H6897" s="44" t="s">
        <v>39</v>
      </c>
      <c r="I6897" s="19" t="s">
        <v>39</v>
      </c>
    </row>
    <row r="6898">
      <c r="A6898" s="41">
        <v>44413.0</v>
      </c>
      <c r="B6898" s="19">
        <v>953551.0</v>
      </c>
      <c r="C6898" s="19">
        <v>1.0</v>
      </c>
      <c r="D6898" s="42">
        <v>83.6</v>
      </c>
      <c r="E6898" s="43">
        <v>1.0</v>
      </c>
      <c r="F6898" s="19" t="s">
        <v>40</v>
      </c>
      <c r="G6898" s="19" t="s">
        <v>40</v>
      </c>
      <c r="H6898" s="44" t="s">
        <v>39</v>
      </c>
      <c r="I6898" s="19" t="s">
        <v>39</v>
      </c>
    </row>
    <row r="6899">
      <c r="A6899" s="41">
        <v>44415.0</v>
      </c>
      <c r="B6899" s="19">
        <v>954988.0</v>
      </c>
      <c r="C6899" s="19">
        <v>0.0</v>
      </c>
      <c r="D6899" s="42">
        <v>86.9</v>
      </c>
      <c r="E6899" s="43">
        <v>1.0</v>
      </c>
      <c r="F6899" s="19" t="s">
        <v>40</v>
      </c>
      <c r="G6899" s="19" t="s">
        <v>40</v>
      </c>
      <c r="H6899" s="44" t="s">
        <v>39</v>
      </c>
      <c r="I6899" s="19" t="s">
        <v>39</v>
      </c>
    </row>
    <row r="6900">
      <c r="A6900" s="41">
        <v>44415.0</v>
      </c>
      <c r="B6900" s="19">
        <v>955110.0</v>
      </c>
      <c r="C6900" s="19">
        <v>1.0</v>
      </c>
      <c r="D6900" s="42">
        <v>56.8</v>
      </c>
      <c r="E6900" s="43">
        <v>1.0</v>
      </c>
      <c r="F6900" s="19" t="s">
        <v>40</v>
      </c>
      <c r="G6900" s="19" t="s">
        <v>40</v>
      </c>
      <c r="H6900" s="44" t="s">
        <v>39</v>
      </c>
      <c r="I6900" s="19" t="s">
        <v>39</v>
      </c>
    </row>
    <row r="6901">
      <c r="A6901" s="41">
        <v>44416.0</v>
      </c>
      <c r="B6901" s="19">
        <v>955945.0</v>
      </c>
      <c r="C6901" s="19">
        <v>0.0</v>
      </c>
      <c r="D6901" s="42">
        <v>45.0</v>
      </c>
      <c r="E6901" s="43">
        <v>1.0</v>
      </c>
      <c r="F6901" s="19" t="s">
        <v>40</v>
      </c>
      <c r="G6901" s="19" t="s">
        <v>40</v>
      </c>
      <c r="H6901" s="44" t="s">
        <v>39</v>
      </c>
      <c r="I6901" s="19" t="s">
        <v>39</v>
      </c>
    </row>
    <row r="6902">
      <c r="A6902" s="41">
        <v>44417.0</v>
      </c>
      <c r="B6902" s="19">
        <v>957074.0</v>
      </c>
      <c r="C6902" s="19">
        <v>0.0</v>
      </c>
      <c r="D6902" s="42">
        <v>95.8</v>
      </c>
      <c r="E6902" s="43">
        <v>1.0</v>
      </c>
      <c r="F6902" s="19" t="s">
        <v>40</v>
      </c>
      <c r="G6902" s="19" t="s">
        <v>40</v>
      </c>
      <c r="H6902" s="44" t="s">
        <v>39</v>
      </c>
      <c r="I6902" s="19" t="s">
        <v>39</v>
      </c>
    </row>
    <row r="6903">
      <c r="A6903" s="41">
        <v>44418.0</v>
      </c>
      <c r="B6903" s="19">
        <v>957527.0</v>
      </c>
      <c r="C6903" s="19">
        <v>1.0</v>
      </c>
      <c r="D6903" s="42">
        <v>79.7</v>
      </c>
      <c r="E6903" s="43">
        <v>1.0</v>
      </c>
      <c r="F6903" s="19" t="s">
        <v>40</v>
      </c>
      <c r="G6903" s="19" t="s">
        <v>40</v>
      </c>
      <c r="H6903" s="44" t="s">
        <v>39</v>
      </c>
      <c r="I6903" s="19" t="s">
        <v>39</v>
      </c>
    </row>
    <row r="6904">
      <c r="A6904" s="41">
        <v>44418.0</v>
      </c>
      <c r="B6904" s="19">
        <v>957793.0</v>
      </c>
      <c r="C6904" s="19">
        <v>0.0</v>
      </c>
      <c r="D6904" s="42">
        <v>49.5</v>
      </c>
      <c r="E6904" s="43">
        <v>1.0</v>
      </c>
      <c r="F6904" s="19" t="s">
        <v>40</v>
      </c>
      <c r="G6904" s="19" t="s">
        <v>40</v>
      </c>
      <c r="H6904" s="44" t="s">
        <v>39</v>
      </c>
      <c r="I6904" s="19" t="s">
        <v>39</v>
      </c>
    </row>
    <row r="6905">
      <c r="A6905" s="41">
        <v>44423.0</v>
      </c>
      <c r="B6905" s="19">
        <v>960845.0</v>
      </c>
      <c r="C6905" s="19">
        <v>1.0</v>
      </c>
      <c r="D6905" s="42">
        <v>105.4</v>
      </c>
      <c r="E6905" s="43">
        <v>1.0</v>
      </c>
      <c r="F6905" s="19" t="s">
        <v>40</v>
      </c>
      <c r="G6905" s="19" t="s">
        <v>40</v>
      </c>
      <c r="H6905" s="44" t="s">
        <v>39</v>
      </c>
      <c r="I6905" s="19" t="s">
        <v>39</v>
      </c>
    </row>
    <row r="6906">
      <c r="A6906" s="41">
        <v>44412.0</v>
      </c>
      <c r="B6906" s="19">
        <v>952416.0</v>
      </c>
      <c r="C6906" s="19">
        <v>1.0</v>
      </c>
      <c r="D6906" s="42">
        <v>283.4</v>
      </c>
      <c r="E6906" s="43">
        <v>1.0</v>
      </c>
      <c r="F6906" s="19" t="s">
        <v>40</v>
      </c>
      <c r="G6906" s="19" t="s">
        <v>40</v>
      </c>
      <c r="H6906" s="44" t="s">
        <v>39</v>
      </c>
      <c r="I6906" s="19" t="s">
        <v>39</v>
      </c>
    </row>
    <row r="6907">
      <c r="A6907" s="41">
        <v>44412.0</v>
      </c>
      <c r="B6907" s="19">
        <v>952405.0</v>
      </c>
      <c r="C6907" s="19">
        <v>1.0</v>
      </c>
      <c r="D6907" s="42">
        <v>283.4</v>
      </c>
      <c r="E6907" s="43">
        <v>1.0</v>
      </c>
      <c r="F6907" s="19" t="s">
        <v>40</v>
      </c>
      <c r="G6907" s="19" t="s">
        <v>40</v>
      </c>
      <c r="H6907" s="44" t="s">
        <v>39</v>
      </c>
      <c r="I6907" s="19" t="s">
        <v>39</v>
      </c>
    </row>
    <row r="6908">
      <c r="A6908" s="41">
        <v>44412.0</v>
      </c>
      <c r="B6908" s="19">
        <v>952396.0</v>
      </c>
      <c r="C6908" s="19">
        <v>0.0</v>
      </c>
      <c r="D6908" s="42">
        <v>283.4</v>
      </c>
      <c r="E6908" s="43">
        <v>1.0</v>
      </c>
      <c r="F6908" s="19" t="s">
        <v>40</v>
      </c>
      <c r="G6908" s="19" t="s">
        <v>40</v>
      </c>
      <c r="H6908" s="44" t="s">
        <v>39</v>
      </c>
      <c r="I6908" s="19" t="s">
        <v>39</v>
      </c>
    </row>
    <row r="6909">
      <c r="A6909" s="41">
        <v>44412.0</v>
      </c>
      <c r="B6909" s="19">
        <v>952411.0</v>
      </c>
      <c r="C6909" s="19">
        <v>1.0</v>
      </c>
      <c r="D6909" s="42">
        <v>283.4</v>
      </c>
      <c r="E6909" s="43">
        <v>1.0</v>
      </c>
      <c r="F6909" s="19" t="s">
        <v>40</v>
      </c>
      <c r="G6909" s="19" t="s">
        <v>40</v>
      </c>
      <c r="H6909" s="44" t="s">
        <v>39</v>
      </c>
      <c r="I6909" s="19" t="s">
        <v>39</v>
      </c>
    </row>
    <row r="6910">
      <c r="A6910" s="41">
        <v>44412.0</v>
      </c>
      <c r="B6910" s="19">
        <v>952409.0</v>
      </c>
      <c r="C6910" s="19">
        <v>0.0</v>
      </c>
      <c r="D6910" s="42">
        <v>283.4</v>
      </c>
      <c r="E6910" s="43">
        <v>1.0</v>
      </c>
      <c r="F6910" s="19" t="s">
        <v>40</v>
      </c>
      <c r="G6910" s="19" t="s">
        <v>40</v>
      </c>
      <c r="H6910" s="44" t="s">
        <v>39</v>
      </c>
      <c r="I6910" s="19" t="s">
        <v>39</v>
      </c>
    </row>
    <row r="6911">
      <c r="A6911" s="41">
        <v>44412.0</v>
      </c>
      <c r="B6911" s="19">
        <v>951974.0</v>
      </c>
      <c r="C6911" s="19">
        <v>0.0</v>
      </c>
      <c r="D6911" s="42">
        <v>158.8</v>
      </c>
      <c r="E6911" s="43">
        <v>1.0</v>
      </c>
      <c r="F6911" s="19" t="s">
        <v>40</v>
      </c>
      <c r="G6911" s="19" t="s">
        <v>40</v>
      </c>
      <c r="H6911" s="44" t="s">
        <v>39</v>
      </c>
      <c r="I6911" s="19" t="s">
        <v>39</v>
      </c>
    </row>
    <row r="6912">
      <c r="A6912" s="41">
        <v>44412.0</v>
      </c>
      <c r="B6912" s="19">
        <v>952751.0</v>
      </c>
      <c r="C6912" s="19">
        <v>1.0</v>
      </c>
      <c r="D6912" s="42">
        <v>44.2</v>
      </c>
      <c r="E6912" s="43">
        <v>1.0</v>
      </c>
      <c r="F6912" s="19" t="s">
        <v>40</v>
      </c>
      <c r="G6912" s="19" t="s">
        <v>40</v>
      </c>
      <c r="H6912" s="44" t="s">
        <v>39</v>
      </c>
      <c r="I6912" s="19" t="s">
        <v>39</v>
      </c>
    </row>
    <row r="6913">
      <c r="A6913" s="41">
        <v>44413.0</v>
      </c>
      <c r="B6913" s="19">
        <v>953306.0</v>
      </c>
      <c r="C6913" s="19">
        <v>0.0</v>
      </c>
      <c r="D6913" s="42">
        <v>102.7</v>
      </c>
      <c r="E6913" s="43">
        <v>1.0</v>
      </c>
      <c r="F6913" s="19" t="s">
        <v>40</v>
      </c>
      <c r="G6913" s="19" t="s">
        <v>40</v>
      </c>
      <c r="H6913" s="44" t="s">
        <v>39</v>
      </c>
      <c r="I6913" s="19" t="s">
        <v>39</v>
      </c>
    </row>
    <row r="6914">
      <c r="A6914" s="41">
        <v>44414.0</v>
      </c>
      <c r="B6914" s="19">
        <v>954164.0</v>
      </c>
      <c r="C6914" s="19">
        <v>0.0</v>
      </c>
      <c r="D6914" s="42">
        <v>189.4</v>
      </c>
      <c r="E6914" s="43">
        <v>1.0</v>
      </c>
      <c r="F6914" s="19" t="s">
        <v>40</v>
      </c>
      <c r="G6914" s="19" t="s">
        <v>40</v>
      </c>
      <c r="H6914" s="44" t="s">
        <v>39</v>
      </c>
      <c r="I6914" s="19" t="s">
        <v>39</v>
      </c>
    </row>
    <row r="6915">
      <c r="A6915" s="41">
        <v>44414.0</v>
      </c>
      <c r="B6915" s="19">
        <v>954422.0</v>
      </c>
      <c r="C6915" s="19">
        <v>1.0</v>
      </c>
      <c r="D6915" s="42">
        <v>171.3</v>
      </c>
      <c r="E6915" s="43">
        <v>1.0</v>
      </c>
      <c r="F6915" s="19" t="s">
        <v>40</v>
      </c>
      <c r="G6915" s="19" t="s">
        <v>40</v>
      </c>
      <c r="H6915" s="44" t="s">
        <v>39</v>
      </c>
      <c r="I6915" s="19" t="s">
        <v>39</v>
      </c>
    </row>
    <row r="6916">
      <c r="A6916" s="41">
        <v>44415.0</v>
      </c>
      <c r="B6916" s="19">
        <v>954653.0</v>
      </c>
      <c r="C6916" s="19">
        <v>0.0</v>
      </c>
      <c r="D6916" s="42">
        <v>12.3</v>
      </c>
      <c r="E6916" s="43">
        <v>1.0</v>
      </c>
      <c r="F6916" s="19" t="s">
        <v>40</v>
      </c>
      <c r="G6916" s="19" t="s">
        <v>40</v>
      </c>
      <c r="H6916" s="44" t="s">
        <v>39</v>
      </c>
      <c r="I6916" s="19" t="s">
        <v>39</v>
      </c>
    </row>
    <row r="6917">
      <c r="A6917" s="41">
        <v>44415.0</v>
      </c>
      <c r="B6917" s="19">
        <v>955088.0</v>
      </c>
      <c r="C6917" s="19">
        <v>1.0</v>
      </c>
      <c r="D6917" s="42">
        <v>21.3</v>
      </c>
      <c r="E6917" s="43">
        <v>1.0</v>
      </c>
      <c r="F6917" s="19" t="s">
        <v>40</v>
      </c>
      <c r="G6917" s="19" t="s">
        <v>40</v>
      </c>
      <c r="H6917" s="44" t="s">
        <v>39</v>
      </c>
      <c r="I6917" s="19" t="s">
        <v>39</v>
      </c>
    </row>
    <row r="6918">
      <c r="A6918" s="41">
        <v>44415.0</v>
      </c>
      <c r="B6918" s="19">
        <v>954873.0</v>
      </c>
      <c r="C6918" s="19">
        <v>1.0</v>
      </c>
      <c r="D6918" s="42">
        <v>222.8</v>
      </c>
      <c r="E6918" s="43">
        <v>1.0</v>
      </c>
      <c r="F6918" s="19" t="s">
        <v>40</v>
      </c>
      <c r="G6918" s="19" t="s">
        <v>40</v>
      </c>
      <c r="H6918" s="44" t="s">
        <v>39</v>
      </c>
      <c r="I6918" s="19" t="s">
        <v>39</v>
      </c>
    </row>
    <row r="6919">
      <c r="A6919" s="41">
        <v>44416.0</v>
      </c>
      <c r="B6919" s="19">
        <v>955279.0</v>
      </c>
      <c r="C6919" s="19">
        <v>0.0</v>
      </c>
      <c r="D6919" s="42">
        <v>85.1</v>
      </c>
      <c r="E6919" s="43">
        <v>1.0</v>
      </c>
      <c r="F6919" s="19" t="s">
        <v>40</v>
      </c>
      <c r="G6919" s="19" t="s">
        <v>40</v>
      </c>
      <c r="H6919" s="44" t="s">
        <v>39</v>
      </c>
      <c r="I6919" s="19" t="s">
        <v>39</v>
      </c>
    </row>
    <row r="6920">
      <c r="A6920" s="41">
        <v>44417.0</v>
      </c>
      <c r="B6920" s="19">
        <v>956937.0</v>
      </c>
      <c r="C6920" s="19">
        <v>0.0</v>
      </c>
      <c r="D6920" s="42">
        <v>113.4</v>
      </c>
      <c r="E6920" s="43">
        <v>1.0</v>
      </c>
      <c r="F6920" s="19" t="s">
        <v>40</v>
      </c>
      <c r="G6920" s="19" t="s">
        <v>40</v>
      </c>
      <c r="H6920" s="44" t="s">
        <v>39</v>
      </c>
      <c r="I6920" s="19" t="s">
        <v>39</v>
      </c>
    </row>
    <row r="6921">
      <c r="A6921" s="41">
        <v>44421.0</v>
      </c>
      <c r="B6921" s="19">
        <v>959928.0</v>
      </c>
      <c r="C6921" s="19">
        <v>0.0</v>
      </c>
      <c r="D6921" s="42">
        <v>163.1</v>
      </c>
      <c r="E6921" s="43">
        <v>1.0</v>
      </c>
      <c r="F6921" s="19" t="s">
        <v>40</v>
      </c>
      <c r="G6921" s="19" t="s">
        <v>40</v>
      </c>
      <c r="H6921" s="44" t="s">
        <v>39</v>
      </c>
      <c r="I6921" s="19" t="s">
        <v>39</v>
      </c>
    </row>
    <row r="6922">
      <c r="A6922" s="41">
        <v>44421.0</v>
      </c>
      <c r="B6922" s="19">
        <v>959555.0</v>
      </c>
      <c r="C6922" s="19">
        <v>0.0</v>
      </c>
      <c r="D6922" s="42">
        <v>46.9</v>
      </c>
      <c r="E6922" s="43">
        <v>1.0</v>
      </c>
      <c r="F6922" s="19" t="s">
        <v>40</v>
      </c>
      <c r="G6922" s="19" t="s">
        <v>40</v>
      </c>
      <c r="H6922" s="44" t="s">
        <v>39</v>
      </c>
      <c r="I6922" s="19" t="s">
        <v>39</v>
      </c>
    </row>
    <row r="6923">
      <c r="A6923" s="41">
        <v>44422.0</v>
      </c>
      <c r="B6923" s="19">
        <v>960009.0</v>
      </c>
      <c r="C6923" s="19">
        <v>0.0</v>
      </c>
      <c r="D6923" s="42">
        <v>83.0</v>
      </c>
      <c r="E6923" s="43">
        <v>1.0</v>
      </c>
      <c r="F6923" s="19" t="s">
        <v>40</v>
      </c>
      <c r="G6923" s="19" t="s">
        <v>40</v>
      </c>
      <c r="H6923" s="44" t="s">
        <v>39</v>
      </c>
      <c r="I6923" s="19" t="s">
        <v>39</v>
      </c>
    </row>
    <row r="6924">
      <c r="A6924" s="41">
        <v>44423.0</v>
      </c>
      <c r="B6924" s="19">
        <v>961112.0</v>
      </c>
      <c r="C6924" s="19">
        <v>0.0</v>
      </c>
      <c r="D6924" s="42">
        <v>35.2</v>
      </c>
      <c r="E6924" s="43">
        <v>1.0</v>
      </c>
      <c r="F6924" s="19" t="s">
        <v>40</v>
      </c>
      <c r="G6924" s="19" t="s">
        <v>40</v>
      </c>
      <c r="H6924" s="44" t="s">
        <v>39</v>
      </c>
      <c r="I6924" s="19" t="s">
        <v>39</v>
      </c>
    </row>
    <row r="6925">
      <c r="A6925" s="41">
        <v>44409.0</v>
      </c>
      <c r="B6925" s="19">
        <v>949719.0</v>
      </c>
      <c r="C6925" s="19">
        <v>0.0</v>
      </c>
      <c r="D6925" s="42">
        <v>46.8</v>
      </c>
      <c r="E6925" s="43">
        <v>1.0</v>
      </c>
      <c r="F6925" s="19" t="s">
        <v>40</v>
      </c>
      <c r="G6925" s="19" t="s">
        <v>40</v>
      </c>
      <c r="H6925" s="44" t="s">
        <v>39</v>
      </c>
      <c r="I6925" s="19" t="s">
        <v>39</v>
      </c>
    </row>
    <row r="6926">
      <c r="A6926" s="41">
        <v>44411.0</v>
      </c>
      <c r="B6926" s="19">
        <v>951618.0</v>
      </c>
      <c r="C6926" s="19">
        <v>0.0</v>
      </c>
      <c r="D6926" s="42">
        <v>53.7</v>
      </c>
      <c r="E6926" s="43">
        <v>1.0</v>
      </c>
      <c r="F6926" s="19" t="s">
        <v>40</v>
      </c>
      <c r="G6926" s="19" t="s">
        <v>40</v>
      </c>
      <c r="H6926" s="44" t="s">
        <v>39</v>
      </c>
      <c r="I6926" s="19" t="s">
        <v>39</v>
      </c>
    </row>
    <row r="6927">
      <c r="A6927" s="41">
        <v>44413.0</v>
      </c>
      <c r="B6927" s="19">
        <v>953711.0</v>
      </c>
      <c r="C6927" s="19">
        <v>1.0</v>
      </c>
      <c r="D6927" s="42">
        <v>46.2</v>
      </c>
      <c r="E6927" s="43">
        <v>1.0</v>
      </c>
      <c r="F6927" s="19" t="s">
        <v>40</v>
      </c>
      <c r="G6927" s="19" t="s">
        <v>40</v>
      </c>
      <c r="H6927" s="44" t="s">
        <v>39</v>
      </c>
      <c r="I6927" s="19" t="s">
        <v>39</v>
      </c>
    </row>
    <row r="6928">
      <c r="A6928" s="41">
        <v>44415.0</v>
      </c>
      <c r="B6928" s="19">
        <v>954942.0</v>
      </c>
      <c r="C6928" s="19">
        <v>1.0</v>
      </c>
      <c r="D6928" s="42">
        <v>59.1</v>
      </c>
      <c r="E6928" s="43">
        <v>1.0</v>
      </c>
      <c r="F6928" s="19" t="s">
        <v>40</v>
      </c>
      <c r="G6928" s="19" t="s">
        <v>40</v>
      </c>
      <c r="H6928" s="44" t="s">
        <v>39</v>
      </c>
      <c r="I6928" s="19" t="s">
        <v>39</v>
      </c>
    </row>
    <row r="6929">
      <c r="A6929" s="41">
        <v>44416.0</v>
      </c>
      <c r="B6929" s="19">
        <v>956119.0</v>
      </c>
      <c r="C6929" s="19">
        <v>0.0</v>
      </c>
      <c r="D6929" s="42">
        <v>75.3</v>
      </c>
      <c r="E6929" s="43">
        <v>1.0</v>
      </c>
      <c r="F6929" s="19" t="s">
        <v>40</v>
      </c>
      <c r="G6929" s="19" t="s">
        <v>40</v>
      </c>
      <c r="H6929" s="44" t="s">
        <v>39</v>
      </c>
      <c r="I6929" s="19" t="s">
        <v>39</v>
      </c>
    </row>
    <row r="6930">
      <c r="A6930" s="41">
        <v>44418.0</v>
      </c>
      <c r="B6930" s="19">
        <v>957840.0</v>
      </c>
      <c r="C6930" s="19">
        <v>0.0</v>
      </c>
      <c r="D6930" s="42">
        <v>177.7</v>
      </c>
      <c r="E6930" s="43">
        <v>1.0</v>
      </c>
      <c r="F6930" s="19" t="s">
        <v>40</v>
      </c>
      <c r="G6930" s="19" t="s">
        <v>40</v>
      </c>
      <c r="H6930" s="44" t="s">
        <v>39</v>
      </c>
      <c r="I6930" s="19" t="s">
        <v>39</v>
      </c>
    </row>
    <row r="6931">
      <c r="A6931" s="41">
        <v>44418.0</v>
      </c>
      <c r="B6931" s="19">
        <v>957490.0</v>
      </c>
      <c r="C6931" s="19">
        <v>0.0</v>
      </c>
      <c r="D6931" s="42">
        <v>36.9</v>
      </c>
      <c r="E6931" s="43">
        <v>1.0</v>
      </c>
      <c r="F6931" s="19" t="s">
        <v>40</v>
      </c>
      <c r="G6931" s="19" t="s">
        <v>40</v>
      </c>
      <c r="H6931" s="44" t="s">
        <v>39</v>
      </c>
      <c r="I6931" s="19" t="s">
        <v>39</v>
      </c>
    </row>
    <row r="6932">
      <c r="A6932" s="41">
        <v>44420.0</v>
      </c>
      <c r="B6932" s="19">
        <v>959119.0</v>
      </c>
      <c r="C6932" s="19">
        <v>1.0</v>
      </c>
      <c r="D6932" s="42">
        <v>24.2</v>
      </c>
      <c r="E6932" s="43">
        <v>1.0</v>
      </c>
      <c r="F6932" s="19" t="s">
        <v>40</v>
      </c>
      <c r="G6932" s="19" t="s">
        <v>40</v>
      </c>
      <c r="H6932" s="44" t="s">
        <v>39</v>
      </c>
      <c r="I6932" s="19" t="s">
        <v>39</v>
      </c>
    </row>
    <row r="6933">
      <c r="A6933" s="41">
        <v>44409.0</v>
      </c>
      <c r="B6933" s="19">
        <v>949698.0</v>
      </c>
      <c r="C6933" s="19">
        <v>0.0</v>
      </c>
      <c r="D6933" s="42">
        <v>149.5</v>
      </c>
      <c r="E6933" s="43">
        <v>1.0</v>
      </c>
      <c r="F6933" s="19" t="s">
        <v>40</v>
      </c>
      <c r="G6933" s="19" t="s">
        <v>40</v>
      </c>
      <c r="H6933" s="44" t="s">
        <v>39</v>
      </c>
      <c r="I6933" s="19" t="s">
        <v>39</v>
      </c>
    </row>
    <row r="6934">
      <c r="A6934" s="41">
        <v>44409.0</v>
      </c>
      <c r="B6934" s="19">
        <v>949685.0</v>
      </c>
      <c r="C6934" s="19">
        <v>0.0</v>
      </c>
      <c r="D6934" s="42">
        <v>95.5</v>
      </c>
      <c r="E6934" s="43">
        <v>1.0</v>
      </c>
      <c r="F6934" s="19" t="s">
        <v>40</v>
      </c>
      <c r="G6934" s="19" t="s">
        <v>40</v>
      </c>
      <c r="H6934" s="44" t="s">
        <v>39</v>
      </c>
      <c r="I6934" s="19" t="s">
        <v>39</v>
      </c>
    </row>
    <row r="6935">
      <c r="A6935" s="41">
        <v>44410.0</v>
      </c>
      <c r="B6935" s="19">
        <v>951059.0</v>
      </c>
      <c r="C6935" s="19">
        <v>0.0</v>
      </c>
      <c r="D6935" s="42">
        <v>85.2</v>
      </c>
      <c r="E6935" s="43">
        <v>1.0</v>
      </c>
      <c r="F6935" s="19" t="s">
        <v>40</v>
      </c>
      <c r="G6935" s="19" t="s">
        <v>40</v>
      </c>
      <c r="H6935" s="44" t="s">
        <v>39</v>
      </c>
      <c r="I6935" s="19" t="s">
        <v>39</v>
      </c>
    </row>
    <row r="6936">
      <c r="A6936" s="41">
        <v>44411.0</v>
      </c>
      <c r="B6936" s="19">
        <v>951914.0</v>
      </c>
      <c r="C6936" s="19">
        <v>0.0</v>
      </c>
      <c r="D6936" s="42">
        <v>33.2</v>
      </c>
      <c r="E6936" s="43">
        <v>1.0</v>
      </c>
      <c r="F6936" s="19" t="s">
        <v>40</v>
      </c>
      <c r="G6936" s="19" t="s">
        <v>40</v>
      </c>
      <c r="H6936" s="44" t="s">
        <v>39</v>
      </c>
      <c r="I6936" s="19" t="s">
        <v>39</v>
      </c>
    </row>
    <row r="6937">
      <c r="A6937" s="41">
        <v>44413.0</v>
      </c>
      <c r="B6937" s="19">
        <v>953321.0</v>
      </c>
      <c r="C6937" s="19">
        <v>0.0</v>
      </c>
      <c r="D6937" s="42">
        <v>70.7</v>
      </c>
      <c r="E6937" s="43">
        <v>1.0</v>
      </c>
      <c r="F6937" s="19" t="s">
        <v>40</v>
      </c>
      <c r="G6937" s="19" t="s">
        <v>40</v>
      </c>
      <c r="H6937" s="44" t="s">
        <v>39</v>
      </c>
      <c r="I6937" s="19" t="s">
        <v>39</v>
      </c>
    </row>
    <row r="6938">
      <c r="A6938" s="41">
        <v>44414.0</v>
      </c>
      <c r="B6938" s="19">
        <v>954210.0</v>
      </c>
      <c r="C6938" s="19">
        <v>0.0</v>
      </c>
      <c r="D6938" s="42">
        <v>74.5</v>
      </c>
      <c r="E6938" s="43">
        <v>1.0</v>
      </c>
      <c r="F6938" s="19" t="s">
        <v>40</v>
      </c>
      <c r="G6938" s="19" t="s">
        <v>40</v>
      </c>
      <c r="H6938" s="44" t="s">
        <v>39</v>
      </c>
      <c r="I6938" s="19" t="s">
        <v>39</v>
      </c>
    </row>
    <row r="6939">
      <c r="A6939" s="41">
        <v>44417.0</v>
      </c>
      <c r="B6939" s="19">
        <v>956483.0</v>
      </c>
      <c r="C6939" s="19">
        <v>0.0</v>
      </c>
      <c r="D6939" s="42">
        <v>68.6</v>
      </c>
      <c r="E6939" s="43">
        <v>1.0</v>
      </c>
      <c r="F6939" s="19" t="s">
        <v>40</v>
      </c>
      <c r="G6939" s="19" t="s">
        <v>40</v>
      </c>
      <c r="H6939" s="44" t="s">
        <v>39</v>
      </c>
      <c r="I6939" s="19" t="s">
        <v>39</v>
      </c>
    </row>
    <row r="6940">
      <c r="A6940" s="41">
        <v>44417.0</v>
      </c>
      <c r="B6940" s="19">
        <v>956699.0</v>
      </c>
      <c r="C6940" s="19">
        <v>0.0</v>
      </c>
      <c r="D6940" s="42">
        <v>35.6</v>
      </c>
      <c r="E6940" s="43">
        <v>1.0</v>
      </c>
      <c r="F6940" s="19" t="s">
        <v>40</v>
      </c>
      <c r="G6940" s="19" t="s">
        <v>40</v>
      </c>
      <c r="H6940" s="44" t="s">
        <v>39</v>
      </c>
      <c r="I6940" s="19" t="s">
        <v>39</v>
      </c>
    </row>
    <row r="6941">
      <c r="A6941" s="41">
        <v>44418.0</v>
      </c>
      <c r="B6941" s="19">
        <v>957234.0</v>
      </c>
      <c r="C6941" s="19">
        <v>0.0</v>
      </c>
      <c r="D6941" s="42">
        <v>126.8</v>
      </c>
      <c r="E6941" s="43">
        <v>1.0</v>
      </c>
      <c r="F6941" s="19" t="s">
        <v>40</v>
      </c>
      <c r="G6941" s="19" t="s">
        <v>40</v>
      </c>
      <c r="H6941" s="44" t="s">
        <v>39</v>
      </c>
      <c r="I6941" s="19" t="s">
        <v>39</v>
      </c>
    </row>
    <row r="6942">
      <c r="A6942" s="41">
        <v>44418.0</v>
      </c>
      <c r="B6942" s="19">
        <v>957873.0</v>
      </c>
      <c r="C6942" s="19">
        <v>0.0</v>
      </c>
      <c r="D6942" s="42">
        <v>80.5</v>
      </c>
      <c r="E6942" s="43">
        <v>1.0</v>
      </c>
      <c r="F6942" s="19" t="s">
        <v>40</v>
      </c>
      <c r="G6942" s="19" t="s">
        <v>40</v>
      </c>
      <c r="H6942" s="44" t="s">
        <v>39</v>
      </c>
      <c r="I6942" s="19" t="s">
        <v>39</v>
      </c>
    </row>
    <row r="6943">
      <c r="A6943" s="41">
        <v>44420.0</v>
      </c>
      <c r="B6943" s="19">
        <v>959060.0</v>
      </c>
      <c r="C6943" s="19">
        <v>0.0</v>
      </c>
      <c r="D6943" s="42">
        <v>59.9</v>
      </c>
      <c r="E6943" s="43">
        <v>1.0</v>
      </c>
      <c r="F6943" s="19" t="s">
        <v>40</v>
      </c>
      <c r="G6943" s="19" t="s">
        <v>40</v>
      </c>
      <c r="H6943" s="44" t="s">
        <v>39</v>
      </c>
      <c r="I6943" s="19" t="s">
        <v>39</v>
      </c>
    </row>
    <row r="6944">
      <c r="A6944" s="41">
        <v>44409.0</v>
      </c>
      <c r="B6944" s="19">
        <v>949308.0</v>
      </c>
      <c r="C6944" s="19">
        <v>0.0</v>
      </c>
      <c r="D6944" s="42">
        <v>103.3</v>
      </c>
      <c r="E6944" s="43">
        <v>1.0</v>
      </c>
      <c r="F6944" s="19" t="s">
        <v>40</v>
      </c>
      <c r="G6944" s="19" t="s">
        <v>40</v>
      </c>
      <c r="H6944" s="44" t="s">
        <v>39</v>
      </c>
      <c r="I6944" s="19" t="s">
        <v>39</v>
      </c>
    </row>
    <row r="6945">
      <c r="A6945" s="41">
        <v>44410.0</v>
      </c>
      <c r="B6945" s="19">
        <v>950044.0</v>
      </c>
      <c r="C6945" s="19">
        <v>0.0</v>
      </c>
      <c r="D6945" s="42">
        <v>93.5</v>
      </c>
      <c r="E6945" s="43">
        <v>1.0</v>
      </c>
      <c r="F6945" s="19" t="s">
        <v>40</v>
      </c>
      <c r="G6945" s="19" t="s">
        <v>40</v>
      </c>
      <c r="H6945" s="44" t="s">
        <v>39</v>
      </c>
      <c r="I6945" s="19" t="s">
        <v>39</v>
      </c>
    </row>
    <row r="6946">
      <c r="A6946" s="41">
        <v>44412.0</v>
      </c>
      <c r="B6946" s="19">
        <v>952034.0</v>
      </c>
      <c r="C6946" s="19">
        <v>1.0</v>
      </c>
      <c r="D6946" s="42">
        <v>120.8</v>
      </c>
      <c r="E6946" s="43">
        <v>1.0</v>
      </c>
      <c r="F6946" s="19" t="s">
        <v>40</v>
      </c>
      <c r="G6946" s="19" t="s">
        <v>40</v>
      </c>
      <c r="H6946" s="44" t="s">
        <v>39</v>
      </c>
      <c r="I6946" s="19" t="s">
        <v>39</v>
      </c>
    </row>
    <row r="6947">
      <c r="A6947" s="41">
        <v>44413.0</v>
      </c>
      <c r="B6947" s="19">
        <v>953256.0</v>
      </c>
      <c r="C6947" s="19">
        <v>0.0</v>
      </c>
      <c r="D6947" s="42">
        <v>111.7</v>
      </c>
      <c r="E6947" s="43">
        <v>1.0</v>
      </c>
      <c r="F6947" s="19" t="s">
        <v>40</v>
      </c>
      <c r="G6947" s="19" t="s">
        <v>40</v>
      </c>
      <c r="H6947" s="44" t="s">
        <v>39</v>
      </c>
      <c r="I6947" s="19" t="s">
        <v>39</v>
      </c>
    </row>
    <row r="6948">
      <c r="A6948" s="41">
        <v>44415.0</v>
      </c>
      <c r="B6948" s="19">
        <v>954926.0</v>
      </c>
      <c r="C6948" s="19">
        <v>0.0</v>
      </c>
      <c r="D6948" s="42">
        <v>136.6</v>
      </c>
      <c r="E6948" s="43">
        <v>1.0</v>
      </c>
      <c r="F6948" s="19" t="s">
        <v>40</v>
      </c>
      <c r="G6948" s="19" t="s">
        <v>40</v>
      </c>
      <c r="H6948" s="44" t="s">
        <v>39</v>
      </c>
      <c r="I6948" s="19" t="s">
        <v>39</v>
      </c>
    </row>
    <row r="6949">
      <c r="A6949" s="41">
        <v>44416.0</v>
      </c>
      <c r="B6949" s="19">
        <v>956296.0</v>
      </c>
      <c r="C6949" s="19">
        <v>0.0</v>
      </c>
      <c r="D6949" s="42">
        <v>196.8</v>
      </c>
      <c r="E6949" s="43">
        <v>1.0</v>
      </c>
      <c r="F6949" s="19" t="s">
        <v>40</v>
      </c>
      <c r="G6949" s="19" t="s">
        <v>40</v>
      </c>
      <c r="H6949" s="44" t="s">
        <v>39</v>
      </c>
      <c r="I6949" s="19" t="s">
        <v>39</v>
      </c>
    </row>
    <row r="6950">
      <c r="A6950" s="41">
        <v>44418.0</v>
      </c>
      <c r="B6950" s="19">
        <v>957279.0</v>
      </c>
      <c r="C6950" s="19">
        <v>0.0</v>
      </c>
      <c r="D6950" s="42">
        <v>91.7</v>
      </c>
      <c r="E6950" s="43">
        <v>1.0</v>
      </c>
      <c r="F6950" s="19" t="s">
        <v>40</v>
      </c>
      <c r="G6950" s="19" t="s">
        <v>40</v>
      </c>
      <c r="H6950" s="44" t="s">
        <v>39</v>
      </c>
      <c r="I6950" s="19" t="s">
        <v>39</v>
      </c>
    </row>
    <row r="6951">
      <c r="A6951" s="41">
        <v>44420.0</v>
      </c>
      <c r="B6951" s="19">
        <v>959380.0</v>
      </c>
      <c r="C6951" s="19">
        <v>1.0</v>
      </c>
      <c r="D6951" s="42">
        <v>56.9</v>
      </c>
      <c r="E6951" s="43">
        <v>1.0</v>
      </c>
      <c r="F6951" s="19" t="s">
        <v>40</v>
      </c>
      <c r="G6951" s="19" t="s">
        <v>40</v>
      </c>
      <c r="H6951" s="44" t="s">
        <v>39</v>
      </c>
      <c r="I6951" s="19" t="s">
        <v>39</v>
      </c>
    </row>
    <row r="6952">
      <c r="A6952" s="41">
        <v>44420.0</v>
      </c>
      <c r="B6952" s="19">
        <v>959167.0</v>
      </c>
      <c r="C6952" s="19">
        <v>0.0</v>
      </c>
      <c r="D6952" s="42">
        <v>26.5</v>
      </c>
      <c r="E6952" s="43">
        <v>1.0</v>
      </c>
      <c r="F6952" s="19" t="s">
        <v>40</v>
      </c>
      <c r="G6952" s="19" t="s">
        <v>40</v>
      </c>
      <c r="H6952" s="44" t="s">
        <v>39</v>
      </c>
      <c r="I6952" s="19" t="s">
        <v>39</v>
      </c>
    </row>
    <row r="6953">
      <c r="A6953" s="41">
        <v>44422.0</v>
      </c>
      <c r="B6953" s="19">
        <v>960027.0</v>
      </c>
      <c r="C6953" s="19">
        <v>0.0</v>
      </c>
      <c r="D6953" s="42">
        <v>117.6</v>
      </c>
      <c r="E6953" s="43">
        <v>1.0</v>
      </c>
      <c r="F6953" s="19" t="s">
        <v>40</v>
      </c>
      <c r="G6953" s="19" t="s">
        <v>40</v>
      </c>
      <c r="H6953" s="44" t="s">
        <v>39</v>
      </c>
      <c r="I6953" s="19" t="s">
        <v>39</v>
      </c>
    </row>
    <row r="6954">
      <c r="A6954" s="41">
        <v>44409.0</v>
      </c>
      <c r="B6954" s="19">
        <v>949773.0</v>
      </c>
      <c r="C6954" s="19">
        <v>0.0</v>
      </c>
      <c r="D6954" s="42">
        <v>72.3</v>
      </c>
      <c r="E6954" s="43">
        <v>1.0</v>
      </c>
      <c r="F6954" s="19" t="s">
        <v>40</v>
      </c>
      <c r="G6954" s="19" t="s">
        <v>40</v>
      </c>
      <c r="H6954" s="44" t="s">
        <v>39</v>
      </c>
      <c r="I6954" s="19" t="s">
        <v>39</v>
      </c>
    </row>
    <row r="6955">
      <c r="A6955" s="41">
        <v>44410.0</v>
      </c>
      <c r="B6955" s="19">
        <v>950646.0</v>
      </c>
      <c r="C6955" s="19">
        <v>1.0</v>
      </c>
      <c r="D6955" s="42">
        <v>32.7</v>
      </c>
      <c r="E6955" s="43">
        <v>1.0</v>
      </c>
      <c r="F6955" s="19" t="s">
        <v>40</v>
      </c>
      <c r="G6955" s="19" t="s">
        <v>40</v>
      </c>
      <c r="H6955" s="44" t="s">
        <v>39</v>
      </c>
      <c r="I6955" s="19" t="s">
        <v>39</v>
      </c>
    </row>
    <row r="6956">
      <c r="A6956" s="41">
        <v>44410.0</v>
      </c>
      <c r="B6956" s="19">
        <v>950501.0</v>
      </c>
      <c r="C6956" s="19">
        <v>1.0</v>
      </c>
      <c r="D6956" s="42">
        <v>133.5</v>
      </c>
      <c r="E6956" s="43">
        <v>1.0</v>
      </c>
      <c r="F6956" s="19" t="s">
        <v>40</v>
      </c>
      <c r="G6956" s="19" t="s">
        <v>40</v>
      </c>
      <c r="H6956" s="44" t="s">
        <v>39</v>
      </c>
      <c r="I6956" s="19" t="s">
        <v>39</v>
      </c>
    </row>
    <row r="6957">
      <c r="A6957" s="41">
        <v>44412.0</v>
      </c>
      <c r="B6957" s="19">
        <v>952696.0</v>
      </c>
      <c r="C6957" s="19">
        <v>0.0</v>
      </c>
      <c r="D6957" s="42">
        <v>35.3</v>
      </c>
      <c r="E6957" s="43">
        <v>1.0</v>
      </c>
      <c r="F6957" s="19" t="s">
        <v>40</v>
      </c>
      <c r="G6957" s="19" t="s">
        <v>40</v>
      </c>
      <c r="H6957" s="44" t="s">
        <v>39</v>
      </c>
      <c r="I6957" s="19" t="s">
        <v>39</v>
      </c>
    </row>
    <row r="6958">
      <c r="A6958" s="41">
        <v>44412.0</v>
      </c>
      <c r="B6958" s="19">
        <v>952273.0</v>
      </c>
      <c r="C6958" s="19">
        <v>1.0</v>
      </c>
      <c r="D6958" s="42">
        <v>12.9</v>
      </c>
      <c r="E6958" s="43">
        <v>1.0</v>
      </c>
      <c r="F6958" s="19" t="s">
        <v>40</v>
      </c>
      <c r="G6958" s="19" t="s">
        <v>40</v>
      </c>
      <c r="H6958" s="44" t="s">
        <v>39</v>
      </c>
      <c r="I6958" s="19" t="s">
        <v>39</v>
      </c>
    </row>
    <row r="6959">
      <c r="A6959" s="41">
        <v>44415.0</v>
      </c>
      <c r="B6959" s="19">
        <v>955064.0</v>
      </c>
      <c r="C6959" s="19">
        <v>0.0</v>
      </c>
      <c r="D6959" s="42">
        <v>49.4</v>
      </c>
      <c r="E6959" s="43">
        <v>1.0</v>
      </c>
      <c r="F6959" s="19" t="s">
        <v>40</v>
      </c>
      <c r="G6959" s="19" t="s">
        <v>40</v>
      </c>
      <c r="H6959" s="44" t="s">
        <v>39</v>
      </c>
      <c r="I6959" s="19" t="s">
        <v>39</v>
      </c>
    </row>
    <row r="6960">
      <c r="A6960" s="41">
        <v>44415.0</v>
      </c>
      <c r="B6960" s="19">
        <v>955211.0</v>
      </c>
      <c r="C6960" s="19">
        <v>0.0</v>
      </c>
      <c r="D6960" s="42">
        <v>45.4</v>
      </c>
      <c r="E6960" s="43">
        <v>1.0</v>
      </c>
      <c r="F6960" s="19" t="s">
        <v>40</v>
      </c>
      <c r="G6960" s="19" t="s">
        <v>40</v>
      </c>
      <c r="H6960" s="44" t="s">
        <v>39</v>
      </c>
      <c r="I6960" s="19" t="s">
        <v>39</v>
      </c>
    </row>
    <row r="6961">
      <c r="A6961" s="41">
        <v>44418.0</v>
      </c>
      <c r="B6961" s="19">
        <v>957326.0</v>
      </c>
      <c r="C6961" s="19">
        <v>0.0</v>
      </c>
      <c r="D6961" s="42">
        <v>46.8</v>
      </c>
      <c r="E6961" s="43">
        <v>1.0</v>
      </c>
      <c r="F6961" s="19" t="s">
        <v>40</v>
      </c>
      <c r="G6961" s="19" t="s">
        <v>40</v>
      </c>
      <c r="H6961" s="44" t="s">
        <v>39</v>
      </c>
      <c r="I6961" s="19" t="s">
        <v>39</v>
      </c>
    </row>
    <row r="6962">
      <c r="A6962" s="41">
        <v>44420.0</v>
      </c>
      <c r="B6962" s="19">
        <v>958671.0</v>
      </c>
      <c r="C6962" s="19">
        <v>0.0</v>
      </c>
      <c r="D6962" s="42">
        <v>76.4</v>
      </c>
      <c r="E6962" s="43">
        <v>1.0</v>
      </c>
      <c r="F6962" s="19" t="s">
        <v>40</v>
      </c>
      <c r="G6962" s="19" t="s">
        <v>40</v>
      </c>
      <c r="H6962" s="44" t="s">
        <v>39</v>
      </c>
      <c r="I6962" s="19" t="s">
        <v>39</v>
      </c>
    </row>
    <row r="6963">
      <c r="A6963" s="41">
        <v>44409.0</v>
      </c>
      <c r="B6963" s="19">
        <v>949838.0</v>
      </c>
      <c r="C6963" s="19">
        <v>0.0</v>
      </c>
      <c r="D6963" s="42">
        <v>72.1</v>
      </c>
      <c r="E6963" s="43">
        <v>1.0</v>
      </c>
      <c r="F6963" s="19" t="s">
        <v>40</v>
      </c>
      <c r="G6963" s="19" t="s">
        <v>40</v>
      </c>
      <c r="H6963" s="44" t="s">
        <v>39</v>
      </c>
      <c r="I6963" s="19" t="s">
        <v>39</v>
      </c>
    </row>
    <row r="6964">
      <c r="A6964" s="41">
        <v>44409.0</v>
      </c>
      <c r="B6964" s="19">
        <v>949223.0</v>
      </c>
      <c r="C6964" s="19">
        <v>0.0</v>
      </c>
      <c r="D6964" s="42">
        <v>72.1</v>
      </c>
      <c r="E6964" s="43">
        <v>1.0</v>
      </c>
      <c r="F6964" s="19" t="s">
        <v>40</v>
      </c>
      <c r="G6964" s="19" t="s">
        <v>40</v>
      </c>
      <c r="H6964" s="44" t="s">
        <v>39</v>
      </c>
      <c r="I6964" s="19" t="s">
        <v>39</v>
      </c>
    </row>
    <row r="6965">
      <c r="A6965" s="41">
        <v>44411.0</v>
      </c>
      <c r="B6965" s="19">
        <v>951746.0</v>
      </c>
      <c r="C6965" s="19">
        <v>0.0</v>
      </c>
      <c r="D6965" s="42">
        <v>51.9</v>
      </c>
      <c r="E6965" s="43">
        <v>1.0</v>
      </c>
      <c r="F6965" s="19" t="s">
        <v>40</v>
      </c>
      <c r="G6965" s="19" t="s">
        <v>40</v>
      </c>
      <c r="H6965" s="44" t="s">
        <v>39</v>
      </c>
      <c r="I6965" s="19" t="s">
        <v>39</v>
      </c>
    </row>
    <row r="6966">
      <c r="A6966" s="41">
        <v>44412.0</v>
      </c>
      <c r="B6966" s="19">
        <v>952504.0</v>
      </c>
      <c r="C6966" s="19">
        <v>1.0</v>
      </c>
      <c r="D6966" s="42">
        <v>33.3</v>
      </c>
      <c r="E6966" s="43">
        <v>1.0</v>
      </c>
      <c r="F6966" s="19" t="s">
        <v>40</v>
      </c>
      <c r="G6966" s="19" t="s">
        <v>40</v>
      </c>
      <c r="H6966" s="44" t="s">
        <v>39</v>
      </c>
      <c r="I6966" s="19" t="s">
        <v>39</v>
      </c>
    </row>
    <row r="6967">
      <c r="A6967" s="41">
        <v>44413.0</v>
      </c>
      <c r="B6967" s="19">
        <v>953301.0</v>
      </c>
      <c r="C6967" s="19">
        <v>1.0</v>
      </c>
      <c r="D6967" s="42">
        <v>31.0</v>
      </c>
      <c r="E6967" s="43">
        <v>1.0</v>
      </c>
      <c r="F6967" s="19" t="s">
        <v>40</v>
      </c>
      <c r="G6967" s="19" t="s">
        <v>40</v>
      </c>
      <c r="H6967" s="44" t="s">
        <v>39</v>
      </c>
      <c r="I6967" s="19" t="s">
        <v>39</v>
      </c>
    </row>
    <row r="6968">
      <c r="A6968" s="41">
        <v>44419.0</v>
      </c>
      <c r="B6968" s="19">
        <v>958422.0</v>
      </c>
      <c r="C6968" s="19">
        <v>0.0</v>
      </c>
      <c r="D6968" s="42">
        <v>26.6</v>
      </c>
      <c r="E6968" s="43">
        <v>1.0</v>
      </c>
      <c r="F6968" s="19" t="s">
        <v>40</v>
      </c>
      <c r="G6968" s="19" t="s">
        <v>40</v>
      </c>
      <c r="H6968" s="44" t="s">
        <v>39</v>
      </c>
      <c r="I6968" s="19" t="s">
        <v>39</v>
      </c>
    </row>
    <row r="6969">
      <c r="A6969" s="41">
        <v>44421.0</v>
      </c>
      <c r="B6969" s="19">
        <v>959761.0</v>
      </c>
      <c r="C6969" s="19">
        <v>0.0</v>
      </c>
      <c r="D6969" s="42">
        <v>69.0</v>
      </c>
      <c r="E6969" s="43">
        <v>1.0</v>
      </c>
      <c r="F6969" s="19" t="s">
        <v>40</v>
      </c>
      <c r="G6969" s="19" t="s">
        <v>40</v>
      </c>
      <c r="H6969" s="44" t="s">
        <v>39</v>
      </c>
      <c r="I6969" s="19" t="s">
        <v>39</v>
      </c>
    </row>
    <row r="6970">
      <c r="A6970" s="41">
        <v>44423.0</v>
      </c>
      <c r="B6970" s="19">
        <v>960483.0</v>
      </c>
      <c r="C6970" s="19">
        <v>0.0</v>
      </c>
      <c r="D6970" s="42">
        <v>92.5</v>
      </c>
      <c r="E6970" s="43">
        <v>1.0</v>
      </c>
      <c r="F6970" s="19" t="s">
        <v>40</v>
      </c>
      <c r="G6970" s="19" t="s">
        <v>40</v>
      </c>
      <c r="H6970" s="44" t="s">
        <v>39</v>
      </c>
      <c r="I6970" s="19" t="s">
        <v>39</v>
      </c>
    </row>
    <row r="6971">
      <c r="A6971" s="41">
        <v>44409.0</v>
      </c>
      <c r="B6971" s="19">
        <v>949696.0</v>
      </c>
      <c r="C6971" s="19">
        <v>0.0</v>
      </c>
      <c r="D6971" s="42">
        <v>30.5</v>
      </c>
      <c r="E6971" s="43">
        <v>1.0</v>
      </c>
      <c r="F6971" s="19" t="s">
        <v>40</v>
      </c>
      <c r="G6971" s="19" t="s">
        <v>40</v>
      </c>
      <c r="H6971" s="44" t="s">
        <v>39</v>
      </c>
      <c r="I6971" s="19" t="s">
        <v>39</v>
      </c>
    </row>
    <row r="6972">
      <c r="A6972" s="41">
        <v>44409.0</v>
      </c>
      <c r="B6972" s="19">
        <v>949651.0</v>
      </c>
      <c r="C6972" s="19">
        <v>0.0</v>
      </c>
      <c r="D6972" s="42">
        <v>41.9</v>
      </c>
      <c r="E6972" s="43">
        <v>1.0</v>
      </c>
      <c r="F6972" s="19" t="s">
        <v>40</v>
      </c>
      <c r="G6972" s="19" t="s">
        <v>40</v>
      </c>
      <c r="H6972" s="44" t="s">
        <v>39</v>
      </c>
      <c r="I6972" s="19" t="s">
        <v>39</v>
      </c>
    </row>
    <row r="6973">
      <c r="A6973" s="41">
        <v>44410.0</v>
      </c>
      <c r="B6973" s="19">
        <v>950616.0</v>
      </c>
      <c r="C6973" s="19">
        <v>0.0</v>
      </c>
      <c r="D6973" s="42">
        <v>66.3</v>
      </c>
      <c r="E6973" s="43">
        <v>1.0</v>
      </c>
      <c r="F6973" s="19" t="s">
        <v>40</v>
      </c>
      <c r="G6973" s="19" t="s">
        <v>40</v>
      </c>
      <c r="H6973" s="44" t="s">
        <v>39</v>
      </c>
      <c r="I6973" s="19" t="s">
        <v>39</v>
      </c>
    </row>
    <row r="6974">
      <c r="A6974" s="41">
        <v>44411.0</v>
      </c>
      <c r="B6974" s="19">
        <v>951454.0</v>
      </c>
      <c r="C6974" s="19">
        <v>1.0</v>
      </c>
      <c r="D6974" s="42">
        <v>13.3</v>
      </c>
      <c r="E6974" s="43">
        <v>1.0</v>
      </c>
      <c r="F6974" s="19" t="s">
        <v>40</v>
      </c>
      <c r="G6974" s="19" t="s">
        <v>40</v>
      </c>
      <c r="H6974" s="44" t="s">
        <v>39</v>
      </c>
      <c r="I6974" s="19" t="s">
        <v>39</v>
      </c>
    </row>
    <row r="6975">
      <c r="A6975" s="41">
        <v>44411.0</v>
      </c>
      <c r="B6975" s="19">
        <v>951239.0</v>
      </c>
      <c r="C6975" s="19">
        <v>0.0</v>
      </c>
      <c r="D6975" s="42">
        <v>86.5</v>
      </c>
      <c r="E6975" s="43">
        <v>1.0</v>
      </c>
      <c r="F6975" s="19" t="s">
        <v>40</v>
      </c>
      <c r="G6975" s="19" t="s">
        <v>40</v>
      </c>
      <c r="H6975" s="44" t="s">
        <v>39</v>
      </c>
      <c r="I6975" s="19" t="s">
        <v>39</v>
      </c>
    </row>
    <row r="6976">
      <c r="A6976" s="41">
        <v>44412.0</v>
      </c>
      <c r="B6976" s="19">
        <v>952739.0</v>
      </c>
      <c r="C6976" s="19">
        <v>1.0</v>
      </c>
      <c r="D6976" s="42">
        <v>125.1</v>
      </c>
      <c r="E6976" s="43">
        <v>1.0</v>
      </c>
      <c r="F6976" s="19" t="s">
        <v>40</v>
      </c>
      <c r="G6976" s="19" t="s">
        <v>40</v>
      </c>
      <c r="H6976" s="44" t="s">
        <v>39</v>
      </c>
      <c r="I6976" s="19" t="s">
        <v>39</v>
      </c>
    </row>
    <row r="6977">
      <c r="A6977" s="41">
        <v>44412.0</v>
      </c>
      <c r="B6977" s="19">
        <v>952382.0</v>
      </c>
      <c r="C6977" s="19">
        <v>1.0</v>
      </c>
      <c r="D6977" s="42">
        <v>93.6</v>
      </c>
      <c r="E6977" s="43">
        <v>1.0</v>
      </c>
      <c r="F6977" s="19" t="s">
        <v>40</v>
      </c>
      <c r="G6977" s="19" t="s">
        <v>40</v>
      </c>
      <c r="H6977" s="44" t="s">
        <v>39</v>
      </c>
      <c r="I6977" s="19" t="s">
        <v>39</v>
      </c>
    </row>
    <row r="6978">
      <c r="A6978" s="41">
        <v>44416.0</v>
      </c>
      <c r="B6978" s="19">
        <v>956286.0</v>
      </c>
      <c r="C6978" s="19">
        <v>0.0</v>
      </c>
      <c r="D6978" s="42">
        <v>28.8</v>
      </c>
      <c r="E6978" s="43">
        <v>1.0</v>
      </c>
      <c r="F6978" s="19" t="s">
        <v>40</v>
      </c>
      <c r="G6978" s="19" t="s">
        <v>40</v>
      </c>
      <c r="H6978" s="44" t="s">
        <v>39</v>
      </c>
      <c r="I6978" s="19" t="s">
        <v>39</v>
      </c>
    </row>
    <row r="6979">
      <c r="A6979" s="41">
        <v>44417.0</v>
      </c>
      <c r="B6979" s="19">
        <v>956532.0</v>
      </c>
      <c r="C6979" s="19">
        <v>0.0</v>
      </c>
      <c r="D6979" s="42">
        <v>113.3</v>
      </c>
      <c r="E6979" s="43">
        <v>1.0</v>
      </c>
      <c r="F6979" s="19" t="s">
        <v>40</v>
      </c>
      <c r="G6979" s="19" t="s">
        <v>40</v>
      </c>
      <c r="H6979" s="44" t="s">
        <v>39</v>
      </c>
      <c r="I6979" s="19" t="s">
        <v>39</v>
      </c>
    </row>
    <row r="6980">
      <c r="A6980" s="41">
        <v>44420.0</v>
      </c>
      <c r="B6980" s="19">
        <v>959139.0</v>
      </c>
      <c r="C6980" s="19">
        <v>0.0</v>
      </c>
      <c r="D6980" s="42">
        <v>16.7</v>
      </c>
      <c r="E6980" s="43">
        <v>1.0</v>
      </c>
      <c r="F6980" s="19" t="s">
        <v>40</v>
      </c>
      <c r="G6980" s="19" t="s">
        <v>40</v>
      </c>
      <c r="H6980" s="44" t="s">
        <v>39</v>
      </c>
      <c r="I6980" s="19" t="s">
        <v>39</v>
      </c>
    </row>
    <row r="6981">
      <c r="A6981" s="41">
        <v>44422.0</v>
      </c>
      <c r="B6981" s="19">
        <v>960151.0</v>
      </c>
      <c r="C6981" s="19">
        <v>1.0</v>
      </c>
      <c r="D6981" s="42">
        <v>45.2</v>
      </c>
      <c r="E6981" s="43">
        <v>1.0</v>
      </c>
      <c r="F6981" s="19" t="s">
        <v>40</v>
      </c>
      <c r="G6981" s="19" t="s">
        <v>40</v>
      </c>
      <c r="H6981" s="44" t="s">
        <v>39</v>
      </c>
      <c r="I6981" s="19" t="s">
        <v>39</v>
      </c>
    </row>
    <row r="6982">
      <c r="A6982" s="41">
        <v>44423.0</v>
      </c>
      <c r="B6982" s="19">
        <v>961025.0</v>
      </c>
      <c r="C6982" s="19">
        <v>1.0</v>
      </c>
      <c r="D6982" s="42">
        <v>86.6</v>
      </c>
      <c r="E6982" s="43">
        <v>1.0</v>
      </c>
      <c r="F6982" s="19" t="s">
        <v>40</v>
      </c>
      <c r="G6982" s="19" t="s">
        <v>40</v>
      </c>
      <c r="H6982" s="44" t="s">
        <v>39</v>
      </c>
      <c r="I6982" s="19" t="s">
        <v>39</v>
      </c>
    </row>
    <row r="6983">
      <c r="A6983" s="41">
        <v>44423.0</v>
      </c>
      <c r="B6983" s="19">
        <v>960750.0</v>
      </c>
      <c r="C6983" s="19">
        <v>1.0</v>
      </c>
      <c r="D6983" s="42">
        <v>37.6</v>
      </c>
      <c r="E6983" s="43">
        <v>1.0</v>
      </c>
      <c r="F6983" s="19" t="s">
        <v>40</v>
      </c>
      <c r="G6983" s="19" t="s">
        <v>40</v>
      </c>
      <c r="H6983" s="44" t="s">
        <v>39</v>
      </c>
      <c r="I6983" s="19" t="s">
        <v>39</v>
      </c>
    </row>
    <row r="6984">
      <c r="A6984" s="41">
        <v>44411.0</v>
      </c>
      <c r="B6984" s="19">
        <v>951780.0</v>
      </c>
      <c r="C6984" s="19">
        <v>0.0</v>
      </c>
      <c r="D6984" s="42">
        <v>78.3</v>
      </c>
      <c r="E6984" s="43">
        <v>1.0</v>
      </c>
      <c r="F6984" s="19" t="s">
        <v>40</v>
      </c>
      <c r="G6984" s="19" t="s">
        <v>40</v>
      </c>
      <c r="H6984" s="44" t="s">
        <v>39</v>
      </c>
      <c r="I6984" s="19" t="s">
        <v>39</v>
      </c>
    </row>
    <row r="6985">
      <c r="A6985" s="41">
        <v>44421.0</v>
      </c>
      <c r="B6985" s="19">
        <v>959892.0</v>
      </c>
      <c r="C6985" s="19">
        <v>1.0</v>
      </c>
      <c r="D6985" s="42">
        <v>54.4</v>
      </c>
      <c r="E6985" s="43">
        <v>1.0</v>
      </c>
      <c r="F6985" s="19" t="s">
        <v>40</v>
      </c>
      <c r="G6985" s="19" t="s">
        <v>40</v>
      </c>
      <c r="H6985" s="44" t="s">
        <v>39</v>
      </c>
      <c r="I6985" s="19" t="s">
        <v>39</v>
      </c>
    </row>
    <row r="6986">
      <c r="A6986" s="41">
        <v>44421.0</v>
      </c>
      <c r="B6986" s="19">
        <v>959793.0</v>
      </c>
      <c r="C6986" s="19">
        <v>1.0</v>
      </c>
      <c r="D6986" s="42">
        <v>17.0</v>
      </c>
      <c r="E6986" s="43">
        <v>1.0</v>
      </c>
      <c r="F6986" s="19" t="s">
        <v>40</v>
      </c>
      <c r="G6986" s="19" t="s">
        <v>40</v>
      </c>
      <c r="H6986" s="44" t="s">
        <v>39</v>
      </c>
      <c r="I6986" s="19" t="s">
        <v>39</v>
      </c>
    </row>
    <row r="6987">
      <c r="A6987" s="41">
        <v>44411.0</v>
      </c>
      <c r="B6987" s="19">
        <v>951718.0</v>
      </c>
      <c r="C6987" s="19">
        <v>0.0</v>
      </c>
      <c r="D6987" s="42">
        <v>99.0</v>
      </c>
      <c r="E6987" s="43">
        <v>1.0</v>
      </c>
      <c r="F6987" s="19" t="s">
        <v>40</v>
      </c>
      <c r="G6987" s="19" t="s">
        <v>40</v>
      </c>
      <c r="H6987" s="44" t="s">
        <v>39</v>
      </c>
      <c r="I6987" s="19" t="s">
        <v>39</v>
      </c>
    </row>
    <row r="6988">
      <c r="A6988" s="41">
        <v>44412.0</v>
      </c>
      <c r="B6988" s="19">
        <v>952730.0</v>
      </c>
      <c r="C6988" s="19">
        <v>0.0</v>
      </c>
      <c r="D6988" s="42">
        <v>27.6</v>
      </c>
      <c r="E6988" s="43">
        <v>1.0</v>
      </c>
      <c r="F6988" s="19" t="s">
        <v>40</v>
      </c>
      <c r="G6988" s="19" t="s">
        <v>40</v>
      </c>
      <c r="H6988" s="44" t="s">
        <v>39</v>
      </c>
      <c r="I6988" s="19" t="s">
        <v>39</v>
      </c>
    </row>
    <row r="6989">
      <c r="A6989" s="41">
        <v>44413.0</v>
      </c>
      <c r="B6989" s="19">
        <v>953797.0</v>
      </c>
      <c r="C6989" s="19">
        <v>0.0</v>
      </c>
      <c r="D6989" s="42">
        <v>37.0</v>
      </c>
      <c r="E6989" s="43">
        <v>1.0</v>
      </c>
      <c r="F6989" s="19" t="s">
        <v>40</v>
      </c>
      <c r="G6989" s="19" t="s">
        <v>40</v>
      </c>
      <c r="H6989" s="44" t="s">
        <v>39</v>
      </c>
      <c r="I6989" s="19" t="s">
        <v>39</v>
      </c>
    </row>
    <row r="6990">
      <c r="A6990" s="41">
        <v>44413.0</v>
      </c>
      <c r="B6990" s="19">
        <v>953764.0</v>
      </c>
      <c r="C6990" s="19">
        <v>1.0</v>
      </c>
      <c r="D6990" s="42">
        <v>40.2</v>
      </c>
      <c r="E6990" s="43">
        <v>1.0</v>
      </c>
      <c r="F6990" s="19" t="s">
        <v>40</v>
      </c>
      <c r="G6990" s="19" t="s">
        <v>40</v>
      </c>
      <c r="H6990" s="44" t="s">
        <v>39</v>
      </c>
      <c r="I6990" s="19" t="s">
        <v>39</v>
      </c>
    </row>
    <row r="6991">
      <c r="A6991" s="41">
        <v>44414.0</v>
      </c>
      <c r="B6991" s="19">
        <v>954460.0</v>
      </c>
      <c r="C6991" s="19">
        <v>1.0</v>
      </c>
      <c r="D6991" s="42">
        <v>85.4</v>
      </c>
      <c r="E6991" s="43">
        <v>1.0</v>
      </c>
      <c r="F6991" s="19" t="s">
        <v>40</v>
      </c>
      <c r="G6991" s="19" t="s">
        <v>40</v>
      </c>
      <c r="H6991" s="44" t="s">
        <v>39</v>
      </c>
      <c r="I6991" s="19" t="s">
        <v>39</v>
      </c>
    </row>
    <row r="6992">
      <c r="A6992" s="41">
        <v>44415.0</v>
      </c>
      <c r="B6992" s="19">
        <v>955107.0</v>
      </c>
      <c r="C6992" s="19">
        <v>1.0</v>
      </c>
      <c r="D6992" s="42">
        <v>37.6</v>
      </c>
      <c r="E6992" s="43">
        <v>1.0</v>
      </c>
      <c r="F6992" s="19" t="s">
        <v>40</v>
      </c>
      <c r="G6992" s="19" t="s">
        <v>40</v>
      </c>
      <c r="H6992" s="44" t="s">
        <v>39</v>
      </c>
      <c r="I6992" s="19" t="s">
        <v>39</v>
      </c>
    </row>
    <row r="6993">
      <c r="A6993" s="41">
        <v>44416.0</v>
      </c>
      <c r="B6993" s="19">
        <v>955422.0</v>
      </c>
      <c r="C6993" s="19">
        <v>0.0</v>
      </c>
      <c r="D6993" s="42">
        <v>48.7</v>
      </c>
      <c r="E6993" s="43">
        <v>1.0</v>
      </c>
      <c r="F6993" s="19" t="s">
        <v>40</v>
      </c>
      <c r="G6993" s="19" t="s">
        <v>40</v>
      </c>
      <c r="H6993" s="44" t="s">
        <v>39</v>
      </c>
      <c r="I6993" s="19" t="s">
        <v>39</v>
      </c>
    </row>
    <row r="6994">
      <c r="A6994" s="41">
        <v>44416.0</v>
      </c>
      <c r="B6994" s="19">
        <v>955889.0</v>
      </c>
      <c r="C6994" s="19">
        <v>0.0</v>
      </c>
      <c r="D6994" s="42">
        <v>105.4</v>
      </c>
      <c r="E6994" s="43">
        <v>1.0</v>
      </c>
      <c r="F6994" s="19" t="s">
        <v>40</v>
      </c>
      <c r="G6994" s="19" t="s">
        <v>40</v>
      </c>
      <c r="H6994" s="44" t="s">
        <v>39</v>
      </c>
      <c r="I6994" s="19" t="s">
        <v>39</v>
      </c>
    </row>
    <row r="6995">
      <c r="A6995" s="41">
        <v>44409.0</v>
      </c>
      <c r="B6995" s="19">
        <v>949586.0</v>
      </c>
      <c r="C6995" s="19">
        <v>1.0</v>
      </c>
      <c r="D6995" s="42">
        <v>33.9</v>
      </c>
      <c r="E6995" s="43">
        <v>1.0</v>
      </c>
      <c r="F6995" s="19" t="s">
        <v>40</v>
      </c>
      <c r="G6995" s="19" t="s">
        <v>40</v>
      </c>
      <c r="H6995" s="44" t="s">
        <v>39</v>
      </c>
      <c r="I6995" s="19" t="s">
        <v>39</v>
      </c>
    </row>
    <row r="6996">
      <c r="A6996" s="41">
        <v>44413.0</v>
      </c>
      <c r="B6996" s="19">
        <v>952926.0</v>
      </c>
      <c r="C6996" s="19">
        <v>1.0</v>
      </c>
      <c r="D6996" s="42">
        <v>44.8</v>
      </c>
      <c r="E6996" s="43">
        <v>1.0</v>
      </c>
      <c r="F6996" s="19" t="s">
        <v>40</v>
      </c>
      <c r="G6996" s="19" t="s">
        <v>40</v>
      </c>
      <c r="H6996" s="44" t="s">
        <v>39</v>
      </c>
      <c r="I6996" s="19" t="s">
        <v>39</v>
      </c>
    </row>
    <row r="6997">
      <c r="A6997" s="41">
        <v>44413.0</v>
      </c>
      <c r="B6997" s="19">
        <v>953315.0</v>
      </c>
      <c r="C6997" s="19">
        <v>1.0</v>
      </c>
      <c r="D6997" s="42">
        <v>134.8</v>
      </c>
      <c r="E6997" s="43">
        <v>1.0</v>
      </c>
      <c r="F6997" s="19" t="s">
        <v>40</v>
      </c>
      <c r="G6997" s="19" t="s">
        <v>40</v>
      </c>
      <c r="H6997" s="44" t="s">
        <v>39</v>
      </c>
      <c r="I6997" s="19" t="s">
        <v>39</v>
      </c>
    </row>
    <row r="6998">
      <c r="A6998" s="41">
        <v>44414.0</v>
      </c>
      <c r="B6998" s="19">
        <v>953997.0</v>
      </c>
      <c r="C6998" s="19">
        <v>1.0</v>
      </c>
      <c r="D6998" s="42">
        <v>75.3</v>
      </c>
      <c r="E6998" s="43">
        <v>1.0</v>
      </c>
      <c r="F6998" s="19" t="s">
        <v>40</v>
      </c>
      <c r="G6998" s="19" t="s">
        <v>40</v>
      </c>
      <c r="H6998" s="44" t="s">
        <v>39</v>
      </c>
      <c r="I6998" s="19" t="s">
        <v>39</v>
      </c>
    </row>
    <row r="6999">
      <c r="A6999" s="41">
        <v>44418.0</v>
      </c>
      <c r="B6999" s="19">
        <v>957562.0</v>
      </c>
      <c r="C6999" s="19">
        <v>0.0</v>
      </c>
      <c r="D6999" s="42">
        <v>20.8</v>
      </c>
      <c r="E6999" s="43">
        <v>1.0</v>
      </c>
      <c r="F6999" s="19" t="s">
        <v>40</v>
      </c>
      <c r="G6999" s="19" t="s">
        <v>40</v>
      </c>
      <c r="H6999" s="44" t="s">
        <v>39</v>
      </c>
      <c r="I6999" s="19" t="s">
        <v>39</v>
      </c>
    </row>
    <row r="7000">
      <c r="A7000" s="41">
        <v>44423.0</v>
      </c>
      <c r="B7000" s="19">
        <v>960996.0</v>
      </c>
      <c r="C7000" s="19">
        <v>0.0</v>
      </c>
      <c r="D7000" s="42">
        <v>145.2</v>
      </c>
      <c r="E7000" s="43">
        <v>1.0</v>
      </c>
      <c r="F7000" s="19" t="s">
        <v>40</v>
      </c>
      <c r="G7000" s="19" t="s">
        <v>40</v>
      </c>
      <c r="H7000" s="44" t="s">
        <v>39</v>
      </c>
      <c r="I7000" s="19" t="s">
        <v>39</v>
      </c>
    </row>
    <row r="7001">
      <c r="A7001" s="41">
        <v>44409.0</v>
      </c>
      <c r="B7001" s="19">
        <v>949690.0</v>
      </c>
      <c r="C7001" s="19">
        <v>0.0</v>
      </c>
      <c r="D7001" s="42">
        <v>114.1</v>
      </c>
      <c r="E7001" s="43">
        <v>1.0</v>
      </c>
      <c r="F7001" s="19" t="s">
        <v>40</v>
      </c>
      <c r="G7001" s="19" t="s">
        <v>40</v>
      </c>
      <c r="H7001" s="44" t="s">
        <v>39</v>
      </c>
      <c r="I7001" s="19" t="s">
        <v>39</v>
      </c>
    </row>
    <row r="7002">
      <c r="A7002" s="41">
        <v>44409.0</v>
      </c>
      <c r="B7002" s="19">
        <v>949713.0</v>
      </c>
      <c r="C7002" s="19">
        <v>0.0</v>
      </c>
      <c r="D7002" s="42">
        <v>75.5</v>
      </c>
      <c r="E7002" s="43">
        <v>1.0</v>
      </c>
      <c r="F7002" s="19" t="s">
        <v>40</v>
      </c>
      <c r="G7002" s="19" t="s">
        <v>40</v>
      </c>
      <c r="H7002" s="44" t="s">
        <v>39</v>
      </c>
      <c r="I7002" s="19" t="s">
        <v>39</v>
      </c>
    </row>
    <row r="7003">
      <c r="A7003" s="41">
        <v>44409.0</v>
      </c>
      <c r="B7003" s="19">
        <v>949762.0</v>
      </c>
      <c r="C7003" s="19">
        <v>0.0</v>
      </c>
      <c r="D7003" s="42">
        <v>68.9</v>
      </c>
      <c r="E7003" s="43">
        <v>1.0</v>
      </c>
      <c r="F7003" s="19" t="s">
        <v>40</v>
      </c>
      <c r="G7003" s="19" t="s">
        <v>40</v>
      </c>
      <c r="H7003" s="44" t="s">
        <v>39</v>
      </c>
      <c r="I7003" s="19" t="s">
        <v>39</v>
      </c>
    </row>
    <row r="7004">
      <c r="A7004" s="41">
        <v>44412.0</v>
      </c>
      <c r="B7004" s="19">
        <v>952276.0</v>
      </c>
      <c r="C7004" s="19">
        <v>0.0</v>
      </c>
      <c r="D7004" s="42">
        <v>97.7</v>
      </c>
      <c r="E7004" s="43">
        <v>1.0</v>
      </c>
      <c r="F7004" s="19" t="s">
        <v>40</v>
      </c>
      <c r="G7004" s="19" t="s">
        <v>40</v>
      </c>
      <c r="H7004" s="44" t="s">
        <v>39</v>
      </c>
      <c r="I7004" s="19" t="s">
        <v>39</v>
      </c>
    </row>
    <row r="7005">
      <c r="A7005" s="41">
        <v>44412.0</v>
      </c>
      <c r="B7005" s="19">
        <v>952131.0</v>
      </c>
      <c r="C7005" s="19">
        <v>0.0</v>
      </c>
      <c r="D7005" s="42">
        <v>60.6</v>
      </c>
      <c r="E7005" s="43">
        <v>1.0</v>
      </c>
      <c r="F7005" s="19" t="s">
        <v>40</v>
      </c>
      <c r="G7005" s="19" t="s">
        <v>40</v>
      </c>
      <c r="H7005" s="44" t="s">
        <v>39</v>
      </c>
      <c r="I7005" s="19" t="s">
        <v>39</v>
      </c>
    </row>
    <row r="7006">
      <c r="A7006" s="41">
        <v>44414.0</v>
      </c>
      <c r="B7006" s="19">
        <v>954419.0</v>
      </c>
      <c r="C7006" s="19">
        <v>1.0</v>
      </c>
      <c r="D7006" s="42">
        <v>44.8</v>
      </c>
      <c r="E7006" s="43">
        <v>1.0</v>
      </c>
      <c r="F7006" s="19" t="s">
        <v>40</v>
      </c>
      <c r="G7006" s="19" t="s">
        <v>40</v>
      </c>
      <c r="H7006" s="44" t="s">
        <v>39</v>
      </c>
      <c r="I7006" s="19" t="s">
        <v>39</v>
      </c>
    </row>
    <row r="7007">
      <c r="A7007" s="41">
        <v>44415.0</v>
      </c>
      <c r="B7007" s="19">
        <v>955236.0</v>
      </c>
      <c r="C7007" s="19">
        <v>0.0</v>
      </c>
      <c r="D7007" s="42">
        <v>88.6</v>
      </c>
      <c r="E7007" s="43">
        <v>1.0</v>
      </c>
      <c r="F7007" s="19" t="s">
        <v>40</v>
      </c>
      <c r="G7007" s="19" t="s">
        <v>40</v>
      </c>
      <c r="H7007" s="44" t="s">
        <v>39</v>
      </c>
      <c r="I7007" s="19" t="s">
        <v>39</v>
      </c>
    </row>
    <row r="7008">
      <c r="A7008" s="41">
        <v>44417.0</v>
      </c>
      <c r="B7008" s="19">
        <v>956684.0</v>
      </c>
      <c r="C7008" s="19">
        <v>1.0</v>
      </c>
      <c r="D7008" s="42">
        <v>47.6</v>
      </c>
      <c r="E7008" s="43">
        <v>1.0</v>
      </c>
      <c r="F7008" s="19" t="s">
        <v>40</v>
      </c>
      <c r="G7008" s="19" t="s">
        <v>40</v>
      </c>
      <c r="H7008" s="44" t="s">
        <v>39</v>
      </c>
      <c r="I7008" s="19" t="s">
        <v>39</v>
      </c>
    </row>
    <row r="7009">
      <c r="A7009" s="41">
        <v>44420.0</v>
      </c>
      <c r="B7009" s="19">
        <v>958761.0</v>
      </c>
      <c r="C7009" s="19">
        <v>1.0</v>
      </c>
      <c r="D7009" s="42">
        <v>93.1</v>
      </c>
      <c r="E7009" s="43">
        <v>1.0</v>
      </c>
      <c r="F7009" s="19" t="s">
        <v>40</v>
      </c>
      <c r="G7009" s="19" t="s">
        <v>40</v>
      </c>
      <c r="H7009" s="44" t="s">
        <v>39</v>
      </c>
      <c r="I7009" s="19" t="s">
        <v>39</v>
      </c>
    </row>
    <row r="7010">
      <c r="A7010" s="41">
        <v>44422.0</v>
      </c>
      <c r="B7010" s="19">
        <v>960383.0</v>
      </c>
      <c r="C7010" s="19">
        <v>1.0</v>
      </c>
      <c r="D7010" s="42">
        <v>127.2</v>
      </c>
      <c r="E7010" s="43">
        <v>1.0</v>
      </c>
      <c r="F7010" s="19" t="s">
        <v>40</v>
      </c>
      <c r="G7010" s="19" t="s">
        <v>40</v>
      </c>
      <c r="H7010" s="44" t="s">
        <v>39</v>
      </c>
      <c r="I7010" s="19" t="s">
        <v>39</v>
      </c>
    </row>
    <row r="7011">
      <c r="A7011" s="41">
        <v>44423.0</v>
      </c>
      <c r="B7011" s="19">
        <v>960871.0</v>
      </c>
      <c r="C7011" s="19">
        <v>1.0</v>
      </c>
      <c r="D7011" s="42">
        <v>114.8</v>
      </c>
      <c r="E7011" s="43">
        <v>1.0</v>
      </c>
      <c r="F7011" s="19" t="s">
        <v>40</v>
      </c>
      <c r="G7011" s="19" t="s">
        <v>40</v>
      </c>
      <c r="H7011" s="44" t="s">
        <v>39</v>
      </c>
      <c r="I7011" s="19" t="s">
        <v>39</v>
      </c>
    </row>
    <row r="7012">
      <c r="A7012" s="41">
        <v>44423.0</v>
      </c>
      <c r="B7012" s="19">
        <v>960709.0</v>
      </c>
      <c r="C7012" s="19">
        <v>0.0</v>
      </c>
      <c r="D7012" s="42">
        <v>36.0</v>
      </c>
      <c r="E7012" s="43">
        <v>1.0</v>
      </c>
      <c r="F7012" s="19" t="s">
        <v>40</v>
      </c>
      <c r="G7012" s="19" t="s">
        <v>40</v>
      </c>
      <c r="H7012" s="44" t="s">
        <v>39</v>
      </c>
      <c r="I7012" s="19" t="s">
        <v>39</v>
      </c>
    </row>
    <row r="7013">
      <c r="A7013" s="41">
        <v>44409.0</v>
      </c>
      <c r="B7013" s="19">
        <v>949746.0</v>
      </c>
      <c r="C7013" s="19">
        <v>0.0</v>
      </c>
      <c r="D7013" s="42">
        <v>113.4</v>
      </c>
      <c r="E7013" s="43">
        <v>1.0</v>
      </c>
      <c r="F7013" s="19" t="s">
        <v>40</v>
      </c>
      <c r="G7013" s="19" t="s">
        <v>40</v>
      </c>
      <c r="H7013" s="44" t="s">
        <v>39</v>
      </c>
      <c r="I7013" s="19" t="s">
        <v>39</v>
      </c>
    </row>
    <row r="7014">
      <c r="A7014" s="41">
        <v>44410.0</v>
      </c>
      <c r="B7014" s="19">
        <v>950929.0</v>
      </c>
      <c r="C7014" s="19">
        <v>1.0</v>
      </c>
      <c r="D7014" s="42">
        <v>17.1</v>
      </c>
      <c r="E7014" s="43">
        <v>1.0</v>
      </c>
      <c r="F7014" s="19" t="s">
        <v>40</v>
      </c>
      <c r="G7014" s="19" t="s">
        <v>40</v>
      </c>
      <c r="H7014" s="44" t="s">
        <v>39</v>
      </c>
      <c r="I7014" s="19" t="s">
        <v>39</v>
      </c>
    </row>
    <row r="7015">
      <c r="A7015" s="41">
        <v>44410.0</v>
      </c>
      <c r="B7015" s="19">
        <v>950684.0</v>
      </c>
      <c r="C7015" s="19">
        <v>1.0</v>
      </c>
      <c r="D7015" s="42">
        <v>110.9</v>
      </c>
      <c r="E7015" s="43">
        <v>1.0</v>
      </c>
      <c r="F7015" s="19" t="s">
        <v>40</v>
      </c>
      <c r="G7015" s="19" t="s">
        <v>40</v>
      </c>
      <c r="H7015" s="44" t="s">
        <v>39</v>
      </c>
      <c r="I7015" s="19" t="s">
        <v>39</v>
      </c>
    </row>
    <row r="7016">
      <c r="A7016" s="41">
        <v>44412.0</v>
      </c>
      <c r="B7016" s="19">
        <v>952013.0</v>
      </c>
      <c r="C7016" s="19">
        <v>0.0</v>
      </c>
      <c r="D7016" s="42">
        <v>95.5</v>
      </c>
      <c r="E7016" s="43">
        <v>1.0</v>
      </c>
      <c r="F7016" s="19" t="s">
        <v>40</v>
      </c>
      <c r="G7016" s="19" t="s">
        <v>40</v>
      </c>
      <c r="H7016" s="44" t="s">
        <v>39</v>
      </c>
      <c r="I7016" s="19" t="s">
        <v>39</v>
      </c>
    </row>
    <row r="7017">
      <c r="A7017" s="41">
        <v>44413.0</v>
      </c>
      <c r="B7017" s="19">
        <v>953538.0</v>
      </c>
      <c r="C7017" s="19">
        <v>1.0</v>
      </c>
      <c r="D7017" s="42">
        <v>29.8</v>
      </c>
      <c r="E7017" s="43">
        <v>1.0</v>
      </c>
      <c r="F7017" s="19" t="s">
        <v>40</v>
      </c>
      <c r="G7017" s="19" t="s">
        <v>40</v>
      </c>
      <c r="H7017" s="44" t="s">
        <v>39</v>
      </c>
      <c r="I7017" s="19" t="s">
        <v>39</v>
      </c>
    </row>
    <row r="7018">
      <c r="A7018" s="41">
        <v>44417.0</v>
      </c>
      <c r="B7018" s="19">
        <v>956725.0</v>
      </c>
      <c r="C7018" s="19">
        <v>0.0</v>
      </c>
      <c r="D7018" s="42">
        <v>38.6</v>
      </c>
      <c r="E7018" s="43">
        <v>1.0</v>
      </c>
      <c r="F7018" s="19" t="s">
        <v>40</v>
      </c>
      <c r="G7018" s="19" t="s">
        <v>40</v>
      </c>
      <c r="H7018" s="44" t="s">
        <v>39</v>
      </c>
      <c r="I7018" s="19" t="s">
        <v>39</v>
      </c>
    </row>
    <row r="7019">
      <c r="A7019" s="41">
        <v>44418.0</v>
      </c>
      <c r="B7019" s="19">
        <v>957722.0</v>
      </c>
      <c r="C7019" s="19">
        <v>0.0</v>
      </c>
      <c r="D7019" s="42">
        <v>89.7</v>
      </c>
      <c r="E7019" s="43">
        <v>1.0</v>
      </c>
      <c r="F7019" s="19" t="s">
        <v>40</v>
      </c>
      <c r="G7019" s="19" t="s">
        <v>40</v>
      </c>
      <c r="H7019" s="44" t="s">
        <v>39</v>
      </c>
      <c r="I7019" s="19" t="s">
        <v>39</v>
      </c>
    </row>
    <row r="7020">
      <c r="A7020" s="41">
        <v>44419.0</v>
      </c>
      <c r="B7020" s="19">
        <v>957956.0</v>
      </c>
      <c r="C7020" s="19">
        <v>0.0</v>
      </c>
      <c r="D7020" s="42">
        <v>63.5</v>
      </c>
      <c r="E7020" s="43">
        <v>1.0</v>
      </c>
      <c r="F7020" s="19" t="s">
        <v>40</v>
      </c>
      <c r="G7020" s="19" t="s">
        <v>40</v>
      </c>
      <c r="H7020" s="44" t="s">
        <v>39</v>
      </c>
      <c r="I7020" s="19" t="s">
        <v>39</v>
      </c>
    </row>
    <row r="7021">
      <c r="A7021" s="41">
        <v>44409.0</v>
      </c>
      <c r="B7021" s="19">
        <v>949191.0</v>
      </c>
      <c r="C7021" s="19">
        <v>1.0</v>
      </c>
      <c r="D7021" s="42">
        <v>87.7</v>
      </c>
      <c r="E7021" s="43">
        <v>1.0</v>
      </c>
      <c r="F7021" s="19" t="s">
        <v>40</v>
      </c>
      <c r="G7021" s="19" t="s">
        <v>40</v>
      </c>
      <c r="H7021" s="44" t="s">
        <v>39</v>
      </c>
      <c r="I7021" s="19" t="s">
        <v>39</v>
      </c>
    </row>
    <row r="7022">
      <c r="A7022" s="41">
        <v>44409.0</v>
      </c>
      <c r="B7022" s="19">
        <v>949207.0</v>
      </c>
      <c r="C7022" s="19">
        <v>0.0</v>
      </c>
      <c r="D7022" s="42">
        <v>89.2</v>
      </c>
      <c r="E7022" s="43">
        <v>1.0</v>
      </c>
      <c r="F7022" s="19" t="s">
        <v>40</v>
      </c>
      <c r="G7022" s="19" t="s">
        <v>40</v>
      </c>
      <c r="H7022" s="44" t="s">
        <v>39</v>
      </c>
      <c r="I7022" s="19" t="s">
        <v>39</v>
      </c>
    </row>
    <row r="7023">
      <c r="A7023" s="41">
        <v>44409.0</v>
      </c>
      <c r="B7023" s="19">
        <v>949916.0</v>
      </c>
      <c r="C7023" s="19">
        <v>1.0</v>
      </c>
      <c r="D7023" s="42">
        <v>65.4</v>
      </c>
      <c r="E7023" s="43">
        <v>1.0</v>
      </c>
      <c r="F7023" s="19" t="s">
        <v>40</v>
      </c>
      <c r="G7023" s="19" t="s">
        <v>40</v>
      </c>
      <c r="H7023" s="44" t="s">
        <v>39</v>
      </c>
      <c r="I7023" s="19" t="s">
        <v>39</v>
      </c>
    </row>
    <row r="7024">
      <c r="A7024" s="41">
        <v>44411.0</v>
      </c>
      <c r="B7024" s="19">
        <v>951653.0</v>
      </c>
      <c r="C7024" s="19">
        <v>0.0</v>
      </c>
      <c r="D7024" s="42">
        <v>51.0</v>
      </c>
      <c r="E7024" s="43">
        <v>1.0</v>
      </c>
      <c r="F7024" s="19" t="s">
        <v>40</v>
      </c>
      <c r="G7024" s="19" t="s">
        <v>40</v>
      </c>
      <c r="H7024" s="44" t="s">
        <v>39</v>
      </c>
      <c r="I7024" s="19" t="s">
        <v>39</v>
      </c>
    </row>
    <row r="7025">
      <c r="A7025" s="41">
        <v>44413.0</v>
      </c>
      <c r="B7025" s="19">
        <v>953493.0</v>
      </c>
      <c r="C7025" s="19">
        <v>0.0</v>
      </c>
      <c r="D7025" s="42">
        <v>79.7</v>
      </c>
      <c r="E7025" s="43">
        <v>1.0</v>
      </c>
      <c r="F7025" s="19" t="s">
        <v>40</v>
      </c>
      <c r="G7025" s="19" t="s">
        <v>40</v>
      </c>
      <c r="H7025" s="44" t="s">
        <v>39</v>
      </c>
      <c r="I7025" s="19" t="s">
        <v>39</v>
      </c>
    </row>
    <row r="7026">
      <c r="A7026" s="41">
        <v>44414.0</v>
      </c>
      <c r="B7026" s="19">
        <v>954111.0</v>
      </c>
      <c r="C7026" s="19">
        <v>0.0</v>
      </c>
      <c r="D7026" s="42">
        <v>79.3</v>
      </c>
      <c r="E7026" s="43">
        <v>1.0</v>
      </c>
      <c r="F7026" s="19" t="s">
        <v>40</v>
      </c>
      <c r="G7026" s="19" t="s">
        <v>40</v>
      </c>
      <c r="H7026" s="44" t="s">
        <v>39</v>
      </c>
      <c r="I7026" s="19" t="s">
        <v>39</v>
      </c>
    </row>
    <row r="7027">
      <c r="A7027" s="41">
        <v>44415.0</v>
      </c>
      <c r="B7027" s="19">
        <v>955191.0</v>
      </c>
      <c r="C7027" s="19">
        <v>1.0</v>
      </c>
      <c r="D7027" s="42">
        <v>113.0</v>
      </c>
      <c r="E7027" s="43">
        <v>1.0</v>
      </c>
      <c r="F7027" s="19" t="s">
        <v>40</v>
      </c>
      <c r="G7027" s="19" t="s">
        <v>40</v>
      </c>
      <c r="H7027" s="44" t="s">
        <v>39</v>
      </c>
      <c r="I7027" s="19" t="s">
        <v>39</v>
      </c>
    </row>
    <row r="7028">
      <c r="A7028" s="41">
        <v>44415.0</v>
      </c>
      <c r="B7028" s="19">
        <v>955184.0</v>
      </c>
      <c r="C7028" s="19">
        <v>0.0</v>
      </c>
      <c r="D7028" s="42">
        <v>27.7</v>
      </c>
      <c r="E7028" s="43">
        <v>1.0</v>
      </c>
      <c r="F7028" s="19" t="s">
        <v>40</v>
      </c>
      <c r="G7028" s="19" t="s">
        <v>40</v>
      </c>
      <c r="H7028" s="44" t="s">
        <v>39</v>
      </c>
      <c r="I7028" s="19" t="s">
        <v>39</v>
      </c>
    </row>
    <row r="7029">
      <c r="A7029" s="41">
        <v>44416.0</v>
      </c>
      <c r="B7029" s="19">
        <v>956084.0</v>
      </c>
      <c r="C7029" s="19">
        <v>0.0</v>
      </c>
      <c r="D7029" s="42">
        <v>36.1</v>
      </c>
      <c r="E7029" s="43">
        <v>1.0</v>
      </c>
      <c r="F7029" s="19" t="s">
        <v>40</v>
      </c>
      <c r="G7029" s="19" t="s">
        <v>40</v>
      </c>
      <c r="H7029" s="44" t="s">
        <v>39</v>
      </c>
      <c r="I7029" s="19" t="s">
        <v>39</v>
      </c>
    </row>
    <row r="7030">
      <c r="A7030" s="41">
        <v>44417.0</v>
      </c>
      <c r="B7030" s="19">
        <v>956527.0</v>
      </c>
      <c r="C7030" s="19">
        <v>0.0</v>
      </c>
      <c r="D7030" s="42">
        <v>143.4</v>
      </c>
      <c r="E7030" s="43">
        <v>1.0</v>
      </c>
      <c r="F7030" s="19" t="s">
        <v>40</v>
      </c>
      <c r="G7030" s="19" t="s">
        <v>40</v>
      </c>
      <c r="H7030" s="44" t="s">
        <v>39</v>
      </c>
      <c r="I7030" s="19" t="s">
        <v>39</v>
      </c>
    </row>
    <row r="7031">
      <c r="A7031" s="41">
        <v>44420.0</v>
      </c>
      <c r="B7031" s="19">
        <v>959291.0</v>
      </c>
      <c r="C7031" s="19">
        <v>0.0</v>
      </c>
      <c r="D7031" s="42">
        <v>126.9</v>
      </c>
      <c r="E7031" s="43">
        <v>1.0</v>
      </c>
      <c r="F7031" s="19" t="s">
        <v>40</v>
      </c>
      <c r="G7031" s="19" t="s">
        <v>40</v>
      </c>
      <c r="H7031" s="44" t="s">
        <v>39</v>
      </c>
      <c r="I7031" s="19" t="s">
        <v>39</v>
      </c>
    </row>
    <row r="7032">
      <c r="A7032" s="41">
        <v>44420.0</v>
      </c>
      <c r="B7032" s="19">
        <v>959359.0</v>
      </c>
      <c r="C7032" s="19">
        <v>0.0</v>
      </c>
      <c r="D7032" s="42">
        <v>66.4</v>
      </c>
      <c r="E7032" s="43">
        <v>1.0</v>
      </c>
      <c r="F7032" s="19" t="s">
        <v>40</v>
      </c>
      <c r="G7032" s="19" t="s">
        <v>40</v>
      </c>
      <c r="H7032" s="44" t="s">
        <v>39</v>
      </c>
      <c r="I7032" s="19" t="s">
        <v>39</v>
      </c>
    </row>
    <row r="7033">
      <c r="A7033" s="41">
        <v>44422.0</v>
      </c>
      <c r="B7033" s="19">
        <v>960402.0</v>
      </c>
      <c r="C7033" s="19">
        <v>0.0</v>
      </c>
      <c r="D7033" s="42">
        <v>45.0</v>
      </c>
      <c r="E7033" s="43">
        <v>1.0</v>
      </c>
      <c r="F7033" s="19" t="s">
        <v>40</v>
      </c>
      <c r="G7033" s="19" t="s">
        <v>40</v>
      </c>
      <c r="H7033" s="44" t="s">
        <v>39</v>
      </c>
      <c r="I7033" s="19" t="s">
        <v>39</v>
      </c>
    </row>
    <row r="7034">
      <c r="A7034" s="41">
        <v>44409.0</v>
      </c>
      <c r="B7034" s="19">
        <v>949863.0</v>
      </c>
      <c r="C7034" s="19">
        <v>0.0</v>
      </c>
      <c r="D7034" s="42">
        <v>78.7</v>
      </c>
      <c r="E7034" s="43">
        <v>1.0</v>
      </c>
      <c r="F7034" s="19" t="s">
        <v>40</v>
      </c>
      <c r="G7034" s="19" t="s">
        <v>40</v>
      </c>
      <c r="H7034" s="44" t="s">
        <v>39</v>
      </c>
      <c r="I7034" s="19" t="s">
        <v>39</v>
      </c>
    </row>
    <row r="7035">
      <c r="A7035" s="41">
        <v>44411.0</v>
      </c>
      <c r="B7035" s="19">
        <v>951812.0</v>
      </c>
      <c r="C7035" s="19">
        <v>1.0</v>
      </c>
      <c r="D7035" s="42">
        <v>55.8</v>
      </c>
      <c r="E7035" s="43">
        <v>1.0</v>
      </c>
      <c r="F7035" s="19" t="s">
        <v>40</v>
      </c>
      <c r="G7035" s="19" t="s">
        <v>40</v>
      </c>
      <c r="H7035" s="44" t="s">
        <v>39</v>
      </c>
      <c r="I7035" s="19" t="s">
        <v>39</v>
      </c>
    </row>
    <row r="7036">
      <c r="A7036" s="41">
        <v>44412.0</v>
      </c>
      <c r="B7036" s="19">
        <v>952184.0</v>
      </c>
      <c r="C7036" s="19">
        <v>0.0</v>
      </c>
      <c r="D7036" s="42">
        <v>187.0</v>
      </c>
      <c r="E7036" s="43">
        <v>1.0</v>
      </c>
      <c r="F7036" s="19" t="s">
        <v>40</v>
      </c>
      <c r="G7036" s="19" t="s">
        <v>40</v>
      </c>
      <c r="H7036" s="44" t="s">
        <v>39</v>
      </c>
      <c r="I7036" s="19" t="s">
        <v>39</v>
      </c>
    </row>
    <row r="7037">
      <c r="A7037" s="41">
        <v>44416.0</v>
      </c>
      <c r="B7037" s="19">
        <v>955690.0</v>
      </c>
      <c r="C7037" s="19">
        <v>0.0</v>
      </c>
      <c r="D7037" s="42">
        <v>68.4</v>
      </c>
      <c r="E7037" s="43">
        <v>1.0</v>
      </c>
      <c r="F7037" s="19" t="s">
        <v>40</v>
      </c>
      <c r="G7037" s="19" t="s">
        <v>40</v>
      </c>
      <c r="H7037" s="44" t="s">
        <v>39</v>
      </c>
      <c r="I7037" s="19" t="s">
        <v>39</v>
      </c>
    </row>
    <row r="7038">
      <c r="A7038" s="41">
        <v>44416.0</v>
      </c>
      <c r="B7038" s="19">
        <v>956123.0</v>
      </c>
      <c r="C7038" s="19">
        <v>1.0</v>
      </c>
      <c r="D7038" s="42">
        <v>59.5</v>
      </c>
      <c r="E7038" s="43">
        <v>1.0</v>
      </c>
      <c r="F7038" s="19" t="s">
        <v>40</v>
      </c>
      <c r="G7038" s="19" t="s">
        <v>40</v>
      </c>
      <c r="H7038" s="44" t="s">
        <v>39</v>
      </c>
      <c r="I7038" s="19" t="s">
        <v>39</v>
      </c>
    </row>
    <row r="7039">
      <c r="A7039" s="41">
        <v>44417.0</v>
      </c>
      <c r="B7039" s="19">
        <v>956370.0</v>
      </c>
      <c r="C7039" s="19">
        <v>0.0</v>
      </c>
      <c r="D7039" s="42">
        <v>51.4</v>
      </c>
      <c r="E7039" s="43">
        <v>1.0</v>
      </c>
      <c r="F7039" s="19" t="s">
        <v>40</v>
      </c>
      <c r="G7039" s="19" t="s">
        <v>40</v>
      </c>
      <c r="H7039" s="44" t="s">
        <v>39</v>
      </c>
      <c r="I7039" s="19" t="s">
        <v>39</v>
      </c>
    </row>
    <row r="7040">
      <c r="A7040" s="41">
        <v>44417.0</v>
      </c>
      <c r="B7040" s="19">
        <v>956793.0</v>
      </c>
      <c r="C7040" s="19">
        <v>1.0</v>
      </c>
      <c r="D7040" s="42">
        <v>94.0</v>
      </c>
      <c r="E7040" s="43">
        <v>1.0</v>
      </c>
      <c r="F7040" s="19" t="s">
        <v>40</v>
      </c>
      <c r="G7040" s="19" t="s">
        <v>40</v>
      </c>
      <c r="H7040" s="44" t="s">
        <v>39</v>
      </c>
      <c r="I7040" s="19" t="s">
        <v>39</v>
      </c>
    </row>
    <row r="7041">
      <c r="A7041" s="41">
        <v>44418.0</v>
      </c>
      <c r="B7041" s="19">
        <v>957204.0</v>
      </c>
      <c r="C7041" s="19">
        <v>1.0</v>
      </c>
      <c r="D7041" s="42">
        <v>92.8</v>
      </c>
      <c r="E7041" s="43">
        <v>1.0</v>
      </c>
      <c r="F7041" s="19" t="s">
        <v>40</v>
      </c>
      <c r="G7041" s="19" t="s">
        <v>40</v>
      </c>
      <c r="H7041" s="44" t="s">
        <v>39</v>
      </c>
      <c r="I7041" s="19" t="s">
        <v>39</v>
      </c>
    </row>
    <row r="7042">
      <c r="A7042" s="41">
        <v>44420.0</v>
      </c>
      <c r="B7042" s="19">
        <v>959342.0</v>
      </c>
      <c r="C7042" s="19">
        <v>0.0</v>
      </c>
      <c r="D7042" s="42">
        <v>74.3</v>
      </c>
      <c r="E7042" s="43">
        <v>1.0</v>
      </c>
      <c r="F7042" s="19" t="s">
        <v>40</v>
      </c>
      <c r="G7042" s="19" t="s">
        <v>40</v>
      </c>
      <c r="H7042" s="44" t="s">
        <v>39</v>
      </c>
      <c r="I7042" s="19" t="s">
        <v>39</v>
      </c>
    </row>
    <row r="7043">
      <c r="A7043" s="41">
        <v>44421.0</v>
      </c>
      <c r="B7043" s="19">
        <v>959643.0</v>
      </c>
      <c r="C7043" s="19">
        <v>0.0</v>
      </c>
      <c r="D7043" s="42">
        <v>64.8</v>
      </c>
      <c r="E7043" s="43">
        <v>1.0</v>
      </c>
      <c r="F7043" s="19" t="s">
        <v>40</v>
      </c>
      <c r="G7043" s="19" t="s">
        <v>40</v>
      </c>
      <c r="H7043" s="44" t="s">
        <v>39</v>
      </c>
      <c r="I7043" s="19" t="s">
        <v>39</v>
      </c>
    </row>
    <row r="7044">
      <c r="A7044" s="41">
        <v>44422.0</v>
      </c>
      <c r="B7044" s="19">
        <v>959989.0</v>
      </c>
      <c r="C7044" s="19">
        <v>0.0</v>
      </c>
      <c r="D7044" s="42">
        <v>11.1</v>
      </c>
      <c r="E7044" s="43">
        <v>1.0</v>
      </c>
      <c r="F7044" s="19" t="s">
        <v>40</v>
      </c>
      <c r="G7044" s="19" t="s">
        <v>40</v>
      </c>
      <c r="H7044" s="44" t="s">
        <v>39</v>
      </c>
      <c r="I7044" s="19" t="s">
        <v>39</v>
      </c>
    </row>
    <row r="7045">
      <c r="A7045" s="41">
        <v>44423.0</v>
      </c>
      <c r="B7045" s="19">
        <v>960490.0</v>
      </c>
      <c r="C7045" s="19">
        <v>0.0</v>
      </c>
      <c r="D7045" s="42">
        <v>64.6</v>
      </c>
      <c r="E7045" s="43">
        <v>1.0</v>
      </c>
      <c r="F7045" s="19" t="s">
        <v>40</v>
      </c>
      <c r="G7045" s="19" t="s">
        <v>40</v>
      </c>
      <c r="H7045" s="44" t="s">
        <v>39</v>
      </c>
      <c r="I7045" s="19" t="s">
        <v>39</v>
      </c>
    </row>
    <row r="7046">
      <c r="A7046" s="41">
        <v>44410.0</v>
      </c>
      <c r="B7046" s="19">
        <v>950977.0</v>
      </c>
      <c r="C7046" s="19">
        <v>0.0</v>
      </c>
      <c r="D7046" s="42">
        <v>62.2</v>
      </c>
      <c r="E7046" s="43">
        <v>1.0</v>
      </c>
      <c r="F7046" s="19" t="s">
        <v>40</v>
      </c>
      <c r="G7046" s="19" t="s">
        <v>40</v>
      </c>
      <c r="H7046" s="44" t="s">
        <v>39</v>
      </c>
      <c r="I7046" s="19" t="s">
        <v>39</v>
      </c>
    </row>
    <row r="7047">
      <c r="A7047" s="41">
        <v>44411.0</v>
      </c>
      <c r="B7047" s="19">
        <v>951292.0</v>
      </c>
      <c r="C7047" s="19">
        <v>0.0</v>
      </c>
      <c r="D7047" s="42">
        <v>72.3</v>
      </c>
      <c r="E7047" s="43">
        <v>1.0</v>
      </c>
      <c r="F7047" s="19" t="s">
        <v>40</v>
      </c>
      <c r="G7047" s="19" t="s">
        <v>40</v>
      </c>
      <c r="H7047" s="44" t="s">
        <v>39</v>
      </c>
      <c r="I7047" s="19" t="s">
        <v>39</v>
      </c>
    </row>
    <row r="7048">
      <c r="A7048" s="41">
        <v>44412.0</v>
      </c>
      <c r="B7048" s="19">
        <v>952747.0</v>
      </c>
      <c r="C7048" s="19">
        <v>0.0</v>
      </c>
      <c r="D7048" s="42">
        <v>20.5</v>
      </c>
      <c r="E7048" s="43">
        <v>1.0</v>
      </c>
      <c r="F7048" s="19" t="s">
        <v>40</v>
      </c>
      <c r="G7048" s="19" t="s">
        <v>40</v>
      </c>
      <c r="H7048" s="44" t="s">
        <v>39</v>
      </c>
      <c r="I7048" s="19" t="s">
        <v>39</v>
      </c>
    </row>
    <row r="7049">
      <c r="A7049" s="41">
        <v>44414.0</v>
      </c>
      <c r="B7049" s="19">
        <v>954336.0</v>
      </c>
      <c r="C7049" s="19">
        <v>0.0</v>
      </c>
      <c r="D7049" s="42">
        <v>198.2</v>
      </c>
      <c r="E7049" s="43">
        <v>1.0</v>
      </c>
      <c r="F7049" s="19" t="s">
        <v>40</v>
      </c>
      <c r="G7049" s="19" t="s">
        <v>40</v>
      </c>
      <c r="H7049" s="44" t="s">
        <v>39</v>
      </c>
      <c r="I7049" s="19" t="s">
        <v>39</v>
      </c>
    </row>
    <row r="7050">
      <c r="A7050" s="41">
        <v>44417.0</v>
      </c>
      <c r="B7050" s="19">
        <v>956335.0</v>
      </c>
      <c r="C7050" s="19">
        <v>0.0</v>
      </c>
      <c r="D7050" s="42">
        <v>7.5</v>
      </c>
      <c r="E7050" s="43">
        <v>1.0</v>
      </c>
      <c r="F7050" s="19" t="s">
        <v>40</v>
      </c>
      <c r="G7050" s="19" t="s">
        <v>40</v>
      </c>
      <c r="H7050" s="44" t="s">
        <v>39</v>
      </c>
      <c r="I7050" s="19" t="s">
        <v>39</v>
      </c>
    </row>
    <row r="7051">
      <c r="A7051" s="41">
        <v>44421.0</v>
      </c>
      <c r="B7051" s="19">
        <v>959869.0</v>
      </c>
      <c r="C7051" s="19">
        <v>0.0</v>
      </c>
      <c r="D7051" s="42">
        <v>27.4</v>
      </c>
      <c r="E7051" s="43">
        <v>1.0</v>
      </c>
      <c r="F7051" s="19" t="s">
        <v>40</v>
      </c>
      <c r="G7051" s="19" t="s">
        <v>40</v>
      </c>
      <c r="H7051" s="44" t="s">
        <v>39</v>
      </c>
      <c r="I7051" s="19" t="s">
        <v>39</v>
      </c>
    </row>
    <row r="7052">
      <c r="A7052" s="41">
        <v>44421.0</v>
      </c>
      <c r="B7052" s="19">
        <v>959952.0</v>
      </c>
      <c r="C7052" s="19">
        <v>1.0</v>
      </c>
      <c r="D7052" s="42">
        <v>29.8</v>
      </c>
      <c r="E7052" s="43">
        <v>1.0</v>
      </c>
      <c r="F7052" s="19" t="s">
        <v>40</v>
      </c>
      <c r="G7052" s="19" t="s">
        <v>40</v>
      </c>
      <c r="H7052" s="44" t="s">
        <v>39</v>
      </c>
      <c r="I7052" s="19" t="s">
        <v>39</v>
      </c>
    </row>
    <row r="7053">
      <c r="A7053" s="41">
        <v>44423.0</v>
      </c>
      <c r="B7053" s="19">
        <v>960947.0</v>
      </c>
      <c r="C7053" s="19">
        <v>0.0</v>
      </c>
      <c r="D7053" s="42">
        <v>101.7</v>
      </c>
      <c r="E7053" s="43">
        <v>1.0</v>
      </c>
      <c r="F7053" s="19" t="s">
        <v>40</v>
      </c>
      <c r="G7053" s="19" t="s">
        <v>40</v>
      </c>
      <c r="H7053" s="44" t="s">
        <v>39</v>
      </c>
      <c r="I7053" s="19" t="s">
        <v>39</v>
      </c>
    </row>
    <row r="7054">
      <c r="A7054" s="41">
        <v>44409.0</v>
      </c>
      <c r="B7054" s="19">
        <v>949348.0</v>
      </c>
      <c r="C7054" s="19">
        <v>1.0</v>
      </c>
      <c r="D7054" s="42">
        <v>128.2</v>
      </c>
      <c r="E7054" s="43">
        <v>1.0</v>
      </c>
      <c r="F7054" s="19" t="s">
        <v>40</v>
      </c>
      <c r="G7054" s="19" t="s">
        <v>40</v>
      </c>
      <c r="H7054" s="44" t="s">
        <v>39</v>
      </c>
      <c r="I7054" s="19" t="s">
        <v>39</v>
      </c>
    </row>
    <row r="7055">
      <c r="A7055" s="41">
        <v>44412.0</v>
      </c>
      <c r="B7055" s="19">
        <v>952298.0</v>
      </c>
      <c r="C7055" s="19">
        <v>0.0</v>
      </c>
      <c r="D7055" s="42">
        <v>55.0</v>
      </c>
      <c r="E7055" s="43">
        <v>1.0</v>
      </c>
      <c r="F7055" s="19" t="s">
        <v>40</v>
      </c>
      <c r="G7055" s="19" t="s">
        <v>40</v>
      </c>
      <c r="H7055" s="44" t="s">
        <v>39</v>
      </c>
      <c r="I7055" s="19" t="s">
        <v>39</v>
      </c>
    </row>
    <row r="7056">
      <c r="A7056" s="41">
        <v>44413.0</v>
      </c>
      <c r="B7056" s="19">
        <v>953565.0</v>
      </c>
      <c r="C7056" s="19">
        <v>0.0</v>
      </c>
      <c r="D7056" s="42">
        <v>101.2</v>
      </c>
      <c r="E7056" s="43">
        <v>1.0</v>
      </c>
      <c r="F7056" s="19" t="s">
        <v>40</v>
      </c>
      <c r="G7056" s="19" t="s">
        <v>40</v>
      </c>
      <c r="H7056" s="44" t="s">
        <v>39</v>
      </c>
      <c r="I7056" s="19" t="s">
        <v>39</v>
      </c>
    </row>
    <row r="7057">
      <c r="A7057" s="41">
        <v>44413.0</v>
      </c>
      <c r="B7057" s="19">
        <v>953263.0</v>
      </c>
      <c r="C7057" s="19">
        <v>0.0</v>
      </c>
      <c r="D7057" s="42">
        <v>45.7</v>
      </c>
      <c r="E7057" s="43">
        <v>1.0</v>
      </c>
      <c r="F7057" s="19" t="s">
        <v>40</v>
      </c>
      <c r="G7057" s="19" t="s">
        <v>40</v>
      </c>
      <c r="H7057" s="44" t="s">
        <v>39</v>
      </c>
      <c r="I7057" s="19" t="s">
        <v>39</v>
      </c>
    </row>
    <row r="7058">
      <c r="A7058" s="41">
        <v>44417.0</v>
      </c>
      <c r="B7058" s="19">
        <v>956566.0</v>
      </c>
      <c r="C7058" s="19">
        <v>1.0</v>
      </c>
      <c r="D7058" s="42">
        <v>75.4</v>
      </c>
      <c r="E7058" s="43">
        <v>1.0</v>
      </c>
      <c r="F7058" s="19" t="s">
        <v>40</v>
      </c>
      <c r="G7058" s="19" t="s">
        <v>40</v>
      </c>
      <c r="H7058" s="44" t="s">
        <v>39</v>
      </c>
      <c r="I7058" s="19" t="s">
        <v>39</v>
      </c>
    </row>
    <row r="7059">
      <c r="A7059" s="41">
        <v>44417.0</v>
      </c>
      <c r="B7059" s="19">
        <v>956743.0</v>
      </c>
      <c r="C7059" s="19">
        <v>0.0</v>
      </c>
      <c r="D7059" s="42">
        <v>53.5</v>
      </c>
      <c r="E7059" s="43">
        <v>1.0</v>
      </c>
      <c r="F7059" s="19" t="s">
        <v>40</v>
      </c>
      <c r="G7059" s="19" t="s">
        <v>40</v>
      </c>
      <c r="H7059" s="44" t="s">
        <v>39</v>
      </c>
      <c r="I7059" s="19" t="s">
        <v>39</v>
      </c>
    </row>
    <row r="7060">
      <c r="A7060" s="41">
        <v>44418.0</v>
      </c>
      <c r="B7060" s="19">
        <v>957453.0</v>
      </c>
      <c r="C7060" s="19">
        <v>1.0</v>
      </c>
      <c r="D7060" s="42">
        <v>73.7</v>
      </c>
      <c r="E7060" s="43">
        <v>1.0</v>
      </c>
      <c r="F7060" s="19" t="s">
        <v>40</v>
      </c>
      <c r="G7060" s="19" t="s">
        <v>40</v>
      </c>
      <c r="H7060" s="44" t="s">
        <v>39</v>
      </c>
      <c r="I7060" s="19" t="s">
        <v>39</v>
      </c>
    </row>
    <row r="7061">
      <c r="A7061" s="41">
        <v>44422.0</v>
      </c>
      <c r="B7061" s="19">
        <v>960180.0</v>
      </c>
      <c r="C7061" s="19">
        <v>0.0</v>
      </c>
      <c r="D7061" s="42">
        <v>63.7</v>
      </c>
      <c r="E7061" s="43">
        <v>1.0</v>
      </c>
      <c r="F7061" s="19" t="s">
        <v>40</v>
      </c>
      <c r="G7061" s="19" t="s">
        <v>40</v>
      </c>
      <c r="H7061" s="44" t="s">
        <v>39</v>
      </c>
      <c r="I7061" s="19" t="s">
        <v>39</v>
      </c>
    </row>
    <row r="7062">
      <c r="A7062" s="41">
        <v>44423.0</v>
      </c>
      <c r="B7062" s="19">
        <v>960921.0</v>
      </c>
      <c r="C7062" s="19">
        <v>1.0</v>
      </c>
      <c r="D7062" s="42">
        <v>272.6</v>
      </c>
      <c r="E7062" s="43">
        <v>1.0</v>
      </c>
      <c r="F7062" s="19" t="s">
        <v>40</v>
      </c>
      <c r="G7062" s="19" t="s">
        <v>40</v>
      </c>
      <c r="H7062" s="44" t="s">
        <v>39</v>
      </c>
      <c r="I7062" s="19" t="s">
        <v>39</v>
      </c>
    </row>
    <row r="7063">
      <c r="A7063" s="41">
        <v>44409.0</v>
      </c>
      <c r="B7063" s="19">
        <v>949995.0</v>
      </c>
      <c r="C7063" s="19">
        <v>1.0</v>
      </c>
      <c r="D7063" s="42">
        <v>124.4</v>
      </c>
      <c r="E7063" s="43">
        <v>1.0</v>
      </c>
      <c r="F7063" s="19" t="s">
        <v>40</v>
      </c>
      <c r="G7063" s="19" t="s">
        <v>40</v>
      </c>
      <c r="H7063" s="44" t="s">
        <v>39</v>
      </c>
      <c r="I7063" s="19" t="s">
        <v>39</v>
      </c>
    </row>
    <row r="7064">
      <c r="A7064" s="41">
        <v>44410.0</v>
      </c>
      <c r="B7064" s="19">
        <v>950236.0</v>
      </c>
      <c r="C7064" s="19">
        <v>1.0</v>
      </c>
      <c r="D7064" s="42">
        <v>33.8</v>
      </c>
      <c r="E7064" s="43">
        <v>1.0</v>
      </c>
      <c r="F7064" s="19" t="s">
        <v>40</v>
      </c>
      <c r="G7064" s="19" t="s">
        <v>40</v>
      </c>
      <c r="H7064" s="44" t="s">
        <v>39</v>
      </c>
      <c r="I7064" s="19" t="s">
        <v>39</v>
      </c>
    </row>
    <row r="7065">
      <c r="A7065" s="41">
        <v>44410.0</v>
      </c>
      <c r="B7065" s="19">
        <v>950347.0</v>
      </c>
      <c r="C7065" s="19">
        <v>1.0</v>
      </c>
      <c r="D7065" s="42">
        <v>24.4</v>
      </c>
      <c r="E7065" s="43">
        <v>1.0</v>
      </c>
      <c r="F7065" s="19" t="s">
        <v>40</v>
      </c>
      <c r="G7065" s="19" t="s">
        <v>40</v>
      </c>
      <c r="H7065" s="44" t="s">
        <v>39</v>
      </c>
      <c r="I7065" s="19" t="s">
        <v>39</v>
      </c>
    </row>
    <row r="7066">
      <c r="A7066" s="41">
        <v>44410.0</v>
      </c>
      <c r="B7066" s="19">
        <v>950384.0</v>
      </c>
      <c r="C7066" s="19">
        <v>1.0</v>
      </c>
      <c r="D7066" s="42">
        <v>78.7</v>
      </c>
      <c r="E7066" s="43">
        <v>1.0</v>
      </c>
      <c r="F7066" s="19" t="s">
        <v>40</v>
      </c>
      <c r="G7066" s="19" t="s">
        <v>40</v>
      </c>
      <c r="H7066" s="44" t="s">
        <v>39</v>
      </c>
      <c r="I7066" s="19" t="s">
        <v>39</v>
      </c>
    </row>
    <row r="7067">
      <c r="A7067" s="41">
        <v>44411.0</v>
      </c>
      <c r="B7067" s="19">
        <v>951233.0</v>
      </c>
      <c r="C7067" s="19">
        <v>0.0</v>
      </c>
      <c r="D7067" s="42">
        <v>39.8</v>
      </c>
      <c r="E7067" s="43">
        <v>1.0</v>
      </c>
      <c r="F7067" s="19" t="s">
        <v>40</v>
      </c>
      <c r="G7067" s="19" t="s">
        <v>40</v>
      </c>
      <c r="H7067" s="44" t="s">
        <v>39</v>
      </c>
      <c r="I7067" s="19" t="s">
        <v>39</v>
      </c>
    </row>
    <row r="7068">
      <c r="A7068" s="41">
        <v>44412.0</v>
      </c>
      <c r="B7068" s="19">
        <v>952740.0</v>
      </c>
      <c r="C7068" s="19">
        <v>0.0</v>
      </c>
      <c r="D7068" s="42">
        <v>80.3</v>
      </c>
      <c r="E7068" s="43">
        <v>1.0</v>
      </c>
      <c r="F7068" s="19" t="s">
        <v>40</v>
      </c>
      <c r="G7068" s="19" t="s">
        <v>40</v>
      </c>
      <c r="H7068" s="44" t="s">
        <v>39</v>
      </c>
      <c r="I7068" s="19" t="s">
        <v>39</v>
      </c>
    </row>
    <row r="7069">
      <c r="A7069" s="41">
        <v>44414.0</v>
      </c>
      <c r="B7069" s="19">
        <v>954402.0</v>
      </c>
      <c r="C7069" s="19">
        <v>1.0</v>
      </c>
      <c r="D7069" s="42">
        <v>87.6</v>
      </c>
      <c r="E7069" s="43">
        <v>1.0</v>
      </c>
      <c r="F7069" s="19" t="s">
        <v>40</v>
      </c>
      <c r="G7069" s="19" t="s">
        <v>40</v>
      </c>
      <c r="H7069" s="44" t="s">
        <v>39</v>
      </c>
      <c r="I7069" s="19" t="s">
        <v>39</v>
      </c>
    </row>
    <row r="7070">
      <c r="A7070" s="41">
        <v>44414.0</v>
      </c>
      <c r="B7070" s="19">
        <v>954604.0</v>
      </c>
      <c r="C7070" s="19">
        <v>0.0</v>
      </c>
      <c r="D7070" s="42">
        <v>87.7</v>
      </c>
      <c r="E7070" s="43">
        <v>1.0</v>
      </c>
      <c r="F7070" s="19" t="s">
        <v>40</v>
      </c>
      <c r="G7070" s="19" t="s">
        <v>40</v>
      </c>
      <c r="H7070" s="44" t="s">
        <v>39</v>
      </c>
      <c r="I7070" s="19" t="s">
        <v>39</v>
      </c>
    </row>
    <row r="7071">
      <c r="A7071" s="41">
        <v>44416.0</v>
      </c>
      <c r="B7071" s="19">
        <v>955375.0</v>
      </c>
      <c r="C7071" s="19">
        <v>0.0</v>
      </c>
      <c r="D7071" s="42">
        <v>30.7</v>
      </c>
      <c r="E7071" s="43">
        <v>1.0</v>
      </c>
      <c r="F7071" s="19" t="s">
        <v>40</v>
      </c>
      <c r="G7071" s="19" t="s">
        <v>40</v>
      </c>
      <c r="H7071" s="44" t="s">
        <v>39</v>
      </c>
      <c r="I7071" s="19" t="s">
        <v>39</v>
      </c>
    </row>
    <row r="7072">
      <c r="A7072" s="41">
        <v>44416.0</v>
      </c>
      <c r="B7072" s="19">
        <v>956100.0</v>
      </c>
      <c r="C7072" s="19">
        <v>0.0</v>
      </c>
      <c r="D7072" s="42">
        <v>60.0</v>
      </c>
      <c r="E7072" s="43">
        <v>1.0</v>
      </c>
      <c r="F7072" s="19" t="s">
        <v>40</v>
      </c>
      <c r="G7072" s="19" t="s">
        <v>40</v>
      </c>
      <c r="H7072" s="44" t="s">
        <v>39</v>
      </c>
      <c r="I7072" s="19" t="s">
        <v>39</v>
      </c>
    </row>
    <row r="7073">
      <c r="A7073" s="41">
        <v>44419.0</v>
      </c>
      <c r="B7073" s="19">
        <v>958027.0</v>
      </c>
      <c r="C7073" s="19">
        <v>1.0</v>
      </c>
      <c r="D7073" s="42">
        <v>37.4</v>
      </c>
      <c r="E7073" s="43">
        <v>1.0</v>
      </c>
      <c r="F7073" s="19" t="s">
        <v>40</v>
      </c>
      <c r="G7073" s="19" t="s">
        <v>40</v>
      </c>
      <c r="H7073" s="44" t="s">
        <v>39</v>
      </c>
      <c r="I7073" s="19" t="s">
        <v>39</v>
      </c>
    </row>
    <row r="7074">
      <c r="A7074" s="41">
        <v>44410.0</v>
      </c>
      <c r="B7074" s="19">
        <v>950163.0</v>
      </c>
      <c r="C7074" s="19">
        <v>0.0</v>
      </c>
      <c r="D7074" s="42">
        <v>28.6</v>
      </c>
      <c r="E7074" s="43">
        <v>1.0</v>
      </c>
      <c r="F7074" s="19" t="s">
        <v>40</v>
      </c>
      <c r="G7074" s="19" t="s">
        <v>40</v>
      </c>
      <c r="H7074" s="44" t="s">
        <v>39</v>
      </c>
      <c r="I7074" s="19" t="s">
        <v>39</v>
      </c>
    </row>
    <row r="7075">
      <c r="A7075" s="41">
        <v>44411.0</v>
      </c>
      <c r="B7075" s="19">
        <v>951332.0</v>
      </c>
      <c r="C7075" s="19">
        <v>0.0</v>
      </c>
      <c r="D7075" s="42">
        <v>38.8</v>
      </c>
      <c r="E7075" s="43">
        <v>1.0</v>
      </c>
      <c r="F7075" s="19" t="s">
        <v>40</v>
      </c>
      <c r="G7075" s="19" t="s">
        <v>40</v>
      </c>
      <c r="H7075" s="44" t="s">
        <v>39</v>
      </c>
      <c r="I7075" s="19" t="s">
        <v>39</v>
      </c>
    </row>
    <row r="7076">
      <c r="A7076" s="41">
        <v>44411.0</v>
      </c>
      <c r="B7076" s="19">
        <v>951592.0</v>
      </c>
      <c r="C7076" s="19">
        <v>0.0</v>
      </c>
      <c r="D7076" s="42">
        <v>116.5</v>
      </c>
      <c r="E7076" s="43">
        <v>1.0</v>
      </c>
      <c r="F7076" s="19" t="s">
        <v>40</v>
      </c>
      <c r="G7076" s="19" t="s">
        <v>40</v>
      </c>
      <c r="H7076" s="44" t="s">
        <v>39</v>
      </c>
      <c r="I7076" s="19" t="s">
        <v>39</v>
      </c>
    </row>
    <row r="7077">
      <c r="A7077" s="41">
        <v>44412.0</v>
      </c>
      <c r="B7077" s="19">
        <v>952140.0</v>
      </c>
      <c r="C7077" s="19">
        <v>0.0</v>
      </c>
      <c r="D7077" s="42">
        <v>38.8</v>
      </c>
      <c r="E7077" s="43">
        <v>1.0</v>
      </c>
      <c r="F7077" s="19" t="s">
        <v>40</v>
      </c>
      <c r="G7077" s="19" t="s">
        <v>40</v>
      </c>
      <c r="H7077" s="44" t="s">
        <v>39</v>
      </c>
      <c r="I7077" s="19" t="s">
        <v>39</v>
      </c>
    </row>
    <row r="7078">
      <c r="A7078" s="41">
        <v>44413.0</v>
      </c>
      <c r="B7078" s="19">
        <v>953845.0</v>
      </c>
      <c r="C7078" s="19">
        <v>0.0</v>
      </c>
      <c r="D7078" s="42">
        <v>64.9</v>
      </c>
      <c r="E7078" s="43">
        <v>1.0</v>
      </c>
      <c r="F7078" s="19" t="s">
        <v>40</v>
      </c>
      <c r="G7078" s="19" t="s">
        <v>40</v>
      </c>
      <c r="H7078" s="44" t="s">
        <v>39</v>
      </c>
      <c r="I7078" s="19" t="s">
        <v>39</v>
      </c>
    </row>
    <row r="7079">
      <c r="A7079" s="41">
        <v>44417.0</v>
      </c>
      <c r="B7079" s="19">
        <v>956596.0</v>
      </c>
      <c r="C7079" s="19">
        <v>1.0</v>
      </c>
      <c r="D7079" s="42">
        <v>85.1</v>
      </c>
      <c r="E7079" s="43">
        <v>1.0</v>
      </c>
      <c r="F7079" s="19" t="s">
        <v>40</v>
      </c>
      <c r="G7079" s="19" t="s">
        <v>40</v>
      </c>
      <c r="H7079" s="44" t="s">
        <v>39</v>
      </c>
      <c r="I7079" s="19" t="s">
        <v>39</v>
      </c>
    </row>
    <row r="7080">
      <c r="A7080" s="41">
        <v>44417.0</v>
      </c>
      <c r="B7080" s="19">
        <v>956781.0</v>
      </c>
      <c r="C7080" s="19">
        <v>1.0</v>
      </c>
      <c r="D7080" s="42">
        <v>64.5</v>
      </c>
      <c r="E7080" s="43">
        <v>1.0</v>
      </c>
      <c r="F7080" s="19" t="s">
        <v>40</v>
      </c>
      <c r="G7080" s="19" t="s">
        <v>40</v>
      </c>
      <c r="H7080" s="44" t="s">
        <v>39</v>
      </c>
      <c r="I7080" s="19" t="s">
        <v>39</v>
      </c>
    </row>
    <row r="7081">
      <c r="A7081" s="41">
        <v>44419.0</v>
      </c>
      <c r="B7081" s="19">
        <v>958297.0</v>
      </c>
      <c r="C7081" s="19">
        <v>1.0</v>
      </c>
      <c r="D7081" s="42">
        <v>54.5</v>
      </c>
      <c r="E7081" s="43">
        <v>1.0</v>
      </c>
      <c r="F7081" s="19" t="s">
        <v>40</v>
      </c>
      <c r="G7081" s="19" t="s">
        <v>40</v>
      </c>
      <c r="H7081" s="44" t="s">
        <v>39</v>
      </c>
      <c r="I7081" s="19" t="s">
        <v>39</v>
      </c>
    </row>
    <row r="7082">
      <c r="A7082" s="41">
        <v>44419.0</v>
      </c>
      <c r="B7082" s="19">
        <v>958291.0</v>
      </c>
      <c r="C7082" s="19">
        <v>0.0</v>
      </c>
      <c r="D7082" s="42">
        <v>68.5</v>
      </c>
      <c r="E7082" s="43">
        <v>1.0</v>
      </c>
      <c r="F7082" s="19" t="s">
        <v>40</v>
      </c>
      <c r="G7082" s="19" t="s">
        <v>40</v>
      </c>
      <c r="H7082" s="44" t="s">
        <v>39</v>
      </c>
      <c r="I7082" s="19" t="s">
        <v>39</v>
      </c>
    </row>
    <row r="7083">
      <c r="A7083" s="41">
        <v>44421.0</v>
      </c>
      <c r="B7083" s="19">
        <v>959419.0</v>
      </c>
      <c r="C7083" s="19">
        <v>1.0</v>
      </c>
      <c r="D7083" s="42">
        <v>60.5</v>
      </c>
      <c r="E7083" s="43">
        <v>1.0</v>
      </c>
      <c r="F7083" s="19" t="s">
        <v>40</v>
      </c>
      <c r="G7083" s="19" t="s">
        <v>40</v>
      </c>
      <c r="H7083" s="44" t="s">
        <v>39</v>
      </c>
      <c r="I7083" s="19" t="s">
        <v>39</v>
      </c>
    </row>
    <row r="7084">
      <c r="A7084" s="41">
        <v>44409.0</v>
      </c>
      <c r="B7084" s="19">
        <v>949215.0</v>
      </c>
      <c r="C7084" s="19">
        <v>0.0</v>
      </c>
      <c r="D7084" s="42">
        <v>98.9</v>
      </c>
      <c r="E7084" s="43">
        <v>1.0</v>
      </c>
      <c r="F7084" s="19" t="s">
        <v>40</v>
      </c>
      <c r="G7084" s="19" t="s">
        <v>40</v>
      </c>
      <c r="H7084" s="44" t="s">
        <v>39</v>
      </c>
      <c r="I7084" s="19" t="s">
        <v>39</v>
      </c>
    </row>
    <row r="7085">
      <c r="A7085" s="41">
        <v>44409.0</v>
      </c>
      <c r="B7085" s="19">
        <v>949319.0</v>
      </c>
      <c r="C7085" s="19">
        <v>0.0</v>
      </c>
      <c r="D7085" s="42">
        <v>33.3</v>
      </c>
      <c r="E7085" s="43">
        <v>1.0</v>
      </c>
      <c r="F7085" s="19" t="s">
        <v>40</v>
      </c>
      <c r="G7085" s="19" t="s">
        <v>40</v>
      </c>
      <c r="H7085" s="44" t="s">
        <v>39</v>
      </c>
      <c r="I7085" s="19" t="s">
        <v>39</v>
      </c>
    </row>
    <row r="7086">
      <c r="A7086" s="41">
        <v>44409.0</v>
      </c>
      <c r="B7086" s="19">
        <v>949499.0</v>
      </c>
      <c r="C7086" s="19">
        <v>1.0</v>
      </c>
      <c r="D7086" s="42">
        <v>47.4</v>
      </c>
      <c r="E7086" s="43">
        <v>1.0</v>
      </c>
      <c r="F7086" s="19" t="s">
        <v>40</v>
      </c>
      <c r="G7086" s="19" t="s">
        <v>40</v>
      </c>
      <c r="H7086" s="44" t="s">
        <v>39</v>
      </c>
      <c r="I7086" s="19" t="s">
        <v>39</v>
      </c>
    </row>
    <row r="7087">
      <c r="A7087" s="41">
        <v>44410.0</v>
      </c>
      <c r="B7087" s="19">
        <v>950412.0</v>
      </c>
      <c r="C7087" s="19">
        <v>0.0</v>
      </c>
      <c r="D7087" s="42">
        <v>88.2</v>
      </c>
      <c r="E7087" s="43">
        <v>1.0</v>
      </c>
      <c r="F7087" s="19" t="s">
        <v>40</v>
      </c>
      <c r="G7087" s="19" t="s">
        <v>40</v>
      </c>
      <c r="H7087" s="44" t="s">
        <v>39</v>
      </c>
      <c r="I7087" s="19" t="s">
        <v>39</v>
      </c>
    </row>
    <row r="7088">
      <c r="A7088" s="41">
        <v>44411.0</v>
      </c>
      <c r="B7088" s="19">
        <v>951476.0</v>
      </c>
      <c r="C7088" s="19">
        <v>0.0</v>
      </c>
      <c r="D7088" s="42">
        <v>78.4</v>
      </c>
      <c r="E7088" s="43">
        <v>1.0</v>
      </c>
      <c r="F7088" s="19" t="s">
        <v>40</v>
      </c>
      <c r="G7088" s="19" t="s">
        <v>40</v>
      </c>
      <c r="H7088" s="44" t="s">
        <v>39</v>
      </c>
      <c r="I7088" s="19" t="s">
        <v>39</v>
      </c>
    </row>
    <row r="7089">
      <c r="A7089" s="41">
        <v>44413.0</v>
      </c>
      <c r="B7089" s="19">
        <v>953029.0</v>
      </c>
      <c r="C7089" s="19">
        <v>0.0</v>
      </c>
      <c r="D7089" s="42">
        <v>64.7</v>
      </c>
      <c r="E7089" s="43">
        <v>1.0</v>
      </c>
      <c r="F7089" s="19" t="s">
        <v>40</v>
      </c>
      <c r="G7089" s="19" t="s">
        <v>40</v>
      </c>
      <c r="H7089" s="44" t="s">
        <v>39</v>
      </c>
      <c r="I7089" s="19" t="s">
        <v>39</v>
      </c>
    </row>
    <row r="7090">
      <c r="A7090" s="41">
        <v>44417.0</v>
      </c>
      <c r="B7090" s="19">
        <v>956574.0</v>
      </c>
      <c r="C7090" s="19">
        <v>0.0</v>
      </c>
      <c r="D7090" s="42">
        <v>94.0</v>
      </c>
      <c r="E7090" s="43">
        <v>1.0</v>
      </c>
      <c r="F7090" s="19" t="s">
        <v>40</v>
      </c>
      <c r="G7090" s="19" t="s">
        <v>40</v>
      </c>
      <c r="H7090" s="44" t="s">
        <v>39</v>
      </c>
      <c r="I7090" s="19" t="s">
        <v>39</v>
      </c>
    </row>
    <row r="7091">
      <c r="A7091" s="41">
        <v>44422.0</v>
      </c>
      <c r="B7091" s="19">
        <v>960253.0</v>
      </c>
      <c r="C7091" s="19">
        <v>0.0</v>
      </c>
      <c r="D7091" s="42">
        <v>49.9</v>
      </c>
      <c r="E7091" s="43">
        <v>1.0</v>
      </c>
      <c r="F7091" s="19" t="s">
        <v>40</v>
      </c>
      <c r="G7091" s="19" t="s">
        <v>40</v>
      </c>
      <c r="H7091" s="44" t="s">
        <v>39</v>
      </c>
      <c r="I7091" s="19" t="s">
        <v>39</v>
      </c>
    </row>
    <row r="7092">
      <c r="A7092" s="41">
        <v>44423.0</v>
      </c>
      <c r="B7092" s="19">
        <v>960551.0</v>
      </c>
      <c r="C7092" s="19">
        <v>1.0</v>
      </c>
      <c r="D7092" s="42">
        <v>35.2</v>
      </c>
      <c r="E7092" s="43">
        <v>1.0</v>
      </c>
      <c r="F7092" s="19" t="s">
        <v>40</v>
      </c>
      <c r="G7092" s="19" t="s">
        <v>40</v>
      </c>
      <c r="H7092" s="44" t="s">
        <v>39</v>
      </c>
      <c r="I7092" s="19" t="s">
        <v>39</v>
      </c>
    </row>
    <row r="7093">
      <c r="A7093" s="41">
        <v>44409.0</v>
      </c>
      <c r="B7093" s="19">
        <v>949785.0</v>
      </c>
      <c r="C7093" s="19">
        <v>1.0</v>
      </c>
      <c r="D7093" s="42">
        <v>56.7</v>
      </c>
      <c r="E7093" s="43">
        <v>1.0</v>
      </c>
      <c r="F7093" s="19" t="s">
        <v>40</v>
      </c>
      <c r="G7093" s="19" t="s">
        <v>40</v>
      </c>
      <c r="H7093" s="44" t="s">
        <v>39</v>
      </c>
      <c r="I7093" s="19" t="s">
        <v>39</v>
      </c>
    </row>
    <row r="7094">
      <c r="A7094" s="41">
        <v>44410.0</v>
      </c>
      <c r="B7094" s="19">
        <v>950051.0</v>
      </c>
      <c r="C7094" s="19">
        <v>0.0</v>
      </c>
      <c r="D7094" s="42">
        <v>115.8</v>
      </c>
      <c r="E7094" s="43">
        <v>1.0</v>
      </c>
      <c r="F7094" s="19" t="s">
        <v>40</v>
      </c>
      <c r="G7094" s="19" t="s">
        <v>40</v>
      </c>
      <c r="H7094" s="44" t="s">
        <v>39</v>
      </c>
      <c r="I7094" s="19" t="s">
        <v>39</v>
      </c>
    </row>
    <row r="7095">
      <c r="A7095" s="41">
        <v>44410.0</v>
      </c>
      <c r="B7095" s="19">
        <v>950992.0</v>
      </c>
      <c r="C7095" s="19">
        <v>1.0</v>
      </c>
      <c r="D7095" s="42">
        <v>81.5</v>
      </c>
      <c r="E7095" s="43">
        <v>1.0</v>
      </c>
      <c r="F7095" s="19" t="s">
        <v>40</v>
      </c>
      <c r="G7095" s="19" t="s">
        <v>40</v>
      </c>
      <c r="H7095" s="44" t="s">
        <v>39</v>
      </c>
      <c r="I7095" s="19" t="s">
        <v>39</v>
      </c>
    </row>
    <row r="7096">
      <c r="A7096" s="41">
        <v>44410.0</v>
      </c>
      <c r="B7096" s="19">
        <v>950553.0</v>
      </c>
      <c r="C7096" s="19">
        <v>0.0</v>
      </c>
      <c r="D7096" s="42">
        <v>65.5</v>
      </c>
      <c r="E7096" s="43">
        <v>1.0</v>
      </c>
      <c r="F7096" s="19" t="s">
        <v>40</v>
      </c>
      <c r="G7096" s="19" t="s">
        <v>40</v>
      </c>
      <c r="H7096" s="44" t="s">
        <v>39</v>
      </c>
      <c r="I7096" s="19" t="s">
        <v>39</v>
      </c>
    </row>
    <row r="7097">
      <c r="A7097" s="41">
        <v>44412.0</v>
      </c>
      <c r="B7097" s="19">
        <v>952654.0</v>
      </c>
      <c r="C7097" s="19">
        <v>0.0</v>
      </c>
      <c r="D7097" s="42">
        <v>105.6</v>
      </c>
      <c r="E7097" s="43">
        <v>1.0</v>
      </c>
      <c r="F7097" s="19" t="s">
        <v>40</v>
      </c>
      <c r="G7097" s="19" t="s">
        <v>40</v>
      </c>
      <c r="H7097" s="44" t="s">
        <v>39</v>
      </c>
      <c r="I7097" s="19" t="s">
        <v>39</v>
      </c>
    </row>
    <row r="7098">
      <c r="A7098" s="41">
        <v>44412.0</v>
      </c>
      <c r="B7098" s="19">
        <v>952458.0</v>
      </c>
      <c r="C7098" s="19">
        <v>0.0</v>
      </c>
      <c r="D7098" s="42">
        <v>134.0</v>
      </c>
      <c r="E7098" s="43">
        <v>1.0</v>
      </c>
      <c r="F7098" s="19" t="s">
        <v>40</v>
      </c>
      <c r="G7098" s="19" t="s">
        <v>40</v>
      </c>
      <c r="H7098" s="44" t="s">
        <v>39</v>
      </c>
      <c r="I7098" s="19" t="s">
        <v>39</v>
      </c>
    </row>
    <row r="7099">
      <c r="A7099" s="41">
        <v>44409.0</v>
      </c>
      <c r="B7099" s="19">
        <v>949468.0</v>
      </c>
      <c r="C7099" s="19">
        <v>0.0</v>
      </c>
      <c r="D7099" s="42">
        <v>69.7</v>
      </c>
      <c r="E7099" s="43">
        <v>1.0</v>
      </c>
      <c r="F7099" s="19" t="s">
        <v>40</v>
      </c>
      <c r="G7099" s="19" t="s">
        <v>40</v>
      </c>
      <c r="H7099" s="44" t="s">
        <v>39</v>
      </c>
      <c r="I7099" s="19" t="s">
        <v>39</v>
      </c>
    </row>
    <row r="7100">
      <c r="A7100" s="41">
        <v>44409.0</v>
      </c>
      <c r="B7100" s="19">
        <v>949233.0</v>
      </c>
      <c r="C7100" s="19">
        <v>0.0</v>
      </c>
      <c r="D7100" s="42">
        <v>89.8</v>
      </c>
      <c r="E7100" s="43">
        <v>1.0</v>
      </c>
      <c r="F7100" s="19" t="s">
        <v>40</v>
      </c>
      <c r="G7100" s="19" t="s">
        <v>40</v>
      </c>
      <c r="H7100" s="44" t="s">
        <v>39</v>
      </c>
      <c r="I7100" s="19" t="s">
        <v>39</v>
      </c>
    </row>
    <row r="7101">
      <c r="A7101" s="41">
        <v>44409.0</v>
      </c>
      <c r="B7101" s="19">
        <v>949498.0</v>
      </c>
      <c r="C7101" s="19">
        <v>0.0</v>
      </c>
      <c r="D7101" s="42">
        <v>116.9</v>
      </c>
      <c r="E7101" s="43">
        <v>1.0</v>
      </c>
      <c r="F7101" s="19" t="s">
        <v>40</v>
      </c>
      <c r="G7101" s="19" t="s">
        <v>40</v>
      </c>
      <c r="H7101" s="44" t="s">
        <v>39</v>
      </c>
      <c r="I7101" s="19" t="s">
        <v>39</v>
      </c>
    </row>
    <row r="7102">
      <c r="A7102" s="41">
        <v>44410.0</v>
      </c>
      <c r="B7102" s="19">
        <v>951006.0</v>
      </c>
      <c r="C7102" s="19">
        <v>1.0</v>
      </c>
      <c r="D7102" s="42">
        <v>55.4</v>
      </c>
      <c r="E7102" s="43">
        <v>1.0</v>
      </c>
      <c r="F7102" s="19" t="s">
        <v>40</v>
      </c>
      <c r="G7102" s="19" t="s">
        <v>40</v>
      </c>
      <c r="H7102" s="44" t="s">
        <v>39</v>
      </c>
      <c r="I7102" s="19" t="s">
        <v>39</v>
      </c>
    </row>
    <row r="7103">
      <c r="A7103" s="41">
        <v>44412.0</v>
      </c>
      <c r="B7103" s="19">
        <v>952478.0</v>
      </c>
      <c r="C7103" s="19">
        <v>1.0</v>
      </c>
      <c r="D7103" s="42">
        <v>41.3</v>
      </c>
      <c r="E7103" s="43">
        <v>1.0</v>
      </c>
      <c r="F7103" s="19" t="s">
        <v>40</v>
      </c>
      <c r="G7103" s="19" t="s">
        <v>40</v>
      </c>
      <c r="H7103" s="44" t="s">
        <v>39</v>
      </c>
      <c r="I7103" s="19" t="s">
        <v>39</v>
      </c>
    </row>
    <row r="7104">
      <c r="A7104" s="41">
        <v>44413.0</v>
      </c>
      <c r="B7104" s="19">
        <v>952977.0</v>
      </c>
      <c r="C7104" s="19">
        <v>0.0</v>
      </c>
      <c r="D7104" s="42">
        <v>65.0</v>
      </c>
      <c r="E7104" s="43">
        <v>1.0</v>
      </c>
      <c r="F7104" s="19" t="s">
        <v>40</v>
      </c>
      <c r="G7104" s="19" t="s">
        <v>40</v>
      </c>
      <c r="H7104" s="44" t="s">
        <v>39</v>
      </c>
      <c r="I7104" s="19" t="s">
        <v>39</v>
      </c>
    </row>
    <row r="7105">
      <c r="A7105" s="41">
        <v>44414.0</v>
      </c>
      <c r="B7105" s="19">
        <v>954545.0</v>
      </c>
      <c r="C7105" s="19">
        <v>1.0</v>
      </c>
      <c r="D7105" s="42">
        <v>17.7</v>
      </c>
      <c r="E7105" s="43">
        <v>1.0</v>
      </c>
      <c r="F7105" s="19" t="s">
        <v>40</v>
      </c>
      <c r="G7105" s="19" t="s">
        <v>40</v>
      </c>
      <c r="H7105" s="44" t="s">
        <v>39</v>
      </c>
      <c r="I7105" s="19" t="s">
        <v>39</v>
      </c>
    </row>
    <row r="7106">
      <c r="A7106" s="41">
        <v>44416.0</v>
      </c>
      <c r="B7106" s="19">
        <v>955617.0</v>
      </c>
      <c r="C7106" s="19">
        <v>0.0</v>
      </c>
      <c r="D7106" s="42">
        <v>202.8</v>
      </c>
      <c r="E7106" s="43">
        <v>1.0</v>
      </c>
      <c r="F7106" s="19" t="s">
        <v>40</v>
      </c>
      <c r="G7106" s="19" t="s">
        <v>40</v>
      </c>
      <c r="H7106" s="44" t="s">
        <v>39</v>
      </c>
      <c r="I7106" s="19" t="s">
        <v>39</v>
      </c>
    </row>
    <row r="7107">
      <c r="A7107" s="41">
        <v>44416.0</v>
      </c>
      <c r="B7107" s="19">
        <v>955523.0</v>
      </c>
      <c r="C7107" s="19">
        <v>0.0</v>
      </c>
      <c r="D7107" s="42">
        <v>72.7</v>
      </c>
      <c r="E7107" s="43">
        <v>1.0</v>
      </c>
      <c r="F7107" s="19" t="s">
        <v>40</v>
      </c>
      <c r="G7107" s="19" t="s">
        <v>40</v>
      </c>
      <c r="H7107" s="44" t="s">
        <v>39</v>
      </c>
      <c r="I7107" s="19" t="s">
        <v>39</v>
      </c>
    </row>
    <row r="7108">
      <c r="A7108" s="41">
        <v>44419.0</v>
      </c>
      <c r="B7108" s="19">
        <v>958022.0</v>
      </c>
      <c r="C7108" s="19">
        <v>0.0</v>
      </c>
      <c r="D7108" s="42">
        <v>124.7</v>
      </c>
      <c r="E7108" s="43">
        <v>1.0</v>
      </c>
      <c r="F7108" s="19" t="s">
        <v>40</v>
      </c>
      <c r="G7108" s="19" t="s">
        <v>40</v>
      </c>
      <c r="H7108" s="44" t="s">
        <v>39</v>
      </c>
      <c r="I7108" s="19" t="s">
        <v>39</v>
      </c>
    </row>
    <row r="7109">
      <c r="A7109" s="41">
        <v>44420.0</v>
      </c>
      <c r="B7109" s="19">
        <v>959044.0</v>
      </c>
      <c r="C7109" s="19">
        <v>1.0</v>
      </c>
      <c r="D7109" s="42">
        <v>53.2</v>
      </c>
      <c r="E7109" s="43">
        <v>1.0</v>
      </c>
      <c r="F7109" s="19" t="s">
        <v>40</v>
      </c>
      <c r="G7109" s="19" t="s">
        <v>40</v>
      </c>
      <c r="H7109" s="44" t="s">
        <v>39</v>
      </c>
      <c r="I7109" s="19" t="s">
        <v>39</v>
      </c>
    </row>
    <row r="7110">
      <c r="A7110" s="41">
        <v>44420.0</v>
      </c>
      <c r="B7110" s="19">
        <v>959361.0</v>
      </c>
      <c r="C7110" s="19">
        <v>0.0</v>
      </c>
      <c r="D7110" s="42">
        <v>58.3</v>
      </c>
      <c r="E7110" s="43">
        <v>1.0</v>
      </c>
      <c r="F7110" s="19" t="s">
        <v>40</v>
      </c>
      <c r="G7110" s="19" t="s">
        <v>40</v>
      </c>
      <c r="H7110" s="44" t="s">
        <v>39</v>
      </c>
      <c r="I7110" s="19" t="s">
        <v>39</v>
      </c>
    </row>
    <row r="7111">
      <c r="A7111" s="41">
        <v>44421.0</v>
      </c>
      <c r="B7111" s="19">
        <v>959908.0</v>
      </c>
      <c r="C7111" s="19">
        <v>0.0</v>
      </c>
      <c r="D7111" s="42">
        <v>20.3</v>
      </c>
      <c r="E7111" s="43">
        <v>1.0</v>
      </c>
      <c r="F7111" s="19" t="s">
        <v>40</v>
      </c>
      <c r="G7111" s="19" t="s">
        <v>40</v>
      </c>
      <c r="H7111" s="44" t="s">
        <v>39</v>
      </c>
      <c r="I7111" s="19" t="s">
        <v>39</v>
      </c>
    </row>
    <row r="7112">
      <c r="A7112" s="41">
        <v>44421.0</v>
      </c>
      <c r="B7112" s="19">
        <v>959961.0</v>
      </c>
      <c r="C7112" s="19">
        <v>0.0</v>
      </c>
      <c r="D7112" s="42">
        <v>140.4</v>
      </c>
      <c r="E7112" s="43">
        <v>1.0</v>
      </c>
      <c r="F7112" s="19" t="s">
        <v>40</v>
      </c>
      <c r="G7112" s="19" t="s">
        <v>40</v>
      </c>
      <c r="H7112" s="44" t="s">
        <v>39</v>
      </c>
      <c r="I7112" s="19" t="s">
        <v>39</v>
      </c>
    </row>
    <row r="7113">
      <c r="A7113" s="41">
        <v>44421.0</v>
      </c>
      <c r="B7113" s="19">
        <v>959916.0</v>
      </c>
      <c r="C7113" s="19">
        <v>1.0</v>
      </c>
      <c r="D7113" s="42">
        <v>102.3</v>
      </c>
      <c r="E7113" s="43">
        <v>1.0</v>
      </c>
      <c r="F7113" s="19" t="s">
        <v>40</v>
      </c>
      <c r="G7113" s="19" t="s">
        <v>40</v>
      </c>
      <c r="H7113" s="44" t="s">
        <v>39</v>
      </c>
      <c r="I7113" s="19" t="s">
        <v>39</v>
      </c>
    </row>
    <row r="7114">
      <c r="A7114" s="41">
        <v>44423.0</v>
      </c>
      <c r="B7114" s="19">
        <v>961090.0</v>
      </c>
      <c r="C7114" s="19">
        <v>0.0</v>
      </c>
      <c r="D7114" s="42">
        <v>10.8</v>
      </c>
      <c r="E7114" s="43">
        <v>1.0</v>
      </c>
      <c r="F7114" s="19" t="s">
        <v>40</v>
      </c>
      <c r="G7114" s="19" t="s">
        <v>40</v>
      </c>
      <c r="H7114" s="44" t="s">
        <v>39</v>
      </c>
      <c r="I7114" s="19" t="s">
        <v>39</v>
      </c>
    </row>
    <row r="7115">
      <c r="A7115" s="41">
        <v>44423.0</v>
      </c>
      <c r="B7115" s="19">
        <v>961054.0</v>
      </c>
      <c r="C7115" s="19">
        <v>0.0</v>
      </c>
      <c r="D7115" s="42">
        <v>33.4</v>
      </c>
      <c r="E7115" s="43">
        <v>1.0</v>
      </c>
      <c r="F7115" s="19" t="s">
        <v>40</v>
      </c>
      <c r="G7115" s="19" t="s">
        <v>40</v>
      </c>
      <c r="H7115" s="44" t="s">
        <v>39</v>
      </c>
      <c r="I7115" s="19" t="s">
        <v>39</v>
      </c>
    </row>
    <row r="7116">
      <c r="A7116" s="41">
        <v>44409.0</v>
      </c>
      <c r="B7116" s="19">
        <v>949644.0</v>
      </c>
      <c r="C7116" s="19">
        <v>1.0</v>
      </c>
      <c r="D7116" s="42">
        <v>63.0</v>
      </c>
      <c r="E7116" s="43">
        <v>1.0</v>
      </c>
      <c r="F7116" s="19" t="s">
        <v>40</v>
      </c>
      <c r="G7116" s="19" t="s">
        <v>40</v>
      </c>
      <c r="H7116" s="44" t="s">
        <v>39</v>
      </c>
      <c r="I7116" s="19" t="s">
        <v>39</v>
      </c>
    </row>
    <row r="7117">
      <c r="A7117" s="41">
        <v>44409.0</v>
      </c>
      <c r="B7117" s="19">
        <v>949901.0</v>
      </c>
      <c r="C7117" s="19">
        <v>1.0</v>
      </c>
      <c r="D7117" s="42">
        <v>127.7</v>
      </c>
      <c r="E7117" s="43">
        <v>1.0</v>
      </c>
      <c r="F7117" s="19" t="s">
        <v>40</v>
      </c>
      <c r="G7117" s="19" t="s">
        <v>40</v>
      </c>
      <c r="H7117" s="44" t="s">
        <v>39</v>
      </c>
      <c r="I7117" s="19" t="s">
        <v>39</v>
      </c>
    </row>
    <row r="7118">
      <c r="A7118" s="41">
        <v>44411.0</v>
      </c>
      <c r="B7118" s="19">
        <v>951853.0</v>
      </c>
      <c r="C7118" s="19">
        <v>0.0</v>
      </c>
      <c r="D7118" s="42">
        <v>17.1</v>
      </c>
      <c r="E7118" s="43">
        <v>1.0</v>
      </c>
      <c r="F7118" s="19" t="s">
        <v>40</v>
      </c>
      <c r="G7118" s="19" t="s">
        <v>40</v>
      </c>
      <c r="H7118" s="44" t="s">
        <v>39</v>
      </c>
      <c r="I7118" s="19" t="s">
        <v>39</v>
      </c>
    </row>
    <row r="7119">
      <c r="A7119" s="41">
        <v>44413.0</v>
      </c>
      <c r="B7119" s="19">
        <v>953300.0</v>
      </c>
      <c r="C7119" s="19">
        <v>0.0</v>
      </c>
      <c r="D7119" s="42">
        <v>95.2</v>
      </c>
      <c r="E7119" s="43">
        <v>1.0</v>
      </c>
      <c r="F7119" s="19" t="s">
        <v>40</v>
      </c>
      <c r="G7119" s="19" t="s">
        <v>40</v>
      </c>
      <c r="H7119" s="44" t="s">
        <v>39</v>
      </c>
      <c r="I7119" s="19" t="s">
        <v>39</v>
      </c>
    </row>
    <row r="7120">
      <c r="A7120" s="41">
        <v>44414.0</v>
      </c>
      <c r="B7120" s="19">
        <v>954132.0</v>
      </c>
      <c r="C7120" s="19">
        <v>0.0</v>
      </c>
      <c r="D7120" s="42">
        <v>77.1</v>
      </c>
      <c r="E7120" s="43">
        <v>1.0</v>
      </c>
      <c r="F7120" s="19" t="s">
        <v>40</v>
      </c>
      <c r="G7120" s="19" t="s">
        <v>40</v>
      </c>
      <c r="H7120" s="44" t="s">
        <v>39</v>
      </c>
      <c r="I7120" s="19" t="s">
        <v>39</v>
      </c>
    </row>
    <row r="7121">
      <c r="A7121" s="41">
        <v>44415.0</v>
      </c>
      <c r="B7121" s="19">
        <v>955209.0</v>
      </c>
      <c r="C7121" s="19">
        <v>0.0</v>
      </c>
      <c r="D7121" s="42">
        <v>29.9</v>
      </c>
      <c r="E7121" s="43">
        <v>1.0</v>
      </c>
      <c r="F7121" s="19" t="s">
        <v>40</v>
      </c>
      <c r="G7121" s="19" t="s">
        <v>40</v>
      </c>
      <c r="H7121" s="44" t="s">
        <v>39</v>
      </c>
      <c r="I7121" s="19" t="s">
        <v>39</v>
      </c>
    </row>
    <row r="7122">
      <c r="A7122" s="41">
        <v>44416.0</v>
      </c>
      <c r="B7122" s="19">
        <v>955256.0</v>
      </c>
      <c r="C7122" s="19">
        <v>0.0</v>
      </c>
      <c r="D7122" s="42">
        <v>29.7</v>
      </c>
      <c r="E7122" s="43">
        <v>1.0</v>
      </c>
      <c r="F7122" s="19" t="s">
        <v>40</v>
      </c>
      <c r="G7122" s="19" t="s">
        <v>40</v>
      </c>
      <c r="H7122" s="44" t="s">
        <v>39</v>
      </c>
      <c r="I7122" s="19" t="s">
        <v>39</v>
      </c>
    </row>
    <row r="7123">
      <c r="A7123" s="41">
        <v>44417.0</v>
      </c>
      <c r="B7123" s="19">
        <v>956578.0</v>
      </c>
      <c r="C7123" s="19">
        <v>0.0</v>
      </c>
      <c r="D7123" s="42">
        <v>92.6</v>
      </c>
      <c r="E7123" s="43">
        <v>1.0</v>
      </c>
      <c r="F7123" s="19" t="s">
        <v>40</v>
      </c>
      <c r="G7123" s="19" t="s">
        <v>40</v>
      </c>
      <c r="H7123" s="44" t="s">
        <v>39</v>
      </c>
      <c r="I7123" s="19" t="s">
        <v>39</v>
      </c>
    </row>
    <row r="7124">
      <c r="A7124" s="41">
        <v>44418.0</v>
      </c>
      <c r="B7124" s="19">
        <v>957273.0</v>
      </c>
      <c r="C7124" s="19">
        <v>0.0</v>
      </c>
      <c r="D7124" s="42">
        <v>61.3</v>
      </c>
      <c r="E7124" s="43">
        <v>1.0</v>
      </c>
      <c r="F7124" s="19" t="s">
        <v>40</v>
      </c>
      <c r="G7124" s="19" t="s">
        <v>40</v>
      </c>
      <c r="H7124" s="44" t="s">
        <v>39</v>
      </c>
      <c r="I7124" s="19" t="s">
        <v>39</v>
      </c>
    </row>
    <row r="7125">
      <c r="A7125" s="41">
        <v>44422.0</v>
      </c>
      <c r="B7125" s="19">
        <v>960190.0</v>
      </c>
      <c r="C7125" s="19">
        <v>0.0</v>
      </c>
      <c r="D7125" s="42">
        <v>47.9</v>
      </c>
      <c r="E7125" s="43">
        <v>1.0</v>
      </c>
      <c r="F7125" s="19" t="s">
        <v>40</v>
      </c>
      <c r="G7125" s="19" t="s">
        <v>40</v>
      </c>
      <c r="H7125" s="44" t="s">
        <v>39</v>
      </c>
      <c r="I7125" s="19" t="s">
        <v>39</v>
      </c>
    </row>
    <row r="7126">
      <c r="A7126" s="41">
        <v>44409.0</v>
      </c>
      <c r="B7126" s="19">
        <v>949347.0</v>
      </c>
      <c r="C7126" s="19">
        <v>0.0</v>
      </c>
      <c r="D7126" s="42">
        <v>19.9</v>
      </c>
      <c r="E7126" s="43">
        <v>1.0</v>
      </c>
      <c r="F7126" s="19" t="s">
        <v>40</v>
      </c>
      <c r="G7126" s="19" t="s">
        <v>40</v>
      </c>
      <c r="H7126" s="44" t="s">
        <v>39</v>
      </c>
      <c r="I7126" s="19" t="s">
        <v>39</v>
      </c>
    </row>
    <row r="7127">
      <c r="A7127" s="41">
        <v>44410.0</v>
      </c>
      <c r="B7127" s="19">
        <v>950257.0</v>
      </c>
      <c r="C7127" s="19">
        <v>0.0</v>
      </c>
      <c r="D7127" s="42">
        <v>18.5</v>
      </c>
      <c r="E7127" s="43">
        <v>1.0</v>
      </c>
      <c r="F7127" s="19" t="s">
        <v>40</v>
      </c>
      <c r="G7127" s="19" t="s">
        <v>40</v>
      </c>
      <c r="H7127" s="44" t="s">
        <v>39</v>
      </c>
      <c r="I7127" s="19" t="s">
        <v>39</v>
      </c>
    </row>
    <row r="7128">
      <c r="A7128" s="41">
        <v>44410.0</v>
      </c>
      <c r="B7128" s="19">
        <v>950179.0</v>
      </c>
      <c r="C7128" s="19">
        <v>0.0</v>
      </c>
      <c r="D7128" s="42">
        <v>57.3</v>
      </c>
      <c r="E7128" s="43">
        <v>1.0</v>
      </c>
      <c r="F7128" s="19" t="s">
        <v>40</v>
      </c>
      <c r="G7128" s="19" t="s">
        <v>40</v>
      </c>
      <c r="H7128" s="44" t="s">
        <v>39</v>
      </c>
      <c r="I7128" s="19" t="s">
        <v>39</v>
      </c>
    </row>
    <row r="7129">
      <c r="A7129" s="41">
        <v>44410.0</v>
      </c>
      <c r="B7129" s="19">
        <v>950882.0</v>
      </c>
      <c r="C7129" s="19">
        <v>0.0</v>
      </c>
      <c r="D7129" s="42">
        <v>10.4</v>
      </c>
      <c r="E7129" s="43">
        <v>1.0</v>
      </c>
      <c r="F7129" s="19" t="s">
        <v>40</v>
      </c>
      <c r="G7129" s="19" t="s">
        <v>40</v>
      </c>
      <c r="H7129" s="44" t="s">
        <v>39</v>
      </c>
      <c r="I7129" s="19" t="s">
        <v>39</v>
      </c>
    </row>
    <row r="7130">
      <c r="A7130" s="41">
        <v>44411.0</v>
      </c>
      <c r="B7130" s="19">
        <v>951590.0</v>
      </c>
      <c r="C7130" s="19">
        <v>0.0</v>
      </c>
      <c r="D7130" s="42">
        <v>147.0</v>
      </c>
      <c r="E7130" s="43">
        <v>1.0</v>
      </c>
      <c r="F7130" s="19" t="s">
        <v>40</v>
      </c>
      <c r="G7130" s="19" t="s">
        <v>40</v>
      </c>
      <c r="H7130" s="44" t="s">
        <v>39</v>
      </c>
      <c r="I7130" s="19" t="s">
        <v>39</v>
      </c>
    </row>
    <row r="7131">
      <c r="A7131" s="41">
        <v>44412.0</v>
      </c>
      <c r="B7131" s="19">
        <v>952604.0</v>
      </c>
      <c r="C7131" s="19">
        <v>1.0</v>
      </c>
      <c r="D7131" s="42">
        <v>41.3</v>
      </c>
      <c r="E7131" s="43">
        <v>1.0</v>
      </c>
      <c r="F7131" s="19" t="s">
        <v>40</v>
      </c>
      <c r="G7131" s="19" t="s">
        <v>40</v>
      </c>
      <c r="H7131" s="44" t="s">
        <v>39</v>
      </c>
      <c r="I7131" s="19" t="s">
        <v>39</v>
      </c>
    </row>
    <row r="7132">
      <c r="A7132" s="41">
        <v>44413.0</v>
      </c>
      <c r="B7132" s="19">
        <v>953365.0</v>
      </c>
      <c r="C7132" s="19">
        <v>1.0</v>
      </c>
      <c r="D7132" s="42">
        <v>59.6</v>
      </c>
      <c r="E7132" s="43">
        <v>1.0</v>
      </c>
      <c r="F7132" s="19" t="s">
        <v>40</v>
      </c>
      <c r="G7132" s="19" t="s">
        <v>40</v>
      </c>
      <c r="H7132" s="44" t="s">
        <v>39</v>
      </c>
      <c r="I7132" s="19" t="s">
        <v>39</v>
      </c>
    </row>
    <row r="7133">
      <c r="A7133" s="41">
        <v>44415.0</v>
      </c>
      <c r="B7133" s="19">
        <v>954739.0</v>
      </c>
      <c r="C7133" s="19">
        <v>0.0</v>
      </c>
      <c r="D7133" s="42">
        <v>69.0</v>
      </c>
      <c r="E7133" s="43">
        <v>1.0</v>
      </c>
      <c r="F7133" s="19" t="s">
        <v>40</v>
      </c>
      <c r="G7133" s="19" t="s">
        <v>40</v>
      </c>
      <c r="H7133" s="44" t="s">
        <v>39</v>
      </c>
      <c r="I7133" s="19" t="s">
        <v>39</v>
      </c>
    </row>
    <row r="7134">
      <c r="A7134" s="41">
        <v>44415.0</v>
      </c>
      <c r="B7134" s="19">
        <v>955138.0</v>
      </c>
      <c r="C7134" s="19">
        <v>0.0</v>
      </c>
      <c r="D7134" s="42">
        <v>45.7</v>
      </c>
      <c r="E7134" s="43">
        <v>1.0</v>
      </c>
      <c r="F7134" s="19" t="s">
        <v>40</v>
      </c>
      <c r="G7134" s="19" t="s">
        <v>40</v>
      </c>
      <c r="H7134" s="44" t="s">
        <v>39</v>
      </c>
      <c r="I7134" s="19" t="s">
        <v>39</v>
      </c>
    </row>
    <row r="7135">
      <c r="A7135" s="41">
        <v>44416.0</v>
      </c>
      <c r="B7135" s="19">
        <v>955374.0</v>
      </c>
      <c r="C7135" s="19">
        <v>1.0</v>
      </c>
      <c r="D7135" s="42">
        <v>203.3</v>
      </c>
      <c r="E7135" s="43">
        <v>1.0</v>
      </c>
      <c r="F7135" s="19" t="s">
        <v>40</v>
      </c>
      <c r="G7135" s="19" t="s">
        <v>40</v>
      </c>
      <c r="H7135" s="44" t="s">
        <v>39</v>
      </c>
      <c r="I7135" s="19" t="s">
        <v>39</v>
      </c>
    </row>
    <row r="7136">
      <c r="A7136" s="41">
        <v>44421.0</v>
      </c>
      <c r="B7136" s="19">
        <v>959430.0</v>
      </c>
      <c r="C7136" s="19">
        <v>0.0</v>
      </c>
      <c r="D7136" s="42">
        <v>72.6</v>
      </c>
      <c r="E7136" s="43">
        <v>1.0</v>
      </c>
      <c r="F7136" s="19" t="s">
        <v>40</v>
      </c>
      <c r="G7136" s="19" t="s">
        <v>40</v>
      </c>
      <c r="H7136" s="44" t="s">
        <v>39</v>
      </c>
      <c r="I7136" s="19" t="s">
        <v>39</v>
      </c>
    </row>
    <row r="7137">
      <c r="A7137" s="41">
        <v>44423.0</v>
      </c>
      <c r="B7137" s="19">
        <v>960963.0</v>
      </c>
      <c r="C7137" s="19">
        <v>0.0</v>
      </c>
      <c r="D7137" s="42">
        <v>69.7</v>
      </c>
      <c r="E7137" s="43">
        <v>1.0</v>
      </c>
      <c r="F7137" s="19" t="s">
        <v>40</v>
      </c>
      <c r="G7137" s="19" t="s">
        <v>40</v>
      </c>
      <c r="H7137" s="44" t="s">
        <v>39</v>
      </c>
      <c r="I7137" s="19" t="s">
        <v>39</v>
      </c>
    </row>
    <row r="7138">
      <c r="A7138" s="41">
        <v>44423.0</v>
      </c>
      <c r="B7138" s="19">
        <v>960601.0</v>
      </c>
      <c r="C7138" s="19">
        <v>0.0</v>
      </c>
      <c r="D7138" s="42">
        <v>40.0</v>
      </c>
      <c r="E7138" s="43">
        <v>1.0</v>
      </c>
      <c r="F7138" s="19" t="s">
        <v>40</v>
      </c>
      <c r="G7138" s="19" t="s">
        <v>40</v>
      </c>
      <c r="H7138" s="44" t="s">
        <v>39</v>
      </c>
      <c r="I7138" s="19" t="s">
        <v>39</v>
      </c>
    </row>
    <row r="7139">
      <c r="A7139" s="41">
        <v>44423.0</v>
      </c>
      <c r="B7139" s="19">
        <v>960599.0</v>
      </c>
      <c r="C7139" s="19">
        <v>1.0</v>
      </c>
      <c r="D7139" s="42">
        <v>97.6</v>
      </c>
      <c r="E7139" s="43">
        <v>1.0</v>
      </c>
      <c r="F7139" s="19" t="s">
        <v>40</v>
      </c>
      <c r="G7139" s="19" t="s">
        <v>40</v>
      </c>
      <c r="H7139" s="44" t="s">
        <v>39</v>
      </c>
      <c r="I7139" s="19" t="s">
        <v>39</v>
      </c>
    </row>
    <row r="7140">
      <c r="A7140" s="41">
        <v>44423.0</v>
      </c>
      <c r="B7140" s="19">
        <v>960797.0</v>
      </c>
      <c r="C7140" s="19">
        <v>0.0</v>
      </c>
      <c r="D7140" s="42">
        <v>472.2</v>
      </c>
      <c r="E7140" s="43">
        <v>1.0</v>
      </c>
      <c r="F7140" s="19" t="s">
        <v>40</v>
      </c>
      <c r="G7140" s="19" t="s">
        <v>40</v>
      </c>
      <c r="H7140" s="44" t="s">
        <v>39</v>
      </c>
      <c r="I7140" s="19" t="s">
        <v>39</v>
      </c>
    </row>
    <row r="7141">
      <c r="A7141" s="41">
        <v>44410.0</v>
      </c>
      <c r="B7141" s="19">
        <v>950222.0</v>
      </c>
      <c r="C7141" s="19">
        <v>1.0</v>
      </c>
      <c r="D7141" s="42">
        <v>75.5</v>
      </c>
      <c r="E7141" s="43">
        <v>1.0</v>
      </c>
      <c r="F7141" s="19" t="s">
        <v>40</v>
      </c>
      <c r="G7141" s="19" t="s">
        <v>40</v>
      </c>
      <c r="H7141" s="44" t="s">
        <v>39</v>
      </c>
      <c r="I7141" s="19" t="s">
        <v>39</v>
      </c>
    </row>
    <row r="7142">
      <c r="A7142" s="41">
        <v>44410.0</v>
      </c>
      <c r="B7142" s="19">
        <v>950465.0</v>
      </c>
      <c r="C7142" s="19">
        <v>1.0</v>
      </c>
      <c r="D7142" s="42">
        <v>171.0</v>
      </c>
      <c r="E7142" s="43">
        <v>1.0</v>
      </c>
      <c r="F7142" s="19" t="s">
        <v>40</v>
      </c>
      <c r="G7142" s="19" t="s">
        <v>40</v>
      </c>
      <c r="H7142" s="44" t="s">
        <v>39</v>
      </c>
      <c r="I7142" s="19" t="s">
        <v>39</v>
      </c>
    </row>
    <row r="7143">
      <c r="A7143" s="41">
        <v>44412.0</v>
      </c>
      <c r="B7143" s="19">
        <v>952752.0</v>
      </c>
      <c r="C7143" s="19">
        <v>0.0</v>
      </c>
      <c r="D7143" s="42">
        <v>19.5</v>
      </c>
      <c r="E7143" s="43">
        <v>1.0</v>
      </c>
      <c r="F7143" s="19" t="s">
        <v>40</v>
      </c>
      <c r="G7143" s="19" t="s">
        <v>40</v>
      </c>
      <c r="H7143" s="44" t="s">
        <v>39</v>
      </c>
      <c r="I7143" s="19" t="s">
        <v>39</v>
      </c>
    </row>
    <row r="7144">
      <c r="A7144" s="41">
        <v>44413.0</v>
      </c>
      <c r="B7144" s="19">
        <v>953638.0</v>
      </c>
      <c r="C7144" s="19">
        <v>0.0</v>
      </c>
      <c r="D7144" s="42">
        <v>11.3</v>
      </c>
      <c r="E7144" s="43">
        <v>1.0</v>
      </c>
      <c r="F7144" s="19" t="s">
        <v>40</v>
      </c>
      <c r="G7144" s="19" t="s">
        <v>40</v>
      </c>
      <c r="H7144" s="44" t="s">
        <v>39</v>
      </c>
      <c r="I7144" s="19" t="s">
        <v>39</v>
      </c>
    </row>
    <row r="7145">
      <c r="A7145" s="41">
        <v>44413.0</v>
      </c>
      <c r="B7145" s="19">
        <v>952904.0</v>
      </c>
      <c r="C7145" s="19">
        <v>0.0</v>
      </c>
      <c r="D7145" s="42">
        <v>103.9</v>
      </c>
      <c r="E7145" s="43">
        <v>1.0</v>
      </c>
      <c r="F7145" s="19" t="s">
        <v>40</v>
      </c>
      <c r="G7145" s="19" t="s">
        <v>40</v>
      </c>
      <c r="H7145" s="44" t="s">
        <v>39</v>
      </c>
      <c r="I7145" s="19" t="s">
        <v>39</v>
      </c>
    </row>
    <row r="7146">
      <c r="A7146" s="41">
        <v>44413.0</v>
      </c>
      <c r="B7146" s="19">
        <v>953514.0</v>
      </c>
      <c r="C7146" s="19">
        <v>0.0</v>
      </c>
      <c r="D7146" s="42">
        <v>80.6</v>
      </c>
      <c r="E7146" s="43">
        <v>1.0</v>
      </c>
      <c r="F7146" s="19" t="s">
        <v>40</v>
      </c>
      <c r="G7146" s="19" t="s">
        <v>40</v>
      </c>
      <c r="H7146" s="44" t="s">
        <v>39</v>
      </c>
      <c r="I7146" s="19" t="s">
        <v>39</v>
      </c>
    </row>
    <row r="7147">
      <c r="A7147" s="41">
        <v>44414.0</v>
      </c>
      <c r="B7147" s="19">
        <v>954530.0</v>
      </c>
      <c r="C7147" s="19">
        <v>0.0</v>
      </c>
      <c r="D7147" s="42">
        <v>27.2</v>
      </c>
      <c r="E7147" s="43">
        <v>1.0</v>
      </c>
      <c r="F7147" s="19" t="s">
        <v>40</v>
      </c>
      <c r="G7147" s="19" t="s">
        <v>40</v>
      </c>
      <c r="H7147" s="44" t="s">
        <v>39</v>
      </c>
      <c r="I7147" s="19" t="s">
        <v>39</v>
      </c>
    </row>
    <row r="7148">
      <c r="A7148" s="41">
        <v>44416.0</v>
      </c>
      <c r="B7148" s="19">
        <v>956205.0</v>
      </c>
      <c r="C7148" s="19">
        <v>1.0</v>
      </c>
      <c r="D7148" s="42">
        <v>69.7</v>
      </c>
      <c r="E7148" s="43">
        <v>1.0</v>
      </c>
      <c r="F7148" s="19" t="s">
        <v>40</v>
      </c>
      <c r="G7148" s="19" t="s">
        <v>40</v>
      </c>
      <c r="H7148" s="44" t="s">
        <v>39</v>
      </c>
      <c r="I7148" s="19" t="s">
        <v>39</v>
      </c>
    </row>
    <row r="7149">
      <c r="A7149" s="41">
        <v>44416.0</v>
      </c>
      <c r="B7149" s="19">
        <v>955650.0</v>
      </c>
      <c r="C7149" s="19">
        <v>0.0</v>
      </c>
      <c r="D7149" s="42">
        <v>26.9</v>
      </c>
      <c r="E7149" s="43">
        <v>1.0</v>
      </c>
      <c r="F7149" s="19" t="s">
        <v>40</v>
      </c>
      <c r="G7149" s="19" t="s">
        <v>40</v>
      </c>
      <c r="H7149" s="44" t="s">
        <v>39</v>
      </c>
      <c r="I7149" s="19" t="s">
        <v>39</v>
      </c>
    </row>
    <row r="7150">
      <c r="A7150" s="41">
        <v>44417.0</v>
      </c>
      <c r="B7150" s="19">
        <v>956506.0</v>
      </c>
      <c r="C7150" s="19">
        <v>0.0</v>
      </c>
      <c r="D7150" s="42">
        <v>38.1</v>
      </c>
      <c r="E7150" s="43">
        <v>1.0</v>
      </c>
      <c r="F7150" s="19" t="s">
        <v>40</v>
      </c>
      <c r="G7150" s="19" t="s">
        <v>40</v>
      </c>
      <c r="H7150" s="44" t="s">
        <v>39</v>
      </c>
      <c r="I7150" s="19" t="s">
        <v>39</v>
      </c>
    </row>
    <row r="7151">
      <c r="A7151" s="41">
        <v>44418.0</v>
      </c>
      <c r="B7151" s="19">
        <v>957440.0</v>
      </c>
      <c r="C7151" s="19">
        <v>0.0</v>
      </c>
      <c r="D7151" s="42">
        <v>42.0</v>
      </c>
      <c r="E7151" s="43">
        <v>1.0</v>
      </c>
      <c r="F7151" s="19" t="s">
        <v>40</v>
      </c>
      <c r="G7151" s="19" t="s">
        <v>40</v>
      </c>
      <c r="H7151" s="44" t="s">
        <v>39</v>
      </c>
      <c r="I7151" s="19" t="s">
        <v>39</v>
      </c>
    </row>
    <row r="7152">
      <c r="A7152" s="41">
        <v>44418.0</v>
      </c>
      <c r="B7152" s="19">
        <v>957176.0</v>
      </c>
      <c r="C7152" s="19">
        <v>0.0</v>
      </c>
      <c r="D7152" s="42">
        <v>47.0</v>
      </c>
      <c r="E7152" s="43">
        <v>1.0</v>
      </c>
      <c r="F7152" s="19" t="s">
        <v>40</v>
      </c>
      <c r="G7152" s="19" t="s">
        <v>40</v>
      </c>
      <c r="H7152" s="44" t="s">
        <v>39</v>
      </c>
      <c r="I7152" s="19" t="s">
        <v>39</v>
      </c>
    </row>
    <row r="7153">
      <c r="A7153" s="41">
        <v>44418.0</v>
      </c>
      <c r="B7153" s="19">
        <v>957403.0</v>
      </c>
      <c r="C7153" s="19">
        <v>0.0</v>
      </c>
      <c r="D7153" s="42">
        <v>95.0</v>
      </c>
      <c r="E7153" s="43">
        <v>1.0</v>
      </c>
      <c r="F7153" s="19" t="s">
        <v>40</v>
      </c>
      <c r="G7153" s="19" t="s">
        <v>40</v>
      </c>
      <c r="H7153" s="44" t="s">
        <v>39</v>
      </c>
      <c r="I7153" s="19" t="s">
        <v>39</v>
      </c>
    </row>
    <row r="7154">
      <c r="A7154" s="41">
        <v>44419.0</v>
      </c>
      <c r="B7154" s="19">
        <v>958549.0</v>
      </c>
      <c r="C7154" s="19">
        <v>1.0</v>
      </c>
      <c r="D7154" s="42">
        <v>9.6</v>
      </c>
      <c r="E7154" s="43">
        <v>1.0</v>
      </c>
      <c r="F7154" s="19" t="s">
        <v>40</v>
      </c>
      <c r="G7154" s="19" t="s">
        <v>40</v>
      </c>
      <c r="H7154" s="44" t="s">
        <v>39</v>
      </c>
      <c r="I7154" s="19" t="s">
        <v>39</v>
      </c>
    </row>
    <row r="7155">
      <c r="A7155" s="41">
        <v>44420.0</v>
      </c>
      <c r="B7155" s="19">
        <v>959204.0</v>
      </c>
      <c r="C7155" s="19">
        <v>0.0</v>
      </c>
      <c r="D7155" s="42">
        <v>114.8</v>
      </c>
      <c r="E7155" s="43">
        <v>1.0</v>
      </c>
      <c r="F7155" s="19" t="s">
        <v>40</v>
      </c>
      <c r="G7155" s="19" t="s">
        <v>40</v>
      </c>
      <c r="H7155" s="44" t="s">
        <v>39</v>
      </c>
      <c r="I7155" s="19" t="s">
        <v>39</v>
      </c>
    </row>
    <row r="7156">
      <c r="A7156" s="41">
        <v>44409.0</v>
      </c>
      <c r="B7156" s="19">
        <v>949429.0</v>
      </c>
      <c r="C7156" s="19">
        <v>0.0</v>
      </c>
      <c r="D7156" s="42">
        <v>62.2</v>
      </c>
      <c r="E7156" s="43">
        <v>1.0</v>
      </c>
      <c r="F7156" s="19" t="s">
        <v>40</v>
      </c>
      <c r="G7156" s="19" t="s">
        <v>40</v>
      </c>
      <c r="H7156" s="44" t="s">
        <v>39</v>
      </c>
      <c r="I7156" s="19" t="s">
        <v>39</v>
      </c>
    </row>
    <row r="7157">
      <c r="A7157" s="41">
        <v>44412.0</v>
      </c>
      <c r="B7157" s="19">
        <v>952571.0</v>
      </c>
      <c r="C7157" s="19">
        <v>1.0</v>
      </c>
      <c r="D7157" s="42">
        <v>95.8</v>
      </c>
      <c r="E7157" s="43">
        <v>1.0</v>
      </c>
      <c r="F7157" s="19" t="s">
        <v>40</v>
      </c>
      <c r="G7157" s="19" t="s">
        <v>40</v>
      </c>
      <c r="H7157" s="44" t="s">
        <v>39</v>
      </c>
      <c r="I7157" s="19" t="s">
        <v>39</v>
      </c>
    </row>
    <row r="7158">
      <c r="A7158" s="41">
        <v>44415.0</v>
      </c>
      <c r="B7158" s="19">
        <v>954878.0</v>
      </c>
      <c r="C7158" s="19">
        <v>0.0</v>
      </c>
      <c r="D7158" s="42">
        <v>67.0</v>
      </c>
      <c r="E7158" s="43">
        <v>1.0</v>
      </c>
      <c r="F7158" s="19" t="s">
        <v>40</v>
      </c>
      <c r="G7158" s="19" t="s">
        <v>40</v>
      </c>
      <c r="H7158" s="44" t="s">
        <v>39</v>
      </c>
      <c r="I7158" s="19" t="s">
        <v>39</v>
      </c>
    </row>
    <row r="7159">
      <c r="A7159" s="41">
        <v>44415.0</v>
      </c>
      <c r="B7159" s="19">
        <v>955091.0</v>
      </c>
      <c r="C7159" s="19">
        <v>0.0</v>
      </c>
      <c r="D7159" s="42">
        <v>11.7</v>
      </c>
      <c r="E7159" s="43">
        <v>1.0</v>
      </c>
      <c r="F7159" s="19" t="s">
        <v>40</v>
      </c>
      <c r="G7159" s="19" t="s">
        <v>40</v>
      </c>
      <c r="H7159" s="44" t="s">
        <v>39</v>
      </c>
      <c r="I7159" s="19" t="s">
        <v>39</v>
      </c>
    </row>
    <row r="7160">
      <c r="A7160" s="41">
        <v>44416.0</v>
      </c>
      <c r="B7160" s="19">
        <v>955555.0</v>
      </c>
      <c r="C7160" s="19">
        <v>0.0</v>
      </c>
      <c r="D7160" s="42">
        <v>17.2</v>
      </c>
      <c r="E7160" s="43">
        <v>1.0</v>
      </c>
      <c r="F7160" s="19" t="s">
        <v>40</v>
      </c>
      <c r="G7160" s="19" t="s">
        <v>40</v>
      </c>
      <c r="H7160" s="44" t="s">
        <v>39</v>
      </c>
      <c r="I7160" s="19" t="s">
        <v>39</v>
      </c>
    </row>
    <row r="7161">
      <c r="A7161" s="41">
        <v>44416.0</v>
      </c>
      <c r="B7161" s="19">
        <v>956199.0</v>
      </c>
      <c r="C7161" s="19">
        <v>1.0</v>
      </c>
      <c r="D7161" s="42">
        <v>302.1</v>
      </c>
      <c r="E7161" s="43">
        <v>1.0</v>
      </c>
      <c r="F7161" s="19" t="s">
        <v>40</v>
      </c>
      <c r="G7161" s="19" t="s">
        <v>40</v>
      </c>
      <c r="H7161" s="44" t="s">
        <v>39</v>
      </c>
      <c r="I7161" s="19" t="s">
        <v>39</v>
      </c>
    </row>
    <row r="7162">
      <c r="A7162" s="41">
        <v>44419.0</v>
      </c>
      <c r="B7162" s="19">
        <v>958116.0</v>
      </c>
      <c r="C7162" s="19">
        <v>0.0</v>
      </c>
      <c r="D7162" s="42">
        <v>40.2</v>
      </c>
      <c r="E7162" s="43">
        <v>1.0</v>
      </c>
      <c r="F7162" s="19" t="s">
        <v>40</v>
      </c>
      <c r="G7162" s="19" t="s">
        <v>40</v>
      </c>
      <c r="H7162" s="44" t="s">
        <v>39</v>
      </c>
      <c r="I7162" s="19" t="s">
        <v>39</v>
      </c>
    </row>
    <row r="7163">
      <c r="A7163" s="41">
        <v>44421.0</v>
      </c>
      <c r="B7163" s="19">
        <v>959418.0</v>
      </c>
      <c r="C7163" s="19">
        <v>1.0</v>
      </c>
      <c r="D7163" s="42">
        <v>40.0</v>
      </c>
      <c r="E7163" s="43">
        <v>1.0</v>
      </c>
      <c r="F7163" s="19" t="s">
        <v>40</v>
      </c>
      <c r="G7163" s="19" t="s">
        <v>40</v>
      </c>
      <c r="H7163" s="44" t="s">
        <v>39</v>
      </c>
      <c r="I7163" s="19" t="s">
        <v>39</v>
      </c>
    </row>
    <row r="7164">
      <c r="A7164" s="41">
        <v>44423.0</v>
      </c>
      <c r="B7164" s="19">
        <v>961128.0</v>
      </c>
      <c r="C7164" s="19">
        <v>0.0</v>
      </c>
      <c r="D7164" s="42">
        <v>47.3</v>
      </c>
      <c r="E7164" s="43">
        <v>1.0</v>
      </c>
      <c r="F7164" s="19" t="s">
        <v>40</v>
      </c>
      <c r="G7164" s="19" t="s">
        <v>40</v>
      </c>
      <c r="H7164" s="44" t="s">
        <v>39</v>
      </c>
      <c r="I7164" s="19" t="s">
        <v>39</v>
      </c>
    </row>
    <row r="7165">
      <c r="A7165" s="41">
        <v>44423.0</v>
      </c>
      <c r="B7165" s="19">
        <v>961096.0</v>
      </c>
      <c r="C7165" s="19">
        <v>0.0</v>
      </c>
      <c r="D7165" s="42">
        <v>89.3</v>
      </c>
      <c r="E7165" s="43">
        <v>1.0</v>
      </c>
      <c r="F7165" s="19" t="s">
        <v>40</v>
      </c>
      <c r="G7165" s="19" t="s">
        <v>40</v>
      </c>
      <c r="H7165" s="44" t="s">
        <v>39</v>
      </c>
      <c r="I7165" s="19" t="s">
        <v>39</v>
      </c>
    </row>
    <row r="7166">
      <c r="A7166" s="41">
        <v>44410.0</v>
      </c>
      <c r="B7166" s="19">
        <v>950822.0</v>
      </c>
      <c r="C7166" s="19">
        <v>0.0</v>
      </c>
      <c r="D7166" s="42">
        <v>15.6</v>
      </c>
      <c r="E7166" s="43">
        <v>1.0</v>
      </c>
      <c r="F7166" s="19" t="s">
        <v>40</v>
      </c>
      <c r="G7166" s="19" t="s">
        <v>40</v>
      </c>
      <c r="H7166" s="44" t="s">
        <v>39</v>
      </c>
      <c r="I7166" s="19" t="s">
        <v>39</v>
      </c>
    </row>
    <row r="7167">
      <c r="A7167" s="41">
        <v>44411.0</v>
      </c>
      <c r="B7167" s="19">
        <v>951697.0</v>
      </c>
      <c r="C7167" s="19">
        <v>1.0</v>
      </c>
      <c r="D7167" s="42">
        <v>90.1</v>
      </c>
      <c r="E7167" s="43">
        <v>1.0</v>
      </c>
      <c r="F7167" s="19" t="s">
        <v>40</v>
      </c>
      <c r="G7167" s="19" t="s">
        <v>40</v>
      </c>
      <c r="H7167" s="44" t="s">
        <v>39</v>
      </c>
      <c r="I7167" s="19" t="s">
        <v>39</v>
      </c>
    </row>
    <row r="7168">
      <c r="A7168" s="41">
        <v>44411.0</v>
      </c>
      <c r="B7168" s="19">
        <v>951580.0</v>
      </c>
      <c r="C7168" s="19">
        <v>0.0</v>
      </c>
      <c r="D7168" s="42">
        <v>100.8</v>
      </c>
      <c r="E7168" s="43">
        <v>1.0</v>
      </c>
      <c r="F7168" s="19" t="s">
        <v>40</v>
      </c>
      <c r="G7168" s="19" t="s">
        <v>40</v>
      </c>
      <c r="H7168" s="44" t="s">
        <v>39</v>
      </c>
      <c r="I7168" s="19" t="s">
        <v>39</v>
      </c>
    </row>
    <row r="7169">
      <c r="A7169" s="41">
        <v>44416.0</v>
      </c>
      <c r="B7169" s="19">
        <v>955799.0</v>
      </c>
      <c r="C7169" s="19">
        <v>0.0</v>
      </c>
      <c r="D7169" s="42">
        <v>47.9</v>
      </c>
      <c r="E7169" s="43">
        <v>1.0</v>
      </c>
      <c r="F7169" s="19" t="s">
        <v>40</v>
      </c>
      <c r="G7169" s="19" t="s">
        <v>40</v>
      </c>
      <c r="H7169" s="44" t="s">
        <v>39</v>
      </c>
      <c r="I7169" s="19" t="s">
        <v>39</v>
      </c>
    </row>
    <row r="7170">
      <c r="A7170" s="41">
        <v>44418.0</v>
      </c>
      <c r="B7170" s="19">
        <v>957861.0</v>
      </c>
      <c r="C7170" s="19">
        <v>0.0</v>
      </c>
      <c r="D7170" s="42">
        <v>15.5</v>
      </c>
      <c r="E7170" s="43">
        <v>1.0</v>
      </c>
      <c r="F7170" s="19" t="s">
        <v>40</v>
      </c>
      <c r="G7170" s="19" t="s">
        <v>40</v>
      </c>
      <c r="H7170" s="44" t="s">
        <v>39</v>
      </c>
      <c r="I7170" s="19" t="s">
        <v>39</v>
      </c>
    </row>
    <row r="7171">
      <c r="A7171" s="41">
        <v>44419.0</v>
      </c>
      <c r="B7171" s="19">
        <v>957916.0</v>
      </c>
      <c r="C7171" s="19">
        <v>1.0</v>
      </c>
      <c r="D7171" s="42">
        <v>34.2</v>
      </c>
      <c r="E7171" s="43">
        <v>1.0</v>
      </c>
      <c r="F7171" s="19" t="s">
        <v>40</v>
      </c>
      <c r="G7171" s="19" t="s">
        <v>40</v>
      </c>
      <c r="H7171" s="44" t="s">
        <v>39</v>
      </c>
      <c r="I7171" s="19" t="s">
        <v>39</v>
      </c>
    </row>
    <row r="7172">
      <c r="A7172" s="41">
        <v>44420.0</v>
      </c>
      <c r="B7172" s="19">
        <v>959340.0</v>
      </c>
      <c r="C7172" s="19">
        <v>1.0</v>
      </c>
      <c r="D7172" s="42">
        <v>95.3</v>
      </c>
      <c r="E7172" s="43">
        <v>1.0</v>
      </c>
      <c r="F7172" s="19" t="s">
        <v>40</v>
      </c>
      <c r="G7172" s="19" t="s">
        <v>40</v>
      </c>
      <c r="H7172" s="44" t="s">
        <v>39</v>
      </c>
      <c r="I7172" s="19" t="s">
        <v>39</v>
      </c>
    </row>
    <row r="7173">
      <c r="A7173" s="41">
        <v>44422.0</v>
      </c>
      <c r="B7173" s="19">
        <v>960029.0</v>
      </c>
      <c r="C7173" s="19">
        <v>0.0</v>
      </c>
      <c r="D7173" s="42">
        <v>12.9</v>
      </c>
      <c r="E7173" s="43">
        <v>1.0</v>
      </c>
      <c r="F7173" s="19" t="s">
        <v>40</v>
      </c>
      <c r="G7173" s="19" t="s">
        <v>40</v>
      </c>
      <c r="H7173" s="44" t="s">
        <v>39</v>
      </c>
      <c r="I7173" s="19" t="s">
        <v>39</v>
      </c>
    </row>
    <row r="7174">
      <c r="A7174" s="41">
        <v>44422.0</v>
      </c>
      <c r="B7174" s="19">
        <v>960410.0</v>
      </c>
      <c r="C7174" s="19">
        <v>1.0</v>
      </c>
      <c r="D7174" s="42">
        <v>129.7</v>
      </c>
      <c r="E7174" s="43">
        <v>1.0</v>
      </c>
      <c r="F7174" s="19" t="s">
        <v>40</v>
      </c>
      <c r="G7174" s="19" t="s">
        <v>40</v>
      </c>
      <c r="H7174" s="44" t="s">
        <v>39</v>
      </c>
      <c r="I7174" s="19" t="s">
        <v>39</v>
      </c>
    </row>
    <row r="7175">
      <c r="A7175" s="41">
        <v>44422.0</v>
      </c>
      <c r="B7175" s="19">
        <v>960251.0</v>
      </c>
      <c r="C7175" s="19">
        <v>0.0</v>
      </c>
      <c r="D7175" s="42">
        <v>16.7</v>
      </c>
      <c r="E7175" s="43">
        <v>1.0</v>
      </c>
      <c r="F7175" s="19" t="s">
        <v>40</v>
      </c>
      <c r="G7175" s="19" t="s">
        <v>40</v>
      </c>
      <c r="H7175" s="44" t="s">
        <v>39</v>
      </c>
      <c r="I7175" s="19" t="s">
        <v>39</v>
      </c>
    </row>
    <row r="7176">
      <c r="A7176" s="41">
        <v>44411.0</v>
      </c>
      <c r="B7176" s="19">
        <v>951466.0</v>
      </c>
      <c r="C7176" s="19">
        <v>0.0</v>
      </c>
      <c r="D7176" s="42">
        <v>107.6</v>
      </c>
      <c r="E7176" s="43">
        <v>1.0</v>
      </c>
      <c r="F7176" s="19" t="s">
        <v>40</v>
      </c>
      <c r="G7176" s="19" t="s">
        <v>40</v>
      </c>
      <c r="H7176" s="44" t="s">
        <v>39</v>
      </c>
      <c r="I7176" s="19" t="s">
        <v>39</v>
      </c>
    </row>
    <row r="7177">
      <c r="A7177" s="41">
        <v>44412.0</v>
      </c>
      <c r="B7177" s="19">
        <v>952358.0</v>
      </c>
      <c r="C7177" s="19">
        <v>0.0</v>
      </c>
      <c r="D7177" s="42">
        <v>156.1</v>
      </c>
      <c r="E7177" s="43">
        <v>1.0</v>
      </c>
      <c r="F7177" s="19" t="s">
        <v>40</v>
      </c>
      <c r="G7177" s="19" t="s">
        <v>40</v>
      </c>
      <c r="H7177" s="44" t="s">
        <v>39</v>
      </c>
      <c r="I7177" s="19" t="s">
        <v>39</v>
      </c>
    </row>
    <row r="7178">
      <c r="A7178" s="41">
        <v>44413.0</v>
      </c>
      <c r="B7178" s="19">
        <v>953242.0</v>
      </c>
      <c r="C7178" s="19">
        <v>0.0</v>
      </c>
      <c r="D7178" s="42">
        <v>70.9</v>
      </c>
      <c r="E7178" s="43">
        <v>1.0</v>
      </c>
      <c r="F7178" s="19" t="s">
        <v>40</v>
      </c>
      <c r="G7178" s="19" t="s">
        <v>40</v>
      </c>
      <c r="H7178" s="44" t="s">
        <v>39</v>
      </c>
      <c r="I7178" s="19" t="s">
        <v>39</v>
      </c>
    </row>
    <row r="7179">
      <c r="A7179" s="41">
        <v>44414.0</v>
      </c>
      <c r="B7179" s="19">
        <v>954091.0</v>
      </c>
      <c r="C7179" s="19">
        <v>1.0</v>
      </c>
      <c r="D7179" s="42">
        <v>37.6</v>
      </c>
      <c r="E7179" s="43">
        <v>1.0</v>
      </c>
      <c r="F7179" s="19" t="s">
        <v>40</v>
      </c>
      <c r="G7179" s="19" t="s">
        <v>40</v>
      </c>
      <c r="H7179" s="44" t="s">
        <v>39</v>
      </c>
      <c r="I7179" s="19" t="s">
        <v>39</v>
      </c>
    </row>
    <row r="7180">
      <c r="A7180" s="41">
        <v>44416.0</v>
      </c>
      <c r="B7180" s="19">
        <v>956033.0</v>
      </c>
      <c r="C7180" s="19">
        <v>0.0</v>
      </c>
      <c r="D7180" s="42">
        <v>143.2</v>
      </c>
      <c r="E7180" s="43">
        <v>1.0</v>
      </c>
      <c r="F7180" s="19" t="s">
        <v>40</v>
      </c>
      <c r="G7180" s="19" t="s">
        <v>40</v>
      </c>
      <c r="H7180" s="44" t="s">
        <v>39</v>
      </c>
      <c r="I7180" s="19" t="s">
        <v>39</v>
      </c>
    </row>
    <row r="7181">
      <c r="A7181" s="41">
        <v>44417.0</v>
      </c>
      <c r="B7181" s="19">
        <v>956440.0</v>
      </c>
      <c r="C7181" s="19">
        <v>0.0</v>
      </c>
      <c r="D7181" s="42">
        <v>84.8</v>
      </c>
      <c r="E7181" s="43">
        <v>1.0</v>
      </c>
      <c r="F7181" s="19" t="s">
        <v>40</v>
      </c>
      <c r="G7181" s="19" t="s">
        <v>40</v>
      </c>
      <c r="H7181" s="44" t="s">
        <v>39</v>
      </c>
      <c r="I7181" s="19" t="s">
        <v>39</v>
      </c>
    </row>
    <row r="7182">
      <c r="A7182" s="41">
        <v>44418.0</v>
      </c>
      <c r="B7182" s="19">
        <v>957163.0</v>
      </c>
      <c r="C7182" s="19">
        <v>0.0</v>
      </c>
      <c r="D7182" s="42">
        <v>129.2</v>
      </c>
      <c r="E7182" s="43">
        <v>1.0</v>
      </c>
      <c r="F7182" s="19" t="s">
        <v>40</v>
      </c>
      <c r="G7182" s="19" t="s">
        <v>40</v>
      </c>
      <c r="H7182" s="44" t="s">
        <v>39</v>
      </c>
      <c r="I7182" s="19" t="s">
        <v>39</v>
      </c>
    </row>
    <row r="7183">
      <c r="A7183" s="41">
        <v>44410.0</v>
      </c>
      <c r="B7183" s="19">
        <v>950776.0</v>
      </c>
      <c r="C7183" s="19">
        <v>0.0</v>
      </c>
      <c r="D7183" s="42">
        <v>79.4</v>
      </c>
      <c r="E7183" s="43">
        <v>1.0</v>
      </c>
      <c r="F7183" s="19" t="s">
        <v>40</v>
      </c>
      <c r="G7183" s="19" t="s">
        <v>40</v>
      </c>
      <c r="H7183" s="44" t="s">
        <v>39</v>
      </c>
      <c r="I7183" s="19" t="s">
        <v>39</v>
      </c>
    </row>
    <row r="7184">
      <c r="A7184" s="41">
        <v>44410.0</v>
      </c>
      <c r="B7184" s="19">
        <v>950518.0</v>
      </c>
      <c r="C7184" s="19">
        <v>0.0</v>
      </c>
      <c r="D7184" s="42">
        <v>70.0</v>
      </c>
      <c r="E7184" s="43">
        <v>1.0</v>
      </c>
      <c r="F7184" s="19" t="s">
        <v>40</v>
      </c>
      <c r="G7184" s="19" t="s">
        <v>40</v>
      </c>
      <c r="H7184" s="44" t="s">
        <v>39</v>
      </c>
      <c r="I7184" s="19" t="s">
        <v>39</v>
      </c>
    </row>
    <row r="7185">
      <c r="A7185" s="41">
        <v>44411.0</v>
      </c>
      <c r="B7185" s="19">
        <v>951709.0</v>
      </c>
      <c r="C7185" s="19">
        <v>0.0</v>
      </c>
      <c r="D7185" s="42">
        <v>52.7</v>
      </c>
      <c r="E7185" s="43">
        <v>1.0</v>
      </c>
      <c r="F7185" s="19" t="s">
        <v>40</v>
      </c>
      <c r="G7185" s="19" t="s">
        <v>40</v>
      </c>
      <c r="H7185" s="44" t="s">
        <v>39</v>
      </c>
      <c r="I7185" s="19" t="s">
        <v>39</v>
      </c>
    </row>
    <row r="7186">
      <c r="A7186" s="41">
        <v>44412.0</v>
      </c>
      <c r="B7186" s="19">
        <v>952091.0</v>
      </c>
      <c r="C7186" s="19">
        <v>0.0</v>
      </c>
      <c r="D7186" s="42">
        <v>83.4</v>
      </c>
      <c r="E7186" s="43">
        <v>1.0</v>
      </c>
      <c r="F7186" s="19" t="s">
        <v>40</v>
      </c>
      <c r="G7186" s="19" t="s">
        <v>40</v>
      </c>
      <c r="H7186" s="44" t="s">
        <v>39</v>
      </c>
      <c r="I7186" s="19" t="s">
        <v>39</v>
      </c>
    </row>
    <row r="7187">
      <c r="A7187" s="41">
        <v>44416.0</v>
      </c>
      <c r="B7187" s="19">
        <v>955840.0</v>
      </c>
      <c r="C7187" s="19">
        <v>0.0</v>
      </c>
      <c r="D7187" s="42">
        <v>115.8</v>
      </c>
      <c r="E7187" s="43">
        <v>1.0</v>
      </c>
      <c r="F7187" s="19" t="s">
        <v>40</v>
      </c>
      <c r="G7187" s="19" t="s">
        <v>40</v>
      </c>
      <c r="H7187" s="44" t="s">
        <v>39</v>
      </c>
      <c r="I7187" s="19" t="s">
        <v>39</v>
      </c>
    </row>
    <row r="7188">
      <c r="A7188" s="41">
        <v>44419.0</v>
      </c>
      <c r="B7188" s="19">
        <v>958162.0</v>
      </c>
      <c r="C7188" s="19">
        <v>0.0</v>
      </c>
      <c r="D7188" s="42">
        <v>38.9</v>
      </c>
      <c r="E7188" s="43">
        <v>1.0</v>
      </c>
      <c r="F7188" s="19" t="s">
        <v>40</v>
      </c>
      <c r="G7188" s="19" t="s">
        <v>40</v>
      </c>
      <c r="H7188" s="44" t="s">
        <v>39</v>
      </c>
      <c r="I7188" s="19" t="s">
        <v>39</v>
      </c>
    </row>
    <row r="7189">
      <c r="A7189" s="41">
        <v>44420.0</v>
      </c>
      <c r="B7189" s="19">
        <v>959026.0</v>
      </c>
      <c r="C7189" s="19">
        <v>0.0</v>
      </c>
      <c r="D7189" s="42">
        <v>58.4</v>
      </c>
      <c r="E7189" s="43">
        <v>1.0</v>
      </c>
      <c r="F7189" s="19" t="s">
        <v>40</v>
      </c>
      <c r="G7189" s="19" t="s">
        <v>40</v>
      </c>
      <c r="H7189" s="44" t="s">
        <v>39</v>
      </c>
      <c r="I7189" s="19" t="s">
        <v>39</v>
      </c>
    </row>
    <row r="7190">
      <c r="A7190" s="41">
        <v>44420.0</v>
      </c>
      <c r="B7190" s="19">
        <v>959110.0</v>
      </c>
      <c r="C7190" s="19">
        <v>0.0</v>
      </c>
      <c r="D7190" s="42">
        <v>102.3</v>
      </c>
      <c r="E7190" s="43">
        <v>1.0</v>
      </c>
      <c r="F7190" s="19" t="s">
        <v>40</v>
      </c>
      <c r="G7190" s="19" t="s">
        <v>40</v>
      </c>
      <c r="H7190" s="44" t="s">
        <v>39</v>
      </c>
      <c r="I7190" s="19" t="s">
        <v>39</v>
      </c>
    </row>
    <row r="7191">
      <c r="A7191" s="41">
        <v>44409.0</v>
      </c>
      <c r="B7191" s="19">
        <v>949580.0</v>
      </c>
      <c r="C7191" s="19">
        <v>1.0</v>
      </c>
      <c r="D7191" s="42">
        <v>41.7</v>
      </c>
      <c r="E7191" s="43">
        <v>1.0</v>
      </c>
      <c r="F7191" s="19" t="s">
        <v>40</v>
      </c>
      <c r="G7191" s="19" t="s">
        <v>40</v>
      </c>
      <c r="H7191" s="44" t="s">
        <v>39</v>
      </c>
      <c r="I7191" s="19" t="s">
        <v>39</v>
      </c>
    </row>
    <row r="7192">
      <c r="A7192" s="41">
        <v>44410.0</v>
      </c>
      <c r="B7192" s="19">
        <v>950225.0</v>
      </c>
      <c r="C7192" s="19">
        <v>0.0</v>
      </c>
      <c r="D7192" s="42">
        <v>95.8</v>
      </c>
      <c r="E7192" s="43">
        <v>1.0</v>
      </c>
      <c r="F7192" s="19" t="s">
        <v>40</v>
      </c>
      <c r="G7192" s="19" t="s">
        <v>40</v>
      </c>
      <c r="H7192" s="44" t="s">
        <v>39</v>
      </c>
      <c r="I7192" s="19" t="s">
        <v>39</v>
      </c>
    </row>
    <row r="7193">
      <c r="A7193" s="41">
        <v>44411.0</v>
      </c>
      <c r="B7193" s="19">
        <v>951922.0</v>
      </c>
      <c r="C7193" s="19">
        <v>1.0</v>
      </c>
      <c r="D7193" s="42">
        <v>33.5</v>
      </c>
      <c r="E7193" s="43">
        <v>1.0</v>
      </c>
      <c r="F7193" s="19" t="s">
        <v>40</v>
      </c>
      <c r="G7193" s="19" t="s">
        <v>40</v>
      </c>
      <c r="H7193" s="44" t="s">
        <v>39</v>
      </c>
      <c r="I7193" s="19" t="s">
        <v>39</v>
      </c>
    </row>
    <row r="7194">
      <c r="A7194" s="41">
        <v>44411.0</v>
      </c>
      <c r="B7194" s="19">
        <v>951773.0</v>
      </c>
      <c r="C7194" s="19">
        <v>0.0</v>
      </c>
      <c r="D7194" s="42">
        <v>92.0</v>
      </c>
      <c r="E7194" s="43">
        <v>1.0</v>
      </c>
      <c r="F7194" s="19" t="s">
        <v>40</v>
      </c>
      <c r="G7194" s="19" t="s">
        <v>40</v>
      </c>
      <c r="H7194" s="44" t="s">
        <v>39</v>
      </c>
      <c r="I7194" s="19" t="s">
        <v>39</v>
      </c>
    </row>
    <row r="7195">
      <c r="A7195" s="41">
        <v>44412.0</v>
      </c>
      <c r="B7195" s="19">
        <v>952299.0</v>
      </c>
      <c r="C7195" s="19">
        <v>0.0</v>
      </c>
      <c r="D7195" s="42">
        <v>86.6</v>
      </c>
      <c r="E7195" s="43">
        <v>1.0</v>
      </c>
      <c r="F7195" s="19" t="s">
        <v>40</v>
      </c>
      <c r="G7195" s="19" t="s">
        <v>40</v>
      </c>
      <c r="H7195" s="44" t="s">
        <v>39</v>
      </c>
      <c r="I7195" s="19" t="s">
        <v>39</v>
      </c>
    </row>
    <row r="7196">
      <c r="A7196" s="41">
        <v>44412.0</v>
      </c>
      <c r="B7196" s="19">
        <v>952790.0</v>
      </c>
      <c r="C7196" s="19">
        <v>0.0</v>
      </c>
      <c r="D7196" s="42">
        <v>49.8</v>
      </c>
      <c r="E7196" s="43">
        <v>1.0</v>
      </c>
      <c r="F7196" s="19" t="s">
        <v>40</v>
      </c>
      <c r="G7196" s="19" t="s">
        <v>40</v>
      </c>
      <c r="H7196" s="44" t="s">
        <v>39</v>
      </c>
      <c r="I7196" s="19" t="s">
        <v>39</v>
      </c>
    </row>
    <row r="7197">
      <c r="A7197" s="41">
        <v>44413.0</v>
      </c>
      <c r="B7197" s="19">
        <v>953483.0</v>
      </c>
      <c r="C7197" s="19">
        <v>0.0</v>
      </c>
      <c r="D7197" s="42">
        <v>106.0</v>
      </c>
      <c r="E7197" s="43">
        <v>1.0</v>
      </c>
      <c r="F7197" s="19" t="s">
        <v>40</v>
      </c>
      <c r="G7197" s="19" t="s">
        <v>40</v>
      </c>
      <c r="H7197" s="44" t="s">
        <v>39</v>
      </c>
      <c r="I7197" s="19" t="s">
        <v>39</v>
      </c>
    </row>
    <row r="7198">
      <c r="A7198" s="41">
        <v>44414.0</v>
      </c>
      <c r="B7198" s="19">
        <v>954505.0</v>
      </c>
      <c r="C7198" s="19">
        <v>0.0</v>
      </c>
      <c r="D7198" s="42">
        <v>59.4</v>
      </c>
      <c r="E7198" s="43">
        <v>1.0</v>
      </c>
      <c r="F7198" s="19" t="s">
        <v>40</v>
      </c>
      <c r="G7198" s="19" t="s">
        <v>40</v>
      </c>
      <c r="H7198" s="44" t="s">
        <v>39</v>
      </c>
      <c r="I7198" s="19" t="s">
        <v>39</v>
      </c>
    </row>
    <row r="7199">
      <c r="A7199" s="41">
        <v>44416.0</v>
      </c>
      <c r="B7199" s="19">
        <v>956276.0</v>
      </c>
      <c r="C7199" s="19">
        <v>1.0</v>
      </c>
      <c r="D7199" s="42">
        <v>59.8</v>
      </c>
      <c r="E7199" s="43">
        <v>1.0</v>
      </c>
      <c r="F7199" s="19" t="s">
        <v>40</v>
      </c>
      <c r="G7199" s="19" t="s">
        <v>40</v>
      </c>
      <c r="H7199" s="44" t="s">
        <v>39</v>
      </c>
      <c r="I7199" s="19" t="s">
        <v>39</v>
      </c>
    </row>
    <row r="7200">
      <c r="A7200" s="41">
        <v>44416.0</v>
      </c>
      <c r="B7200" s="19">
        <v>955476.0</v>
      </c>
      <c r="C7200" s="19">
        <v>1.0</v>
      </c>
      <c r="D7200" s="42">
        <v>27.0</v>
      </c>
      <c r="E7200" s="43">
        <v>1.0</v>
      </c>
      <c r="F7200" s="19" t="s">
        <v>40</v>
      </c>
      <c r="G7200" s="19" t="s">
        <v>40</v>
      </c>
      <c r="H7200" s="44" t="s">
        <v>39</v>
      </c>
      <c r="I7200" s="19" t="s">
        <v>39</v>
      </c>
    </row>
    <row r="7201">
      <c r="A7201" s="41">
        <v>44417.0</v>
      </c>
      <c r="B7201" s="19">
        <v>957073.0</v>
      </c>
      <c r="C7201" s="19">
        <v>1.0</v>
      </c>
      <c r="D7201" s="42">
        <v>66.7</v>
      </c>
      <c r="E7201" s="43">
        <v>1.0</v>
      </c>
      <c r="F7201" s="19" t="s">
        <v>40</v>
      </c>
      <c r="G7201" s="19" t="s">
        <v>40</v>
      </c>
      <c r="H7201" s="44" t="s">
        <v>39</v>
      </c>
      <c r="I7201" s="19" t="s">
        <v>39</v>
      </c>
    </row>
    <row r="7202">
      <c r="A7202" s="41">
        <v>44420.0</v>
      </c>
      <c r="B7202" s="19">
        <v>959162.0</v>
      </c>
      <c r="C7202" s="19">
        <v>0.0</v>
      </c>
      <c r="D7202" s="42">
        <v>99.7</v>
      </c>
      <c r="E7202" s="43">
        <v>1.0</v>
      </c>
      <c r="F7202" s="19" t="s">
        <v>40</v>
      </c>
      <c r="G7202" s="19" t="s">
        <v>40</v>
      </c>
      <c r="H7202" s="44" t="s">
        <v>39</v>
      </c>
      <c r="I7202" s="19" t="s">
        <v>39</v>
      </c>
    </row>
    <row r="7203">
      <c r="A7203" s="41">
        <v>44423.0</v>
      </c>
      <c r="B7203" s="19">
        <v>960487.0</v>
      </c>
      <c r="C7203" s="19">
        <v>0.0</v>
      </c>
      <c r="D7203" s="42">
        <v>134.3</v>
      </c>
      <c r="E7203" s="43">
        <v>1.0</v>
      </c>
      <c r="F7203" s="19" t="s">
        <v>40</v>
      </c>
      <c r="G7203" s="19" t="s">
        <v>40</v>
      </c>
      <c r="H7203" s="44" t="s">
        <v>39</v>
      </c>
      <c r="I7203" s="19" t="s">
        <v>39</v>
      </c>
    </row>
    <row r="7204">
      <c r="A7204" s="41">
        <v>44423.0</v>
      </c>
      <c r="B7204" s="19">
        <v>960984.0</v>
      </c>
      <c r="C7204" s="19">
        <v>0.0</v>
      </c>
      <c r="D7204" s="42">
        <v>66.4</v>
      </c>
      <c r="E7204" s="43">
        <v>1.0</v>
      </c>
      <c r="F7204" s="19" t="s">
        <v>40</v>
      </c>
      <c r="G7204" s="19" t="s">
        <v>40</v>
      </c>
      <c r="H7204" s="44" t="s">
        <v>39</v>
      </c>
      <c r="I7204" s="19" t="s">
        <v>39</v>
      </c>
    </row>
    <row r="7205">
      <c r="A7205" s="41">
        <v>44411.0</v>
      </c>
      <c r="B7205" s="19">
        <v>951118.0</v>
      </c>
      <c r="C7205" s="19">
        <v>0.0</v>
      </c>
      <c r="D7205" s="42">
        <v>129.9</v>
      </c>
      <c r="E7205" s="43">
        <v>1.0</v>
      </c>
      <c r="F7205" s="19" t="s">
        <v>40</v>
      </c>
      <c r="G7205" s="19" t="s">
        <v>40</v>
      </c>
      <c r="H7205" s="44" t="s">
        <v>39</v>
      </c>
      <c r="I7205" s="19" t="s">
        <v>39</v>
      </c>
    </row>
    <row r="7206">
      <c r="A7206" s="41">
        <v>44412.0</v>
      </c>
      <c r="B7206" s="19">
        <v>952054.0</v>
      </c>
      <c r="C7206" s="19">
        <v>0.0</v>
      </c>
      <c r="D7206" s="42">
        <v>64.1</v>
      </c>
      <c r="E7206" s="43">
        <v>1.0</v>
      </c>
      <c r="F7206" s="19" t="s">
        <v>40</v>
      </c>
      <c r="G7206" s="19" t="s">
        <v>40</v>
      </c>
      <c r="H7206" s="44" t="s">
        <v>39</v>
      </c>
      <c r="I7206" s="19" t="s">
        <v>39</v>
      </c>
    </row>
    <row r="7207">
      <c r="A7207" s="41">
        <v>44413.0</v>
      </c>
      <c r="B7207" s="19">
        <v>953965.0</v>
      </c>
      <c r="C7207" s="19">
        <v>1.0</v>
      </c>
      <c r="D7207" s="42">
        <v>68.4</v>
      </c>
      <c r="E7207" s="43">
        <v>1.0</v>
      </c>
      <c r="F7207" s="19" t="s">
        <v>40</v>
      </c>
      <c r="G7207" s="19" t="s">
        <v>40</v>
      </c>
      <c r="H7207" s="44" t="s">
        <v>39</v>
      </c>
      <c r="I7207" s="19" t="s">
        <v>39</v>
      </c>
    </row>
    <row r="7208">
      <c r="A7208" s="41">
        <v>44413.0</v>
      </c>
      <c r="B7208" s="19">
        <v>953423.0</v>
      </c>
      <c r="C7208" s="19">
        <v>0.0</v>
      </c>
      <c r="D7208" s="42">
        <v>111.9</v>
      </c>
      <c r="E7208" s="43">
        <v>1.0</v>
      </c>
      <c r="F7208" s="19" t="s">
        <v>40</v>
      </c>
      <c r="G7208" s="19" t="s">
        <v>40</v>
      </c>
      <c r="H7208" s="44" t="s">
        <v>39</v>
      </c>
      <c r="I7208" s="19" t="s">
        <v>39</v>
      </c>
    </row>
    <row r="7209">
      <c r="A7209" s="41">
        <v>44415.0</v>
      </c>
      <c r="B7209" s="19">
        <v>954643.0</v>
      </c>
      <c r="C7209" s="19">
        <v>0.0</v>
      </c>
      <c r="D7209" s="42">
        <v>18.3</v>
      </c>
      <c r="E7209" s="43">
        <v>1.0</v>
      </c>
      <c r="F7209" s="19" t="s">
        <v>40</v>
      </c>
      <c r="G7209" s="19" t="s">
        <v>40</v>
      </c>
      <c r="H7209" s="44" t="s">
        <v>39</v>
      </c>
      <c r="I7209" s="19" t="s">
        <v>39</v>
      </c>
    </row>
    <row r="7210">
      <c r="A7210" s="41">
        <v>44409.0</v>
      </c>
      <c r="B7210" s="19">
        <v>949345.0</v>
      </c>
      <c r="C7210" s="19">
        <v>1.0</v>
      </c>
      <c r="D7210" s="42">
        <v>46.7</v>
      </c>
      <c r="E7210" s="43">
        <v>1.0</v>
      </c>
      <c r="F7210" s="19" t="s">
        <v>40</v>
      </c>
      <c r="G7210" s="19" t="s">
        <v>40</v>
      </c>
      <c r="H7210" s="44" t="s">
        <v>39</v>
      </c>
      <c r="I7210" s="19" t="s">
        <v>39</v>
      </c>
    </row>
    <row r="7211">
      <c r="A7211" s="41">
        <v>44411.0</v>
      </c>
      <c r="B7211" s="19">
        <v>951927.0</v>
      </c>
      <c r="C7211" s="19">
        <v>0.0</v>
      </c>
      <c r="D7211" s="42">
        <v>85.0</v>
      </c>
      <c r="E7211" s="43">
        <v>1.0</v>
      </c>
      <c r="F7211" s="19" t="s">
        <v>40</v>
      </c>
      <c r="G7211" s="19" t="s">
        <v>40</v>
      </c>
      <c r="H7211" s="44" t="s">
        <v>39</v>
      </c>
      <c r="I7211" s="19" t="s">
        <v>39</v>
      </c>
    </row>
    <row r="7212">
      <c r="A7212" s="41">
        <v>44412.0</v>
      </c>
      <c r="B7212" s="19">
        <v>952272.0</v>
      </c>
      <c r="C7212" s="19">
        <v>0.0</v>
      </c>
      <c r="D7212" s="42">
        <v>208.6</v>
      </c>
      <c r="E7212" s="43">
        <v>1.0</v>
      </c>
      <c r="F7212" s="19" t="s">
        <v>40</v>
      </c>
      <c r="G7212" s="19" t="s">
        <v>40</v>
      </c>
      <c r="H7212" s="44" t="s">
        <v>39</v>
      </c>
      <c r="I7212" s="19" t="s">
        <v>39</v>
      </c>
    </row>
    <row r="7213">
      <c r="A7213" s="41">
        <v>44412.0</v>
      </c>
      <c r="B7213" s="19">
        <v>952733.0</v>
      </c>
      <c r="C7213" s="19">
        <v>0.0</v>
      </c>
      <c r="D7213" s="42">
        <v>56.2</v>
      </c>
      <c r="E7213" s="43">
        <v>1.0</v>
      </c>
      <c r="F7213" s="19" t="s">
        <v>40</v>
      </c>
      <c r="G7213" s="19" t="s">
        <v>40</v>
      </c>
      <c r="H7213" s="44" t="s">
        <v>39</v>
      </c>
      <c r="I7213" s="19" t="s">
        <v>39</v>
      </c>
    </row>
    <row r="7214">
      <c r="A7214" s="41">
        <v>44413.0</v>
      </c>
      <c r="B7214" s="19">
        <v>953831.0</v>
      </c>
      <c r="C7214" s="19">
        <v>1.0</v>
      </c>
      <c r="D7214" s="42">
        <v>33.3</v>
      </c>
      <c r="E7214" s="43">
        <v>1.0</v>
      </c>
      <c r="F7214" s="19" t="s">
        <v>40</v>
      </c>
      <c r="G7214" s="19" t="s">
        <v>40</v>
      </c>
      <c r="H7214" s="44" t="s">
        <v>39</v>
      </c>
      <c r="I7214" s="19" t="s">
        <v>39</v>
      </c>
    </row>
    <row r="7215">
      <c r="A7215" s="41">
        <v>44413.0</v>
      </c>
      <c r="B7215" s="19">
        <v>953385.0</v>
      </c>
      <c r="C7215" s="19">
        <v>1.0</v>
      </c>
      <c r="D7215" s="42">
        <v>22.9</v>
      </c>
      <c r="E7215" s="43">
        <v>1.0</v>
      </c>
      <c r="F7215" s="19" t="s">
        <v>40</v>
      </c>
      <c r="G7215" s="19" t="s">
        <v>40</v>
      </c>
      <c r="H7215" s="44" t="s">
        <v>39</v>
      </c>
      <c r="I7215" s="19" t="s">
        <v>39</v>
      </c>
    </row>
    <row r="7216">
      <c r="A7216" s="41">
        <v>44416.0</v>
      </c>
      <c r="B7216" s="19">
        <v>955748.0</v>
      </c>
      <c r="C7216" s="19">
        <v>0.0</v>
      </c>
      <c r="D7216" s="42">
        <v>107.6</v>
      </c>
      <c r="E7216" s="43">
        <v>1.0</v>
      </c>
      <c r="F7216" s="19" t="s">
        <v>40</v>
      </c>
      <c r="G7216" s="19" t="s">
        <v>40</v>
      </c>
      <c r="H7216" s="44" t="s">
        <v>39</v>
      </c>
      <c r="I7216" s="19" t="s">
        <v>39</v>
      </c>
    </row>
    <row r="7217">
      <c r="A7217" s="41">
        <v>44418.0</v>
      </c>
      <c r="B7217" s="19">
        <v>957398.0</v>
      </c>
      <c r="C7217" s="19">
        <v>1.0</v>
      </c>
      <c r="D7217" s="42">
        <v>81.7</v>
      </c>
      <c r="E7217" s="43">
        <v>1.0</v>
      </c>
      <c r="F7217" s="19" t="s">
        <v>40</v>
      </c>
      <c r="G7217" s="19" t="s">
        <v>40</v>
      </c>
      <c r="H7217" s="44" t="s">
        <v>39</v>
      </c>
      <c r="I7217" s="19" t="s">
        <v>39</v>
      </c>
    </row>
    <row r="7218">
      <c r="A7218" s="41">
        <v>44418.0</v>
      </c>
      <c r="B7218" s="19">
        <v>957530.0</v>
      </c>
      <c r="C7218" s="19">
        <v>0.0</v>
      </c>
      <c r="D7218" s="42">
        <v>95.2</v>
      </c>
      <c r="E7218" s="43">
        <v>1.0</v>
      </c>
      <c r="F7218" s="19" t="s">
        <v>40</v>
      </c>
      <c r="G7218" s="19" t="s">
        <v>40</v>
      </c>
      <c r="H7218" s="44" t="s">
        <v>39</v>
      </c>
      <c r="I7218" s="19" t="s">
        <v>39</v>
      </c>
    </row>
    <row r="7219">
      <c r="A7219" s="41">
        <v>44423.0</v>
      </c>
      <c r="B7219" s="19">
        <v>960609.0</v>
      </c>
      <c r="C7219" s="19">
        <v>0.0</v>
      </c>
      <c r="D7219" s="42">
        <v>27.5</v>
      </c>
      <c r="E7219" s="43">
        <v>1.0</v>
      </c>
      <c r="F7219" s="19" t="s">
        <v>40</v>
      </c>
      <c r="G7219" s="19" t="s">
        <v>40</v>
      </c>
      <c r="H7219" s="44" t="s">
        <v>39</v>
      </c>
      <c r="I7219" s="19" t="s">
        <v>39</v>
      </c>
    </row>
    <row r="7220">
      <c r="A7220" s="41">
        <v>44410.0</v>
      </c>
      <c r="B7220" s="19">
        <v>950846.0</v>
      </c>
      <c r="C7220" s="19">
        <v>0.0</v>
      </c>
      <c r="D7220" s="42">
        <v>50.7</v>
      </c>
      <c r="E7220" s="43">
        <v>1.0</v>
      </c>
      <c r="F7220" s="19" t="s">
        <v>40</v>
      </c>
      <c r="G7220" s="19" t="s">
        <v>40</v>
      </c>
      <c r="H7220" s="44" t="s">
        <v>39</v>
      </c>
      <c r="I7220" s="19" t="s">
        <v>39</v>
      </c>
    </row>
    <row r="7221">
      <c r="A7221" s="41">
        <v>44411.0</v>
      </c>
      <c r="B7221" s="19">
        <v>951162.0</v>
      </c>
      <c r="C7221" s="19">
        <v>0.0</v>
      </c>
      <c r="D7221" s="42">
        <v>18.5</v>
      </c>
      <c r="E7221" s="43">
        <v>1.0</v>
      </c>
      <c r="F7221" s="19" t="s">
        <v>40</v>
      </c>
      <c r="G7221" s="19" t="s">
        <v>40</v>
      </c>
      <c r="H7221" s="44" t="s">
        <v>39</v>
      </c>
      <c r="I7221" s="19" t="s">
        <v>39</v>
      </c>
    </row>
    <row r="7222">
      <c r="A7222" s="41">
        <v>44413.0</v>
      </c>
      <c r="B7222" s="19">
        <v>953660.0</v>
      </c>
      <c r="C7222" s="19">
        <v>1.0</v>
      </c>
      <c r="D7222" s="42">
        <v>68.5</v>
      </c>
      <c r="E7222" s="43">
        <v>1.0</v>
      </c>
      <c r="F7222" s="19" t="s">
        <v>40</v>
      </c>
      <c r="G7222" s="19" t="s">
        <v>40</v>
      </c>
      <c r="H7222" s="44" t="s">
        <v>39</v>
      </c>
      <c r="I7222" s="19" t="s">
        <v>39</v>
      </c>
    </row>
    <row r="7223">
      <c r="A7223" s="41">
        <v>44414.0</v>
      </c>
      <c r="B7223" s="19">
        <v>954265.0</v>
      </c>
      <c r="C7223" s="19">
        <v>1.0</v>
      </c>
      <c r="D7223" s="42">
        <v>64.5</v>
      </c>
      <c r="E7223" s="43">
        <v>1.0</v>
      </c>
      <c r="F7223" s="19" t="s">
        <v>40</v>
      </c>
      <c r="G7223" s="19" t="s">
        <v>40</v>
      </c>
      <c r="H7223" s="44" t="s">
        <v>39</v>
      </c>
      <c r="I7223" s="19" t="s">
        <v>39</v>
      </c>
    </row>
    <row r="7224">
      <c r="A7224" s="41">
        <v>44414.0</v>
      </c>
      <c r="B7224" s="19">
        <v>954370.0</v>
      </c>
      <c r="C7224" s="19">
        <v>0.0</v>
      </c>
      <c r="D7224" s="42">
        <v>79.2</v>
      </c>
      <c r="E7224" s="43">
        <v>1.0</v>
      </c>
      <c r="F7224" s="19" t="s">
        <v>40</v>
      </c>
      <c r="G7224" s="19" t="s">
        <v>40</v>
      </c>
      <c r="H7224" s="44" t="s">
        <v>39</v>
      </c>
      <c r="I7224" s="19" t="s">
        <v>39</v>
      </c>
    </row>
    <row r="7225">
      <c r="A7225" s="41">
        <v>44417.0</v>
      </c>
      <c r="B7225" s="19">
        <v>956661.0</v>
      </c>
      <c r="C7225" s="19">
        <v>0.0</v>
      </c>
      <c r="D7225" s="42">
        <v>64.7</v>
      </c>
      <c r="E7225" s="43">
        <v>1.0</v>
      </c>
      <c r="F7225" s="19" t="s">
        <v>40</v>
      </c>
      <c r="G7225" s="19" t="s">
        <v>40</v>
      </c>
      <c r="H7225" s="44" t="s">
        <v>39</v>
      </c>
      <c r="I7225" s="19" t="s">
        <v>39</v>
      </c>
    </row>
    <row r="7226">
      <c r="A7226" s="41">
        <v>44417.0</v>
      </c>
      <c r="B7226" s="19">
        <v>957028.0</v>
      </c>
      <c r="C7226" s="19">
        <v>0.0</v>
      </c>
      <c r="D7226" s="42">
        <v>77.0</v>
      </c>
      <c r="E7226" s="43">
        <v>1.0</v>
      </c>
      <c r="F7226" s="19" t="s">
        <v>40</v>
      </c>
      <c r="G7226" s="19" t="s">
        <v>40</v>
      </c>
      <c r="H7226" s="44" t="s">
        <v>39</v>
      </c>
      <c r="I7226" s="19" t="s">
        <v>39</v>
      </c>
    </row>
    <row r="7227">
      <c r="A7227" s="41">
        <v>44418.0</v>
      </c>
      <c r="B7227" s="19">
        <v>957378.0</v>
      </c>
      <c r="C7227" s="19">
        <v>0.0</v>
      </c>
      <c r="D7227" s="42">
        <v>38.5</v>
      </c>
      <c r="E7227" s="43">
        <v>1.0</v>
      </c>
      <c r="F7227" s="19" t="s">
        <v>40</v>
      </c>
      <c r="G7227" s="19" t="s">
        <v>40</v>
      </c>
      <c r="H7227" s="44" t="s">
        <v>39</v>
      </c>
      <c r="I7227" s="19" t="s">
        <v>39</v>
      </c>
    </row>
    <row r="7228">
      <c r="A7228" s="41">
        <v>44423.0</v>
      </c>
      <c r="B7228" s="19">
        <v>960952.0</v>
      </c>
      <c r="C7228" s="19">
        <v>1.0</v>
      </c>
      <c r="D7228" s="42">
        <v>52.4</v>
      </c>
      <c r="E7228" s="43">
        <v>1.0</v>
      </c>
      <c r="F7228" s="19" t="s">
        <v>40</v>
      </c>
      <c r="G7228" s="19" t="s">
        <v>40</v>
      </c>
      <c r="H7228" s="44" t="s">
        <v>39</v>
      </c>
      <c r="I7228" s="19" t="s">
        <v>39</v>
      </c>
    </row>
    <row r="7229">
      <c r="A7229" s="41">
        <v>44410.0</v>
      </c>
      <c r="B7229" s="19">
        <v>950336.0</v>
      </c>
      <c r="C7229" s="19">
        <v>0.0</v>
      </c>
      <c r="D7229" s="42">
        <v>50.9</v>
      </c>
      <c r="E7229" s="43">
        <v>1.0</v>
      </c>
      <c r="F7229" s="19" t="s">
        <v>40</v>
      </c>
      <c r="G7229" s="19" t="s">
        <v>40</v>
      </c>
      <c r="H7229" s="44" t="s">
        <v>39</v>
      </c>
      <c r="I7229" s="19" t="s">
        <v>39</v>
      </c>
    </row>
    <row r="7230">
      <c r="A7230" s="41">
        <v>44410.0</v>
      </c>
      <c r="B7230" s="19">
        <v>950849.0</v>
      </c>
      <c r="C7230" s="19">
        <v>1.0</v>
      </c>
      <c r="D7230" s="42">
        <v>60.6</v>
      </c>
      <c r="E7230" s="43">
        <v>1.0</v>
      </c>
      <c r="F7230" s="19" t="s">
        <v>40</v>
      </c>
      <c r="G7230" s="19" t="s">
        <v>40</v>
      </c>
      <c r="H7230" s="44" t="s">
        <v>39</v>
      </c>
      <c r="I7230" s="19" t="s">
        <v>39</v>
      </c>
    </row>
    <row r="7231">
      <c r="A7231" s="41">
        <v>44410.0</v>
      </c>
      <c r="B7231" s="19">
        <v>950267.0</v>
      </c>
      <c r="C7231" s="19">
        <v>0.0</v>
      </c>
      <c r="D7231" s="42">
        <v>26.2</v>
      </c>
      <c r="E7231" s="43">
        <v>1.0</v>
      </c>
      <c r="F7231" s="19" t="s">
        <v>40</v>
      </c>
      <c r="G7231" s="19" t="s">
        <v>40</v>
      </c>
      <c r="H7231" s="44" t="s">
        <v>39</v>
      </c>
      <c r="I7231" s="19" t="s">
        <v>39</v>
      </c>
    </row>
    <row r="7232">
      <c r="A7232" s="41">
        <v>44410.0</v>
      </c>
      <c r="B7232" s="19">
        <v>950573.0</v>
      </c>
      <c r="C7232" s="19">
        <v>0.0</v>
      </c>
      <c r="D7232" s="42">
        <v>36.8</v>
      </c>
      <c r="E7232" s="43">
        <v>1.0</v>
      </c>
      <c r="F7232" s="19" t="s">
        <v>40</v>
      </c>
      <c r="G7232" s="19" t="s">
        <v>40</v>
      </c>
      <c r="H7232" s="44" t="s">
        <v>39</v>
      </c>
      <c r="I7232" s="19" t="s">
        <v>39</v>
      </c>
    </row>
    <row r="7233">
      <c r="A7233" s="41">
        <v>44411.0</v>
      </c>
      <c r="B7233" s="19">
        <v>951600.0</v>
      </c>
      <c r="C7233" s="19">
        <v>0.0</v>
      </c>
      <c r="D7233" s="42">
        <v>85.7</v>
      </c>
      <c r="E7233" s="43">
        <v>1.0</v>
      </c>
      <c r="F7233" s="19" t="s">
        <v>40</v>
      </c>
      <c r="G7233" s="19" t="s">
        <v>40</v>
      </c>
      <c r="H7233" s="44" t="s">
        <v>39</v>
      </c>
      <c r="I7233" s="19" t="s">
        <v>39</v>
      </c>
    </row>
    <row r="7234">
      <c r="A7234" s="41">
        <v>44412.0</v>
      </c>
      <c r="B7234" s="19">
        <v>952484.0</v>
      </c>
      <c r="C7234" s="19">
        <v>0.0</v>
      </c>
      <c r="D7234" s="42">
        <v>81.6</v>
      </c>
      <c r="E7234" s="43">
        <v>1.0</v>
      </c>
      <c r="F7234" s="19" t="s">
        <v>40</v>
      </c>
      <c r="G7234" s="19" t="s">
        <v>40</v>
      </c>
      <c r="H7234" s="44" t="s">
        <v>39</v>
      </c>
      <c r="I7234" s="19" t="s">
        <v>39</v>
      </c>
    </row>
    <row r="7235">
      <c r="A7235" s="41">
        <v>44413.0</v>
      </c>
      <c r="B7235" s="19">
        <v>953697.0</v>
      </c>
      <c r="C7235" s="19">
        <v>0.0</v>
      </c>
      <c r="D7235" s="42">
        <v>166.6</v>
      </c>
      <c r="E7235" s="43">
        <v>1.0</v>
      </c>
      <c r="F7235" s="19" t="s">
        <v>40</v>
      </c>
      <c r="G7235" s="19" t="s">
        <v>40</v>
      </c>
      <c r="H7235" s="44" t="s">
        <v>39</v>
      </c>
      <c r="I7235" s="19" t="s">
        <v>39</v>
      </c>
    </row>
    <row r="7236">
      <c r="A7236" s="41">
        <v>44413.0</v>
      </c>
      <c r="B7236" s="19">
        <v>953154.0</v>
      </c>
      <c r="C7236" s="19">
        <v>1.0</v>
      </c>
      <c r="D7236" s="42">
        <v>49.9</v>
      </c>
      <c r="E7236" s="43">
        <v>1.0</v>
      </c>
      <c r="F7236" s="19" t="s">
        <v>40</v>
      </c>
      <c r="G7236" s="19" t="s">
        <v>40</v>
      </c>
      <c r="H7236" s="44" t="s">
        <v>39</v>
      </c>
      <c r="I7236" s="19" t="s">
        <v>39</v>
      </c>
    </row>
    <row r="7237">
      <c r="A7237" s="41">
        <v>44414.0</v>
      </c>
      <c r="B7237" s="19">
        <v>954190.0</v>
      </c>
      <c r="C7237" s="19">
        <v>0.0</v>
      </c>
      <c r="D7237" s="42">
        <v>68.6</v>
      </c>
      <c r="E7237" s="43">
        <v>1.0</v>
      </c>
      <c r="F7237" s="19" t="s">
        <v>40</v>
      </c>
      <c r="G7237" s="19" t="s">
        <v>40</v>
      </c>
      <c r="H7237" s="44" t="s">
        <v>39</v>
      </c>
      <c r="I7237" s="19" t="s">
        <v>39</v>
      </c>
    </row>
    <row r="7238">
      <c r="A7238" s="41">
        <v>44415.0</v>
      </c>
      <c r="B7238" s="19">
        <v>955027.0</v>
      </c>
      <c r="C7238" s="19">
        <v>0.0</v>
      </c>
      <c r="D7238" s="42">
        <v>177.9</v>
      </c>
      <c r="E7238" s="43">
        <v>1.0</v>
      </c>
      <c r="F7238" s="19" t="s">
        <v>40</v>
      </c>
      <c r="G7238" s="19" t="s">
        <v>40</v>
      </c>
      <c r="H7238" s="44" t="s">
        <v>39</v>
      </c>
      <c r="I7238" s="19" t="s">
        <v>39</v>
      </c>
    </row>
    <row r="7239">
      <c r="A7239" s="41">
        <v>44417.0</v>
      </c>
      <c r="B7239" s="19">
        <v>957010.0</v>
      </c>
      <c r="C7239" s="19">
        <v>0.0</v>
      </c>
      <c r="D7239" s="42">
        <v>11.6</v>
      </c>
      <c r="E7239" s="43">
        <v>1.0</v>
      </c>
      <c r="F7239" s="19" t="s">
        <v>40</v>
      </c>
      <c r="G7239" s="19" t="s">
        <v>40</v>
      </c>
      <c r="H7239" s="44" t="s">
        <v>39</v>
      </c>
      <c r="I7239" s="19" t="s">
        <v>39</v>
      </c>
    </row>
    <row r="7240">
      <c r="A7240" s="41">
        <v>44418.0</v>
      </c>
      <c r="B7240" s="19">
        <v>957646.0</v>
      </c>
      <c r="C7240" s="19">
        <v>0.0</v>
      </c>
      <c r="D7240" s="42">
        <v>63.7</v>
      </c>
      <c r="E7240" s="43">
        <v>1.0</v>
      </c>
      <c r="F7240" s="19" t="s">
        <v>40</v>
      </c>
      <c r="G7240" s="19" t="s">
        <v>40</v>
      </c>
      <c r="H7240" s="44" t="s">
        <v>39</v>
      </c>
      <c r="I7240" s="19" t="s">
        <v>39</v>
      </c>
    </row>
    <row r="7241">
      <c r="A7241" s="41">
        <v>44419.0</v>
      </c>
      <c r="B7241" s="19">
        <v>958076.0</v>
      </c>
      <c r="C7241" s="19">
        <v>0.0</v>
      </c>
      <c r="D7241" s="42">
        <v>138.6</v>
      </c>
      <c r="E7241" s="43">
        <v>1.0</v>
      </c>
      <c r="F7241" s="19" t="s">
        <v>40</v>
      </c>
      <c r="G7241" s="19" t="s">
        <v>40</v>
      </c>
      <c r="H7241" s="44" t="s">
        <v>39</v>
      </c>
      <c r="I7241" s="19" t="s">
        <v>39</v>
      </c>
    </row>
    <row r="7242">
      <c r="A7242" s="41">
        <v>44420.0</v>
      </c>
      <c r="B7242" s="19">
        <v>959308.0</v>
      </c>
      <c r="C7242" s="19">
        <v>0.0</v>
      </c>
      <c r="D7242" s="42">
        <v>63.6</v>
      </c>
      <c r="E7242" s="43">
        <v>1.0</v>
      </c>
      <c r="F7242" s="19" t="s">
        <v>40</v>
      </c>
      <c r="G7242" s="19" t="s">
        <v>40</v>
      </c>
      <c r="H7242" s="44" t="s">
        <v>39</v>
      </c>
      <c r="I7242" s="19" t="s">
        <v>39</v>
      </c>
    </row>
    <row r="7243">
      <c r="A7243" s="41">
        <v>44422.0</v>
      </c>
      <c r="B7243" s="19">
        <v>960408.0</v>
      </c>
      <c r="C7243" s="19">
        <v>0.0</v>
      </c>
      <c r="D7243" s="42">
        <v>42.5</v>
      </c>
      <c r="E7243" s="43">
        <v>1.0</v>
      </c>
      <c r="F7243" s="19" t="s">
        <v>40</v>
      </c>
      <c r="G7243" s="19" t="s">
        <v>40</v>
      </c>
      <c r="H7243" s="44" t="s">
        <v>39</v>
      </c>
      <c r="I7243" s="19" t="s">
        <v>39</v>
      </c>
    </row>
    <row r="7244">
      <c r="A7244" s="41">
        <v>44409.0</v>
      </c>
      <c r="B7244" s="19">
        <v>949286.0</v>
      </c>
      <c r="C7244" s="19">
        <v>0.0</v>
      </c>
      <c r="D7244" s="42">
        <v>46.2</v>
      </c>
      <c r="E7244" s="43">
        <v>1.0</v>
      </c>
      <c r="F7244" s="19" t="s">
        <v>40</v>
      </c>
      <c r="G7244" s="19" t="s">
        <v>40</v>
      </c>
      <c r="H7244" s="44" t="s">
        <v>39</v>
      </c>
      <c r="I7244" s="19" t="s">
        <v>39</v>
      </c>
    </row>
    <row r="7245">
      <c r="A7245" s="41">
        <v>44410.0</v>
      </c>
      <c r="B7245" s="19">
        <v>951036.0</v>
      </c>
      <c r="C7245" s="19">
        <v>0.0</v>
      </c>
      <c r="D7245" s="42">
        <v>20.8</v>
      </c>
      <c r="E7245" s="43">
        <v>1.0</v>
      </c>
      <c r="F7245" s="19" t="s">
        <v>40</v>
      </c>
      <c r="G7245" s="19" t="s">
        <v>40</v>
      </c>
      <c r="H7245" s="44" t="s">
        <v>39</v>
      </c>
      <c r="I7245" s="19" t="s">
        <v>39</v>
      </c>
    </row>
    <row r="7246">
      <c r="A7246" s="41">
        <v>44410.0</v>
      </c>
      <c r="B7246" s="19">
        <v>950204.0</v>
      </c>
      <c r="C7246" s="19">
        <v>1.0</v>
      </c>
      <c r="D7246" s="42">
        <v>34.1</v>
      </c>
      <c r="E7246" s="43">
        <v>1.0</v>
      </c>
      <c r="F7246" s="19" t="s">
        <v>40</v>
      </c>
      <c r="G7246" s="19" t="s">
        <v>40</v>
      </c>
      <c r="H7246" s="44" t="s">
        <v>39</v>
      </c>
      <c r="I7246" s="19" t="s">
        <v>39</v>
      </c>
    </row>
    <row r="7247">
      <c r="A7247" s="41">
        <v>44410.0</v>
      </c>
      <c r="B7247" s="19">
        <v>951056.0</v>
      </c>
      <c r="C7247" s="19">
        <v>1.0</v>
      </c>
      <c r="D7247" s="42">
        <v>134.8</v>
      </c>
      <c r="E7247" s="43">
        <v>1.0</v>
      </c>
      <c r="F7247" s="19" t="s">
        <v>40</v>
      </c>
      <c r="G7247" s="19" t="s">
        <v>40</v>
      </c>
      <c r="H7247" s="44" t="s">
        <v>39</v>
      </c>
      <c r="I7247" s="19" t="s">
        <v>39</v>
      </c>
    </row>
    <row r="7248">
      <c r="A7248" s="41">
        <v>44412.0</v>
      </c>
      <c r="B7248" s="19">
        <v>952646.0</v>
      </c>
      <c r="C7248" s="19">
        <v>0.0</v>
      </c>
      <c r="D7248" s="42">
        <v>51.5</v>
      </c>
      <c r="E7248" s="43">
        <v>1.0</v>
      </c>
      <c r="F7248" s="19" t="s">
        <v>40</v>
      </c>
      <c r="G7248" s="19" t="s">
        <v>40</v>
      </c>
      <c r="H7248" s="44" t="s">
        <v>39</v>
      </c>
      <c r="I7248" s="19" t="s">
        <v>39</v>
      </c>
    </row>
    <row r="7249">
      <c r="A7249" s="41">
        <v>44412.0</v>
      </c>
      <c r="B7249" s="19">
        <v>952384.0</v>
      </c>
      <c r="C7249" s="19">
        <v>0.0</v>
      </c>
      <c r="D7249" s="42">
        <v>23.0</v>
      </c>
      <c r="E7249" s="43">
        <v>1.0</v>
      </c>
      <c r="F7249" s="19" t="s">
        <v>40</v>
      </c>
      <c r="G7249" s="19" t="s">
        <v>40</v>
      </c>
      <c r="H7249" s="44" t="s">
        <v>39</v>
      </c>
      <c r="I7249" s="19" t="s">
        <v>39</v>
      </c>
    </row>
    <row r="7250">
      <c r="A7250" s="41">
        <v>44413.0</v>
      </c>
      <c r="B7250" s="19">
        <v>953782.0</v>
      </c>
      <c r="C7250" s="19">
        <v>0.0</v>
      </c>
      <c r="D7250" s="42">
        <v>23.2</v>
      </c>
      <c r="E7250" s="43">
        <v>1.0</v>
      </c>
      <c r="F7250" s="19" t="s">
        <v>40</v>
      </c>
      <c r="G7250" s="19" t="s">
        <v>40</v>
      </c>
      <c r="H7250" s="44" t="s">
        <v>39</v>
      </c>
      <c r="I7250" s="19" t="s">
        <v>39</v>
      </c>
    </row>
    <row r="7251">
      <c r="A7251" s="41">
        <v>44416.0</v>
      </c>
      <c r="B7251" s="19">
        <v>955699.0</v>
      </c>
      <c r="C7251" s="19">
        <v>0.0</v>
      </c>
      <c r="D7251" s="42">
        <v>68.9</v>
      </c>
      <c r="E7251" s="43">
        <v>1.0</v>
      </c>
      <c r="F7251" s="19" t="s">
        <v>40</v>
      </c>
      <c r="G7251" s="19" t="s">
        <v>40</v>
      </c>
      <c r="H7251" s="44" t="s">
        <v>39</v>
      </c>
      <c r="I7251" s="19" t="s">
        <v>39</v>
      </c>
    </row>
    <row r="7252">
      <c r="A7252" s="41">
        <v>44418.0</v>
      </c>
      <c r="B7252" s="19">
        <v>957196.0</v>
      </c>
      <c r="C7252" s="19">
        <v>0.0</v>
      </c>
      <c r="D7252" s="42">
        <v>35.0</v>
      </c>
      <c r="E7252" s="43">
        <v>1.0</v>
      </c>
      <c r="F7252" s="19" t="s">
        <v>40</v>
      </c>
      <c r="G7252" s="19" t="s">
        <v>40</v>
      </c>
      <c r="H7252" s="44" t="s">
        <v>39</v>
      </c>
      <c r="I7252" s="19" t="s">
        <v>39</v>
      </c>
    </row>
    <row r="7253">
      <c r="A7253" s="41">
        <v>44419.0</v>
      </c>
      <c r="B7253" s="19">
        <v>957905.0</v>
      </c>
      <c r="C7253" s="19">
        <v>0.0</v>
      </c>
      <c r="D7253" s="42">
        <v>25.4</v>
      </c>
      <c r="E7253" s="43">
        <v>1.0</v>
      </c>
      <c r="F7253" s="19" t="s">
        <v>40</v>
      </c>
      <c r="G7253" s="19" t="s">
        <v>40</v>
      </c>
      <c r="H7253" s="44" t="s">
        <v>39</v>
      </c>
      <c r="I7253" s="19" t="s">
        <v>39</v>
      </c>
    </row>
    <row r="7254">
      <c r="A7254" s="41">
        <v>44419.0</v>
      </c>
      <c r="B7254" s="19">
        <v>957940.0</v>
      </c>
      <c r="C7254" s="19">
        <v>1.0</v>
      </c>
      <c r="D7254" s="42">
        <v>19.1</v>
      </c>
      <c r="E7254" s="43">
        <v>1.0</v>
      </c>
      <c r="F7254" s="19" t="s">
        <v>40</v>
      </c>
      <c r="G7254" s="19" t="s">
        <v>40</v>
      </c>
      <c r="H7254" s="44" t="s">
        <v>39</v>
      </c>
      <c r="I7254" s="19" t="s">
        <v>39</v>
      </c>
    </row>
    <row r="7255">
      <c r="A7255" s="41">
        <v>44413.0</v>
      </c>
      <c r="B7255" s="19">
        <v>953486.0</v>
      </c>
      <c r="C7255" s="19">
        <v>1.0</v>
      </c>
      <c r="D7255" s="42">
        <v>36.4</v>
      </c>
      <c r="E7255" s="43">
        <v>1.0</v>
      </c>
      <c r="F7255" s="19" t="s">
        <v>40</v>
      </c>
      <c r="G7255" s="19" t="s">
        <v>40</v>
      </c>
      <c r="H7255" s="44" t="s">
        <v>39</v>
      </c>
      <c r="I7255" s="19" t="s">
        <v>39</v>
      </c>
    </row>
    <row r="7256">
      <c r="A7256" s="41">
        <v>44415.0</v>
      </c>
      <c r="B7256" s="19">
        <v>954717.0</v>
      </c>
      <c r="C7256" s="19">
        <v>0.0</v>
      </c>
      <c r="D7256" s="42">
        <v>59.8</v>
      </c>
      <c r="E7256" s="43">
        <v>1.0</v>
      </c>
      <c r="F7256" s="19" t="s">
        <v>40</v>
      </c>
      <c r="G7256" s="19" t="s">
        <v>40</v>
      </c>
      <c r="H7256" s="44" t="s">
        <v>39</v>
      </c>
      <c r="I7256" s="19" t="s">
        <v>39</v>
      </c>
    </row>
    <row r="7257">
      <c r="A7257" s="41">
        <v>44417.0</v>
      </c>
      <c r="B7257" s="19">
        <v>956366.0</v>
      </c>
      <c r="C7257" s="19">
        <v>0.0</v>
      </c>
      <c r="D7257" s="42">
        <v>55.8</v>
      </c>
      <c r="E7257" s="43">
        <v>1.0</v>
      </c>
      <c r="F7257" s="19" t="s">
        <v>40</v>
      </c>
      <c r="G7257" s="19" t="s">
        <v>40</v>
      </c>
      <c r="H7257" s="44" t="s">
        <v>39</v>
      </c>
      <c r="I7257" s="19" t="s">
        <v>39</v>
      </c>
    </row>
    <row r="7258">
      <c r="A7258" s="41">
        <v>44419.0</v>
      </c>
      <c r="B7258" s="19">
        <v>958302.0</v>
      </c>
      <c r="C7258" s="19">
        <v>0.0</v>
      </c>
      <c r="D7258" s="42">
        <v>44.9</v>
      </c>
      <c r="E7258" s="43">
        <v>1.0</v>
      </c>
      <c r="F7258" s="19" t="s">
        <v>40</v>
      </c>
      <c r="G7258" s="19" t="s">
        <v>40</v>
      </c>
      <c r="H7258" s="44" t="s">
        <v>39</v>
      </c>
      <c r="I7258" s="19" t="s">
        <v>39</v>
      </c>
    </row>
    <row r="7259">
      <c r="A7259" s="41">
        <v>44420.0</v>
      </c>
      <c r="B7259" s="19">
        <v>959349.0</v>
      </c>
      <c r="C7259" s="19">
        <v>0.0</v>
      </c>
      <c r="D7259" s="42">
        <v>202.3</v>
      </c>
      <c r="E7259" s="43">
        <v>1.0</v>
      </c>
      <c r="F7259" s="19" t="s">
        <v>40</v>
      </c>
      <c r="G7259" s="19" t="s">
        <v>40</v>
      </c>
      <c r="H7259" s="44" t="s">
        <v>39</v>
      </c>
      <c r="I7259" s="19" t="s">
        <v>39</v>
      </c>
    </row>
    <row r="7260">
      <c r="A7260" s="41">
        <v>44420.0</v>
      </c>
      <c r="B7260" s="19">
        <v>959236.0</v>
      </c>
      <c r="C7260" s="19">
        <v>1.0</v>
      </c>
      <c r="D7260" s="42">
        <v>164.4</v>
      </c>
      <c r="E7260" s="43">
        <v>1.0</v>
      </c>
      <c r="F7260" s="19" t="s">
        <v>40</v>
      </c>
      <c r="G7260" s="19" t="s">
        <v>40</v>
      </c>
      <c r="H7260" s="44" t="s">
        <v>39</v>
      </c>
      <c r="I7260" s="19" t="s">
        <v>39</v>
      </c>
    </row>
    <row r="7261">
      <c r="A7261" s="41">
        <v>44423.0</v>
      </c>
      <c r="B7261" s="19">
        <v>961105.0</v>
      </c>
      <c r="C7261" s="19">
        <v>0.0</v>
      </c>
      <c r="D7261" s="42">
        <v>85.8</v>
      </c>
      <c r="E7261" s="43">
        <v>1.0</v>
      </c>
      <c r="F7261" s="19" t="s">
        <v>40</v>
      </c>
      <c r="G7261" s="19" t="s">
        <v>40</v>
      </c>
      <c r="H7261" s="44" t="s">
        <v>39</v>
      </c>
      <c r="I7261" s="19" t="s">
        <v>39</v>
      </c>
    </row>
    <row r="7262">
      <c r="A7262" s="41">
        <v>44409.0</v>
      </c>
      <c r="B7262" s="19">
        <v>949404.0</v>
      </c>
      <c r="C7262" s="19">
        <v>0.0</v>
      </c>
      <c r="D7262" s="42">
        <v>49.9</v>
      </c>
      <c r="E7262" s="43">
        <v>1.0</v>
      </c>
      <c r="F7262" s="19" t="s">
        <v>40</v>
      </c>
      <c r="G7262" s="19" t="s">
        <v>40</v>
      </c>
      <c r="H7262" s="44" t="s">
        <v>39</v>
      </c>
      <c r="I7262" s="19" t="s">
        <v>39</v>
      </c>
    </row>
    <row r="7263">
      <c r="A7263" s="41">
        <v>44409.0</v>
      </c>
      <c r="B7263" s="19">
        <v>949879.0</v>
      </c>
      <c r="C7263" s="19">
        <v>0.0</v>
      </c>
      <c r="D7263" s="42">
        <v>95.8</v>
      </c>
      <c r="E7263" s="43">
        <v>1.0</v>
      </c>
      <c r="F7263" s="19" t="s">
        <v>40</v>
      </c>
      <c r="G7263" s="19" t="s">
        <v>40</v>
      </c>
      <c r="H7263" s="44" t="s">
        <v>39</v>
      </c>
      <c r="I7263" s="19" t="s">
        <v>39</v>
      </c>
    </row>
    <row r="7264">
      <c r="A7264" s="41">
        <v>44410.0</v>
      </c>
      <c r="B7264" s="19">
        <v>950935.0</v>
      </c>
      <c r="C7264" s="19">
        <v>0.0</v>
      </c>
      <c r="D7264" s="42">
        <v>84.2</v>
      </c>
      <c r="E7264" s="43">
        <v>1.0</v>
      </c>
      <c r="F7264" s="19" t="s">
        <v>40</v>
      </c>
      <c r="G7264" s="19" t="s">
        <v>40</v>
      </c>
      <c r="H7264" s="44" t="s">
        <v>39</v>
      </c>
      <c r="I7264" s="19" t="s">
        <v>39</v>
      </c>
    </row>
    <row r="7265">
      <c r="A7265" s="41">
        <v>44412.0</v>
      </c>
      <c r="B7265" s="19">
        <v>952633.0</v>
      </c>
      <c r="C7265" s="19">
        <v>0.0</v>
      </c>
      <c r="D7265" s="42">
        <v>81.4</v>
      </c>
      <c r="E7265" s="43">
        <v>1.0</v>
      </c>
      <c r="F7265" s="19" t="s">
        <v>40</v>
      </c>
      <c r="G7265" s="19" t="s">
        <v>40</v>
      </c>
      <c r="H7265" s="44" t="s">
        <v>39</v>
      </c>
      <c r="I7265" s="19" t="s">
        <v>39</v>
      </c>
    </row>
    <row r="7266">
      <c r="A7266" s="41">
        <v>44413.0</v>
      </c>
      <c r="B7266" s="19">
        <v>953091.0</v>
      </c>
      <c r="C7266" s="19">
        <v>1.0</v>
      </c>
      <c r="D7266" s="42">
        <v>61.5</v>
      </c>
      <c r="E7266" s="43">
        <v>1.0</v>
      </c>
      <c r="F7266" s="19" t="s">
        <v>40</v>
      </c>
      <c r="G7266" s="19" t="s">
        <v>40</v>
      </c>
      <c r="H7266" s="44" t="s">
        <v>39</v>
      </c>
      <c r="I7266" s="19" t="s">
        <v>39</v>
      </c>
    </row>
    <row r="7267">
      <c r="A7267" s="41">
        <v>44417.0</v>
      </c>
      <c r="B7267" s="19">
        <v>956620.0</v>
      </c>
      <c r="C7267" s="19">
        <v>0.0</v>
      </c>
      <c r="D7267" s="42">
        <v>119.1</v>
      </c>
      <c r="E7267" s="43">
        <v>1.0</v>
      </c>
      <c r="F7267" s="19" t="s">
        <v>40</v>
      </c>
      <c r="G7267" s="19" t="s">
        <v>40</v>
      </c>
      <c r="H7267" s="44" t="s">
        <v>39</v>
      </c>
      <c r="I7267" s="19" t="s">
        <v>39</v>
      </c>
    </row>
    <row r="7268">
      <c r="A7268" s="41">
        <v>44417.0</v>
      </c>
      <c r="B7268" s="19">
        <v>956472.0</v>
      </c>
      <c r="C7268" s="19">
        <v>1.0</v>
      </c>
      <c r="D7268" s="42">
        <v>46.7</v>
      </c>
      <c r="E7268" s="43">
        <v>1.0</v>
      </c>
      <c r="F7268" s="19" t="s">
        <v>40</v>
      </c>
      <c r="G7268" s="19" t="s">
        <v>40</v>
      </c>
      <c r="H7268" s="44" t="s">
        <v>39</v>
      </c>
      <c r="I7268" s="19" t="s">
        <v>39</v>
      </c>
    </row>
    <row r="7269">
      <c r="A7269" s="41">
        <v>44418.0</v>
      </c>
      <c r="B7269" s="19">
        <v>957485.0</v>
      </c>
      <c r="C7269" s="19">
        <v>0.0</v>
      </c>
      <c r="D7269" s="42">
        <v>95.5</v>
      </c>
      <c r="E7269" s="43">
        <v>1.0</v>
      </c>
      <c r="F7269" s="19" t="s">
        <v>40</v>
      </c>
      <c r="G7269" s="19" t="s">
        <v>40</v>
      </c>
      <c r="H7269" s="44" t="s">
        <v>39</v>
      </c>
      <c r="I7269" s="19" t="s">
        <v>39</v>
      </c>
    </row>
    <row r="7270">
      <c r="A7270" s="41">
        <v>44418.0</v>
      </c>
      <c r="B7270" s="19">
        <v>957768.0</v>
      </c>
      <c r="C7270" s="19">
        <v>0.0</v>
      </c>
      <c r="D7270" s="42">
        <v>129.7</v>
      </c>
      <c r="E7270" s="43">
        <v>1.0</v>
      </c>
      <c r="F7270" s="19" t="s">
        <v>40</v>
      </c>
      <c r="G7270" s="19" t="s">
        <v>40</v>
      </c>
      <c r="H7270" s="44" t="s">
        <v>39</v>
      </c>
      <c r="I7270" s="19" t="s">
        <v>39</v>
      </c>
    </row>
    <row r="7271">
      <c r="A7271" s="41">
        <v>44421.0</v>
      </c>
      <c r="B7271" s="19">
        <v>959871.0</v>
      </c>
      <c r="C7271" s="19">
        <v>1.0</v>
      </c>
      <c r="D7271" s="42">
        <v>336.8</v>
      </c>
      <c r="E7271" s="43">
        <v>1.0</v>
      </c>
      <c r="F7271" s="19" t="s">
        <v>40</v>
      </c>
      <c r="G7271" s="19" t="s">
        <v>40</v>
      </c>
      <c r="H7271" s="44" t="s">
        <v>39</v>
      </c>
      <c r="I7271" s="19" t="s">
        <v>39</v>
      </c>
    </row>
    <row r="7272">
      <c r="A7272" s="41">
        <v>44421.0</v>
      </c>
      <c r="B7272" s="19">
        <v>959473.0</v>
      </c>
      <c r="C7272" s="19">
        <v>1.0</v>
      </c>
      <c r="D7272" s="42">
        <v>14.8</v>
      </c>
      <c r="E7272" s="43">
        <v>1.0</v>
      </c>
      <c r="F7272" s="19" t="s">
        <v>40</v>
      </c>
      <c r="G7272" s="19" t="s">
        <v>40</v>
      </c>
      <c r="H7272" s="44" t="s">
        <v>39</v>
      </c>
      <c r="I7272" s="19" t="s">
        <v>39</v>
      </c>
    </row>
    <row r="7273">
      <c r="A7273" s="41">
        <v>44409.0</v>
      </c>
      <c r="B7273" s="19">
        <v>949641.0</v>
      </c>
      <c r="C7273" s="19">
        <v>1.0</v>
      </c>
      <c r="D7273" s="42">
        <v>282.5</v>
      </c>
      <c r="E7273" s="43">
        <v>1.0</v>
      </c>
      <c r="F7273" s="19" t="s">
        <v>40</v>
      </c>
      <c r="G7273" s="19" t="s">
        <v>40</v>
      </c>
      <c r="H7273" s="44" t="s">
        <v>39</v>
      </c>
      <c r="I7273" s="19" t="s">
        <v>39</v>
      </c>
    </row>
    <row r="7274">
      <c r="A7274" s="41">
        <v>44410.0</v>
      </c>
      <c r="B7274" s="19">
        <v>950890.0</v>
      </c>
      <c r="C7274" s="19">
        <v>0.0</v>
      </c>
      <c r="D7274" s="42">
        <v>73.6</v>
      </c>
      <c r="E7274" s="43">
        <v>1.0</v>
      </c>
      <c r="F7274" s="19" t="s">
        <v>40</v>
      </c>
      <c r="G7274" s="19" t="s">
        <v>40</v>
      </c>
      <c r="H7274" s="44" t="s">
        <v>39</v>
      </c>
      <c r="I7274" s="19" t="s">
        <v>39</v>
      </c>
    </row>
    <row r="7275">
      <c r="A7275" s="41">
        <v>44412.0</v>
      </c>
      <c r="B7275" s="19">
        <v>951990.0</v>
      </c>
      <c r="C7275" s="19">
        <v>0.0</v>
      </c>
      <c r="D7275" s="42">
        <v>29.4</v>
      </c>
      <c r="E7275" s="43">
        <v>1.0</v>
      </c>
      <c r="F7275" s="19" t="s">
        <v>40</v>
      </c>
      <c r="G7275" s="19" t="s">
        <v>40</v>
      </c>
      <c r="H7275" s="44" t="s">
        <v>39</v>
      </c>
      <c r="I7275" s="19" t="s">
        <v>39</v>
      </c>
    </row>
    <row r="7276">
      <c r="A7276" s="41">
        <v>44414.0</v>
      </c>
      <c r="B7276" s="19">
        <v>954080.0</v>
      </c>
      <c r="C7276" s="19">
        <v>0.0</v>
      </c>
      <c r="D7276" s="42">
        <v>60.5</v>
      </c>
      <c r="E7276" s="43">
        <v>1.0</v>
      </c>
      <c r="F7276" s="19" t="s">
        <v>40</v>
      </c>
      <c r="G7276" s="19" t="s">
        <v>40</v>
      </c>
      <c r="H7276" s="44" t="s">
        <v>39</v>
      </c>
      <c r="I7276" s="19" t="s">
        <v>39</v>
      </c>
    </row>
    <row r="7277">
      <c r="A7277" s="41">
        <v>44415.0</v>
      </c>
      <c r="B7277" s="19">
        <v>955157.0</v>
      </c>
      <c r="C7277" s="19">
        <v>0.0</v>
      </c>
      <c r="D7277" s="42">
        <v>37.9</v>
      </c>
      <c r="E7277" s="43">
        <v>1.0</v>
      </c>
      <c r="F7277" s="19" t="s">
        <v>40</v>
      </c>
      <c r="G7277" s="19" t="s">
        <v>40</v>
      </c>
      <c r="H7277" s="44" t="s">
        <v>39</v>
      </c>
      <c r="I7277" s="19" t="s">
        <v>39</v>
      </c>
    </row>
    <row r="7278">
      <c r="A7278" s="41">
        <v>44418.0</v>
      </c>
      <c r="B7278" s="19">
        <v>957863.0</v>
      </c>
      <c r="C7278" s="19">
        <v>1.0</v>
      </c>
      <c r="D7278" s="42">
        <v>10.2</v>
      </c>
      <c r="E7278" s="43">
        <v>1.0</v>
      </c>
      <c r="F7278" s="19" t="s">
        <v>40</v>
      </c>
      <c r="G7278" s="19" t="s">
        <v>40</v>
      </c>
      <c r="H7278" s="44" t="s">
        <v>39</v>
      </c>
      <c r="I7278" s="19" t="s">
        <v>39</v>
      </c>
    </row>
    <row r="7279">
      <c r="A7279" s="41">
        <v>44418.0</v>
      </c>
      <c r="B7279" s="19">
        <v>957209.0</v>
      </c>
      <c r="C7279" s="19">
        <v>0.0</v>
      </c>
      <c r="D7279" s="42">
        <v>44.3</v>
      </c>
      <c r="E7279" s="43">
        <v>1.0</v>
      </c>
      <c r="F7279" s="19" t="s">
        <v>40</v>
      </c>
      <c r="G7279" s="19" t="s">
        <v>40</v>
      </c>
      <c r="H7279" s="44" t="s">
        <v>39</v>
      </c>
      <c r="I7279" s="19" t="s">
        <v>39</v>
      </c>
    </row>
    <row r="7280">
      <c r="A7280" s="41">
        <v>44419.0</v>
      </c>
      <c r="B7280" s="19">
        <v>958454.0</v>
      </c>
      <c r="C7280" s="19">
        <v>0.0</v>
      </c>
      <c r="D7280" s="42">
        <v>208.8</v>
      </c>
      <c r="E7280" s="43">
        <v>1.0</v>
      </c>
      <c r="F7280" s="19" t="s">
        <v>40</v>
      </c>
      <c r="G7280" s="19" t="s">
        <v>40</v>
      </c>
      <c r="H7280" s="44" t="s">
        <v>39</v>
      </c>
      <c r="I7280" s="19" t="s">
        <v>39</v>
      </c>
    </row>
    <row r="7281">
      <c r="A7281" s="41">
        <v>44421.0</v>
      </c>
      <c r="B7281" s="19">
        <v>959509.0</v>
      </c>
      <c r="C7281" s="19">
        <v>0.0</v>
      </c>
      <c r="D7281" s="42">
        <v>71.3</v>
      </c>
      <c r="E7281" s="43">
        <v>1.0</v>
      </c>
      <c r="F7281" s="19" t="s">
        <v>40</v>
      </c>
      <c r="G7281" s="19" t="s">
        <v>40</v>
      </c>
      <c r="H7281" s="44" t="s">
        <v>39</v>
      </c>
      <c r="I7281" s="19" t="s">
        <v>39</v>
      </c>
    </row>
    <row r="7282">
      <c r="A7282" s="41">
        <v>44422.0</v>
      </c>
      <c r="B7282" s="19">
        <v>959998.0</v>
      </c>
      <c r="C7282" s="19">
        <v>0.0</v>
      </c>
      <c r="D7282" s="42">
        <v>87.7</v>
      </c>
      <c r="E7282" s="43">
        <v>1.0</v>
      </c>
      <c r="F7282" s="19" t="s">
        <v>40</v>
      </c>
      <c r="G7282" s="19" t="s">
        <v>40</v>
      </c>
      <c r="H7282" s="44" t="s">
        <v>39</v>
      </c>
      <c r="I7282" s="19" t="s">
        <v>39</v>
      </c>
    </row>
    <row r="7283">
      <c r="A7283" s="41">
        <v>44410.0</v>
      </c>
      <c r="B7283" s="19">
        <v>951016.0</v>
      </c>
      <c r="C7283" s="19">
        <v>0.0</v>
      </c>
      <c r="D7283" s="42">
        <v>136.6</v>
      </c>
      <c r="E7283" s="43">
        <v>1.0</v>
      </c>
      <c r="F7283" s="19" t="s">
        <v>40</v>
      </c>
      <c r="G7283" s="19" t="s">
        <v>40</v>
      </c>
      <c r="H7283" s="44" t="s">
        <v>39</v>
      </c>
      <c r="I7283" s="19" t="s">
        <v>39</v>
      </c>
    </row>
    <row r="7284">
      <c r="A7284" s="41">
        <v>44410.0</v>
      </c>
      <c r="B7284" s="19">
        <v>951037.0</v>
      </c>
      <c r="C7284" s="19">
        <v>0.0</v>
      </c>
      <c r="D7284" s="42">
        <v>136.6</v>
      </c>
      <c r="E7284" s="43">
        <v>1.0</v>
      </c>
      <c r="F7284" s="19" t="s">
        <v>40</v>
      </c>
      <c r="G7284" s="19" t="s">
        <v>40</v>
      </c>
      <c r="H7284" s="44" t="s">
        <v>39</v>
      </c>
      <c r="I7284" s="19" t="s">
        <v>39</v>
      </c>
    </row>
    <row r="7285">
      <c r="A7285" s="41">
        <v>44411.0</v>
      </c>
      <c r="B7285" s="19">
        <v>951112.0</v>
      </c>
      <c r="C7285" s="19">
        <v>0.0</v>
      </c>
      <c r="D7285" s="42">
        <v>65.7</v>
      </c>
      <c r="E7285" s="43">
        <v>1.0</v>
      </c>
      <c r="F7285" s="19" t="s">
        <v>40</v>
      </c>
      <c r="G7285" s="19" t="s">
        <v>40</v>
      </c>
      <c r="H7285" s="44" t="s">
        <v>39</v>
      </c>
      <c r="I7285" s="19" t="s">
        <v>39</v>
      </c>
    </row>
    <row r="7286">
      <c r="A7286" s="41">
        <v>44411.0</v>
      </c>
      <c r="B7286" s="19">
        <v>951429.0</v>
      </c>
      <c r="C7286" s="19">
        <v>0.0</v>
      </c>
      <c r="D7286" s="42">
        <v>37.2</v>
      </c>
      <c r="E7286" s="43">
        <v>1.0</v>
      </c>
      <c r="F7286" s="19" t="s">
        <v>40</v>
      </c>
      <c r="G7286" s="19" t="s">
        <v>40</v>
      </c>
      <c r="H7286" s="44" t="s">
        <v>39</v>
      </c>
      <c r="I7286" s="19" t="s">
        <v>39</v>
      </c>
    </row>
    <row r="7287">
      <c r="A7287" s="41">
        <v>44413.0</v>
      </c>
      <c r="B7287" s="19">
        <v>952817.0</v>
      </c>
      <c r="C7287" s="19">
        <v>0.0</v>
      </c>
      <c r="D7287" s="42">
        <v>145.8</v>
      </c>
      <c r="E7287" s="43">
        <v>1.0</v>
      </c>
      <c r="F7287" s="19" t="s">
        <v>40</v>
      </c>
      <c r="G7287" s="19" t="s">
        <v>40</v>
      </c>
      <c r="H7287" s="44" t="s">
        <v>39</v>
      </c>
      <c r="I7287" s="19" t="s">
        <v>39</v>
      </c>
    </row>
    <row r="7288">
      <c r="A7288" s="41">
        <v>44415.0</v>
      </c>
      <c r="B7288" s="19">
        <v>954829.0</v>
      </c>
      <c r="C7288" s="19">
        <v>0.0</v>
      </c>
      <c r="D7288" s="42">
        <v>45.2</v>
      </c>
      <c r="E7288" s="43">
        <v>1.0</v>
      </c>
      <c r="F7288" s="19" t="s">
        <v>40</v>
      </c>
      <c r="G7288" s="19" t="s">
        <v>40</v>
      </c>
      <c r="H7288" s="44" t="s">
        <v>39</v>
      </c>
      <c r="I7288" s="19" t="s">
        <v>39</v>
      </c>
    </row>
    <row r="7289">
      <c r="A7289" s="41">
        <v>44419.0</v>
      </c>
      <c r="B7289" s="19">
        <v>958533.0</v>
      </c>
      <c r="C7289" s="19">
        <v>0.0</v>
      </c>
      <c r="D7289" s="42">
        <v>46.6</v>
      </c>
      <c r="E7289" s="43">
        <v>1.0</v>
      </c>
      <c r="F7289" s="19" t="s">
        <v>40</v>
      </c>
      <c r="G7289" s="19" t="s">
        <v>40</v>
      </c>
      <c r="H7289" s="44" t="s">
        <v>39</v>
      </c>
      <c r="I7289" s="19" t="s">
        <v>39</v>
      </c>
    </row>
    <row r="7290">
      <c r="A7290" s="41">
        <v>44420.0</v>
      </c>
      <c r="B7290" s="19">
        <v>958613.0</v>
      </c>
      <c r="C7290" s="19">
        <v>0.0</v>
      </c>
      <c r="D7290" s="42">
        <v>43.1</v>
      </c>
      <c r="E7290" s="43">
        <v>1.0</v>
      </c>
      <c r="F7290" s="19" t="s">
        <v>40</v>
      </c>
      <c r="G7290" s="19" t="s">
        <v>40</v>
      </c>
      <c r="H7290" s="44" t="s">
        <v>39</v>
      </c>
      <c r="I7290" s="19" t="s">
        <v>39</v>
      </c>
    </row>
    <row r="7291">
      <c r="A7291" s="41">
        <v>44422.0</v>
      </c>
      <c r="B7291" s="19">
        <v>960331.0</v>
      </c>
      <c r="C7291" s="19">
        <v>1.0</v>
      </c>
      <c r="D7291" s="42">
        <v>34.2</v>
      </c>
      <c r="E7291" s="43">
        <v>1.0</v>
      </c>
      <c r="F7291" s="19" t="s">
        <v>40</v>
      </c>
      <c r="G7291" s="19" t="s">
        <v>40</v>
      </c>
      <c r="H7291" s="44" t="s">
        <v>39</v>
      </c>
      <c r="I7291" s="19" t="s">
        <v>39</v>
      </c>
    </row>
    <row r="7292">
      <c r="A7292" s="41">
        <v>44423.0</v>
      </c>
      <c r="B7292" s="19">
        <v>960572.0</v>
      </c>
      <c r="C7292" s="19">
        <v>0.0</v>
      </c>
      <c r="D7292" s="42">
        <v>10.5</v>
      </c>
      <c r="E7292" s="43">
        <v>1.0</v>
      </c>
      <c r="F7292" s="19" t="s">
        <v>40</v>
      </c>
      <c r="G7292" s="19" t="s">
        <v>40</v>
      </c>
      <c r="H7292" s="44" t="s">
        <v>39</v>
      </c>
      <c r="I7292" s="19" t="s">
        <v>39</v>
      </c>
    </row>
    <row r="7293">
      <c r="A7293" s="41">
        <v>44409.0</v>
      </c>
      <c r="B7293" s="19">
        <v>949350.0</v>
      </c>
      <c r="C7293" s="19">
        <v>0.0</v>
      </c>
      <c r="D7293" s="42">
        <v>70.1</v>
      </c>
      <c r="E7293" s="43">
        <v>1.0</v>
      </c>
      <c r="F7293" s="19" t="s">
        <v>40</v>
      </c>
      <c r="G7293" s="19" t="s">
        <v>40</v>
      </c>
      <c r="H7293" s="44" t="s">
        <v>39</v>
      </c>
      <c r="I7293" s="19" t="s">
        <v>39</v>
      </c>
    </row>
    <row r="7294">
      <c r="A7294" s="41">
        <v>44413.0</v>
      </c>
      <c r="B7294" s="19">
        <v>953314.0</v>
      </c>
      <c r="C7294" s="19">
        <v>0.0</v>
      </c>
      <c r="D7294" s="42">
        <v>21.3</v>
      </c>
      <c r="E7294" s="43">
        <v>1.0</v>
      </c>
      <c r="F7294" s="19" t="s">
        <v>40</v>
      </c>
      <c r="G7294" s="19" t="s">
        <v>40</v>
      </c>
      <c r="H7294" s="44" t="s">
        <v>39</v>
      </c>
      <c r="I7294" s="19" t="s">
        <v>39</v>
      </c>
    </row>
    <row r="7295">
      <c r="A7295" s="41">
        <v>44412.0</v>
      </c>
      <c r="B7295" s="19">
        <v>952114.0</v>
      </c>
      <c r="C7295" s="19">
        <v>1.0</v>
      </c>
      <c r="D7295" s="42">
        <v>21.3</v>
      </c>
      <c r="E7295" s="43">
        <v>1.0</v>
      </c>
      <c r="F7295" s="19" t="s">
        <v>40</v>
      </c>
      <c r="G7295" s="19" t="s">
        <v>40</v>
      </c>
      <c r="H7295" s="44" t="s">
        <v>39</v>
      </c>
      <c r="I7295" s="19" t="s">
        <v>39</v>
      </c>
    </row>
    <row r="7296">
      <c r="A7296" s="41">
        <v>44412.0</v>
      </c>
      <c r="B7296" s="19">
        <v>952784.0</v>
      </c>
      <c r="C7296" s="19">
        <v>0.0</v>
      </c>
      <c r="D7296" s="42">
        <v>101.5</v>
      </c>
      <c r="E7296" s="43">
        <v>1.0</v>
      </c>
      <c r="F7296" s="19" t="s">
        <v>40</v>
      </c>
      <c r="G7296" s="19" t="s">
        <v>40</v>
      </c>
      <c r="H7296" s="44" t="s">
        <v>39</v>
      </c>
      <c r="I7296" s="19" t="s">
        <v>39</v>
      </c>
    </row>
    <row r="7297">
      <c r="A7297" s="41">
        <v>44414.0</v>
      </c>
      <c r="B7297" s="19">
        <v>954429.0</v>
      </c>
      <c r="C7297" s="19">
        <v>0.0</v>
      </c>
      <c r="D7297" s="42">
        <v>50.8</v>
      </c>
      <c r="E7297" s="43">
        <v>1.0</v>
      </c>
      <c r="F7297" s="19" t="s">
        <v>40</v>
      </c>
      <c r="G7297" s="19" t="s">
        <v>40</v>
      </c>
      <c r="H7297" s="44" t="s">
        <v>39</v>
      </c>
      <c r="I7297" s="19" t="s">
        <v>39</v>
      </c>
    </row>
    <row r="7298">
      <c r="A7298" s="41">
        <v>44416.0</v>
      </c>
      <c r="B7298" s="19">
        <v>956124.0</v>
      </c>
      <c r="C7298" s="19">
        <v>0.0</v>
      </c>
      <c r="D7298" s="42">
        <v>75.6</v>
      </c>
      <c r="E7298" s="43">
        <v>1.0</v>
      </c>
      <c r="F7298" s="19" t="s">
        <v>40</v>
      </c>
      <c r="G7298" s="19" t="s">
        <v>40</v>
      </c>
      <c r="H7298" s="44" t="s">
        <v>39</v>
      </c>
      <c r="I7298" s="19" t="s">
        <v>39</v>
      </c>
    </row>
    <row r="7299">
      <c r="A7299" s="41">
        <v>44417.0</v>
      </c>
      <c r="B7299" s="19">
        <v>956943.0</v>
      </c>
      <c r="C7299" s="19">
        <v>0.0</v>
      </c>
      <c r="D7299" s="42">
        <v>30.8</v>
      </c>
      <c r="E7299" s="43">
        <v>1.0</v>
      </c>
      <c r="F7299" s="19" t="s">
        <v>40</v>
      </c>
      <c r="G7299" s="19" t="s">
        <v>40</v>
      </c>
      <c r="H7299" s="44" t="s">
        <v>39</v>
      </c>
      <c r="I7299" s="19" t="s">
        <v>39</v>
      </c>
    </row>
    <row r="7300">
      <c r="A7300" s="41">
        <v>44418.0</v>
      </c>
      <c r="B7300" s="19">
        <v>957628.0</v>
      </c>
      <c r="C7300" s="19">
        <v>1.0</v>
      </c>
      <c r="D7300" s="42">
        <v>33.3</v>
      </c>
      <c r="E7300" s="43">
        <v>1.0</v>
      </c>
      <c r="F7300" s="19" t="s">
        <v>40</v>
      </c>
      <c r="G7300" s="19" t="s">
        <v>40</v>
      </c>
      <c r="H7300" s="44" t="s">
        <v>39</v>
      </c>
      <c r="I7300" s="19" t="s">
        <v>39</v>
      </c>
    </row>
    <row r="7301">
      <c r="A7301" s="41">
        <v>44419.0</v>
      </c>
      <c r="B7301" s="19">
        <v>958458.0</v>
      </c>
      <c r="C7301" s="19">
        <v>0.0</v>
      </c>
      <c r="D7301" s="42">
        <v>27.6</v>
      </c>
      <c r="E7301" s="43">
        <v>1.0</v>
      </c>
      <c r="F7301" s="19" t="s">
        <v>40</v>
      </c>
      <c r="G7301" s="19" t="s">
        <v>40</v>
      </c>
      <c r="H7301" s="44" t="s">
        <v>39</v>
      </c>
      <c r="I7301" s="19" t="s">
        <v>39</v>
      </c>
    </row>
    <row r="7302">
      <c r="A7302" s="41">
        <v>44420.0</v>
      </c>
      <c r="B7302" s="19">
        <v>958649.0</v>
      </c>
      <c r="C7302" s="19">
        <v>1.0</v>
      </c>
      <c r="D7302" s="42">
        <v>63.2</v>
      </c>
      <c r="E7302" s="43">
        <v>1.0</v>
      </c>
      <c r="F7302" s="19" t="s">
        <v>40</v>
      </c>
      <c r="G7302" s="19" t="s">
        <v>40</v>
      </c>
      <c r="H7302" s="44" t="s">
        <v>39</v>
      </c>
      <c r="I7302" s="19" t="s">
        <v>39</v>
      </c>
    </row>
    <row r="7303">
      <c r="A7303" s="41">
        <v>44421.0</v>
      </c>
      <c r="B7303" s="19">
        <v>959442.0</v>
      </c>
      <c r="C7303" s="19">
        <v>0.0</v>
      </c>
      <c r="D7303" s="42">
        <v>68.9</v>
      </c>
      <c r="E7303" s="43">
        <v>1.0</v>
      </c>
      <c r="F7303" s="19" t="s">
        <v>40</v>
      </c>
      <c r="G7303" s="19" t="s">
        <v>40</v>
      </c>
      <c r="H7303" s="44" t="s">
        <v>39</v>
      </c>
      <c r="I7303" s="19" t="s">
        <v>39</v>
      </c>
    </row>
    <row r="7304">
      <c r="A7304" s="41">
        <v>44423.0</v>
      </c>
      <c r="B7304" s="19">
        <v>961064.0</v>
      </c>
      <c r="C7304" s="19">
        <v>0.0</v>
      </c>
      <c r="D7304" s="42">
        <v>62.8</v>
      </c>
      <c r="E7304" s="43">
        <v>1.0</v>
      </c>
      <c r="F7304" s="19" t="s">
        <v>40</v>
      </c>
      <c r="G7304" s="19" t="s">
        <v>40</v>
      </c>
      <c r="H7304" s="44" t="s">
        <v>39</v>
      </c>
      <c r="I7304" s="19" t="s">
        <v>39</v>
      </c>
    </row>
    <row r="7305">
      <c r="A7305" s="41">
        <v>44409.0</v>
      </c>
      <c r="B7305" s="19">
        <v>949412.0</v>
      </c>
      <c r="C7305" s="19">
        <v>0.0</v>
      </c>
      <c r="D7305" s="42">
        <v>80.2</v>
      </c>
      <c r="E7305" s="43">
        <v>1.0</v>
      </c>
      <c r="F7305" s="19" t="s">
        <v>40</v>
      </c>
      <c r="G7305" s="19" t="s">
        <v>40</v>
      </c>
      <c r="H7305" s="44" t="s">
        <v>39</v>
      </c>
      <c r="I7305" s="19" t="s">
        <v>39</v>
      </c>
    </row>
    <row r="7306">
      <c r="A7306" s="41">
        <v>44410.0</v>
      </c>
      <c r="B7306" s="19">
        <v>950047.0</v>
      </c>
      <c r="C7306" s="19">
        <v>0.0</v>
      </c>
      <c r="D7306" s="42">
        <v>66.6</v>
      </c>
      <c r="E7306" s="43">
        <v>1.0</v>
      </c>
      <c r="F7306" s="19" t="s">
        <v>40</v>
      </c>
      <c r="G7306" s="19" t="s">
        <v>40</v>
      </c>
      <c r="H7306" s="44" t="s">
        <v>39</v>
      </c>
      <c r="I7306" s="19" t="s">
        <v>39</v>
      </c>
    </row>
    <row r="7307">
      <c r="A7307" s="41">
        <v>44410.0</v>
      </c>
      <c r="B7307" s="19">
        <v>950053.0</v>
      </c>
      <c r="C7307" s="19">
        <v>1.0</v>
      </c>
      <c r="D7307" s="42">
        <v>73.3</v>
      </c>
      <c r="E7307" s="43">
        <v>1.0</v>
      </c>
      <c r="F7307" s="19" t="s">
        <v>40</v>
      </c>
      <c r="G7307" s="19" t="s">
        <v>40</v>
      </c>
      <c r="H7307" s="44" t="s">
        <v>39</v>
      </c>
      <c r="I7307" s="19" t="s">
        <v>39</v>
      </c>
    </row>
    <row r="7308">
      <c r="A7308" s="41">
        <v>44410.0</v>
      </c>
      <c r="B7308" s="19">
        <v>950522.0</v>
      </c>
      <c r="C7308" s="19">
        <v>0.0</v>
      </c>
      <c r="D7308" s="42">
        <v>89.9</v>
      </c>
      <c r="E7308" s="43">
        <v>1.0</v>
      </c>
      <c r="F7308" s="19" t="s">
        <v>40</v>
      </c>
      <c r="G7308" s="19" t="s">
        <v>40</v>
      </c>
      <c r="H7308" s="44" t="s">
        <v>39</v>
      </c>
      <c r="I7308" s="19" t="s">
        <v>39</v>
      </c>
    </row>
    <row r="7309">
      <c r="A7309" s="41">
        <v>44411.0</v>
      </c>
      <c r="B7309" s="19">
        <v>951769.0</v>
      </c>
      <c r="C7309" s="19">
        <v>0.0</v>
      </c>
      <c r="D7309" s="42">
        <v>125.9</v>
      </c>
      <c r="E7309" s="43">
        <v>1.0</v>
      </c>
      <c r="F7309" s="19" t="s">
        <v>40</v>
      </c>
      <c r="G7309" s="19" t="s">
        <v>40</v>
      </c>
      <c r="H7309" s="44" t="s">
        <v>39</v>
      </c>
      <c r="I7309" s="19" t="s">
        <v>39</v>
      </c>
    </row>
    <row r="7310">
      <c r="A7310" s="41">
        <v>44414.0</v>
      </c>
      <c r="B7310" s="19">
        <v>954105.0</v>
      </c>
      <c r="C7310" s="19">
        <v>0.0</v>
      </c>
      <c r="D7310" s="42">
        <v>43.1</v>
      </c>
      <c r="E7310" s="43">
        <v>1.0</v>
      </c>
      <c r="F7310" s="19" t="s">
        <v>40</v>
      </c>
      <c r="G7310" s="19" t="s">
        <v>40</v>
      </c>
      <c r="H7310" s="44" t="s">
        <v>39</v>
      </c>
      <c r="I7310" s="19" t="s">
        <v>39</v>
      </c>
    </row>
    <row r="7311">
      <c r="A7311" s="41">
        <v>44416.0</v>
      </c>
      <c r="B7311" s="19">
        <v>956121.0</v>
      </c>
      <c r="C7311" s="19">
        <v>0.0</v>
      </c>
      <c r="D7311" s="42">
        <v>42.2</v>
      </c>
      <c r="E7311" s="43">
        <v>1.0</v>
      </c>
      <c r="F7311" s="19" t="s">
        <v>40</v>
      </c>
      <c r="G7311" s="19" t="s">
        <v>40</v>
      </c>
      <c r="H7311" s="44" t="s">
        <v>39</v>
      </c>
      <c r="I7311" s="19" t="s">
        <v>39</v>
      </c>
    </row>
    <row r="7312">
      <c r="A7312" s="41">
        <v>44419.0</v>
      </c>
      <c r="B7312" s="19">
        <v>957914.0</v>
      </c>
      <c r="C7312" s="19">
        <v>0.0</v>
      </c>
      <c r="D7312" s="42">
        <v>51.1</v>
      </c>
      <c r="E7312" s="43">
        <v>1.0</v>
      </c>
      <c r="F7312" s="19" t="s">
        <v>40</v>
      </c>
      <c r="G7312" s="19" t="s">
        <v>40</v>
      </c>
      <c r="H7312" s="44" t="s">
        <v>39</v>
      </c>
      <c r="I7312" s="19" t="s">
        <v>39</v>
      </c>
    </row>
    <row r="7313">
      <c r="A7313" s="41">
        <v>44419.0</v>
      </c>
      <c r="B7313" s="19">
        <v>958106.0</v>
      </c>
      <c r="C7313" s="19">
        <v>1.0</v>
      </c>
      <c r="D7313" s="42">
        <v>71.9</v>
      </c>
      <c r="E7313" s="43">
        <v>1.0</v>
      </c>
      <c r="F7313" s="19" t="s">
        <v>40</v>
      </c>
      <c r="G7313" s="19" t="s">
        <v>40</v>
      </c>
      <c r="H7313" s="44" t="s">
        <v>39</v>
      </c>
      <c r="I7313" s="19" t="s">
        <v>39</v>
      </c>
    </row>
    <row r="7314">
      <c r="A7314" s="41">
        <v>44419.0</v>
      </c>
      <c r="B7314" s="19">
        <v>958279.0</v>
      </c>
      <c r="C7314" s="19">
        <v>0.0</v>
      </c>
      <c r="D7314" s="42">
        <v>81.9</v>
      </c>
      <c r="E7314" s="43">
        <v>1.0</v>
      </c>
      <c r="F7314" s="19" t="s">
        <v>40</v>
      </c>
      <c r="G7314" s="19" t="s">
        <v>40</v>
      </c>
      <c r="H7314" s="44" t="s">
        <v>39</v>
      </c>
      <c r="I7314" s="19" t="s">
        <v>39</v>
      </c>
    </row>
    <row r="7315">
      <c r="A7315" s="41">
        <v>44419.0</v>
      </c>
      <c r="B7315" s="19">
        <v>958440.0</v>
      </c>
      <c r="C7315" s="19">
        <v>0.0</v>
      </c>
      <c r="D7315" s="42">
        <v>47.0</v>
      </c>
      <c r="E7315" s="43">
        <v>1.0</v>
      </c>
      <c r="F7315" s="19" t="s">
        <v>40</v>
      </c>
      <c r="G7315" s="19" t="s">
        <v>40</v>
      </c>
      <c r="H7315" s="44" t="s">
        <v>39</v>
      </c>
      <c r="I7315" s="19" t="s">
        <v>39</v>
      </c>
    </row>
    <row r="7316">
      <c r="A7316" s="41">
        <v>44420.0</v>
      </c>
      <c r="B7316" s="19">
        <v>959088.0</v>
      </c>
      <c r="C7316" s="19">
        <v>0.0</v>
      </c>
      <c r="D7316" s="42">
        <v>162.4</v>
      </c>
      <c r="E7316" s="43">
        <v>1.0</v>
      </c>
      <c r="F7316" s="19" t="s">
        <v>40</v>
      </c>
      <c r="G7316" s="19" t="s">
        <v>40</v>
      </c>
      <c r="H7316" s="44" t="s">
        <v>39</v>
      </c>
      <c r="I7316" s="19" t="s">
        <v>39</v>
      </c>
    </row>
    <row r="7317">
      <c r="A7317" s="41">
        <v>44421.0</v>
      </c>
      <c r="B7317" s="19">
        <v>959897.0</v>
      </c>
      <c r="C7317" s="19">
        <v>0.0</v>
      </c>
      <c r="D7317" s="42">
        <v>54.8</v>
      </c>
      <c r="E7317" s="43">
        <v>1.0</v>
      </c>
      <c r="F7317" s="19" t="s">
        <v>40</v>
      </c>
      <c r="G7317" s="19" t="s">
        <v>40</v>
      </c>
      <c r="H7317" s="44" t="s">
        <v>39</v>
      </c>
      <c r="I7317" s="19" t="s">
        <v>39</v>
      </c>
    </row>
    <row r="7318">
      <c r="A7318" s="41">
        <v>44422.0</v>
      </c>
      <c r="B7318" s="19">
        <v>959991.0</v>
      </c>
      <c r="C7318" s="19">
        <v>0.0</v>
      </c>
      <c r="D7318" s="42">
        <v>65.8</v>
      </c>
      <c r="E7318" s="43">
        <v>1.0</v>
      </c>
      <c r="F7318" s="19" t="s">
        <v>40</v>
      </c>
      <c r="G7318" s="19" t="s">
        <v>40</v>
      </c>
      <c r="H7318" s="44" t="s">
        <v>39</v>
      </c>
      <c r="I7318" s="19" t="s">
        <v>39</v>
      </c>
    </row>
    <row r="7319">
      <c r="A7319" s="41">
        <v>44409.0</v>
      </c>
      <c r="B7319" s="19">
        <v>949424.0</v>
      </c>
      <c r="C7319" s="19">
        <v>0.0</v>
      </c>
      <c r="D7319" s="42">
        <v>69.9</v>
      </c>
      <c r="E7319" s="43">
        <v>1.0</v>
      </c>
      <c r="F7319" s="19" t="s">
        <v>40</v>
      </c>
      <c r="G7319" s="19" t="s">
        <v>40</v>
      </c>
      <c r="H7319" s="44" t="s">
        <v>39</v>
      </c>
      <c r="I7319" s="19" t="s">
        <v>39</v>
      </c>
    </row>
    <row r="7320">
      <c r="A7320" s="41">
        <v>44409.0</v>
      </c>
      <c r="B7320" s="19">
        <v>949369.0</v>
      </c>
      <c r="C7320" s="19">
        <v>0.0</v>
      </c>
      <c r="D7320" s="42">
        <v>79.3</v>
      </c>
      <c r="E7320" s="43">
        <v>1.0</v>
      </c>
      <c r="F7320" s="19" t="s">
        <v>40</v>
      </c>
      <c r="G7320" s="19" t="s">
        <v>40</v>
      </c>
      <c r="H7320" s="44" t="s">
        <v>39</v>
      </c>
      <c r="I7320" s="19" t="s">
        <v>39</v>
      </c>
    </row>
    <row r="7321">
      <c r="A7321" s="41">
        <v>44410.0</v>
      </c>
      <c r="B7321" s="19">
        <v>950649.0</v>
      </c>
      <c r="C7321" s="19">
        <v>1.0</v>
      </c>
      <c r="D7321" s="42">
        <v>72.1</v>
      </c>
      <c r="E7321" s="43">
        <v>1.0</v>
      </c>
      <c r="F7321" s="19" t="s">
        <v>40</v>
      </c>
      <c r="G7321" s="19" t="s">
        <v>40</v>
      </c>
      <c r="H7321" s="44" t="s">
        <v>39</v>
      </c>
      <c r="I7321" s="19" t="s">
        <v>39</v>
      </c>
    </row>
    <row r="7322">
      <c r="A7322" s="41">
        <v>44411.0</v>
      </c>
      <c r="B7322" s="19">
        <v>951616.0</v>
      </c>
      <c r="C7322" s="19">
        <v>1.0</v>
      </c>
      <c r="D7322" s="42">
        <v>67.9</v>
      </c>
      <c r="E7322" s="43">
        <v>1.0</v>
      </c>
      <c r="F7322" s="19" t="s">
        <v>40</v>
      </c>
      <c r="G7322" s="19" t="s">
        <v>40</v>
      </c>
      <c r="H7322" s="44" t="s">
        <v>39</v>
      </c>
      <c r="I7322" s="19" t="s">
        <v>39</v>
      </c>
    </row>
    <row r="7323">
      <c r="A7323" s="41">
        <v>44411.0</v>
      </c>
      <c r="B7323" s="19">
        <v>951224.0</v>
      </c>
      <c r="C7323" s="19">
        <v>1.0</v>
      </c>
      <c r="D7323" s="42">
        <v>93.5</v>
      </c>
      <c r="E7323" s="43">
        <v>1.0</v>
      </c>
      <c r="F7323" s="19" t="s">
        <v>40</v>
      </c>
      <c r="G7323" s="19" t="s">
        <v>40</v>
      </c>
      <c r="H7323" s="44" t="s">
        <v>39</v>
      </c>
      <c r="I7323" s="19" t="s">
        <v>39</v>
      </c>
    </row>
    <row r="7324">
      <c r="A7324" s="41">
        <v>44411.0</v>
      </c>
      <c r="B7324" s="19">
        <v>951915.0</v>
      </c>
      <c r="C7324" s="19">
        <v>0.0</v>
      </c>
      <c r="D7324" s="42">
        <v>25.6</v>
      </c>
      <c r="E7324" s="43">
        <v>1.0</v>
      </c>
      <c r="F7324" s="19" t="s">
        <v>40</v>
      </c>
      <c r="G7324" s="19" t="s">
        <v>40</v>
      </c>
      <c r="H7324" s="44" t="s">
        <v>39</v>
      </c>
      <c r="I7324" s="19" t="s">
        <v>39</v>
      </c>
    </row>
    <row r="7325">
      <c r="A7325" s="41">
        <v>44414.0</v>
      </c>
      <c r="B7325" s="19">
        <v>954277.0</v>
      </c>
      <c r="C7325" s="19">
        <v>0.0</v>
      </c>
      <c r="D7325" s="42">
        <v>59.7</v>
      </c>
      <c r="E7325" s="43">
        <v>1.0</v>
      </c>
      <c r="F7325" s="19" t="s">
        <v>40</v>
      </c>
      <c r="G7325" s="19" t="s">
        <v>40</v>
      </c>
      <c r="H7325" s="44" t="s">
        <v>39</v>
      </c>
      <c r="I7325" s="19" t="s">
        <v>39</v>
      </c>
    </row>
    <row r="7326">
      <c r="A7326" s="41">
        <v>44418.0</v>
      </c>
      <c r="B7326" s="19">
        <v>957166.0</v>
      </c>
      <c r="C7326" s="19">
        <v>0.0</v>
      </c>
      <c r="D7326" s="42">
        <v>108.9</v>
      </c>
      <c r="E7326" s="43">
        <v>1.0</v>
      </c>
      <c r="F7326" s="19" t="s">
        <v>40</v>
      </c>
      <c r="G7326" s="19" t="s">
        <v>40</v>
      </c>
      <c r="H7326" s="44" t="s">
        <v>39</v>
      </c>
      <c r="I7326" s="19" t="s">
        <v>39</v>
      </c>
    </row>
    <row r="7327">
      <c r="A7327" s="41">
        <v>44418.0</v>
      </c>
      <c r="B7327" s="19">
        <v>957573.0</v>
      </c>
      <c r="C7327" s="19">
        <v>0.0</v>
      </c>
      <c r="D7327" s="42">
        <v>28.0</v>
      </c>
      <c r="E7327" s="43">
        <v>1.0</v>
      </c>
      <c r="F7327" s="19" t="s">
        <v>40</v>
      </c>
      <c r="G7327" s="19" t="s">
        <v>40</v>
      </c>
      <c r="H7327" s="44" t="s">
        <v>39</v>
      </c>
      <c r="I7327" s="19" t="s">
        <v>39</v>
      </c>
    </row>
    <row r="7328">
      <c r="A7328" s="41">
        <v>44419.0</v>
      </c>
      <c r="B7328" s="19">
        <v>958338.0</v>
      </c>
      <c r="C7328" s="19">
        <v>0.0</v>
      </c>
      <c r="D7328" s="42">
        <v>41.7</v>
      </c>
      <c r="E7328" s="43">
        <v>1.0</v>
      </c>
      <c r="F7328" s="19" t="s">
        <v>40</v>
      </c>
      <c r="G7328" s="19" t="s">
        <v>40</v>
      </c>
      <c r="H7328" s="44" t="s">
        <v>39</v>
      </c>
      <c r="I7328" s="19" t="s">
        <v>39</v>
      </c>
    </row>
    <row r="7329">
      <c r="A7329" s="41">
        <v>44423.0</v>
      </c>
      <c r="B7329" s="19">
        <v>960790.0</v>
      </c>
      <c r="C7329" s="19">
        <v>0.0</v>
      </c>
      <c r="D7329" s="42">
        <v>49.6</v>
      </c>
      <c r="E7329" s="43">
        <v>1.0</v>
      </c>
      <c r="F7329" s="19" t="s">
        <v>40</v>
      </c>
      <c r="G7329" s="19" t="s">
        <v>40</v>
      </c>
      <c r="H7329" s="44" t="s">
        <v>39</v>
      </c>
      <c r="I7329" s="19" t="s">
        <v>39</v>
      </c>
    </row>
    <row r="7330">
      <c r="A7330" s="41">
        <v>44409.0</v>
      </c>
      <c r="B7330" s="19">
        <v>949234.0</v>
      </c>
      <c r="C7330" s="19">
        <v>0.0</v>
      </c>
      <c r="D7330" s="42">
        <v>62.2</v>
      </c>
      <c r="E7330" s="43">
        <v>1.0</v>
      </c>
      <c r="F7330" s="19" t="s">
        <v>40</v>
      </c>
      <c r="G7330" s="19" t="s">
        <v>40</v>
      </c>
      <c r="H7330" s="44" t="s">
        <v>39</v>
      </c>
      <c r="I7330" s="19" t="s">
        <v>39</v>
      </c>
    </row>
    <row r="7331">
      <c r="A7331" s="41">
        <v>44410.0</v>
      </c>
      <c r="B7331" s="19">
        <v>950218.0</v>
      </c>
      <c r="C7331" s="19">
        <v>0.0</v>
      </c>
      <c r="D7331" s="42">
        <v>38.2</v>
      </c>
      <c r="E7331" s="43">
        <v>1.0</v>
      </c>
      <c r="F7331" s="19" t="s">
        <v>40</v>
      </c>
      <c r="G7331" s="19" t="s">
        <v>40</v>
      </c>
      <c r="H7331" s="44" t="s">
        <v>39</v>
      </c>
      <c r="I7331" s="19" t="s">
        <v>39</v>
      </c>
    </row>
    <row r="7332">
      <c r="A7332" s="41">
        <v>44411.0</v>
      </c>
      <c r="B7332" s="19">
        <v>951815.0</v>
      </c>
      <c r="C7332" s="19">
        <v>0.0</v>
      </c>
      <c r="D7332" s="42">
        <v>160.1</v>
      </c>
      <c r="E7332" s="43">
        <v>1.0</v>
      </c>
      <c r="F7332" s="19" t="s">
        <v>40</v>
      </c>
      <c r="G7332" s="19" t="s">
        <v>40</v>
      </c>
      <c r="H7332" s="44" t="s">
        <v>39</v>
      </c>
      <c r="I7332" s="19" t="s">
        <v>39</v>
      </c>
    </row>
    <row r="7333">
      <c r="A7333" s="41">
        <v>44412.0</v>
      </c>
      <c r="B7333" s="19">
        <v>952570.0</v>
      </c>
      <c r="C7333" s="19">
        <v>0.0</v>
      </c>
      <c r="D7333" s="42">
        <v>56.0</v>
      </c>
      <c r="E7333" s="43">
        <v>1.0</v>
      </c>
      <c r="F7333" s="19" t="s">
        <v>40</v>
      </c>
      <c r="G7333" s="19" t="s">
        <v>40</v>
      </c>
      <c r="H7333" s="44" t="s">
        <v>39</v>
      </c>
      <c r="I7333" s="19" t="s">
        <v>39</v>
      </c>
    </row>
    <row r="7334">
      <c r="A7334" s="41">
        <v>44412.0</v>
      </c>
      <c r="B7334" s="19">
        <v>952525.0</v>
      </c>
      <c r="C7334" s="19">
        <v>0.0</v>
      </c>
      <c r="D7334" s="42">
        <v>130.9</v>
      </c>
      <c r="E7334" s="43">
        <v>1.0</v>
      </c>
      <c r="F7334" s="19" t="s">
        <v>40</v>
      </c>
      <c r="G7334" s="19" t="s">
        <v>40</v>
      </c>
      <c r="H7334" s="44" t="s">
        <v>39</v>
      </c>
      <c r="I7334" s="19" t="s">
        <v>39</v>
      </c>
    </row>
    <row r="7335">
      <c r="A7335" s="41">
        <v>44412.0</v>
      </c>
      <c r="B7335" s="19">
        <v>952089.0</v>
      </c>
      <c r="C7335" s="19">
        <v>0.0</v>
      </c>
      <c r="D7335" s="42">
        <v>64.8</v>
      </c>
      <c r="E7335" s="43">
        <v>1.0</v>
      </c>
      <c r="F7335" s="19" t="s">
        <v>40</v>
      </c>
      <c r="G7335" s="19" t="s">
        <v>40</v>
      </c>
      <c r="H7335" s="44" t="s">
        <v>39</v>
      </c>
      <c r="I7335" s="19" t="s">
        <v>39</v>
      </c>
    </row>
    <row r="7336">
      <c r="A7336" s="41">
        <v>44414.0</v>
      </c>
      <c r="B7336" s="19">
        <v>954069.0</v>
      </c>
      <c r="C7336" s="19">
        <v>0.0</v>
      </c>
      <c r="D7336" s="42">
        <v>100.6</v>
      </c>
      <c r="E7336" s="43">
        <v>1.0</v>
      </c>
      <c r="F7336" s="19" t="s">
        <v>40</v>
      </c>
      <c r="G7336" s="19" t="s">
        <v>40</v>
      </c>
      <c r="H7336" s="44" t="s">
        <v>39</v>
      </c>
      <c r="I7336" s="19" t="s">
        <v>39</v>
      </c>
    </row>
    <row r="7337">
      <c r="A7337" s="41">
        <v>44416.0</v>
      </c>
      <c r="B7337" s="19">
        <v>955709.0</v>
      </c>
      <c r="C7337" s="19">
        <v>1.0</v>
      </c>
      <c r="D7337" s="42">
        <v>95.5</v>
      </c>
      <c r="E7337" s="43">
        <v>1.0</v>
      </c>
      <c r="F7337" s="19" t="s">
        <v>40</v>
      </c>
      <c r="G7337" s="19" t="s">
        <v>40</v>
      </c>
      <c r="H7337" s="44" t="s">
        <v>39</v>
      </c>
      <c r="I7337" s="19" t="s">
        <v>39</v>
      </c>
    </row>
    <row r="7338">
      <c r="A7338" s="41">
        <v>44416.0</v>
      </c>
      <c r="B7338" s="19">
        <v>955804.0</v>
      </c>
      <c r="C7338" s="19">
        <v>0.0</v>
      </c>
      <c r="D7338" s="42">
        <v>41.9</v>
      </c>
      <c r="E7338" s="43">
        <v>1.0</v>
      </c>
      <c r="F7338" s="19" t="s">
        <v>40</v>
      </c>
      <c r="G7338" s="19" t="s">
        <v>40</v>
      </c>
      <c r="H7338" s="44" t="s">
        <v>39</v>
      </c>
      <c r="I7338" s="19" t="s">
        <v>39</v>
      </c>
    </row>
    <row r="7339">
      <c r="A7339" s="41">
        <v>44417.0</v>
      </c>
      <c r="B7339" s="19">
        <v>956547.0</v>
      </c>
      <c r="C7339" s="19">
        <v>0.0</v>
      </c>
      <c r="D7339" s="42">
        <v>70.1</v>
      </c>
      <c r="E7339" s="43">
        <v>1.0</v>
      </c>
      <c r="F7339" s="19" t="s">
        <v>40</v>
      </c>
      <c r="G7339" s="19" t="s">
        <v>40</v>
      </c>
      <c r="H7339" s="44" t="s">
        <v>39</v>
      </c>
      <c r="I7339" s="19" t="s">
        <v>39</v>
      </c>
    </row>
    <row r="7340">
      <c r="A7340" s="41">
        <v>44417.0</v>
      </c>
      <c r="B7340" s="19">
        <v>956855.0</v>
      </c>
      <c r="C7340" s="19">
        <v>0.0</v>
      </c>
      <c r="D7340" s="42">
        <v>47.8</v>
      </c>
      <c r="E7340" s="43">
        <v>1.0</v>
      </c>
      <c r="F7340" s="19" t="s">
        <v>40</v>
      </c>
      <c r="G7340" s="19" t="s">
        <v>40</v>
      </c>
      <c r="H7340" s="44" t="s">
        <v>39</v>
      </c>
      <c r="I7340" s="19" t="s">
        <v>39</v>
      </c>
    </row>
    <row r="7341">
      <c r="A7341" s="41">
        <v>44418.0</v>
      </c>
      <c r="B7341" s="19">
        <v>957471.0</v>
      </c>
      <c r="C7341" s="19">
        <v>1.0</v>
      </c>
      <c r="D7341" s="42">
        <v>48.3</v>
      </c>
      <c r="E7341" s="43">
        <v>1.0</v>
      </c>
      <c r="F7341" s="19" t="s">
        <v>40</v>
      </c>
      <c r="G7341" s="19" t="s">
        <v>40</v>
      </c>
      <c r="H7341" s="44" t="s">
        <v>39</v>
      </c>
      <c r="I7341" s="19" t="s">
        <v>39</v>
      </c>
    </row>
    <row r="7342">
      <c r="A7342" s="41">
        <v>44418.0</v>
      </c>
      <c r="B7342" s="19">
        <v>957809.0</v>
      </c>
      <c r="C7342" s="19">
        <v>1.0</v>
      </c>
      <c r="D7342" s="42">
        <v>40.0</v>
      </c>
      <c r="E7342" s="43">
        <v>1.0</v>
      </c>
      <c r="F7342" s="19" t="s">
        <v>40</v>
      </c>
      <c r="G7342" s="19" t="s">
        <v>40</v>
      </c>
      <c r="H7342" s="44" t="s">
        <v>39</v>
      </c>
      <c r="I7342" s="19" t="s">
        <v>39</v>
      </c>
    </row>
    <row r="7343">
      <c r="A7343" s="41">
        <v>44418.0</v>
      </c>
      <c r="B7343" s="19">
        <v>957187.0</v>
      </c>
      <c r="C7343" s="19">
        <v>0.0</v>
      </c>
      <c r="D7343" s="42">
        <v>60.2</v>
      </c>
      <c r="E7343" s="43">
        <v>1.0</v>
      </c>
      <c r="F7343" s="19" t="s">
        <v>40</v>
      </c>
      <c r="G7343" s="19" t="s">
        <v>40</v>
      </c>
      <c r="H7343" s="44" t="s">
        <v>39</v>
      </c>
      <c r="I7343" s="19" t="s">
        <v>39</v>
      </c>
    </row>
    <row r="7344">
      <c r="A7344" s="41">
        <v>44419.0</v>
      </c>
      <c r="B7344" s="19">
        <v>958143.0</v>
      </c>
      <c r="C7344" s="19">
        <v>1.0</v>
      </c>
      <c r="D7344" s="42">
        <v>117.4</v>
      </c>
      <c r="E7344" s="43">
        <v>1.0</v>
      </c>
      <c r="F7344" s="19" t="s">
        <v>40</v>
      </c>
      <c r="G7344" s="19" t="s">
        <v>40</v>
      </c>
      <c r="H7344" s="44" t="s">
        <v>39</v>
      </c>
      <c r="I7344" s="19" t="s">
        <v>39</v>
      </c>
    </row>
    <row r="7345">
      <c r="A7345" s="41">
        <v>44419.0</v>
      </c>
      <c r="B7345" s="19">
        <v>957927.0</v>
      </c>
      <c r="C7345" s="19">
        <v>1.0</v>
      </c>
      <c r="D7345" s="42">
        <v>93.0</v>
      </c>
      <c r="E7345" s="43">
        <v>1.0</v>
      </c>
      <c r="F7345" s="19" t="s">
        <v>40</v>
      </c>
      <c r="G7345" s="19" t="s">
        <v>40</v>
      </c>
      <c r="H7345" s="44" t="s">
        <v>39</v>
      </c>
      <c r="I7345" s="19" t="s">
        <v>39</v>
      </c>
    </row>
    <row r="7346">
      <c r="A7346" s="41">
        <v>44423.0</v>
      </c>
      <c r="B7346" s="19">
        <v>960904.0</v>
      </c>
      <c r="C7346" s="19">
        <v>1.0</v>
      </c>
      <c r="D7346" s="42">
        <v>68.3</v>
      </c>
      <c r="E7346" s="43">
        <v>1.0</v>
      </c>
      <c r="F7346" s="19" t="s">
        <v>40</v>
      </c>
      <c r="G7346" s="19" t="s">
        <v>40</v>
      </c>
      <c r="H7346" s="44" t="s">
        <v>39</v>
      </c>
      <c r="I7346" s="19" t="s">
        <v>39</v>
      </c>
    </row>
    <row r="7347">
      <c r="A7347" s="41">
        <v>44423.0</v>
      </c>
      <c r="B7347" s="19">
        <v>960500.0</v>
      </c>
      <c r="C7347" s="19">
        <v>0.0</v>
      </c>
      <c r="D7347" s="42">
        <v>118.1</v>
      </c>
      <c r="E7347" s="43">
        <v>1.0</v>
      </c>
      <c r="F7347" s="19" t="s">
        <v>40</v>
      </c>
      <c r="G7347" s="19" t="s">
        <v>40</v>
      </c>
      <c r="H7347" s="44" t="s">
        <v>39</v>
      </c>
      <c r="I7347" s="19" t="s">
        <v>39</v>
      </c>
    </row>
    <row r="7348">
      <c r="A7348" s="41">
        <v>44409.0</v>
      </c>
      <c r="B7348" s="19">
        <v>949750.0</v>
      </c>
      <c r="C7348" s="19">
        <v>1.0</v>
      </c>
      <c r="D7348" s="42">
        <v>17.7</v>
      </c>
      <c r="E7348" s="43">
        <v>1.0</v>
      </c>
      <c r="F7348" s="19" t="s">
        <v>40</v>
      </c>
      <c r="G7348" s="19" t="s">
        <v>40</v>
      </c>
      <c r="H7348" s="44" t="s">
        <v>39</v>
      </c>
      <c r="I7348" s="19" t="s">
        <v>39</v>
      </c>
    </row>
    <row r="7349">
      <c r="A7349" s="41">
        <v>44410.0</v>
      </c>
      <c r="B7349" s="19">
        <v>950510.0</v>
      </c>
      <c r="C7349" s="19">
        <v>0.0</v>
      </c>
      <c r="D7349" s="42">
        <v>59.5</v>
      </c>
      <c r="E7349" s="43">
        <v>1.0</v>
      </c>
      <c r="F7349" s="19" t="s">
        <v>40</v>
      </c>
      <c r="G7349" s="19" t="s">
        <v>40</v>
      </c>
      <c r="H7349" s="44" t="s">
        <v>39</v>
      </c>
      <c r="I7349" s="19" t="s">
        <v>39</v>
      </c>
    </row>
    <row r="7350">
      <c r="A7350" s="41">
        <v>44410.0</v>
      </c>
      <c r="B7350" s="19">
        <v>950343.0</v>
      </c>
      <c r="C7350" s="19">
        <v>0.0</v>
      </c>
      <c r="D7350" s="42">
        <v>76.1</v>
      </c>
      <c r="E7350" s="43">
        <v>1.0</v>
      </c>
      <c r="F7350" s="19" t="s">
        <v>40</v>
      </c>
      <c r="G7350" s="19" t="s">
        <v>40</v>
      </c>
      <c r="H7350" s="44" t="s">
        <v>39</v>
      </c>
      <c r="I7350" s="19" t="s">
        <v>39</v>
      </c>
    </row>
    <row r="7351">
      <c r="A7351" s="41">
        <v>44413.0</v>
      </c>
      <c r="B7351" s="19">
        <v>953652.0</v>
      </c>
      <c r="C7351" s="19">
        <v>1.0</v>
      </c>
      <c r="D7351" s="42">
        <v>235.7</v>
      </c>
      <c r="E7351" s="43">
        <v>1.0</v>
      </c>
      <c r="F7351" s="19" t="s">
        <v>40</v>
      </c>
      <c r="G7351" s="19" t="s">
        <v>40</v>
      </c>
      <c r="H7351" s="44" t="s">
        <v>39</v>
      </c>
      <c r="I7351" s="19" t="s">
        <v>39</v>
      </c>
    </row>
    <row r="7352">
      <c r="A7352" s="41">
        <v>44414.0</v>
      </c>
      <c r="B7352" s="19">
        <v>954441.0</v>
      </c>
      <c r="C7352" s="19">
        <v>1.0</v>
      </c>
      <c r="D7352" s="42">
        <v>102.9</v>
      </c>
      <c r="E7352" s="43">
        <v>1.0</v>
      </c>
      <c r="F7352" s="19" t="s">
        <v>40</v>
      </c>
      <c r="G7352" s="19" t="s">
        <v>40</v>
      </c>
      <c r="H7352" s="44" t="s">
        <v>39</v>
      </c>
      <c r="I7352" s="19" t="s">
        <v>39</v>
      </c>
    </row>
    <row r="7353">
      <c r="A7353" s="41">
        <v>44415.0</v>
      </c>
      <c r="B7353" s="19">
        <v>954995.0</v>
      </c>
      <c r="C7353" s="19">
        <v>0.0</v>
      </c>
      <c r="D7353" s="42">
        <v>202.7</v>
      </c>
      <c r="E7353" s="43">
        <v>1.0</v>
      </c>
      <c r="F7353" s="19" t="s">
        <v>40</v>
      </c>
      <c r="G7353" s="19" t="s">
        <v>40</v>
      </c>
      <c r="H7353" s="44" t="s">
        <v>39</v>
      </c>
      <c r="I7353" s="19" t="s">
        <v>39</v>
      </c>
    </row>
    <row r="7354">
      <c r="A7354" s="41">
        <v>44423.0</v>
      </c>
      <c r="B7354" s="19">
        <v>960775.0</v>
      </c>
      <c r="C7354" s="19">
        <v>0.0</v>
      </c>
      <c r="D7354" s="42">
        <v>36.9</v>
      </c>
      <c r="E7354" s="43">
        <v>1.0</v>
      </c>
      <c r="F7354" s="19" t="s">
        <v>40</v>
      </c>
      <c r="G7354" s="19" t="s">
        <v>40</v>
      </c>
      <c r="H7354" s="44" t="s">
        <v>39</v>
      </c>
      <c r="I7354" s="19" t="s">
        <v>39</v>
      </c>
    </row>
    <row r="7355">
      <c r="A7355" s="41">
        <v>44410.0</v>
      </c>
      <c r="B7355" s="19">
        <v>950924.0</v>
      </c>
      <c r="C7355" s="19">
        <v>0.0</v>
      </c>
      <c r="D7355" s="42">
        <v>99.1</v>
      </c>
      <c r="E7355" s="43">
        <v>1.0</v>
      </c>
      <c r="F7355" s="19" t="s">
        <v>40</v>
      </c>
      <c r="G7355" s="19" t="s">
        <v>40</v>
      </c>
      <c r="H7355" s="44" t="s">
        <v>39</v>
      </c>
      <c r="I7355" s="19" t="s">
        <v>39</v>
      </c>
    </row>
    <row r="7356">
      <c r="A7356" s="41">
        <v>44414.0</v>
      </c>
      <c r="B7356" s="19">
        <v>954502.0</v>
      </c>
      <c r="C7356" s="19">
        <v>1.0</v>
      </c>
      <c r="D7356" s="42">
        <v>46.7</v>
      </c>
      <c r="E7356" s="43">
        <v>1.0</v>
      </c>
      <c r="F7356" s="19" t="s">
        <v>40</v>
      </c>
      <c r="G7356" s="19" t="s">
        <v>40</v>
      </c>
      <c r="H7356" s="44" t="s">
        <v>39</v>
      </c>
      <c r="I7356" s="19" t="s">
        <v>39</v>
      </c>
    </row>
    <row r="7357">
      <c r="A7357" s="41">
        <v>44415.0</v>
      </c>
      <c r="B7357" s="19">
        <v>954957.0</v>
      </c>
      <c r="C7357" s="19">
        <v>0.0</v>
      </c>
      <c r="D7357" s="42">
        <v>46.5</v>
      </c>
      <c r="E7357" s="43">
        <v>1.0</v>
      </c>
      <c r="F7357" s="19" t="s">
        <v>40</v>
      </c>
      <c r="G7357" s="19" t="s">
        <v>40</v>
      </c>
      <c r="H7357" s="44" t="s">
        <v>39</v>
      </c>
      <c r="I7357" s="19" t="s">
        <v>39</v>
      </c>
    </row>
    <row r="7358">
      <c r="A7358" s="41">
        <v>44416.0</v>
      </c>
      <c r="B7358" s="19">
        <v>955365.0</v>
      </c>
      <c r="C7358" s="19">
        <v>0.0</v>
      </c>
      <c r="D7358" s="42">
        <v>109.4</v>
      </c>
      <c r="E7358" s="43">
        <v>1.0</v>
      </c>
      <c r="F7358" s="19" t="s">
        <v>40</v>
      </c>
      <c r="G7358" s="19" t="s">
        <v>40</v>
      </c>
      <c r="H7358" s="44" t="s">
        <v>39</v>
      </c>
      <c r="I7358" s="19" t="s">
        <v>39</v>
      </c>
    </row>
    <row r="7359">
      <c r="A7359" s="41">
        <v>44417.0</v>
      </c>
      <c r="B7359" s="19">
        <v>956469.0</v>
      </c>
      <c r="C7359" s="19">
        <v>1.0</v>
      </c>
      <c r="D7359" s="42">
        <v>92.4</v>
      </c>
      <c r="E7359" s="43">
        <v>1.0</v>
      </c>
      <c r="F7359" s="19" t="s">
        <v>40</v>
      </c>
      <c r="G7359" s="19" t="s">
        <v>40</v>
      </c>
      <c r="H7359" s="44" t="s">
        <v>39</v>
      </c>
      <c r="I7359" s="19" t="s">
        <v>39</v>
      </c>
    </row>
    <row r="7360">
      <c r="A7360" s="41">
        <v>44418.0</v>
      </c>
      <c r="B7360" s="19">
        <v>957410.0</v>
      </c>
      <c r="C7360" s="19">
        <v>0.0</v>
      </c>
      <c r="D7360" s="42">
        <v>47.4</v>
      </c>
      <c r="E7360" s="43">
        <v>1.0</v>
      </c>
      <c r="F7360" s="19" t="s">
        <v>40</v>
      </c>
      <c r="G7360" s="19" t="s">
        <v>40</v>
      </c>
      <c r="H7360" s="44" t="s">
        <v>39</v>
      </c>
      <c r="I7360" s="19" t="s">
        <v>39</v>
      </c>
    </row>
    <row r="7361">
      <c r="A7361" s="41">
        <v>44419.0</v>
      </c>
      <c r="B7361" s="19">
        <v>958058.0</v>
      </c>
      <c r="C7361" s="19">
        <v>0.0</v>
      </c>
      <c r="D7361" s="42">
        <v>54.6</v>
      </c>
      <c r="E7361" s="43">
        <v>1.0</v>
      </c>
      <c r="F7361" s="19" t="s">
        <v>40</v>
      </c>
      <c r="G7361" s="19" t="s">
        <v>40</v>
      </c>
      <c r="H7361" s="44" t="s">
        <v>39</v>
      </c>
      <c r="I7361" s="19" t="s">
        <v>39</v>
      </c>
    </row>
    <row r="7362">
      <c r="A7362" s="41">
        <v>44421.0</v>
      </c>
      <c r="B7362" s="19">
        <v>959878.0</v>
      </c>
      <c r="C7362" s="19">
        <v>1.0</v>
      </c>
      <c r="D7362" s="42">
        <v>58.3</v>
      </c>
      <c r="E7362" s="43">
        <v>1.0</v>
      </c>
      <c r="F7362" s="19" t="s">
        <v>40</v>
      </c>
      <c r="G7362" s="19" t="s">
        <v>40</v>
      </c>
      <c r="H7362" s="44" t="s">
        <v>39</v>
      </c>
      <c r="I7362" s="19" t="s">
        <v>39</v>
      </c>
    </row>
    <row r="7363">
      <c r="A7363" s="41">
        <v>44422.0</v>
      </c>
      <c r="B7363" s="19">
        <v>960453.0</v>
      </c>
      <c r="C7363" s="19">
        <v>1.0</v>
      </c>
      <c r="D7363" s="42">
        <v>42.0</v>
      </c>
      <c r="E7363" s="43">
        <v>1.0</v>
      </c>
      <c r="F7363" s="19" t="s">
        <v>40</v>
      </c>
      <c r="G7363" s="19" t="s">
        <v>40</v>
      </c>
      <c r="H7363" s="44" t="s">
        <v>39</v>
      </c>
      <c r="I7363" s="19" t="s">
        <v>39</v>
      </c>
    </row>
    <row r="7364">
      <c r="A7364" s="41">
        <v>44423.0</v>
      </c>
      <c r="B7364" s="19">
        <v>960902.0</v>
      </c>
      <c r="C7364" s="19">
        <v>0.0</v>
      </c>
      <c r="D7364" s="42">
        <v>41.6</v>
      </c>
      <c r="E7364" s="43">
        <v>1.0</v>
      </c>
      <c r="F7364" s="19" t="s">
        <v>40</v>
      </c>
      <c r="G7364" s="19" t="s">
        <v>40</v>
      </c>
      <c r="H7364" s="44" t="s">
        <v>39</v>
      </c>
      <c r="I7364" s="19" t="s">
        <v>39</v>
      </c>
    </row>
    <row r="7365">
      <c r="A7365" s="41">
        <v>44423.0</v>
      </c>
      <c r="B7365" s="19">
        <v>960913.0</v>
      </c>
      <c r="C7365" s="19">
        <v>0.0</v>
      </c>
      <c r="D7365" s="42">
        <v>23.1</v>
      </c>
      <c r="E7365" s="43">
        <v>1.0</v>
      </c>
      <c r="F7365" s="19" t="s">
        <v>40</v>
      </c>
      <c r="G7365" s="19" t="s">
        <v>40</v>
      </c>
      <c r="H7365" s="44" t="s">
        <v>39</v>
      </c>
      <c r="I7365" s="19" t="s">
        <v>39</v>
      </c>
    </row>
    <row r="7366">
      <c r="A7366" s="41">
        <v>44409.0</v>
      </c>
      <c r="B7366" s="19">
        <v>949952.0</v>
      </c>
      <c r="C7366" s="19">
        <v>1.0</v>
      </c>
      <c r="D7366" s="42">
        <v>34.4</v>
      </c>
      <c r="E7366" s="43">
        <v>1.0</v>
      </c>
      <c r="F7366" s="19" t="s">
        <v>40</v>
      </c>
      <c r="G7366" s="19" t="s">
        <v>40</v>
      </c>
      <c r="H7366" s="44" t="s">
        <v>39</v>
      </c>
      <c r="I7366" s="19" t="s">
        <v>39</v>
      </c>
    </row>
    <row r="7367">
      <c r="A7367" s="41">
        <v>44412.0</v>
      </c>
      <c r="B7367" s="19">
        <v>952160.0</v>
      </c>
      <c r="C7367" s="19">
        <v>1.0</v>
      </c>
      <c r="D7367" s="42">
        <v>67.1</v>
      </c>
      <c r="E7367" s="43">
        <v>1.0</v>
      </c>
      <c r="F7367" s="19" t="s">
        <v>40</v>
      </c>
      <c r="G7367" s="19" t="s">
        <v>40</v>
      </c>
      <c r="H7367" s="44" t="s">
        <v>39</v>
      </c>
      <c r="I7367" s="19" t="s">
        <v>39</v>
      </c>
    </row>
    <row r="7368">
      <c r="A7368" s="41">
        <v>44414.0</v>
      </c>
      <c r="B7368" s="19">
        <v>954285.0</v>
      </c>
      <c r="C7368" s="19">
        <v>1.0</v>
      </c>
      <c r="D7368" s="42">
        <v>15.9</v>
      </c>
      <c r="E7368" s="43">
        <v>1.0</v>
      </c>
      <c r="F7368" s="19" t="s">
        <v>40</v>
      </c>
      <c r="G7368" s="19" t="s">
        <v>40</v>
      </c>
      <c r="H7368" s="44" t="s">
        <v>39</v>
      </c>
      <c r="I7368" s="19" t="s">
        <v>39</v>
      </c>
    </row>
    <row r="7369">
      <c r="A7369" s="41">
        <v>44414.0</v>
      </c>
      <c r="B7369" s="19">
        <v>954443.0</v>
      </c>
      <c r="C7369" s="19">
        <v>0.0</v>
      </c>
      <c r="D7369" s="42">
        <v>48.8</v>
      </c>
      <c r="E7369" s="43">
        <v>1.0</v>
      </c>
      <c r="F7369" s="19" t="s">
        <v>40</v>
      </c>
      <c r="G7369" s="19" t="s">
        <v>40</v>
      </c>
      <c r="H7369" s="44" t="s">
        <v>39</v>
      </c>
      <c r="I7369" s="19" t="s">
        <v>39</v>
      </c>
    </row>
    <row r="7370">
      <c r="A7370" s="41">
        <v>44414.0</v>
      </c>
      <c r="B7370" s="19">
        <v>954055.0</v>
      </c>
      <c r="C7370" s="19">
        <v>0.0</v>
      </c>
      <c r="D7370" s="42">
        <v>56.8</v>
      </c>
      <c r="E7370" s="43">
        <v>1.0</v>
      </c>
      <c r="F7370" s="19" t="s">
        <v>40</v>
      </c>
      <c r="G7370" s="19" t="s">
        <v>40</v>
      </c>
      <c r="H7370" s="44" t="s">
        <v>39</v>
      </c>
      <c r="I7370" s="19" t="s">
        <v>39</v>
      </c>
    </row>
    <row r="7371">
      <c r="A7371" s="41">
        <v>44415.0</v>
      </c>
      <c r="B7371" s="19">
        <v>955166.0</v>
      </c>
      <c r="C7371" s="19">
        <v>0.0</v>
      </c>
      <c r="D7371" s="42">
        <v>57.7</v>
      </c>
      <c r="E7371" s="43">
        <v>1.0</v>
      </c>
      <c r="F7371" s="19" t="s">
        <v>40</v>
      </c>
      <c r="G7371" s="19" t="s">
        <v>40</v>
      </c>
      <c r="H7371" s="44" t="s">
        <v>39</v>
      </c>
      <c r="I7371" s="19" t="s">
        <v>39</v>
      </c>
    </row>
    <row r="7372">
      <c r="A7372" s="41">
        <v>44415.0</v>
      </c>
      <c r="B7372" s="19">
        <v>954876.0</v>
      </c>
      <c r="C7372" s="19">
        <v>1.0</v>
      </c>
      <c r="D7372" s="42">
        <v>104.6</v>
      </c>
      <c r="E7372" s="43">
        <v>1.0</v>
      </c>
      <c r="F7372" s="19" t="s">
        <v>40</v>
      </c>
      <c r="G7372" s="19" t="s">
        <v>40</v>
      </c>
      <c r="H7372" s="44" t="s">
        <v>39</v>
      </c>
      <c r="I7372" s="19" t="s">
        <v>39</v>
      </c>
    </row>
    <row r="7373">
      <c r="A7373" s="41">
        <v>44415.0</v>
      </c>
      <c r="B7373" s="19">
        <v>954861.0</v>
      </c>
      <c r="C7373" s="19">
        <v>0.0</v>
      </c>
      <c r="D7373" s="42">
        <v>24.3</v>
      </c>
      <c r="E7373" s="43">
        <v>1.0</v>
      </c>
      <c r="F7373" s="19" t="s">
        <v>40</v>
      </c>
      <c r="G7373" s="19" t="s">
        <v>40</v>
      </c>
      <c r="H7373" s="44" t="s">
        <v>39</v>
      </c>
      <c r="I7373" s="19" t="s">
        <v>39</v>
      </c>
    </row>
    <row r="7374">
      <c r="A7374" s="41">
        <v>44419.0</v>
      </c>
      <c r="B7374" s="19">
        <v>957951.0</v>
      </c>
      <c r="C7374" s="19">
        <v>0.0</v>
      </c>
      <c r="D7374" s="42">
        <v>109.2</v>
      </c>
      <c r="E7374" s="43">
        <v>1.0</v>
      </c>
      <c r="F7374" s="19" t="s">
        <v>40</v>
      </c>
      <c r="G7374" s="19" t="s">
        <v>40</v>
      </c>
      <c r="H7374" s="44" t="s">
        <v>39</v>
      </c>
      <c r="I7374" s="19" t="s">
        <v>39</v>
      </c>
    </row>
    <row r="7375">
      <c r="A7375" s="41">
        <v>44420.0</v>
      </c>
      <c r="B7375" s="19">
        <v>958666.0</v>
      </c>
      <c r="C7375" s="19">
        <v>1.0</v>
      </c>
      <c r="D7375" s="42">
        <v>122.4</v>
      </c>
      <c r="E7375" s="43">
        <v>1.0</v>
      </c>
      <c r="F7375" s="19" t="s">
        <v>40</v>
      </c>
      <c r="G7375" s="19" t="s">
        <v>40</v>
      </c>
      <c r="H7375" s="44" t="s">
        <v>39</v>
      </c>
      <c r="I7375" s="19" t="s">
        <v>39</v>
      </c>
    </row>
    <row r="7376">
      <c r="A7376" s="41">
        <v>44420.0</v>
      </c>
      <c r="B7376" s="19">
        <v>958720.0</v>
      </c>
      <c r="C7376" s="19">
        <v>0.0</v>
      </c>
      <c r="D7376" s="42">
        <v>65.6</v>
      </c>
      <c r="E7376" s="43">
        <v>1.0</v>
      </c>
      <c r="F7376" s="19" t="s">
        <v>40</v>
      </c>
      <c r="G7376" s="19" t="s">
        <v>40</v>
      </c>
      <c r="H7376" s="44" t="s">
        <v>39</v>
      </c>
      <c r="I7376" s="19" t="s">
        <v>39</v>
      </c>
    </row>
    <row r="7377">
      <c r="A7377" s="41">
        <v>44421.0</v>
      </c>
      <c r="B7377" s="19">
        <v>959709.0</v>
      </c>
      <c r="C7377" s="19">
        <v>0.0</v>
      </c>
      <c r="D7377" s="42">
        <v>30.1</v>
      </c>
      <c r="E7377" s="43">
        <v>1.0</v>
      </c>
      <c r="F7377" s="19" t="s">
        <v>40</v>
      </c>
      <c r="G7377" s="19" t="s">
        <v>40</v>
      </c>
      <c r="H7377" s="44" t="s">
        <v>39</v>
      </c>
      <c r="I7377" s="19" t="s">
        <v>39</v>
      </c>
    </row>
    <row r="7378">
      <c r="A7378" s="41">
        <v>44423.0</v>
      </c>
      <c r="B7378" s="19">
        <v>960877.0</v>
      </c>
      <c r="C7378" s="19">
        <v>0.0</v>
      </c>
      <c r="D7378" s="42">
        <v>117.4</v>
      </c>
      <c r="E7378" s="43">
        <v>1.0</v>
      </c>
      <c r="F7378" s="19" t="s">
        <v>40</v>
      </c>
      <c r="G7378" s="19" t="s">
        <v>40</v>
      </c>
      <c r="H7378" s="44" t="s">
        <v>39</v>
      </c>
      <c r="I7378" s="19" t="s">
        <v>39</v>
      </c>
    </row>
    <row r="7379">
      <c r="A7379" s="41">
        <v>44423.0</v>
      </c>
      <c r="B7379" s="19">
        <v>961100.0</v>
      </c>
      <c r="C7379" s="19">
        <v>0.0</v>
      </c>
      <c r="D7379" s="42">
        <v>119.6</v>
      </c>
      <c r="E7379" s="43">
        <v>1.0</v>
      </c>
      <c r="F7379" s="19" t="s">
        <v>40</v>
      </c>
      <c r="G7379" s="19" t="s">
        <v>40</v>
      </c>
      <c r="H7379" s="44" t="s">
        <v>39</v>
      </c>
      <c r="I7379" s="19" t="s">
        <v>39</v>
      </c>
    </row>
    <row r="7380">
      <c r="A7380" s="41">
        <v>44409.0</v>
      </c>
      <c r="B7380" s="19">
        <v>949317.0</v>
      </c>
      <c r="C7380" s="19">
        <v>0.0</v>
      </c>
      <c r="D7380" s="42">
        <v>36.4</v>
      </c>
      <c r="E7380" s="43">
        <v>1.0</v>
      </c>
      <c r="F7380" s="19" t="s">
        <v>40</v>
      </c>
      <c r="G7380" s="19" t="s">
        <v>40</v>
      </c>
      <c r="H7380" s="44" t="s">
        <v>39</v>
      </c>
      <c r="I7380" s="19" t="s">
        <v>39</v>
      </c>
    </row>
    <row r="7381">
      <c r="A7381" s="41">
        <v>44410.0</v>
      </c>
      <c r="B7381" s="19">
        <v>950766.0</v>
      </c>
      <c r="C7381" s="19">
        <v>1.0</v>
      </c>
      <c r="D7381" s="42">
        <v>39.7</v>
      </c>
      <c r="E7381" s="43">
        <v>1.0</v>
      </c>
      <c r="F7381" s="19" t="s">
        <v>40</v>
      </c>
      <c r="G7381" s="19" t="s">
        <v>40</v>
      </c>
      <c r="H7381" s="44" t="s">
        <v>39</v>
      </c>
      <c r="I7381" s="19" t="s">
        <v>39</v>
      </c>
    </row>
    <row r="7382">
      <c r="A7382" s="41">
        <v>44412.0</v>
      </c>
      <c r="B7382" s="19">
        <v>952421.0</v>
      </c>
      <c r="C7382" s="19">
        <v>0.0</v>
      </c>
      <c r="D7382" s="42">
        <v>106.0</v>
      </c>
      <c r="E7382" s="43">
        <v>1.0</v>
      </c>
      <c r="F7382" s="19" t="s">
        <v>40</v>
      </c>
      <c r="G7382" s="19" t="s">
        <v>40</v>
      </c>
      <c r="H7382" s="44" t="s">
        <v>39</v>
      </c>
      <c r="I7382" s="19" t="s">
        <v>39</v>
      </c>
    </row>
    <row r="7383">
      <c r="A7383" s="41">
        <v>44413.0</v>
      </c>
      <c r="B7383" s="19">
        <v>953566.0</v>
      </c>
      <c r="C7383" s="19">
        <v>0.0</v>
      </c>
      <c r="D7383" s="42">
        <v>69.8</v>
      </c>
      <c r="E7383" s="43">
        <v>1.0</v>
      </c>
      <c r="F7383" s="19" t="s">
        <v>40</v>
      </c>
      <c r="G7383" s="19" t="s">
        <v>40</v>
      </c>
      <c r="H7383" s="44" t="s">
        <v>39</v>
      </c>
      <c r="I7383" s="19" t="s">
        <v>39</v>
      </c>
    </row>
    <row r="7384">
      <c r="A7384" s="41">
        <v>44413.0</v>
      </c>
      <c r="B7384" s="19">
        <v>952816.0</v>
      </c>
      <c r="C7384" s="19">
        <v>1.0</v>
      </c>
      <c r="D7384" s="42">
        <v>85.1</v>
      </c>
      <c r="E7384" s="43">
        <v>1.0</v>
      </c>
      <c r="F7384" s="19" t="s">
        <v>40</v>
      </c>
      <c r="G7384" s="19" t="s">
        <v>40</v>
      </c>
      <c r="H7384" s="44" t="s">
        <v>39</v>
      </c>
      <c r="I7384" s="19" t="s">
        <v>39</v>
      </c>
    </row>
    <row r="7385">
      <c r="A7385" s="41">
        <v>44414.0</v>
      </c>
      <c r="B7385" s="19">
        <v>954400.0</v>
      </c>
      <c r="C7385" s="19">
        <v>1.0</v>
      </c>
      <c r="D7385" s="42">
        <v>140.3</v>
      </c>
      <c r="E7385" s="43">
        <v>1.0</v>
      </c>
      <c r="F7385" s="19" t="s">
        <v>40</v>
      </c>
      <c r="G7385" s="19" t="s">
        <v>40</v>
      </c>
      <c r="H7385" s="44" t="s">
        <v>39</v>
      </c>
      <c r="I7385" s="19" t="s">
        <v>39</v>
      </c>
    </row>
    <row r="7386">
      <c r="A7386" s="41">
        <v>44416.0</v>
      </c>
      <c r="B7386" s="19">
        <v>955753.0</v>
      </c>
      <c r="C7386" s="19">
        <v>0.0</v>
      </c>
      <c r="D7386" s="42">
        <v>37.8</v>
      </c>
      <c r="E7386" s="43">
        <v>1.0</v>
      </c>
      <c r="F7386" s="19" t="s">
        <v>40</v>
      </c>
      <c r="G7386" s="19" t="s">
        <v>40</v>
      </c>
      <c r="H7386" s="44" t="s">
        <v>39</v>
      </c>
      <c r="I7386" s="19" t="s">
        <v>39</v>
      </c>
    </row>
    <row r="7387">
      <c r="A7387" s="41">
        <v>44419.0</v>
      </c>
      <c r="B7387" s="19">
        <v>958037.0</v>
      </c>
      <c r="C7387" s="19">
        <v>1.0</v>
      </c>
      <c r="D7387" s="42">
        <v>26.3</v>
      </c>
      <c r="E7387" s="43">
        <v>1.0</v>
      </c>
      <c r="F7387" s="19" t="s">
        <v>40</v>
      </c>
      <c r="G7387" s="19" t="s">
        <v>40</v>
      </c>
      <c r="H7387" s="44" t="s">
        <v>39</v>
      </c>
      <c r="I7387" s="19" t="s">
        <v>39</v>
      </c>
    </row>
    <row r="7388">
      <c r="A7388" s="41">
        <v>44420.0</v>
      </c>
      <c r="B7388" s="19">
        <v>959345.0</v>
      </c>
      <c r="C7388" s="19">
        <v>0.0</v>
      </c>
      <c r="D7388" s="42">
        <v>59.9</v>
      </c>
      <c r="E7388" s="43">
        <v>1.0</v>
      </c>
      <c r="F7388" s="19" t="s">
        <v>40</v>
      </c>
      <c r="G7388" s="19" t="s">
        <v>40</v>
      </c>
      <c r="H7388" s="44" t="s">
        <v>39</v>
      </c>
      <c r="I7388" s="19" t="s">
        <v>39</v>
      </c>
    </row>
    <row r="7389">
      <c r="A7389" s="41">
        <v>44420.0</v>
      </c>
      <c r="B7389" s="19">
        <v>959115.0</v>
      </c>
      <c r="C7389" s="19">
        <v>1.0</v>
      </c>
      <c r="D7389" s="42">
        <v>90.9</v>
      </c>
      <c r="E7389" s="43">
        <v>1.0</v>
      </c>
      <c r="F7389" s="19" t="s">
        <v>40</v>
      </c>
      <c r="G7389" s="19" t="s">
        <v>40</v>
      </c>
      <c r="H7389" s="44" t="s">
        <v>39</v>
      </c>
      <c r="I7389" s="19" t="s">
        <v>39</v>
      </c>
    </row>
    <row r="7390">
      <c r="A7390" s="41">
        <v>44423.0</v>
      </c>
      <c r="B7390" s="19">
        <v>961070.0</v>
      </c>
      <c r="C7390" s="19">
        <v>0.0</v>
      </c>
      <c r="D7390" s="42">
        <v>73.7</v>
      </c>
      <c r="E7390" s="43">
        <v>1.0</v>
      </c>
      <c r="F7390" s="19" t="s">
        <v>40</v>
      </c>
      <c r="G7390" s="19" t="s">
        <v>40</v>
      </c>
      <c r="H7390" s="44" t="s">
        <v>39</v>
      </c>
      <c r="I7390" s="19" t="s">
        <v>39</v>
      </c>
    </row>
    <row r="7391">
      <c r="A7391" s="41">
        <v>44409.0</v>
      </c>
      <c r="B7391" s="19">
        <v>949931.0</v>
      </c>
      <c r="C7391" s="19">
        <v>0.0</v>
      </c>
      <c r="D7391" s="42">
        <v>79.5</v>
      </c>
      <c r="E7391" s="43">
        <v>1.0</v>
      </c>
      <c r="F7391" s="19" t="s">
        <v>40</v>
      </c>
      <c r="G7391" s="19" t="s">
        <v>40</v>
      </c>
      <c r="H7391" s="44" t="s">
        <v>39</v>
      </c>
      <c r="I7391" s="19" t="s">
        <v>39</v>
      </c>
    </row>
    <row r="7392">
      <c r="A7392" s="41">
        <v>44409.0</v>
      </c>
      <c r="B7392" s="19">
        <v>949895.0</v>
      </c>
      <c r="C7392" s="19">
        <v>1.0</v>
      </c>
      <c r="D7392" s="42">
        <v>36.6</v>
      </c>
      <c r="E7392" s="43">
        <v>1.0</v>
      </c>
      <c r="F7392" s="19" t="s">
        <v>40</v>
      </c>
      <c r="G7392" s="19" t="s">
        <v>40</v>
      </c>
      <c r="H7392" s="44" t="s">
        <v>39</v>
      </c>
      <c r="I7392" s="19" t="s">
        <v>39</v>
      </c>
    </row>
    <row r="7393">
      <c r="A7393" s="41">
        <v>44410.0</v>
      </c>
      <c r="B7393" s="19">
        <v>950253.0</v>
      </c>
      <c r="C7393" s="19">
        <v>1.0</v>
      </c>
      <c r="D7393" s="42">
        <v>70.0</v>
      </c>
      <c r="E7393" s="43">
        <v>1.0</v>
      </c>
      <c r="F7393" s="19" t="s">
        <v>40</v>
      </c>
      <c r="G7393" s="19" t="s">
        <v>40</v>
      </c>
      <c r="H7393" s="44" t="s">
        <v>39</v>
      </c>
      <c r="I7393" s="19" t="s">
        <v>39</v>
      </c>
    </row>
    <row r="7394">
      <c r="A7394" s="41">
        <v>44410.0</v>
      </c>
      <c r="B7394" s="19">
        <v>951019.0</v>
      </c>
      <c r="C7394" s="19">
        <v>0.0</v>
      </c>
      <c r="D7394" s="42">
        <v>32.8</v>
      </c>
      <c r="E7394" s="43">
        <v>1.0</v>
      </c>
      <c r="F7394" s="19" t="s">
        <v>40</v>
      </c>
      <c r="G7394" s="19" t="s">
        <v>40</v>
      </c>
      <c r="H7394" s="44" t="s">
        <v>39</v>
      </c>
      <c r="I7394" s="19" t="s">
        <v>39</v>
      </c>
    </row>
    <row r="7395">
      <c r="A7395" s="41">
        <v>44411.0</v>
      </c>
      <c r="B7395" s="19">
        <v>951735.0</v>
      </c>
      <c r="C7395" s="19">
        <v>0.0</v>
      </c>
      <c r="D7395" s="42">
        <v>69.8</v>
      </c>
      <c r="E7395" s="43">
        <v>1.0</v>
      </c>
      <c r="F7395" s="19" t="s">
        <v>40</v>
      </c>
      <c r="G7395" s="19" t="s">
        <v>40</v>
      </c>
      <c r="H7395" s="44" t="s">
        <v>39</v>
      </c>
      <c r="I7395" s="19" t="s">
        <v>39</v>
      </c>
    </row>
    <row r="7396">
      <c r="A7396" s="41">
        <v>44412.0</v>
      </c>
      <c r="B7396" s="19">
        <v>952653.0</v>
      </c>
      <c r="C7396" s="19">
        <v>0.0</v>
      </c>
      <c r="D7396" s="42">
        <v>110.2</v>
      </c>
      <c r="E7396" s="43">
        <v>1.0</v>
      </c>
      <c r="F7396" s="19" t="s">
        <v>40</v>
      </c>
      <c r="G7396" s="19" t="s">
        <v>40</v>
      </c>
      <c r="H7396" s="44" t="s">
        <v>39</v>
      </c>
      <c r="I7396" s="19" t="s">
        <v>39</v>
      </c>
    </row>
    <row r="7397">
      <c r="A7397" s="41">
        <v>44413.0</v>
      </c>
      <c r="B7397" s="19">
        <v>953257.0</v>
      </c>
      <c r="C7397" s="19">
        <v>0.0</v>
      </c>
      <c r="D7397" s="42">
        <v>35.4</v>
      </c>
      <c r="E7397" s="43">
        <v>1.0</v>
      </c>
      <c r="F7397" s="19" t="s">
        <v>40</v>
      </c>
      <c r="G7397" s="19" t="s">
        <v>40</v>
      </c>
      <c r="H7397" s="44" t="s">
        <v>39</v>
      </c>
      <c r="I7397" s="19" t="s">
        <v>39</v>
      </c>
    </row>
    <row r="7398">
      <c r="A7398" s="41">
        <v>44416.0</v>
      </c>
      <c r="B7398" s="19">
        <v>955612.0</v>
      </c>
      <c r="C7398" s="19">
        <v>0.0</v>
      </c>
      <c r="D7398" s="42">
        <v>69.3</v>
      </c>
      <c r="E7398" s="43">
        <v>1.0</v>
      </c>
      <c r="F7398" s="19" t="s">
        <v>40</v>
      </c>
      <c r="G7398" s="19" t="s">
        <v>40</v>
      </c>
      <c r="H7398" s="44" t="s">
        <v>39</v>
      </c>
      <c r="I7398" s="19" t="s">
        <v>39</v>
      </c>
    </row>
    <row r="7399">
      <c r="A7399" s="41">
        <v>44420.0</v>
      </c>
      <c r="B7399" s="19">
        <v>958553.0</v>
      </c>
      <c r="C7399" s="19">
        <v>1.0</v>
      </c>
      <c r="D7399" s="42">
        <v>102.5</v>
      </c>
      <c r="E7399" s="43">
        <v>1.0</v>
      </c>
      <c r="F7399" s="19" t="s">
        <v>40</v>
      </c>
      <c r="G7399" s="19" t="s">
        <v>40</v>
      </c>
      <c r="H7399" s="44" t="s">
        <v>39</v>
      </c>
      <c r="I7399" s="19" t="s">
        <v>39</v>
      </c>
    </row>
    <row r="7400">
      <c r="A7400" s="41">
        <v>44420.0</v>
      </c>
      <c r="B7400" s="19">
        <v>958604.0</v>
      </c>
      <c r="C7400" s="19">
        <v>0.0</v>
      </c>
      <c r="D7400" s="42">
        <v>65.7</v>
      </c>
      <c r="E7400" s="43">
        <v>1.0</v>
      </c>
      <c r="F7400" s="19" t="s">
        <v>40</v>
      </c>
      <c r="G7400" s="19" t="s">
        <v>40</v>
      </c>
      <c r="H7400" s="44" t="s">
        <v>39</v>
      </c>
      <c r="I7400" s="19" t="s">
        <v>39</v>
      </c>
    </row>
    <row r="7401">
      <c r="A7401" s="41">
        <v>44422.0</v>
      </c>
      <c r="B7401" s="19">
        <v>960172.0</v>
      </c>
      <c r="C7401" s="19">
        <v>0.0</v>
      </c>
      <c r="D7401" s="42">
        <v>122.8</v>
      </c>
      <c r="E7401" s="43">
        <v>1.0</v>
      </c>
      <c r="F7401" s="19" t="s">
        <v>40</v>
      </c>
      <c r="G7401" s="19" t="s">
        <v>40</v>
      </c>
      <c r="H7401" s="44" t="s">
        <v>39</v>
      </c>
      <c r="I7401" s="19" t="s">
        <v>39</v>
      </c>
    </row>
    <row r="7402">
      <c r="A7402" s="41">
        <v>44410.0</v>
      </c>
      <c r="B7402" s="19">
        <v>950655.0</v>
      </c>
      <c r="C7402" s="19">
        <v>0.0</v>
      </c>
      <c r="D7402" s="42">
        <v>50.7</v>
      </c>
      <c r="E7402" s="43">
        <v>1.0</v>
      </c>
      <c r="F7402" s="19" t="s">
        <v>40</v>
      </c>
      <c r="G7402" s="19" t="s">
        <v>40</v>
      </c>
      <c r="H7402" s="44" t="s">
        <v>39</v>
      </c>
      <c r="I7402" s="19" t="s">
        <v>39</v>
      </c>
    </row>
    <row r="7403">
      <c r="A7403" s="41">
        <v>44412.0</v>
      </c>
      <c r="B7403" s="19">
        <v>952185.0</v>
      </c>
      <c r="C7403" s="19">
        <v>0.0</v>
      </c>
      <c r="D7403" s="42">
        <v>100.2</v>
      </c>
      <c r="E7403" s="43">
        <v>1.0</v>
      </c>
      <c r="F7403" s="19" t="s">
        <v>40</v>
      </c>
      <c r="G7403" s="19" t="s">
        <v>40</v>
      </c>
      <c r="H7403" s="44" t="s">
        <v>39</v>
      </c>
      <c r="I7403" s="19" t="s">
        <v>39</v>
      </c>
    </row>
    <row r="7404">
      <c r="A7404" s="41">
        <v>44413.0</v>
      </c>
      <c r="B7404" s="19">
        <v>953480.0</v>
      </c>
      <c r="C7404" s="19">
        <v>1.0</v>
      </c>
      <c r="D7404" s="42">
        <v>210.7</v>
      </c>
      <c r="E7404" s="43">
        <v>1.0</v>
      </c>
      <c r="F7404" s="19" t="s">
        <v>40</v>
      </c>
      <c r="G7404" s="19" t="s">
        <v>40</v>
      </c>
      <c r="H7404" s="44" t="s">
        <v>39</v>
      </c>
      <c r="I7404" s="19" t="s">
        <v>39</v>
      </c>
    </row>
    <row r="7405">
      <c r="A7405" s="41">
        <v>44417.0</v>
      </c>
      <c r="B7405" s="19">
        <v>956374.0</v>
      </c>
      <c r="C7405" s="19">
        <v>1.0</v>
      </c>
      <c r="D7405" s="42">
        <v>93.6</v>
      </c>
      <c r="E7405" s="43">
        <v>1.0</v>
      </c>
      <c r="F7405" s="19" t="s">
        <v>40</v>
      </c>
      <c r="G7405" s="19" t="s">
        <v>40</v>
      </c>
      <c r="H7405" s="44" t="s">
        <v>39</v>
      </c>
      <c r="I7405" s="19" t="s">
        <v>39</v>
      </c>
    </row>
    <row r="7406">
      <c r="A7406" s="41">
        <v>44419.0</v>
      </c>
      <c r="B7406" s="19">
        <v>958470.0</v>
      </c>
      <c r="C7406" s="19">
        <v>0.0</v>
      </c>
      <c r="D7406" s="42">
        <v>66.5</v>
      </c>
      <c r="E7406" s="43">
        <v>1.0</v>
      </c>
      <c r="F7406" s="19" t="s">
        <v>40</v>
      </c>
      <c r="G7406" s="19" t="s">
        <v>40</v>
      </c>
      <c r="H7406" s="44" t="s">
        <v>39</v>
      </c>
      <c r="I7406" s="19" t="s">
        <v>39</v>
      </c>
    </row>
    <row r="7407">
      <c r="A7407" s="41">
        <v>44419.0</v>
      </c>
      <c r="B7407" s="19">
        <v>958313.0</v>
      </c>
      <c r="C7407" s="19">
        <v>0.0</v>
      </c>
      <c r="D7407" s="42">
        <v>33.2</v>
      </c>
      <c r="E7407" s="43">
        <v>1.0</v>
      </c>
      <c r="F7407" s="19" t="s">
        <v>40</v>
      </c>
      <c r="G7407" s="19" t="s">
        <v>40</v>
      </c>
      <c r="H7407" s="44" t="s">
        <v>39</v>
      </c>
      <c r="I7407" s="19" t="s">
        <v>39</v>
      </c>
    </row>
    <row r="7408">
      <c r="A7408" s="41">
        <v>44419.0</v>
      </c>
      <c r="B7408" s="19">
        <v>958495.0</v>
      </c>
      <c r="C7408" s="19">
        <v>0.0</v>
      </c>
      <c r="D7408" s="42">
        <v>66.6</v>
      </c>
      <c r="E7408" s="43">
        <v>1.0</v>
      </c>
      <c r="F7408" s="19" t="s">
        <v>40</v>
      </c>
      <c r="G7408" s="19" t="s">
        <v>40</v>
      </c>
      <c r="H7408" s="44" t="s">
        <v>39</v>
      </c>
      <c r="I7408" s="19" t="s">
        <v>39</v>
      </c>
    </row>
    <row r="7409">
      <c r="A7409" s="41">
        <v>44419.0</v>
      </c>
      <c r="B7409" s="19">
        <v>957886.0</v>
      </c>
      <c r="C7409" s="19">
        <v>1.0</v>
      </c>
      <c r="D7409" s="42">
        <v>33.8</v>
      </c>
      <c r="E7409" s="43">
        <v>1.0</v>
      </c>
      <c r="F7409" s="19" t="s">
        <v>40</v>
      </c>
      <c r="G7409" s="19" t="s">
        <v>40</v>
      </c>
      <c r="H7409" s="44" t="s">
        <v>39</v>
      </c>
      <c r="I7409" s="19" t="s">
        <v>39</v>
      </c>
    </row>
    <row r="7410">
      <c r="A7410" s="41">
        <v>44421.0</v>
      </c>
      <c r="B7410" s="19">
        <v>959659.0</v>
      </c>
      <c r="C7410" s="19">
        <v>0.0</v>
      </c>
      <c r="D7410" s="42">
        <v>59.1</v>
      </c>
      <c r="E7410" s="43">
        <v>1.0</v>
      </c>
      <c r="F7410" s="19" t="s">
        <v>40</v>
      </c>
      <c r="G7410" s="19" t="s">
        <v>40</v>
      </c>
      <c r="H7410" s="44" t="s">
        <v>39</v>
      </c>
      <c r="I7410" s="19" t="s">
        <v>39</v>
      </c>
    </row>
    <row r="7411">
      <c r="A7411" s="41">
        <v>44423.0</v>
      </c>
      <c r="B7411" s="19">
        <v>960697.0</v>
      </c>
      <c r="C7411" s="19">
        <v>0.0</v>
      </c>
      <c r="D7411" s="42">
        <v>39.9</v>
      </c>
      <c r="E7411" s="43">
        <v>1.0</v>
      </c>
      <c r="F7411" s="19" t="s">
        <v>40</v>
      </c>
      <c r="G7411" s="19" t="s">
        <v>40</v>
      </c>
      <c r="H7411" s="44" t="s">
        <v>39</v>
      </c>
      <c r="I7411" s="19" t="s">
        <v>39</v>
      </c>
    </row>
    <row r="7412">
      <c r="A7412" s="41">
        <v>44409.0</v>
      </c>
      <c r="B7412" s="19">
        <v>949463.0</v>
      </c>
      <c r="C7412" s="19">
        <v>0.0</v>
      </c>
      <c r="D7412" s="42">
        <v>38.9</v>
      </c>
      <c r="E7412" s="43">
        <v>1.0</v>
      </c>
      <c r="F7412" s="19" t="s">
        <v>40</v>
      </c>
      <c r="G7412" s="19" t="s">
        <v>40</v>
      </c>
      <c r="H7412" s="44" t="s">
        <v>39</v>
      </c>
      <c r="I7412" s="19" t="s">
        <v>39</v>
      </c>
    </row>
    <row r="7413">
      <c r="A7413" s="41">
        <v>44416.0</v>
      </c>
      <c r="B7413" s="19">
        <v>955584.0</v>
      </c>
      <c r="C7413" s="19">
        <v>0.0</v>
      </c>
      <c r="D7413" s="42">
        <v>66.0</v>
      </c>
      <c r="E7413" s="43">
        <v>1.0</v>
      </c>
      <c r="F7413" s="19" t="s">
        <v>40</v>
      </c>
      <c r="G7413" s="19" t="s">
        <v>40</v>
      </c>
      <c r="H7413" s="44" t="s">
        <v>39</v>
      </c>
      <c r="I7413" s="19" t="s">
        <v>39</v>
      </c>
    </row>
    <row r="7414">
      <c r="A7414" s="41">
        <v>44416.0</v>
      </c>
      <c r="B7414" s="19">
        <v>955560.0</v>
      </c>
      <c r="C7414" s="19">
        <v>1.0</v>
      </c>
      <c r="D7414" s="42">
        <v>66.8</v>
      </c>
      <c r="E7414" s="43">
        <v>1.0</v>
      </c>
      <c r="F7414" s="19" t="s">
        <v>40</v>
      </c>
      <c r="G7414" s="19" t="s">
        <v>40</v>
      </c>
      <c r="H7414" s="44" t="s">
        <v>39</v>
      </c>
      <c r="I7414" s="19" t="s">
        <v>39</v>
      </c>
    </row>
    <row r="7415">
      <c r="A7415" s="41">
        <v>44417.0</v>
      </c>
      <c r="B7415" s="19">
        <v>956590.0</v>
      </c>
      <c r="C7415" s="19">
        <v>0.0</v>
      </c>
      <c r="D7415" s="42">
        <v>67.6</v>
      </c>
      <c r="E7415" s="43">
        <v>1.0</v>
      </c>
      <c r="F7415" s="19" t="s">
        <v>40</v>
      </c>
      <c r="G7415" s="19" t="s">
        <v>40</v>
      </c>
      <c r="H7415" s="44" t="s">
        <v>39</v>
      </c>
      <c r="I7415" s="19" t="s">
        <v>39</v>
      </c>
    </row>
    <row r="7416">
      <c r="A7416" s="41">
        <v>44409.0</v>
      </c>
      <c r="B7416" s="19">
        <v>949525.0</v>
      </c>
      <c r="C7416" s="19">
        <v>1.0</v>
      </c>
      <c r="D7416" s="42">
        <v>29.7</v>
      </c>
      <c r="E7416" s="43">
        <v>1.0</v>
      </c>
      <c r="F7416" s="19" t="s">
        <v>40</v>
      </c>
      <c r="G7416" s="19" t="s">
        <v>40</v>
      </c>
      <c r="H7416" s="44" t="s">
        <v>39</v>
      </c>
      <c r="I7416" s="19" t="s">
        <v>39</v>
      </c>
    </row>
    <row r="7417">
      <c r="A7417" s="41">
        <v>44413.0</v>
      </c>
      <c r="B7417" s="19">
        <v>952887.0</v>
      </c>
      <c r="C7417" s="19">
        <v>0.0</v>
      </c>
      <c r="D7417" s="42">
        <v>71.1</v>
      </c>
      <c r="E7417" s="43">
        <v>1.0</v>
      </c>
      <c r="F7417" s="19" t="s">
        <v>40</v>
      </c>
      <c r="G7417" s="19" t="s">
        <v>40</v>
      </c>
      <c r="H7417" s="44" t="s">
        <v>39</v>
      </c>
      <c r="I7417" s="19" t="s">
        <v>39</v>
      </c>
    </row>
    <row r="7418">
      <c r="A7418" s="41">
        <v>44413.0</v>
      </c>
      <c r="B7418" s="19">
        <v>953754.0</v>
      </c>
      <c r="C7418" s="19">
        <v>0.0</v>
      </c>
      <c r="D7418" s="42">
        <v>92.4</v>
      </c>
      <c r="E7418" s="43">
        <v>1.0</v>
      </c>
      <c r="F7418" s="19" t="s">
        <v>40</v>
      </c>
      <c r="G7418" s="19" t="s">
        <v>40</v>
      </c>
      <c r="H7418" s="44" t="s">
        <v>39</v>
      </c>
      <c r="I7418" s="19" t="s">
        <v>39</v>
      </c>
    </row>
    <row r="7419">
      <c r="A7419" s="41">
        <v>44416.0</v>
      </c>
      <c r="B7419" s="19">
        <v>955911.0</v>
      </c>
      <c r="C7419" s="19">
        <v>0.0</v>
      </c>
      <c r="D7419" s="42">
        <v>24.3</v>
      </c>
      <c r="E7419" s="43">
        <v>1.0</v>
      </c>
      <c r="F7419" s="19" t="s">
        <v>40</v>
      </c>
      <c r="G7419" s="19" t="s">
        <v>40</v>
      </c>
      <c r="H7419" s="44" t="s">
        <v>39</v>
      </c>
      <c r="I7419" s="19" t="s">
        <v>39</v>
      </c>
    </row>
    <row r="7420">
      <c r="A7420" s="41">
        <v>44416.0</v>
      </c>
      <c r="B7420" s="19">
        <v>955454.0</v>
      </c>
      <c r="C7420" s="19">
        <v>1.0</v>
      </c>
      <c r="D7420" s="42">
        <v>64.2</v>
      </c>
      <c r="E7420" s="43">
        <v>1.0</v>
      </c>
      <c r="F7420" s="19" t="s">
        <v>40</v>
      </c>
      <c r="G7420" s="19" t="s">
        <v>40</v>
      </c>
      <c r="H7420" s="44" t="s">
        <v>39</v>
      </c>
      <c r="I7420" s="19" t="s">
        <v>39</v>
      </c>
    </row>
    <row r="7421">
      <c r="A7421" s="41">
        <v>44413.0</v>
      </c>
      <c r="B7421" s="19">
        <v>953284.0</v>
      </c>
      <c r="C7421" s="19">
        <v>1.0</v>
      </c>
      <c r="D7421" s="42">
        <v>80.6</v>
      </c>
      <c r="E7421" s="43">
        <v>1.0</v>
      </c>
      <c r="F7421" s="19" t="s">
        <v>46</v>
      </c>
      <c r="G7421" s="19" t="s">
        <v>47</v>
      </c>
      <c r="H7421" s="44" t="s">
        <v>153</v>
      </c>
      <c r="I7421" s="19" t="s">
        <v>153</v>
      </c>
    </row>
    <row r="7422">
      <c r="A7422" s="41">
        <v>44418.0</v>
      </c>
      <c r="B7422" s="19">
        <v>957858.0</v>
      </c>
      <c r="C7422" s="19">
        <v>0.0</v>
      </c>
      <c r="D7422" s="42">
        <v>41.0</v>
      </c>
      <c r="E7422" s="43">
        <v>1.0</v>
      </c>
      <c r="F7422" s="19" t="s">
        <v>46</v>
      </c>
      <c r="G7422" s="19" t="s">
        <v>47</v>
      </c>
      <c r="H7422" s="44" t="s">
        <v>39</v>
      </c>
      <c r="I7422" s="19" t="s">
        <v>39</v>
      </c>
    </row>
    <row r="7423">
      <c r="A7423" s="41">
        <v>44420.0</v>
      </c>
      <c r="B7423" s="19">
        <v>958834.0</v>
      </c>
      <c r="C7423" s="19">
        <v>0.0</v>
      </c>
      <c r="D7423" s="42">
        <v>70.7</v>
      </c>
      <c r="E7423" s="43">
        <v>1.0</v>
      </c>
      <c r="F7423" s="19" t="s">
        <v>46</v>
      </c>
      <c r="G7423" s="19" t="s">
        <v>47</v>
      </c>
      <c r="H7423" s="44" t="s">
        <v>231</v>
      </c>
      <c r="I7423" s="19" t="s">
        <v>231</v>
      </c>
    </row>
    <row r="7424">
      <c r="A7424" s="41">
        <v>44421.0</v>
      </c>
      <c r="B7424" s="19">
        <v>959941.0</v>
      </c>
      <c r="C7424" s="19">
        <v>1.0</v>
      </c>
      <c r="D7424" s="42">
        <v>99.2</v>
      </c>
      <c r="E7424" s="43">
        <v>1.0</v>
      </c>
      <c r="F7424" s="19" t="s">
        <v>46</v>
      </c>
      <c r="G7424" s="19" t="s">
        <v>47</v>
      </c>
      <c r="H7424" s="44" t="s">
        <v>236</v>
      </c>
      <c r="I7424" s="19" t="s">
        <v>236</v>
      </c>
    </row>
    <row r="7425">
      <c r="A7425" s="41">
        <v>44423.0</v>
      </c>
      <c r="B7425" s="19">
        <v>960700.0</v>
      </c>
      <c r="C7425" s="19">
        <v>0.0</v>
      </c>
      <c r="D7425" s="42">
        <v>40.9</v>
      </c>
      <c r="E7425" s="43">
        <v>1.0</v>
      </c>
      <c r="F7425" s="19" t="s">
        <v>46</v>
      </c>
      <c r="G7425" s="19" t="s">
        <v>47</v>
      </c>
      <c r="H7425" s="44" t="s">
        <v>248</v>
      </c>
      <c r="I7425" s="19" t="s">
        <v>248</v>
      </c>
    </row>
    <row r="7426">
      <c r="A7426" s="41">
        <v>44409.0</v>
      </c>
      <c r="B7426" s="19">
        <v>949479.0</v>
      </c>
      <c r="C7426" s="19">
        <v>1.0</v>
      </c>
      <c r="D7426" s="42">
        <v>38.4</v>
      </c>
      <c r="E7426" s="43">
        <v>1.0</v>
      </c>
      <c r="F7426" s="19" t="s">
        <v>46</v>
      </c>
      <c r="G7426" s="19" t="s">
        <v>47</v>
      </c>
      <c r="H7426" s="44" t="s">
        <v>59</v>
      </c>
      <c r="I7426" s="19" t="s">
        <v>59</v>
      </c>
    </row>
    <row r="7427">
      <c r="A7427" s="41">
        <v>44410.0</v>
      </c>
      <c r="B7427" s="19">
        <v>950634.0</v>
      </c>
      <c r="C7427" s="19">
        <v>1.0</v>
      </c>
      <c r="D7427" s="42">
        <v>50.8</v>
      </c>
      <c r="E7427" s="43">
        <v>1.0</v>
      </c>
      <c r="F7427" s="19" t="s">
        <v>46</v>
      </c>
      <c r="G7427" s="19" t="s">
        <v>47</v>
      </c>
      <c r="H7427" s="44" t="s">
        <v>60</v>
      </c>
      <c r="I7427" s="19" t="s">
        <v>60</v>
      </c>
    </row>
    <row r="7428">
      <c r="A7428" s="41">
        <v>44410.0</v>
      </c>
      <c r="B7428" s="19">
        <v>950754.0</v>
      </c>
      <c r="C7428" s="19">
        <v>0.0</v>
      </c>
      <c r="D7428" s="42">
        <v>33.9</v>
      </c>
      <c r="E7428" s="43">
        <v>1.0</v>
      </c>
      <c r="F7428" s="19" t="s">
        <v>46</v>
      </c>
      <c r="G7428" s="19" t="s">
        <v>47</v>
      </c>
      <c r="H7428" s="44" t="s">
        <v>102</v>
      </c>
      <c r="I7428" s="19" t="s">
        <v>102</v>
      </c>
    </row>
    <row r="7429">
      <c r="A7429" s="41">
        <v>44413.0</v>
      </c>
      <c r="B7429" s="19">
        <v>953920.0</v>
      </c>
      <c r="C7429" s="19">
        <v>0.0</v>
      </c>
      <c r="D7429" s="42">
        <v>58.4</v>
      </c>
      <c r="E7429" s="43">
        <v>1.0</v>
      </c>
      <c r="F7429" s="19" t="s">
        <v>46</v>
      </c>
      <c r="G7429" s="19" t="s">
        <v>47</v>
      </c>
      <c r="H7429" s="44" t="s">
        <v>151</v>
      </c>
      <c r="I7429" s="19" t="s">
        <v>151</v>
      </c>
    </row>
    <row r="7430">
      <c r="A7430" s="41">
        <v>44413.0</v>
      </c>
      <c r="B7430" s="19">
        <v>953036.0</v>
      </c>
      <c r="C7430" s="19">
        <v>1.0</v>
      </c>
      <c r="D7430" s="42">
        <v>26.5</v>
      </c>
      <c r="E7430" s="43">
        <v>1.0</v>
      </c>
      <c r="F7430" s="19" t="s">
        <v>46</v>
      </c>
      <c r="G7430" s="19" t="s">
        <v>47</v>
      </c>
      <c r="H7430" s="44" t="s">
        <v>150</v>
      </c>
      <c r="I7430" s="19" t="s">
        <v>150</v>
      </c>
    </row>
    <row r="7431">
      <c r="A7431" s="41">
        <v>44417.0</v>
      </c>
      <c r="B7431" s="19">
        <v>956433.0</v>
      </c>
      <c r="C7431" s="19">
        <v>0.0</v>
      </c>
      <c r="D7431" s="42">
        <v>103.8</v>
      </c>
      <c r="E7431" s="43">
        <v>1.0</v>
      </c>
      <c r="F7431" s="19" t="s">
        <v>46</v>
      </c>
      <c r="G7431" s="19" t="s">
        <v>47</v>
      </c>
      <c r="H7431" s="44" t="s">
        <v>71</v>
      </c>
      <c r="I7431" s="19" t="s">
        <v>71</v>
      </c>
    </row>
    <row r="7432">
      <c r="A7432" s="41">
        <v>44419.0</v>
      </c>
      <c r="B7432" s="19">
        <v>957925.0</v>
      </c>
      <c r="C7432" s="19">
        <v>1.0</v>
      </c>
      <c r="D7432" s="42">
        <v>95.6</v>
      </c>
      <c r="E7432" s="43">
        <v>1.0</v>
      </c>
      <c r="F7432" s="19" t="s">
        <v>46</v>
      </c>
      <c r="G7432" s="19" t="s">
        <v>47</v>
      </c>
      <c r="H7432" s="44" t="s">
        <v>39</v>
      </c>
      <c r="I7432" s="19" t="s">
        <v>39</v>
      </c>
    </row>
    <row r="7433">
      <c r="A7433" s="41">
        <v>44420.0</v>
      </c>
      <c r="B7433" s="19">
        <v>958889.0</v>
      </c>
      <c r="C7433" s="19">
        <v>1.0</v>
      </c>
      <c r="D7433" s="42">
        <v>46.8</v>
      </c>
      <c r="E7433" s="43">
        <v>1.0</v>
      </c>
      <c r="F7433" s="19" t="s">
        <v>46</v>
      </c>
      <c r="G7433" s="19" t="s">
        <v>47</v>
      </c>
      <c r="H7433" s="44" t="s">
        <v>232</v>
      </c>
      <c r="I7433" s="19" t="s">
        <v>232</v>
      </c>
    </row>
    <row r="7434">
      <c r="A7434" s="41">
        <v>44421.0</v>
      </c>
      <c r="B7434" s="19">
        <v>959661.0</v>
      </c>
      <c r="C7434" s="19">
        <v>0.0</v>
      </c>
      <c r="D7434" s="42">
        <v>22.7</v>
      </c>
      <c r="E7434" s="43">
        <v>1.0</v>
      </c>
      <c r="F7434" s="19" t="s">
        <v>46</v>
      </c>
      <c r="G7434" s="19" t="s">
        <v>47</v>
      </c>
      <c r="H7434" s="44" t="s">
        <v>231</v>
      </c>
      <c r="I7434" s="19" t="s">
        <v>231</v>
      </c>
    </row>
    <row r="7435">
      <c r="A7435" s="41">
        <v>44412.0</v>
      </c>
      <c r="B7435" s="19">
        <v>952085.0</v>
      </c>
      <c r="C7435" s="19">
        <v>0.0</v>
      </c>
      <c r="D7435" s="42">
        <v>85.2</v>
      </c>
      <c r="E7435" s="43">
        <v>1.0</v>
      </c>
      <c r="F7435" s="19" t="s">
        <v>46</v>
      </c>
      <c r="G7435" s="19" t="s">
        <v>47</v>
      </c>
      <c r="H7435" s="44" t="s">
        <v>92</v>
      </c>
      <c r="I7435" s="19" t="s">
        <v>92</v>
      </c>
    </row>
    <row r="7436">
      <c r="A7436" s="41">
        <v>44413.0</v>
      </c>
      <c r="B7436" s="19">
        <v>952916.0</v>
      </c>
      <c r="C7436" s="19">
        <v>1.0</v>
      </c>
      <c r="D7436" s="42">
        <v>71.0</v>
      </c>
      <c r="E7436" s="43">
        <v>1.0</v>
      </c>
      <c r="F7436" s="19" t="s">
        <v>46</v>
      </c>
      <c r="G7436" s="19" t="s">
        <v>47</v>
      </c>
      <c r="H7436" s="44" t="s">
        <v>150</v>
      </c>
      <c r="I7436" s="19" t="s">
        <v>150</v>
      </c>
    </row>
    <row r="7437">
      <c r="A7437" s="41">
        <v>44414.0</v>
      </c>
      <c r="B7437" s="19">
        <v>954175.0</v>
      </c>
      <c r="C7437" s="19">
        <v>0.0</v>
      </c>
      <c r="D7437" s="42">
        <v>222.6</v>
      </c>
      <c r="E7437" s="43">
        <v>1.0</v>
      </c>
      <c r="F7437" s="19" t="s">
        <v>46</v>
      </c>
      <c r="G7437" s="19" t="s">
        <v>47</v>
      </c>
      <c r="H7437" s="44" t="s">
        <v>163</v>
      </c>
      <c r="I7437" s="19" t="s">
        <v>163</v>
      </c>
    </row>
    <row r="7438">
      <c r="A7438" s="41">
        <v>44416.0</v>
      </c>
      <c r="B7438" s="19">
        <v>956219.0</v>
      </c>
      <c r="C7438" s="19">
        <v>0.0</v>
      </c>
      <c r="D7438" s="42">
        <v>71.6</v>
      </c>
      <c r="E7438" s="43">
        <v>1.0</v>
      </c>
      <c r="F7438" s="19" t="s">
        <v>46</v>
      </c>
      <c r="G7438" s="19" t="s">
        <v>47</v>
      </c>
      <c r="H7438" s="44" t="s">
        <v>183</v>
      </c>
      <c r="I7438" s="19" t="s">
        <v>183</v>
      </c>
    </row>
    <row r="7439">
      <c r="A7439" s="41">
        <v>44418.0</v>
      </c>
      <c r="B7439" s="19">
        <v>957602.0</v>
      </c>
      <c r="C7439" s="19">
        <v>0.0</v>
      </c>
      <c r="D7439" s="42">
        <v>145.6</v>
      </c>
      <c r="E7439" s="43">
        <v>1.0</v>
      </c>
      <c r="F7439" s="19" t="s">
        <v>46</v>
      </c>
      <c r="G7439" s="19" t="s">
        <v>47</v>
      </c>
      <c r="H7439" s="44" t="s">
        <v>193</v>
      </c>
      <c r="I7439" s="19" t="s">
        <v>193</v>
      </c>
    </row>
    <row r="7440">
      <c r="A7440" s="41">
        <v>44419.0</v>
      </c>
      <c r="B7440" s="19">
        <v>957920.0</v>
      </c>
      <c r="C7440" s="19">
        <v>0.0</v>
      </c>
      <c r="D7440" s="42">
        <v>50.2</v>
      </c>
      <c r="E7440" s="43">
        <v>1.0</v>
      </c>
      <c r="F7440" s="19" t="s">
        <v>46</v>
      </c>
      <c r="G7440" s="19" t="s">
        <v>47</v>
      </c>
      <c r="H7440" s="44" t="s">
        <v>217</v>
      </c>
      <c r="I7440" s="19" t="s">
        <v>217</v>
      </c>
    </row>
    <row r="7441">
      <c r="A7441" s="41">
        <v>44420.0</v>
      </c>
      <c r="B7441" s="19">
        <v>958826.0</v>
      </c>
      <c r="C7441" s="19">
        <v>1.0</v>
      </c>
      <c r="D7441" s="42">
        <v>64.1</v>
      </c>
      <c r="E7441" s="43">
        <v>1.0</v>
      </c>
      <c r="F7441" s="19" t="s">
        <v>46</v>
      </c>
      <c r="G7441" s="19" t="s">
        <v>47</v>
      </c>
      <c r="H7441" s="44" t="s">
        <v>222</v>
      </c>
      <c r="I7441" s="19" t="s">
        <v>222</v>
      </c>
    </row>
    <row r="7442">
      <c r="A7442" s="41">
        <v>44420.0</v>
      </c>
      <c r="B7442" s="19">
        <v>959261.0</v>
      </c>
      <c r="C7442" s="19">
        <v>0.0</v>
      </c>
      <c r="D7442" s="42">
        <v>67.1</v>
      </c>
      <c r="E7442" s="43">
        <v>1.0</v>
      </c>
      <c r="F7442" s="19" t="s">
        <v>46</v>
      </c>
      <c r="G7442" s="19" t="s">
        <v>47</v>
      </c>
      <c r="H7442" s="44" t="s">
        <v>228</v>
      </c>
      <c r="I7442" s="19" t="s">
        <v>228</v>
      </c>
    </row>
    <row r="7443">
      <c r="A7443" s="41">
        <v>44410.0</v>
      </c>
      <c r="B7443" s="19">
        <v>951042.0</v>
      </c>
      <c r="C7443" s="19">
        <v>0.0</v>
      </c>
      <c r="D7443" s="42">
        <v>81.4</v>
      </c>
      <c r="E7443" s="43">
        <v>1.0</v>
      </c>
      <c r="F7443" s="19" t="s">
        <v>46</v>
      </c>
      <c r="G7443" s="19" t="s">
        <v>47</v>
      </c>
      <c r="H7443" s="44" t="s">
        <v>99</v>
      </c>
      <c r="I7443" s="19" t="s">
        <v>99</v>
      </c>
    </row>
    <row r="7444">
      <c r="A7444" s="41">
        <v>44410.0</v>
      </c>
      <c r="B7444" s="19">
        <v>950812.0</v>
      </c>
      <c r="C7444" s="19">
        <v>0.0</v>
      </c>
      <c r="D7444" s="42">
        <v>89.8</v>
      </c>
      <c r="E7444" s="43">
        <v>1.0</v>
      </c>
      <c r="F7444" s="19" t="s">
        <v>46</v>
      </c>
      <c r="G7444" s="19" t="s">
        <v>47</v>
      </c>
      <c r="H7444" s="44" t="s">
        <v>102</v>
      </c>
      <c r="I7444" s="19" t="s">
        <v>102</v>
      </c>
    </row>
    <row r="7445">
      <c r="A7445" s="41">
        <v>44410.0</v>
      </c>
      <c r="B7445" s="19">
        <v>950260.0</v>
      </c>
      <c r="C7445" s="19">
        <v>0.0</v>
      </c>
      <c r="D7445" s="42">
        <v>69.8</v>
      </c>
      <c r="E7445" s="43">
        <v>1.0</v>
      </c>
      <c r="F7445" s="19" t="s">
        <v>46</v>
      </c>
      <c r="G7445" s="19" t="s">
        <v>47</v>
      </c>
      <c r="H7445" s="44" t="s">
        <v>107</v>
      </c>
      <c r="I7445" s="19" t="s">
        <v>107</v>
      </c>
    </row>
    <row r="7446">
      <c r="A7446" s="41">
        <v>44411.0</v>
      </c>
      <c r="B7446" s="19">
        <v>951238.0</v>
      </c>
      <c r="C7446" s="19">
        <v>0.0</v>
      </c>
      <c r="D7446" s="42">
        <v>39.2</v>
      </c>
      <c r="E7446" s="43">
        <v>1.0</v>
      </c>
      <c r="F7446" s="19" t="s">
        <v>46</v>
      </c>
      <c r="G7446" s="19" t="s">
        <v>47</v>
      </c>
      <c r="H7446" s="44" t="s">
        <v>39</v>
      </c>
      <c r="I7446" s="19" t="s">
        <v>39</v>
      </c>
    </row>
    <row r="7447">
      <c r="A7447" s="41">
        <v>44412.0</v>
      </c>
      <c r="B7447" s="19">
        <v>952032.0</v>
      </c>
      <c r="C7447" s="19">
        <v>0.0</v>
      </c>
      <c r="D7447" s="42">
        <v>30.2</v>
      </c>
      <c r="E7447" s="43">
        <v>1.0</v>
      </c>
      <c r="F7447" s="19" t="s">
        <v>46</v>
      </c>
      <c r="G7447" s="19" t="s">
        <v>47</v>
      </c>
      <c r="H7447" s="44" t="s">
        <v>70</v>
      </c>
      <c r="I7447" s="19" t="s">
        <v>70</v>
      </c>
    </row>
    <row r="7448">
      <c r="A7448" s="41">
        <v>44413.0</v>
      </c>
      <c r="B7448" s="19">
        <v>953465.0</v>
      </c>
      <c r="C7448" s="19">
        <v>0.0</v>
      </c>
      <c r="D7448" s="42">
        <v>97.8</v>
      </c>
      <c r="E7448" s="43">
        <v>1.0</v>
      </c>
      <c r="F7448" s="19" t="s">
        <v>46</v>
      </c>
      <c r="G7448" s="19" t="s">
        <v>47</v>
      </c>
      <c r="H7448" s="44" t="s">
        <v>150</v>
      </c>
      <c r="I7448" s="19" t="s">
        <v>150</v>
      </c>
    </row>
    <row r="7449">
      <c r="A7449" s="41">
        <v>44413.0</v>
      </c>
      <c r="B7449" s="19">
        <v>953690.0</v>
      </c>
      <c r="C7449" s="19">
        <v>1.0</v>
      </c>
      <c r="D7449" s="42">
        <v>89.1</v>
      </c>
      <c r="E7449" s="43">
        <v>1.0</v>
      </c>
      <c r="F7449" s="19" t="s">
        <v>46</v>
      </c>
      <c r="G7449" s="19" t="s">
        <v>47</v>
      </c>
      <c r="H7449" s="44" t="s">
        <v>151</v>
      </c>
      <c r="I7449" s="19" t="s">
        <v>151</v>
      </c>
    </row>
    <row r="7450">
      <c r="A7450" s="41">
        <v>44413.0</v>
      </c>
      <c r="B7450" s="19">
        <v>953610.0</v>
      </c>
      <c r="C7450" s="19">
        <v>0.0</v>
      </c>
      <c r="D7450" s="42">
        <v>66.0</v>
      </c>
      <c r="E7450" s="43">
        <v>1.0</v>
      </c>
      <c r="F7450" s="19" t="s">
        <v>46</v>
      </c>
      <c r="G7450" s="19" t="s">
        <v>47</v>
      </c>
      <c r="H7450" s="44" t="s">
        <v>152</v>
      </c>
      <c r="I7450" s="19" t="s">
        <v>152</v>
      </c>
    </row>
    <row r="7451">
      <c r="A7451" s="41">
        <v>44413.0</v>
      </c>
      <c r="B7451" s="19">
        <v>953280.0</v>
      </c>
      <c r="C7451" s="19">
        <v>1.0</v>
      </c>
      <c r="D7451" s="42">
        <v>58.2</v>
      </c>
      <c r="E7451" s="43">
        <v>1.0</v>
      </c>
      <c r="F7451" s="19" t="s">
        <v>46</v>
      </c>
      <c r="G7451" s="19" t="s">
        <v>47</v>
      </c>
      <c r="H7451" s="44" t="s">
        <v>153</v>
      </c>
      <c r="I7451" s="19" t="s">
        <v>153</v>
      </c>
    </row>
    <row r="7452">
      <c r="A7452" s="41">
        <v>44416.0</v>
      </c>
      <c r="B7452" s="19">
        <v>955343.0</v>
      </c>
      <c r="C7452" s="19">
        <v>0.0</v>
      </c>
      <c r="D7452" s="42">
        <v>30.6</v>
      </c>
      <c r="E7452" s="43">
        <v>1.0</v>
      </c>
      <c r="F7452" s="19" t="s">
        <v>46</v>
      </c>
      <c r="G7452" s="19" t="s">
        <v>47</v>
      </c>
      <c r="H7452" s="44" t="s">
        <v>183</v>
      </c>
      <c r="I7452" s="19" t="s">
        <v>183</v>
      </c>
    </row>
    <row r="7453">
      <c r="A7453" s="41">
        <v>44410.0</v>
      </c>
      <c r="B7453" s="19">
        <v>950109.0</v>
      </c>
      <c r="C7453" s="19">
        <v>0.0</v>
      </c>
      <c r="D7453" s="42">
        <v>35.1</v>
      </c>
      <c r="E7453" s="43">
        <v>1.0</v>
      </c>
      <c r="F7453" s="19" t="s">
        <v>46</v>
      </c>
      <c r="G7453" s="19" t="s">
        <v>47</v>
      </c>
      <c r="H7453" s="44" t="s">
        <v>108</v>
      </c>
      <c r="I7453" s="19" t="s">
        <v>108</v>
      </c>
    </row>
    <row r="7454">
      <c r="A7454" s="41">
        <v>44410.0</v>
      </c>
      <c r="B7454" s="19">
        <v>950988.0</v>
      </c>
      <c r="C7454" s="19">
        <v>1.0</v>
      </c>
      <c r="D7454" s="42">
        <v>46.3</v>
      </c>
      <c r="E7454" s="43">
        <v>1.0</v>
      </c>
      <c r="F7454" s="19" t="s">
        <v>46</v>
      </c>
      <c r="G7454" s="19" t="s">
        <v>47</v>
      </c>
      <c r="H7454" s="44" t="s">
        <v>73</v>
      </c>
      <c r="I7454" s="19" t="s">
        <v>73</v>
      </c>
    </row>
    <row r="7455">
      <c r="A7455" s="41">
        <v>44411.0</v>
      </c>
      <c r="B7455" s="19">
        <v>951835.0</v>
      </c>
      <c r="C7455" s="19">
        <v>1.0</v>
      </c>
      <c r="D7455" s="42">
        <v>29.8</v>
      </c>
      <c r="E7455" s="43">
        <v>1.0</v>
      </c>
      <c r="F7455" s="19" t="s">
        <v>46</v>
      </c>
      <c r="G7455" s="19" t="s">
        <v>47</v>
      </c>
      <c r="H7455" s="44" t="s">
        <v>130</v>
      </c>
      <c r="I7455" s="19" t="s">
        <v>130</v>
      </c>
    </row>
    <row r="7456">
      <c r="A7456" s="41">
        <v>44413.0</v>
      </c>
      <c r="B7456" s="19">
        <v>953442.0</v>
      </c>
      <c r="C7456" s="19">
        <v>0.0</v>
      </c>
      <c r="D7456" s="42">
        <v>31.6</v>
      </c>
      <c r="E7456" s="43">
        <v>1.0</v>
      </c>
      <c r="F7456" s="19" t="s">
        <v>46</v>
      </c>
      <c r="G7456" s="19" t="s">
        <v>47</v>
      </c>
      <c r="H7456" s="44" t="s">
        <v>126</v>
      </c>
      <c r="I7456" s="19" t="s">
        <v>126</v>
      </c>
    </row>
    <row r="7457">
      <c r="A7457" s="41">
        <v>44415.0</v>
      </c>
      <c r="B7457" s="19">
        <v>954833.0</v>
      </c>
      <c r="C7457" s="19">
        <v>0.0</v>
      </c>
      <c r="D7457" s="42">
        <v>69.6</v>
      </c>
      <c r="E7457" s="43">
        <v>1.0</v>
      </c>
      <c r="F7457" s="19" t="s">
        <v>46</v>
      </c>
      <c r="G7457" s="19" t="s">
        <v>47</v>
      </c>
      <c r="H7457" s="44" t="s">
        <v>80</v>
      </c>
      <c r="I7457" s="19" t="s">
        <v>80</v>
      </c>
    </row>
    <row r="7458">
      <c r="A7458" s="41">
        <v>44416.0</v>
      </c>
      <c r="B7458" s="19">
        <v>955473.0</v>
      </c>
      <c r="C7458" s="19">
        <v>1.0</v>
      </c>
      <c r="D7458" s="42">
        <v>66.5</v>
      </c>
      <c r="E7458" s="43">
        <v>1.0</v>
      </c>
      <c r="F7458" s="19" t="s">
        <v>46</v>
      </c>
      <c r="G7458" s="19" t="s">
        <v>47</v>
      </c>
      <c r="H7458" s="44" t="s">
        <v>171</v>
      </c>
      <c r="I7458" s="19" t="s">
        <v>171</v>
      </c>
    </row>
    <row r="7459">
      <c r="A7459" s="41">
        <v>44419.0</v>
      </c>
      <c r="B7459" s="19">
        <v>958471.0</v>
      </c>
      <c r="C7459" s="19">
        <v>0.0</v>
      </c>
      <c r="D7459" s="42">
        <v>41.0</v>
      </c>
      <c r="E7459" s="43">
        <v>1.0</v>
      </c>
      <c r="F7459" s="19" t="s">
        <v>46</v>
      </c>
      <c r="G7459" s="19" t="s">
        <v>47</v>
      </c>
      <c r="H7459" s="44" t="s">
        <v>126</v>
      </c>
      <c r="I7459" s="19" t="s">
        <v>126</v>
      </c>
    </row>
    <row r="7460">
      <c r="A7460" s="41">
        <v>44409.0</v>
      </c>
      <c r="B7460" s="19">
        <v>949283.0</v>
      </c>
      <c r="C7460" s="19">
        <v>0.0</v>
      </c>
      <c r="D7460" s="42">
        <v>11.1</v>
      </c>
      <c r="E7460" s="43">
        <v>1.0</v>
      </c>
      <c r="F7460" s="19" t="s">
        <v>46</v>
      </c>
      <c r="G7460" s="19" t="s">
        <v>47</v>
      </c>
      <c r="H7460" s="44" t="s">
        <v>70</v>
      </c>
      <c r="I7460" s="19" t="s">
        <v>70</v>
      </c>
    </row>
    <row r="7461">
      <c r="A7461" s="41">
        <v>44410.0</v>
      </c>
      <c r="B7461" s="19">
        <v>950877.0</v>
      </c>
      <c r="C7461" s="19">
        <v>1.0</v>
      </c>
      <c r="D7461" s="42">
        <v>29.0</v>
      </c>
      <c r="E7461" s="43">
        <v>1.0</v>
      </c>
      <c r="F7461" s="19" t="s">
        <v>46</v>
      </c>
      <c r="G7461" s="19" t="s">
        <v>47</v>
      </c>
      <c r="H7461" s="44" t="s">
        <v>103</v>
      </c>
      <c r="I7461" s="19" t="s">
        <v>103</v>
      </c>
    </row>
    <row r="7462">
      <c r="A7462" s="41">
        <v>44411.0</v>
      </c>
      <c r="B7462" s="19">
        <v>951648.0</v>
      </c>
      <c r="C7462" s="19">
        <v>0.0</v>
      </c>
      <c r="D7462" s="42">
        <v>31.4</v>
      </c>
      <c r="E7462" s="43">
        <v>1.0</v>
      </c>
      <c r="F7462" s="19" t="s">
        <v>46</v>
      </c>
      <c r="G7462" s="19" t="s">
        <v>47</v>
      </c>
      <c r="H7462" s="44" t="s">
        <v>119</v>
      </c>
      <c r="I7462" s="19" t="s">
        <v>119</v>
      </c>
    </row>
    <row r="7463">
      <c r="A7463" s="41">
        <v>44412.0</v>
      </c>
      <c r="B7463" s="19">
        <v>952596.0</v>
      </c>
      <c r="C7463" s="19">
        <v>0.0</v>
      </c>
      <c r="D7463" s="42">
        <v>100.0</v>
      </c>
      <c r="E7463" s="43">
        <v>1.0</v>
      </c>
      <c r="F7463" s="19" t="s">
        <v>46</v>
      </c>
      <c r="G7463" s="19" t="s">
        <v>47</v>
      </c>
      <c r="H7463" s="44" t="s">
        <v>123</v>
      </c>
      <c r="I7463" s="19" t="s">
        <v>123</v>
      </c>
    </row>
    <row r="7464">
      <c r="A7464" s="41">
        <v>44413.0</v>
      </c>
      <c r="B7464" s="19">
        <v>953704.0</v>
      </c>
      <c r="C7464" s="19">
        <v>1.0</v>
      </c>
      <c r="D7464" s="42">
        <v>73.6</v>
      </c>
      <c r="E7464" s="43">
        <v>1.0</v>
      </c>
      <c r="F7464" s="19" t="s">
        <v>46</v>
      </c>
      <c r="G7464" s="19" t="s">
        <v>47</v>
      </c>
      <c r="H7464" s="44" t="s">
        <v>150</v>
      </c>
      <c r="I7464" s="19" t="s">
        <v>150</v>
      </c>
    </row>
    <row r="7465">
      <c r="A7465" s="41">
        <v>44413.0</v>
      </c>
      <c r="B7465" s="19">
        <v>953313.0</v>
      </c>
      <c r="C7465" s="19">
        <v>0.0</v>
      </c>
      <c r="D7465" s="42">
        <v>70.0</v>
      </c>
      <c r="E7465" s="43">
        <v>1.0</v>
      </c>
      <c r="F7465" s="19" t="s">
        <v>46</v>
      </c>
      <c r="G7465" s="19" t="s">
        <v>47</v>
      </c>
      <c r="H7465" s="44" t="s">
        <v>152</v>
      </c>
      <c r="I7465" s="19" t="s">
        <v>152</v>
      </c>
    </row>
    <row r="7466">
      <c r="A7466" s="41">
        <v>44416.0</v>
      </c>
      <c r="B7466" s="19">
        <v>955733.0</v>
      </c>
      <c r="C7466" s="19">
        <v>0.0</v>
      </c>
      <c r="D7466" s="42">
        <v>15.0</v>
      </c>
      <c r="E7466" s="43">
        <v>1.0</v>
      </c>
      <c r="F7466" s="19" t="s">
        <v>46</v>
      </c>
      <c r="G7466" s="19" t="s">
        <v>47</v>
      </c>
      <c r="H7466" s="44" t="s">
        <v>141</v>
      </c>
      <c r="I7466" s="19" t="s">
        <v>141</v>
      </c>
    </row>
    <row r="7467">
      <c r="A7467" s="41">
        <v>44420.0</v>
      </c>
      <c r="B7467" s="19">
        <v>958725.0</v>
      </c>
      <c r="C7467" s="19">
        <v>0.0</v>
      </c>
      <c r="D7467" s="42">
        <v>63.6</v>
      </c>
      <c r="E7467" s="43">
        <v>1.0</v>
      </c>
      <c r="F7467" s="19" t="s">
        <v>46</v>
      </c>
      <c r="G7467" s="19" t="s">
        <v>47</v>
      </c>
      <c r="H7467" s="44" t="s">
        <v>80</v>
      </c>
      <c r="I7467" s="19" t="s">
        <v>80</v>
      </c>
    </row>
    <row r="7468">
      <c r="A7468" s="41">
        <v>44420.0</v>
      </c>
      <c r="B7468" s="19">
        <v>959348.0</v>
      </c>
      <c r="C7468" s="19">
        <v>1.0</v>
      </c>
      <c r="D7468" s="42">
        <v>70.8</v>
      </c>
      <c r="E7468" s="43">
        <v>1.0</v>
      </c>
      <c r="F7468" s="19" t="s">
        <v>46</v>
      </c>
      <c r="G7468" s="19" t="s">
        <v>47</v>
      </c>
      <c r="H7468" s="44" t="s">
        <v>230</v>
      </c>
      <c r="I7468" s="19" t="s">
        <v>230</v>
      </c>
    </row>
    <row r="7469">
      <c r="A7469" s="41">
        <v>44423.0</v>
      </c>
      <c r="B7469" s="19">
        <v>960625.0</v>
      </c>
      <c r="C7469" s="19">
        <v>1.0</v>
      </c>
      <c r="D7469" s="42">
        <v>60.6</v>
      </c>
      <c r="E7469" s="43">
        <v>1.0</v>
      </c>
      <c r="F7469" s="19" t="s">
        <v>46</v>
      </c>
      <c r="G7469" s="19" t="s">
        <v>47</v>
      </c>
      <c r="H7469" s="44" t="s">
        <v>227</v>
      </c>
      <c r="I7469" s="19" t="s">
        <v>227</v>
      </c>
    </row>
    <row r="7470">
      <c r="A7470" s="41">
        <v>44423.0</v>
      </c>
      <c r="B7470" s="19">
        <v>960522.0</v>
      </c>
      <c r="C7470" s="19">
        <v>1.0</v>
      </c>
      <c r="D7470" s="42">
        <v>43.0</v>
      </c>
      <c r="E7470" s="43">
        <v>1.0</v>
      </c>
      <c r="F7470" s="19" t="s">
        <v>46</v>
      </c>
      <c r="G7470" s="19" t="s">
        <v>47</v>
      </c>
      <c r="H7470" s="44" t="s">
        <v>248</v>
      </c>
      <c r="I7470" s="19" t="s">
        <v>248</v>
      </c>
    </row>
    <row r="7471">
      <c r="A7471" s="41">
        <v>44410.0</v>
      </c>
      <c r="B7471" s="19">
        <v>950771.0</v>
      </c>
      <c r="C7471" s="19">
        <v>1.0</v>
      </c>
      <c r="D7471" s="42">
        <v>104.4</v>
      </c>
      <c r="E7471" s="43">
        <v>1.0</v>
      </c>
      <c r="F7471" s="19" t="s">
        <v>46</v>
      </c>
      <c r="G7471" s="19" t="s">
        <v>47</v>
      </c>
      <c r="H7471" s="44" t="s">
        <v>96</v>
      </c>
      <c r="I7471" s="19" t="s">
        <v>96</v>
      </c>
    </row>
    <row r="7472">
      <c r="A7472" s="41">
        <v>44410.0</v>
      </c>
      <c r="B7472" s="19">
        <v>950961.0</v>
      </c>
      <c r="C7472" s="19">
        <v>1.0</v>
      </c>
      <c r="D7472" s="42">
        <v>64.9</v>
      </c>
      <c r="E7472" s="43">
        <v>1.0</v>
      </c>
      <c r="F7472" s="19" t="s">
        <v>46</v>
      </c>
      <c r="G7472" s="19" t="s">
        <v>47</v>
      </c>
      <c r="H7472" s="44" t="s">
        <v>101</v>
      </c>
      <c r="I7472" s="19" t="s">
        <v>101</v>
      </c>
    </row>
    <row r="7473">
      <c r="A7473" s="41">
        <v>44416.0</v>
      </c>
      <c r="B7473" s="19">
        <v>955292.0</v>
      </c>
      <c r="C7473" s="19">
        <v>0.0</v>
      </c>
      <c r="D7473" s="42">
        <v>75.9</v>
      </c>
      <c r="E7473" s="43">
        <v>1.0</v>
      </c>
      <c r="F7473" s="19" t="s">
        <v>46</v>
      </c>
      <c r="G7473" s="19" t="s">
        <v>47</v>
      </c>
      <c r="H7473" s="44" t="s">
        <v>177</v>
      </c>
      <c r="I7473" s="19" t="s">
        <v>177</v>
      </c>
    </row>
    <row r="7474">
      <c r="A7474" s="41">
        <v>44416.0</v>
      </c>
      <c r="B7474" s="19">
        <v>955758.0</v>
      </c>
      <c r="C7474" s="19">
        <v>0.0</v>
      </c>
      <c r="D7474" s="42">
        <v>68.6</v>
      </c>
      <c r="E7474" s="43">
        <v>1.0</v>
      </c>
      <c r="F7474" s="19" t="s">
        <v>46</v>
      </c>
      <c r="G7474" s="19" t="s">
        <v>47</v>
      </c>
      <c r="H7474" s="44" t="s">
        <v>181</v>
      </c>
      <c r="I7474" s="19" t="s">
        <v>181</v>
      </c>
    </row>
    <row r="7475">
      <c r="A7475" s="41">
        <v>44416.0</v>
      </c>
      <c r="B7475" s="19">
        <v>955801.0</v>
      </c>
      <c r="C7475" s="19">
        <v>1.0</v>
      </c>
      <c r="D7475" s="42">
        <v>97.4</v>
      </c>
      <c r="E7475" s="43">
        <v>1.0</v>
      </c>
      <c r="F7475" s="19" t="s">
        <v>46</v>
      </c>
      <c r="G7475" s="19" t="s">
        <v>47</v>
      </c>
      <c r="H7475" s="44" t="s">
        <v>183</v>
      </c>
      <c r="I7475" s="19" t="s">
        <v>183</v>
      </c>
    </row>
    <row r="7476">
      <c r="A7476" s="41">
        <v>44416.0</v>
      </c>
      <c r="B7476" s="19">
        <v>955787.0</v>
      </c>
      <c r="C7476" s="19">
        <v>0.0</v>
      </c>
      <c r="D7476" s="42">
        <v>66.3</v>
      </c>
      <c r="E7476" s="43">
        <v>1.0</v>
      </c>
      <c r="F7476" s="19" t="s">
        <v>46</v>
      </c>
      <c r="G7476" s="19" t="s">
        <v>47</v>
      </c>
      <c r="H7476" s="44" t="s">
        <v>180</v>
      </c>
      <c r="I7476" s="19" t="s">
        <v>180</v>
      </c>
    </row>
    <row r="7477">
      <c r="A7477" s="41">
        <v>44416.0</v>
      </c>
      <c r="B7477" s="19">
        <v>955284.0</v>
      </c>
      <c r="C7477" s="19">
        <v>1.0</v>
      </c>
      <c r="D7477" s="42">
        <v>73.3</v>
      </c>
      <c r="E7477" s="43">
        <v>1.0</v>
      </c>
      <c r="F7477" s="19" t="s">
        <v>46</v>
      </c>
      <c r="G7477" s="19" t="s">
        <v>47</v>
      </c>
      <c r="H7477" s="44" t="s">
        <v>183</v>
      </c>
      <c r="I7477" s="19" t="s">
        <v>183</v>
      </c>
    </row>
    <row r="7478">
      <c r="A7478" s="41">
        <v>44419.0</v>
      </c>
      <c r="B7478" s="19">
        <v>958284.0</v>
      </c>
      <c r="C7478" s="19">
        <v>1.0</v>
      </c>
      <c r="D7478" s="42">
        <v>61.8</v>
      </c>
      <c r="E7478" s="43">
        <v>1.0</v>
      </c>
      <c r="F7478" s="19" t="s">
        <v>46</v>
      </c>
      <c r="G7478" s="19" t="s">
        <v>47</v>
      </c>
      <c r="H7478" s="44" t="s">
        <v>116</v>
      </c>
      <c r="I7478" s="19" t="s">
        <v>116</v>
      </c>
    </row>
    <row r="7479">
      <c r="A7479" s="41">
        <v>44420.0</v>
      </c>
      <c r="B7479" s="19">
        <v>958750.0</v>
      </c>
      <c r="C7479" s="19">
        <v>0.0</v>
      </c>
      <c r="D7479" s="42">
        <v>77.1</v>
      </c>
      <c r="E7479" s="43">
        <v>1.0</v>
      </c>
      <c r="F7479" s="19" t="s">
        <v>46</v>
      </c>
      <c r="G7479" s="19" t="s">
        <v>47</v>
      </c>
      <c r="H7479" s="44" t="s">
        <v>230</v>
      </c>
      <c r="I7479" s="19" t="s">
        <v>230</v>
      </c>
    </row>
    <row r="7480">
      <c r="A7480" s="41">
        <v>44421.0</v>
      </c>
      <c r="B7480" s="19">
        <v>959768.0</v>
      </c>
      <c r="C7480" s="19">
        <v>0.0</v>
      </c>
      <c r="D7480" s="42">
        <v>58.6</v>
      </c>
      <c r="E7480" s="43">
        <v>1.0</v>
      </c>
      <c r="F7480" s="19" t="s">
        <v>46</v>
      </c>
      <c r="G7480" s="19" t="s">
        <v>47</v>
      </c>
      <c r="H7480" s="44" t="s">
        <v>235</v>
      </c>
      <c r="I7480" s="19" t="s">
        <v>235</v>
      </c>
    </row>
    <row r="7481">
      <c r="A7481" s="41">
        <v>44423.0</v>
      </c>
      <c r="B7481" s="19">
        <v>960540.0</v>
      </c>
      <c r="C7481" s="19">
        <v>0.0</v>
      </c>
      <c r="D7481" s="42">
        <v>71.6</v>
      </c>
      <c r="E7481" s="43">
        <v>1.0</v>
      </c>
      <c r="F7481" s="19" t="s">
        <v>46</v>
      </c>
      <c r="G7481" s="19" t="s">
        <v>47</v>
      </c>
      <c r="H7481" s="44" t="s">
        <v>248</v>
      </c>
      <c r="I7481" s="19" t="s">
        <v>248</v>
      </c>
    </row>
    <row r="7482">
      <c r="A7482" s="41">
        <v>44410.0</v>
      </c>
      <c r="B7482" s="19">
        <v>950826.0</v>
      </c>
      <c r="C7482" s="19">
        <v>0.0</v>
      </c>
      <c r="D7482" s="42">
        <v>33.2</v>
      </c>
      <c r="E7482" s="43">
        <v>1.0</v>
      </c>
      <c r="F7482" s="19" t="s">
        <v>46</v>
      </c>
      <c r="G7482" s="19" t="s">
        <v>47</v>
      </c>
      <c r="H7482" s="44" t="s">
        <v>94</v>
      </c>
      <c r="I7482" s="19" t="s">
        <v>94</v>
      </c>
    </row>
    <row r="7483">
      <c r="A7483" s="41">
        <v>44410.0</v>
      </c>
      <c r="B7483" s="19">
        <v>950878.0</v>
      </c>
      <c r="C7483" s="19">
        <v>0.0</v>
      </c>
      <c r="D7483" s="42">
        <v>26.7</v>
      </c>
      <c r="E7483" s="43">
        <v>1.0</v>
      </c>
      <c r="F7483" s="19" t="s">
        <v>46</v>
      </c>
      <c r="G7483" s="19" t="s">
        <v>47</v>
      </c>
      <c r="H7483" s="44" t="s">
        <v>99</v>
      </c>
      <c r="I7483" s="19" t="s">
        <v>99</v>
      </c>
    </row>
    <row r="7484">
      <c r="A7484" s="41">
        <v>44413.0</v>
      </c>
      <c r="B7484" s="19">
        <v>953915.0</v>
      </c>
      <c r="C7484" s="19">
        <v>0.0</v>
      </c>
      <c r="D7484" s="42">
        <v>98.5</v>
      </c>
      <c r="E7484" s="43">
        <v>1.0</v>
      </c>
      <c r="F7484" s="19" t="s">
        <v>46</v>
      </c>
      <c r="G7484" s="19" t="s">
        <v>47</v>
      </c>
      <c r="H7484" s="44" t="s">
        <v>143</v>
      </c>
      <c r="I7484" s="19" t="s">
        <v>143</v>
      </c>
    </row>
    <row r="7485">
      <c r="A7485" s="41">
        <v>44419.0</v>
      </c>
      <c r="B7485" s="19">
        <v>958147.0</v>
      </c>
      <c r="C7485" s="19">
        <v>0.0</v>
      </c>
      <c r="D7485" s="42">
        <v>111.6</v>
      </c>
      <c r="E7485" s="43">
        <v>1.0</v>
      </c>
      <c r="F7485" s="19" t="s">
        <v>46</v>
      </c>
      <c r="G7485" s="19" t="s">
        <v>47</v>
      </c>
      <c r="H7485" s="44" t="s">
        <v>207</v>
      </c>
      <c r="I7485" s="19" t="s">
        <v>207</v>
      </c>
    </row>
    <row r="7486">
      <c r="A7486" s="41">
        <v>44420.0</v>
      </c>
      <c r="B7486" s="19">
        <v>959338.0</v>
      </c>
      <c r="C7486" s="19">
        <v>0.0</v>
      </c>
      <c r="D7486" s="42">
        <v>64.7</v>
      </c>
      <c r="E7486" s="43">
        <v>1.0</v>
      </c>
      <c r="F7486" s="19" t="s">
        <v>46</v>
      </c>
      <c r="G7486" s="19" t="s">
        <v>47</v>
      </c>
      <c r="H7486" s="44" t="s">
        <v>70</v>
      </c>
      <c r="I7486" s="19" t="s">
        <v>70</v>
      </c>
    </row>
    <row r="7487">
      <c r="A7487" s="41">
        <v>44420.0</v>
      </c>
      <c r="B7487" s="19">
        <v>958809.0</v>
      </c>
      <c r="C7487" s="19">
        <v>0.0</v>
      </c>
      <c r="D7487" s="42">
        <v>73.0</v>
      </c>
      <c r="E7487" s="43">
        <v>1.0</v>
      </c>
      <c r="F7487" s="19" t="s">
        <v>46</v>
      </c>
      <c r="G7487" s="19" t="s">
        <v>47</v>
      </c>
      <c r="H7487" s="44" t="s">
        <v>230</v>
      </c>
      <c r="I7487" s="19" t="s">
        <v>230</v>
      </c>
    </row>
    <row r="7488">
      <c r="A7488" s="41">
        <v>44409.0</v>
      </c>
      <c r="B7488" s="19">
        <v>949882.0</v>
      </c>
      <c r="C7488" s="19">
        <v>0.0</v>
      </c>
      <c r="D7488" s="42">
        <v>85.3</v>
      </c>
      <c r="E7488" s="43">
        <v>1.0</v>
      </c>
      <c r="F7488" s="19" t="s">
        <v>46</v>
      </c>
      <c r="G7488" s="19" t="s">
        <v>47</v>
      </c>
      <c r="H7488" s="44" t="s">
        <v>59</v>
      </c>
      <c r="I7488" s="19" t="s">
        <v>59</v>
      </c>
    </row>
    <row r="7489">
      <c r="A7489" s="41">
        <v>44413.0</v>
      </c>
      <c r="B7489" s="19">
        <v>953013.0</v>
      </c>
      <c r="C7489" s="19">
        <v>0.0</v>
      </c>
      <c r="D7489" s="42">
        <v>45.8</v>
      </c>
      <c r="E7489" s="43">
        <v>1.0</v>
      </c>
      <c r="F7489" s="19" t="s">
        <v>46</v>
      </c>
      <c r="G7489" s="19" t="s">
        <v>47</v>
      </c>
      <c r="H7489" s="44" t="s">
        <v>151</v>
      </c>
      <c r="I7489" s="19" t="s">
        <v>151</v>
      </c>
    </row>
    <row r="7490">
      <c r="A7490" s="41">
        <v>44413.0</v>
      </c>
      <c r="B7490" s="19">
        <v>953309.0</v>
      </c>
      <c r="C7490" s="19">
        <v>0.0</v>
      </c>
      <c r="D7490" s="42">
        <v>90.4</v>
      </c>
      <c r="E7490" s="43">
        <v>1.0</v>
      </c>
      <c r="F7490" s="19" t="s">
        <v>46</v>
      </c>
      <c r="G7490" s="19" t="s">
        <v>47</v>
      </c>
      <c r="H7490" s="44" t="s">
        <v>144</v>
      </c>
      <c r="I7490" s="19" t="s">
        <v>144</v>
      </c>
    </row>
    <row r="7491">
      <c r="A7491" s="41">
        <v>44417.0</v>
      </c>
      <c r="B7491" s="19">
        <v>956409.0</v>
      </c>
      <c r="C7491" s="19">
        <v>0.0</v>
      </c>
      <c r="D7491" s="42">
        <v>70.7</v>
      </c>
      <c r="E7491" s="43">
        <v>1.0</v>
      </c>
      <c r="F7491" s="19" t="s">
        <v>46</v>
      </c>
      <c r="G7491" s="19" t="s">
        <v>47</v>
      </c>
      <c r="H7491" s="44" t="s">
        <v>194</v>
      </c>
      <c r="I7491" s="19" t="s">
        <v>194</v>
      </c>
    </row>
    <row r="7492">
      <c r="A7492" s="41">
        <v>44422.0</v>
      </c>
      <c r="B7492" s="19">
        <v>960404.0</v>
      </c>
      <c r="C7492" s="19">
        <v>0.0</v>
      </c>
      <c r="D7492" s="42">
        <v>189.1</v>
      </c>
      <c r="E7492" s="43">
        <v>1.0</v>
      </c>
      <c r="F7492" s="19" t="s">
        <v>46</v>
      </c>
      <c r="G7492" s="19" t="s">
        <v>47</v>
      </c>
      <c r="H7492" s="44" t="s">
        <v>243</v>
      </c>
      <c r="I7492" s="19" t="s">
        <v>243</v>
      </c>
    </row>
    <row r="7493">
      <c r="A7493" s="41">
        <v>44423.0</v>
      </c>
      <c r="B7493" s="19">
        <v>960558.0</v>
      </c>
      <c r="C7493" s="19">
        <v>0.0</v>
      </c>
      <c r="D7493" s="42">
        <v>75.8</v>
      </c>
      <c r="E7493" s="43">
        <v>1.0</v>
      </c>
      <c r="F7493" s="19" t="s">
        <v>46</v>
      </c>
      <c r="G7493" s="19" t="s">
        <v>47</v>
      </c>
      <c r="H7493" s="44" t="s">
        <v>229</v>
      </c>
      <c r="I7493" s="19" t="s">
        <v>229</v>
      </c>
    </row>
    <row r="7494">
      <c r="A7494" s="41">
        <v>44423.0</v>
      </c>
      <c r="B7494" s="19">
        <v>960644.0</v>
      </c>
      <c r="C7494" s="19">
        <v>0.0</v>
      </c>
      <c r="D7494" s="42">
        <v>34.9</v>
      </c>
      <c r="E7494" s="43">
        <v>1.0</v>
      </c>
      <c r="F7494" s="19" t="s">
        <v>46</v>
      </c>
      <c r="G7494" s="19" t="s">
        <v>47</v>
      </c>
      <c r="H7494" s="44" t="s">
        <v>251</v>
      </c>
      <c r="I7494" s="19" t="s">
        <v>251</v>
      </c>
    </row>
    <row r="7495">
      <c r="A7495" s="41">
        <v>44410.0</v>
      </c>
      <c r="B7495" s="19">
        <v>950909.0</v>
      </c>
      <c r="C7495" s="19">
        <v>0.0</v>
      </c>
      <c r="D7495" s="42">
        <v>79.5</v>
      </c>
      <c r="E7495" s="43">
        <v>1.0</v>
      </c>
      <c r="F7495" s="19" t="s">
        <v>46</v>
      </c>
      <c r="G7495" s="19" t="s">
        <v>47</v>
      </c>
      <c r="H7495" s="44" t="s">
        <v>63</v>
      </c>
      <c r="I7495" s="19" t="s">
        <v>63</v>
      </c>
    </row>
    <row r="7496">
      <c r="A7496" s="41">
        <v>44411.0</v>
      </c>
      <c r="B7496" s="19">
        <v>951369.0</v>
      </c>
      <c r="C7496" s="19">
        <v>1.0</v>
      </c>
      <c r="D7496" s="42">
        <v>36.3</v>
      </c>
      <c r="E7496" s="43">
        <v>1.0</v>
      </c>
      <c r="F7496" s="19" t="s">
        <v>46</v>
      </c>
      <c r="G7496" s="19" t="s">
        <v>47</v>
      </c>
      <c r="H7496" s="44" t="s">
        <v>126</v>
      </c>
      <c r="I7496" s="19" t="s">
        <v>126</v>
      </c>
    </row>
    <row r="7497">
      <c r="A7497" s="41">
        <v>44413.0</v>
      </c>
      <c r="B7497" s="19">
        <v>953461.0</v>
      </c>
      <c r="C7497" s="19">
        <v>0.0</v>
      </c>
      <c r="D7497" s="42">
        <v>49.4</v>
      </c>
      <c r="E7497" s="43">
        <v>1.0</v>
      </c>
      <c r="F7497" s="19" t="s">
        <v>46</v>
      </c>
      <c r="G7497" s="19" t="s">
        <v>47</v>
      </c>
      <c r="H7497" s="44" t="s">
        <v>151</v>
      </c>
      <c r="I7497" s="19" t="s">
        <v>151</v>
      </c>
    </row>
    <row r="7498">
      <c r="A7498" s="41">
        <v>44416.0</v>
      </c>
      <c r="B7498" s="19">
        <v>955861.0</v>
      </c>
      <c r="C7498" s="19">
        <v>0.0</v>
      </c>
      <c r="D7498" s="42">
        <v>61.2</v>
      </c>
      <c r="E7498" s="43">
        <v>1.0</v>
      </c>
      <c r="F7498" s="19" t="s">
        <v>46</v>
      </c>
      <c r="G7498" s="19" t="s">
        <v>47</v>
      </c>
      <c r="H7498" s="44" t="s">
        <v>180</v>
      </c>
      <c r="I7498" s="19" t="s">
        <v>180</v>
      </c>
    </row>
    <row r="7499">
      <c r="A7499" s="41">
        <v>44416.0</v>
      </c>
      <c r="B7499" s="19">
        <v>955327.0</v>
      </c>
      <c r="C7499" s="19">
        <v>1.0</v>
      </c>
      <c r="D7499" s="42">
        <v>137.4</v>
      </c>
      <c r="E7499" s="43">
        <v>1.0</v>
      </c>
      <c r="F7499" s="19" t="s">
        <v>46</v>
      </c>
      <c r="G7499" s="19" t="s">
        <v>47</v>
      </c>
      <c r="H7499" s="44" t="s">
        <v>183</v>
      </c>
      <c r="I7499" s="19" t="s">
        <v>183</v>
      </c>
    </row>
    <row r="7500">
      <c r="A7500" s="41">
        <v>44416.0</v>
      </c>
      <c r="B7500" s="19">
        <v>955959.0</v>
      </c>
      <c r="C7500" s="19">
        <v>1.0</v>
      </c>
      <c r="D7500" s="42">
        <v>65.9</v>
      </c>
      <c r="E7500" s="43">
        <v>1.0</v>
      </c>
      <c r="F7500" s="19" t="s">
        <v>46</v>
      </c>
      <c r="G7500" s="19" t="s">
        <v>47</v>
      </c>
      <c r="H7500" s="44" t="s">
        <v>183</v>
      </c>
      <c r="I7500" s="19" t="s">
        <v>183</v>
      </c>
    </row>
    <row r="7501">
      <c r="A7501" s="41">
        <v>44417.0</v>
      </c>
      <c r="B7501" s="19">
        <v>956476.0</v>
      </c>
      <c r="C7501" s="19">
        <v>0.0</v>
      </c>
      <c r="D7501" s="42">
        <v>48.1</v>
      </c>
      <c r="E7501" s="43">
        <v>1.0</v>
      </c>
      <c r="F7501" s="19" t="s">
        <v>46</v>
      </c>
      <c r="G7501" s="19" t="s">
        <v>47</v>
      </c>
      <c r="H7501" s="44" t="s">
        <v>194</v>
      </c>
      <c r="I7501" s="19" t="s">
        <v>194</v>
      </c>
    </row>
    <row r="7502">
      <c r="A7502" s="41">
        <v>44422.0</v>
      </c>
      <c r="B7502" s="19">
        <v>960057.0</v>
      </c>
      <c r="C7502" s="19">
        <v>1.0</v>
      </c>
      <c r="D7502" s="42">
        <v>36.1</v>
      </c>
      <c r="E7502" s="43">
        <v>1.0</v>
      </c>
      <c r="F7502" s="19" t="s">
        <v>46</v>
      </c>
      <c r="G7502" s="19" t="s">
        <v>47</v>
      </c>
      <c r="H7502" s="44" t="s">
        <v>238</v>
      </c>
      <c r="I7502" s="19" t="s">
        <v>238</v>
      </c>
    </row>
    <row r="7503">
      <c r="A7503" s="41">
        <v>44409.0</v>
      </c>
      <c r="B7503" s="19">
        <v>949898.0</v>
      </c>
      <c r="C7503" s="19">
        <v>0.0</v>
      </c>
      <c r="D7503" s="42">
        <v>36.7</v>
      </c>
      <c r="E7503" s="43">
        <v>1.0</v>
      </c>
      <c r="F7503" s="19" t="s">
        <v>46</v>
      </c>
      <c r="G7503" s="19" t="s">
        <v>47</v>
      </c>
      <c r="H7503" s="44" t="s">
        <v>53</v>
      </c>
      <c r="I7503" s="19" t="s">
        <v>53</v>
      </c>
    </row>
    <row r="7504">
      <c r="A7504" s="41">
        <v>44409.0</v>
      </c>
      <c r="B7504" s="19">
        <v>949218.0</v>
      </c>
      <c r="C7504" s="19">
        <v>0.0</v>
      </c>
      <c r="D7504" s="42">
        <v>57.6</v>
      </c>
      <c r="E7504" s="43">
        <v>1.0</v>
      </c>
      <c r="F7504" s="19" t="s">
        <v>46</v>
      </c>
      <c r="G7504" s="19" t="s">
        <v>47</v>
      </c>
      <c r="H7504" s="44" t="s">
        <v>59</v>
      </c>
      <c r="I7504" s="19" t="s">
        <v>59</v>
      </c>
    </row>
    <row r="7505">
      <c r="A7505" s="41">
        <v>44410.0</v>
      </c>
      <c r="B7505" s="19">
        <v>950431.0</v>
      </c>
      <c r="C7505" s="19">
        <v>0.0</v>
      </c>
      <c r="D7505" s="42">
        <v>39.9</v>
      </c>
      <c r="E7505" s="43">
        <v>1.0</v>
      </c>
      <c r="F7505" s="19" t="s">
        <v>46</v>
      </c>
      <c r="G7505" s="19" t="s">
        <v>47</v>
      </c>
      <c r="H7505" s="44" t="s">
        <v>102</v>
      </c>
      <c r="I7505" s="19" t="s">
        <v>102</v>
      </c>
    </row>
    <row r="7506">
      <c r="A7506" s="41">
        <v>44413.0</v>
      </c>
      <c r="B7506" s="19">
        <v>953079.0</v>
      </c>
      <c r="C7506" s="19">
        <v>1.0</v>
      </c>
      <c r="D7506" s="42">
        <v>106.3</v>
      </c>
      <c r="E7506" s="43">
        <v>1.0</v>
      </c>
      <c r="F7506" s="19" t="s">
        <v>46</v>
      </c>
      <c r="G7506" s="19" t="s">
        <v>47</v>
      </c>
      <c r="H7506" s="44" t="s">
        <v>150</v>
      </c>
      <c r="I7506" s="19" t="s">
        <v>150</v>
      </c>
    </row>
    <row r="7507">
      <c r="A7507" s="41">
        <v>44413.0</v>
      </c>
      <c r="B7507" s="19">
        <v>952948.0</v>
      </c>
      <c r="C7507" s="19">
        <v>0.0</v>
      </c>
      <c r="D7507" s="42">
        <v>61.5</v>
      </c>
      <c r="E7507" s="43">
        <v>1.0</v>
      </c>
      <c r="F7507" s="19" t="s">
        <v>46</v>
      </c>
      <c r="G7507" s="19" t="s">
        <v>47</v>
      </c>
      <c r="H7507" s="44" t="s">
        <v>153</v>
      </c>
      <c r="I7507" s="19" t="s">
        <v>153</v>
      </c>
    </row>
    <row r="7508">
      <c r="A7508" s="41">
        <v>44413.0</v>
      </c>
      <c r="B7508" s="19">
        <v>953679.0</v>
      </c>
      <c r="C7508" s="19">
        <v>0.0</v>
      </c>
      <c r="D7508" s="42">
        <v>49.4</v>
      </c>
      <c r="E7508" s="43">
        <v>1.0</v>
      </c>
      <c r="F7508" s="19" t="s">
        <v>46</v>
      </c>
      <c r="G7508" s="19" t="s">
        <v>47</v>
      </c>
      <c r="H7508" s="44" t="s">
        <v>153</v>
      </c>
      <c r="I7508" s="19" t="s">
        <v>153</v>
      </c>
    </row>
    <row r="7509">
      <c r="A7509" s="41">
        <v>44415.0</v>
      </c>
      <c r="B7509" s="19">
        <v>954952.0</v>
      </c>
      <c r="C7509" s="19">
        <v>0.0</v>
      </c>
      <c r="D7509" s="42">
        <v>38.4</v>
      </c>
      <c r="E7509" s="43">
        <v>1.0</v>
      </c>
      <c r="F7509" s="19" t="s">
        <v>46</v>
      </c>
      <c r="G7509" s="19" t="s">
        <v>47</v>
      </c>
      <c r="H7509" s="44" t="s">
        <v>59</v>
      </c>
      <c r="I7509" s="19" t="s">
        <v>59</v>
      </c>
    </row>
    <row r="7510">
      <c r="A7510" s="41">
        <v>44416.0</v>
      </c>
      <c r="B7510" s="19">
        <v>955716.0</v>
      </c>
      <c r="C7510" s="19">
        <v>1.0</v>
      </c>
      <c r="D7510" s="42">
        <v>56.7</v>
      </c>
      <c r="E7510" s="43">
        <v>1.0</v>
      </c>
      <c r="F7510" s="19" t="s">
        <v>46</v>
      </c>
      <c r="G7510" s="19" t="s">
        <v>47</v>
      </c>
      <c r="H7510" s="44" t="s">
        <v>180</v>
      </c>
      <c r="I7510" s="19" t="s">
        <v>180</v>
      </c>
    </row>
    <row r="7511">
      <c r="A7511" s="41">
        <v>44416.0</v>
      </c>
      <c r="B7511" s="19">
        <v>955414.0</v>
      </c>
      <c r="C7511" s="19">
        <v>0.0</v>
      </c>
      <c r="D7511" s="42">
        <v>73.5</v>
      </c>
      <c r="E7511" s="43">
        <v>1.0</v>
      </c>
      <c r="F7511" s="19" t="s">
        <v>46</v>
      </c>
      <c r="G7511" s="19" t="s">
        <v>47</v>
      </c>
      <c r="H7511" s="44" t="s">
        <v>182</v>
      </c>
      <c r="I7511" s="19" t="s">
        <v>182</v>
      </c>
    </row>
    <row r="7512">
      <c r="A7512" s="41">
        <v>44419.0</v>
      </c>
      <c r="B7512" s="19">
        <v>958017.0</v>
      </c>
      <c r="C7512" s="19">
        <v>0.0</v>
      </c>
      <c r="D7512" s="42">
        <v>133.7</v>
      </c>
      <c r="E7512" s="43">
        <v>1.0</v>
      </c>
      <c r="F7512" s="19" t="s">
        <v>46</v>
      </c>
      <c r="G7512" s="19" t="s">
        <v>47</v>
      </c>
      <c r="H7512" s="44" t="s">
        <v>216</v>
      </c>
      <c r="I7512" s="19" t="s">
        <v>216</v>
      </c>
    </row>
    <row r="7513">
      <c r="A7513" s="41">
        <v>44420.0</v>
      </c>
      <c r="B7513" s="19">
        <v>958653.0</v>
      </c>
      <c r="C7513" s="19">
        <v>0.0</v>
      </c>
      <c r="D7513" s="42">
        <v>64.7</v>
      </c>
      <c r="E7513" s="43">
        <v>1.0</v>
      </c>
      <c r="F7513" s="19" t="s">
        <v>46</v>
      </c>
      <c r="G7513" s="19" t="s">
        <v>47</v>
      </c>
      <c r="H7513" s="44" t="s">
        <v>231</v>
      </c>
      <c r="I7513" s="19" t="s">
        <v>231</v>
      </c>
    </row>
    <row r="7514">
      <c r="A7514" s="41">
        <v>44420.0</v>
      </c>
      <c r="B7514" s="19">
        <v>958614.0</v>
      </c>
      <c r="C7514" s="19">
        <v>0.0</v>
      </c>
      <c r="D7514" s="42">
        <v>79.4</v>
      </c>
      <c r="E7514" s="43">
        <v>1.0</v>
      </c>
      <c r="F7514" s="19" t="s">
        <v>46</v>
      </c>
      <c r="G7514" s="19" t="s">
        <v>47</v>
      </c>
      <c r="H7514" s="44" t="s">
        <v>226</v>
      </c>
      <c r="I7514" s="19" t="s">
        <v>226</v>
      </c>
    </row>
    <row r="7515">
      <c r="A7515" s="41">
        <v>44421.0</v>
      </c>
      <c r="B7515" s="19">
        <v>959642.0</v>
      </c>
      <c r="C7515" s="19">
        <v>1.0</v>
      </c>
      <c r="D7515" s="42">
        <v>63.8</v>
      </c>
      <c r="E7515" s="43">
        <v>1.0</v>
      </c>
      <c r="F7515" s="19" t="s">
        <v>46</v>
      </c>
      <c r="G7515" s="19" t="s">
        <v>47</v>
      </c>
      <c r="H7515" s="44" t="s">
        <v>239</v>
      </c>
      <c r="I7515" s="19" t="s">
        <v>239</v>
      </c>
    </row>
    <row r="7516">
      <c r="A7516" s="41">
        <v>44422.0</v>
      </c>
      <c r="B7516" s="19">
        <v>960092.0</v>
      </c>
      <c r="C7516" s="19">
        <v>0.0</v>
      </c>
      <c r="D7516" s="42">
        <v>46.9</v>
      </c>
      <c r="E7516" s="43">
        <v>1.0</v>
      </c>
      <c r="F7516" s="19" t="s">
        <v>46</v>
      </c>
      <c r="G7516" s="19" t="s">
        <v>47</v>
      </c>
      <c r="H7516" s="44" t="s">
        <v>225</v>
      </c>
      <c r="I7516" s="19" t="s">
        <v>225</v>
      </c>
    </row>
    <row r="7517">
      <c r="A7517" s="41">
        <v>44409.0</v>
      </c>
      <c r="B7517" s="19">
        <v>949804.0</v>
      </c>
      <c r="C7517" s="19">
        <v>0.0</v>
      </c>
      <c r="D7517" s="42">
        <v>95.7</v>
      </c>
      <c r="E7517" s="43">
        <v>1.0</v>
      </c>
      <c r="F7517" s="19" t="s">
        <v>46</v>
      </c>
      <c r="G7517" s="19" t="s">
        <v>47</v>
      </c>
      <c r="H7517" s="44" t="s">
        <v>55</v>
      </c>
      <c r="I7517" s="19" t="s">
        <v>55</v>
      </c>
    </row>
    <row r="7518">
      <c r="A7518" s="41">
        <v>44411.0</v>
      </c>
      <c r="B7518" s="19">
        <v>951452.0</v>
      </c>
      <c r="C7518" s="19">
        <v>0.0</v>
      </c>
      <c r="D7518" s="42">
        <v>68.3</v>
      </c>
      <c r="E7518" s="43">
        <v>1.0</v>
      </c>
      <c r="F7518" s="19" t="s">
        <v>46</v>
      </c>
      <c r="G7518" s="19" t="s">
        <v>47</v>
      </c>
      <c r="H7518" s="44" t="s">
        <v>60</v>
      </c>
      <c r="I7518" s="19" t="s">
        <v>60</v>
      </c>
    </row>
    <row r="7519">
      <c r="A7519" s="41">
        <v>44413.0</v>
      </c>
      <c r="B7519" s="19">
        <v>953847.0</v>
      </c>
      <c r="C7519" s="19">
        <v>0.0</v>
      </c>
      <c r="D7519" s="42">
        <v>164.5</v>
      </c>
      <c r="E7519" s="43">
        <v>1.0</v>
      </c>
      <c r="F7519" s="19" t="s">
        <v>46</v>
      </c>
      <c r="G7519" s="19" t="s">
        <v>47</v>
      </c>
      <c r="H7519" s="44" t="s">
        <v>142</v>
      </c>
      <c r="I7519" s="19" t="s">
        <v>142</v>
      </c>
    </row>
    <row r="7520">
      <c r="A7520" s="41">
        <v>44413.0</v>
      </c>
      <c r="B7520" s="19">
        <v>953960.0</v>
      </c>
      <c r="C7520" s="19">
        <v>0.0</v>
      </c>
      <c r="D7520" s="42">
        <v>69.7</v>
      </c>
      <c r="E7520" s="43">
        <v>1.0</v>
      </c>
      <c r="F7520" s="19" t="s">
        <v>46</v>
      </c>
      <c r="G7520" s="19" t="s">
        <v>47</v>
      </c>
      <c r="H7520" s="44" t="s">
        <v>150</v>
      </c>
      <c r="I7520" s="19" t="s">
        <v>150</v>
      </c>
    </row>
    <row r="7521">
      <c r="A7521" s="41">
        <v>44413.0</v>
      </c>
      <c r="B7521" s="19">
        <v>953884.0</v>
      </c>
      <c r="C7521" s="19">
        <v>1.0</v>
      </c>
      <c r="D7521" s="42">
        <v>65.2</v>
      </c>
      <c r="E7521" s="43">
        <v>1.0</v>
      </c>
      <c r="F7521" s="19" t="s">
        <v>46</v>
      </c>
      <c r="G7521" s="19" t="s">
        <v>47</v>
      </c>
      <c r="H7521" s="44" t="s">
        <v>147</v>
      </c>
      <c r="I7521" s="19" t="s">
        <v>147</v>
      </c>
    </row>
    <row r="7522">
      <c r="A7522" s="41">
        <v>44414.0</v>
      </c>
      <c r="B7522" s="19">
        <v>954350.0</v>
      </c>
      <c r="C7522" s="19">
        <v>0.0</v>
      </c>
      <c r="D7522" s="42">
        <v>62.4</v>
      </c>
      <c r="E7522" s="43">
        <v>1.0</v>
      </c>
      <c r="F7522" s="19" t="s">
        <v>46</v>
      </c>
      <c r="G7522" s="19" t="s">
        <v>47</v>
      </c>
      <c r="H7522" s="44" t="s">
        <v>70</v>
      </c>
      <c r="I7522" s="19" t="s">
        <v>70</v>
      </c>
    </row>
    <row r="7523">
      <c r="A7523" s="41">
        <v>44416.0</v>
      </c>
      <c r="B7523" s="19">
        <v>956251.0</v>
      </c>
      <c r="C7523" s="19">
        <v>1.0</v>
      </c>
      <c r="D7523" s="42">
        <v>68.4</v>
      </c>
      <c r="E7523" s="43">
        <v>1.0</v>
      </c>
      <c r="F7523" s="19" t="s">
        <v>46</v>
      </c>
      <c r="G7523" s="19" t="s">
        <v>47</v>
      </c>
      <c r="H7523" s="44" t="s">
        <v>52</v>
      </c>
      <c r="I7523" s="19" t="s">
        <v>52</v>
      </c>
    </row>
    <row r="7524">
      <c r="A7524" s="41">
        <v>44416.0</v>
      </c>
      <c r="B7524" s="19">
        <v>955887.0</v>
      </c>
      <c r="C7524" s="19">
        <v>0.0</v>
      </c>
      <c r="D7524" s="42">
        <v>96.1</v>
      </c>
      <c r="E7524" s="43">
        <v>1.0</v>
      </c>
      <c r="F7524" s="19" t="s">
        <v>46</v>
      </c>
      <c r="G7524" s="19" t="s">
        <v>47</v>
      </c>
      <c r="H7524" s="44" t="s">
        <v>177</v>
      </c>
      <c r="I7524" s="19" t="s">
        <v>177</v>
      </c>
    </row>
    <row r="7525">
      <c r="A7525" s="41">
        <v>44416.0</v>
      </c>
      <c r="B7525" s="19">
        <v>956008.0</v>
      </c>
      <c r="C7525" s="19">
        <v>0.0</v>
      </c>
      <c r="D7525" s="42">
        <v>60.1</v>
      </c>
      <c r="E7525" s="43">
        <v>1.0</v>
      </c>
      <c r="F7525" s="19" t="s">
        <v>46</v>
      </c>
      <c r="G7525" s="19" t="s">
        <v>47</v>
      </c>
      <c r="H7525" s="44" t="s">
        <v>177</v>
      </c>
      <c r="I7525" s="19" t="s">
        <v>177</v>
      </c>
    </row>
    <row r="7526">
      <c r="A7526" s="41">
        <v>44417.0</v>
      </c>
      <c r="B7526" s="19">
        <v>957086.0</v>
      </c>
      <c r="C7526" s="19">
        <v>0.0</v>
      </c>
      <c r="D7526" s="42">
        <v>112.6</v>
      </c>
      <c r="E7526" s="43">
        <v>1.0</v>
      </c>
      <c r="F7526" s="19" t="s">
        <v>46</v>
      </c>
      <c r="G7526" s="19" t="s">
        <v>47</v>
      </c>
      <c r="H7526" s="44" t="s">
        <v>190</v>
      </c>
      <c r="I7526" s="19" t="s">
        <v>190</v>
      </c>
    </row>
    <row r="7527">
      <c r="A7527" s="41">
        <v>44418.0</v>
      </c>
      <c r="B7527" s="19">
        <v>957816.0</v>
      </c>
      <c r="C7527" s="19">
        <v>0.0</v>
      </c>
      <c r="D7527" s="42">
        <v>17.8</v>
      </c>
      <c r="E7527" s="43">
        <v>1.0</v>
      </c>
      <c r="F7527" s="19" t="s">
        <v>46</v>
      </c>
      <c r="G7527" s="19" t="s">
        <v>47</v>
      </c>
      <c r="H7527" s="44" t="s">
        <v>183</v>
      </c>
      <c r="I7527" s="19" t="s">
        <v>183</v>
      </c>
    </row>
    <row r="7528">
      <c r="A7528" s="41">
        <v>44420.0</v>
      </c>
      <c r="B7528" s="19">
        <v>959256.0</v>
      </c>
      <c r="C7528" s="19">
        <v>0.0</v>
      </c>
      <c r="D7528" s="42">
        <v>64.9</v>
      </c>
      <c r="E7528" s="43">
        <v>1.0</v>
      </c>
      <c r="F7528" s="19" t="s">
        <v>46</v>
      </c>
      <c r="G7528" s="19" t="s">
        <v>47</v>
      </c>
      <c r="H7528" s="44" t="s">
        <v>229</v>
      </c>
      <c r="I7528" s="19" t="s">
        <v>229</v>
      </c>
    </row>
    <row r="7529">
      <c r="A7529" s="41">
        <v>44421.0</v>
      </c>
      <c r="B7529" s="19">
        <v>959417.0</v>
      </c>
      <c r="C7529" s="19">
        <v>1.0</v>
      </c>
      <c r="D7529" s="42">
        <v>15.0</v>
      </c>
      <c r="E7529" s="43">
        <v>1.0</v>
      </c>
      <c r="F7529" s="19" t="s">
        <v>46</v>
      </c>
      <c r="G7529" s="19" t="s">
        <v>47</v>
      </c>
      <c r="H7529" s="44" t="s">
        <v>240</v>
      </c>
      <c r="I7529" s="19" t="s">
        <v>240</v>
      </c>
    </row>
    <row r="7530">
      <c r="A7530" s="41">
        <v>44421.0</v>
      </c>
      <c r="B7530" s="19">
        <v>959469.0</v>
      </c>
      <c r="C7530" s="19">
        <v>0.0</v>
      </c>
      <c r="D7530" s="42">
        <v>211.7</v>
      </c>
      <c r="E7530" s="43">
        <v>1.0</v>
      </c>
      <c r="F7530" s="19" t="s">
        <v>46</v>
      </c>
      <c r="G7530" s="19" t="s">
        <v>47</v>
      </c>
      <c r="H7530" s="44" t="s">
        <v>235</v>
      </c>
      <c r="I7530" s="19" t="s">
        <v>235</v>
      </c>
    </row>
    <row r="7531">
      <c r="A7531" s="41">
        <v>44421.0</v>
      </c>
      <c r="B7531" s="19">
        <v>959540.0</v>
      </c>
      <c r="C7531" s="19">
        <v>0.0</v>
      </c>
      <c r="D7531" s="42">
        <v>20.0</v>
      </c>
      <c r="E7531" s="43">
        <v>1.0</v>
      </c>
      <c r="F7531" s="19" t="s">
        <v>46</v>
      </c>
      <c r="G7531" s="19" t="s">
        <v>47</v>
      </c>
      <c r="H7531" s="44" t="s">
        <v>238</v>
      </c>
      <c r="I7531" s="19" t="s">
        <v>238</v>
      </c>
    </row>
    <row r="7532">
      <c r="A7532" s="41">
        <v>44423.0</v>
      </c>
      <c r="B7532" s="19">
        <v>960920.0</v>
      </c>
      <c r="C7532" s="19">
        <v>0.0</v>
      </c>
      <c r="D7532" s="42">
        <v>39.4</v>
      </c>
      <c r="E7532" s="43">
        <v>1.0</v>
      </c>
      <c r="F7532" s="19" t="s">
        <v>46</v>
      </c>
      <c r="G7532" s="19" t="s">
        <v>47</v>
      </c>
      <c r="H7532" s="44" t="s">
        <v>252</v>
      </c>
      <c r="I7532" s="19" t="s">
        <v>252</v>
      </c>
    </row>
    <row r="7533">
      <c r="A7533" s="41">
        <v>44410.0</v>
      </c>
      <c r="B7533" s="19">
        <v>950690.0</v>
      </c>
      <c r="C7533" s="19">
        <v>1.0</v>
      </c>
      <c r="D7533" s="42">
        <v>67.2</v>
      </c>
      <c r="E7533" s="43">
        <v>1.0</v>
      </c>
      <c r="F7533" s="19" t="s">
        <v>46</v>
      </c>
      <c r="G7533" s="19" t="s">
        <v>47</v>
      </c>
      <c r="H7533" s="44" t="s">
        <v>60</v>
      </c>
      <c r="I7533" s="19" t="s">
        <v>60</v>
      </c>
    </row>
    <row r="7534">
      <c r="A7534" s="41">
        <v>44413.0</v>
      </c>
      <c r="B7534" s="19">
        <v>953640.0</v>
      </c>
      <c r="C7534" s="19">
        <v>0.0</v>
      </c>
      <c r="D7534" s="42">
        <v>66.6</v>
      </c>
      <c r="E7534" s="43">
        <v>1.0</v>
      </c>
      <c r="F7534" s="19" t="s">
        <v>46</v>
      </c>
      <c r="G7534" s="19" t="s">
        <v>47</v>
      </c>
      <c r="H7534" s="44" t="s">
        <v>39</v>
      </c>
      <c r="I7534" s="19" t="s">
        <v>39</v>
      </c>
    </row>
    <row r="7535">
      <c r="A7535" s="41">
        <v>44413.0</v>
      </c>
      <c r="B7535" s="19">
        <v>953531.0</v>
      </c>
      <c r="C7535" s="19">
        <v>0.0</v>
      </c>
      <c r="D7535" s="42">
        <v>65.5</v>
      </c>
      <c r="E7535" s="43">
        <v>1.0</v>
      </c>
      <c r="F7535" s="19" t="s">
        <v>46</v>
      </c>
      <c r="G7535" s="19" t="s">
        <v>47</v>
      </c>
      <c r="H7535" s="44" t="s">
        <v>151</v>
      </c>
      <c r="I7535" s="19" t="s">
        <v>151</v>
      </c>
    </row>
    <row r="7536">
      <c r="A7536" s="41">
        <v>44416.0</v>
      </c>
      <c r="B7536" s="19">
        <v>955535.0</v>
      </c>
      <c r="C7536" s="19">
        <v>0.0</v>
      </c>
      <c r="D7536" s="42">
        <v>37.5</v>
      </c>
      <c r="E7536" s="43">
        <v>1.0</v>
      </c>
      <c r="F7536" s="19" t="s">
        <v>46</v>
      </c>
      <c r="G7536" s="19" t="s">
        <v>47</v>
      </c>
      <c r="H7536" s="44" t="s">
        <v>183</v>
      </c>
      <c r="I7536" s="19" t="s">
        <v>183</v>
      </c>
    </row>
    <row r="7537">
      <c r="A7537" s="41">
        <v>44417.0</v>
      </c>
      <c r="B7537" s="19">
        <v>956704.0</v>
      </c>
      <c r="C7537" s="19">
        <v>0.0</v>
      </c>
      <c r="D7537" s="42">
        <v>49.2</v>
      </c>
      <c r="E7537" s="43">
        <v>1.0</v>
      </c>
      <c r="F7537" s="19" t="s">
        <v>46</v>
      </c>
      <c r="G7537" s="19" t="s">
        <v>47</v>
      </c>
      <c r="H7537" s="44" t="s">
        <v>194</v>
      </c>
      <c r="I7537" s="19" t="s">
        <v>194</v>
      </c>
    </row>
    <row r="7538">
      <c r="A7538" s="41">
        <v>44423.0</v>
      </c>
      <c r="B7538" s="19">
        <v>960847.0</v>
      </c>
      <c r="C7538" s="19">
        <v>1.0</v>
      </c>
      <c r="D7538" s="42">
        <v>45.1</v>
      </c>
      <c r="E7538" s="43">
        <v>1.0</v>
      </c>
      <c r="F7538" s="19" t="s">
        <v>46</v>
      </c>
      <c r="G7538" s="19" t="s">
        <v>47</v>
      </c>
      <c r="H7538" s="44" t="s">
        <v>251</v>
      </c>
      <c r="I7538" s="19" t="s">
        <v>251</v>
      </c>
    </row>
    <row r="7539">
      <c r="A7539" s="41">
        <v>44410.0</v>
      </c>
      <c r="B7539" s="19">
        <v>950657.0</v>
      </c>
      <c r="C7539" s="19">
        <v>1.0</v>
      </c>
      <c r="D7539" s="42">
        <v>69.6</v>
      </c>
      <c r="E7539" s="43">
        <v>1.0</v>
      </c>
      <c r="F7539" s="19" t="s">
        <v>46</v>
      </c>
      <c r="G7539" s="19" t="s">
        <v>47</v>
      </c>
      <c r="H7539" s="44" t="s">
        <v>98</v>
      </c>
      <c r="I7539" s="19" t="s">
        <v>98</v>
      </c>
    </row>
    <row r="7540">
      <c r="A7540" s="41">
        <v>44413.0</v>
      </c>
      <c r="B7540" s="19">
        <v>953076.0</v>
      </c>
      <c r="C7540" s="19">
        <v>0.0</v>
      </c>
      <c r="D7540" s="42">
        <v>80.6</v>
      </c>
      <c r="E7540" s="43">
        <v>1.0</v>
      </c>
      <c r="F7540" s="19" t="s">
        <v>46</v>
      </c>
      <c r="G7540" s="19" t="s">
        <v>47</v>
      </c>
      <c r="H7540" s="44" t="s">
        <v>150</v>
      </c>
      <c r="I7540" s="19" t="s">
        <v>150</v>
      </c>
    </row>
    <row r="7541">
      <c r="A7541" s="41">
        <v>44414.0</v>
      </c>
      <c r="B7541" s="19">
        <v>954095.0</v>
      </c>
      <c r="C7541" s="19">
        <v>0.0</v>
      </c>
      <c r="D7541" s="42">
        <v>98.2</v>
      </c>
      <c r="E7541" s="43">
        <v>1.0</v>
      </c>
      <c r="F7541" s="19" t="s">
        <v>46</v>
      </c>
      <c r="G7541" s="19" t="s">
        <v>47</v>
      </c>
      <c r="H7541" s="44" t="s">
        <v>82</v>
      </c>
      <c r="I7541" s="19" t="s">
        <v>82</v>
      </c>
    </row>
    <row r="7542">
      <c r="A7542" s="41">
        <v>44416.0</v>
      </c>
      <c r="B7542" s="19">
        <v>955288.0</v>
      </c>
      <c r="C7542" s="19">
        <v>0.0</v>
      </c>
      <c r="D7542" s="42">
        <v>65.5</v>
      </c>
      <c r="E7542" s="43">
        <v>1.0</v>
      </c>
      <c r="F7542" s="19" t="s">
        <v>46</v>
      </c>
      <c r="G7542" s="19" t="s">
        <v>47</v>
      </c>
      <c r="H7542" s="44" t="s">
        <v>180</v>
      </c>
      <c r="I7542" s="19" t="s">
        <v>180</v>
      </c>
    </row>
    <row r="7543">
      <c r="A7543" s="41">
        <v>44416.0</v>
      </c>
      <c r="B7543" s="19">
        <v>956039.0</v>
      </c>
      <c r="C7543" s="19">
        <v>0.0</v>
      </c>
      <c r="D7543" s="42">
        <v>86.9</v>
      </c>
      <c r="E7543" s="43">
        <v>1.0</v>
      </c>
      <c r="F7543" s="19" t="s">
        <v>46</v>
      </c>
      <c r="G7543" s="19" t="s">
        <v>47</v>
      </c>
      <c r="H7543" s="44" t="s">
        <v>180</v>
      </c>
      <c r="I7543" s="19" t="s">
        <v>180</v>
      </c>
    </row>
    <row r="7544">
      <c r="A7544" s="41">
        <v>44416.0</v>
      </c>
      <c r="B7544" s="19">
        <v>955289.0</v>
      </c>
      <c r="C7544" s="19">
        <v>1.0</v>
      </c>
      <c r="D7544" s="42">
        <v>36.3</v>
      </c>
      <c r="E7544" s="43">
        <v>1.0</v>
      </c>
      <c r="F7544" s="19" t="s">
        <v>46</v>
      </c>
      <c r="G7544" s="19" t="s">
        <v>47</v>
      </c>
      <c r="H7544" s="44" t="s">
        <v>181</v>
      </c>
      <c r="I7544" s="19" t="s">
        <v>181</v>
      </c>
    </row>
    <row r="7545">
      <c r="A7545" s="41">
        <v>44416.0</v>
      </c>
      <c r="B7545" s="19">
        <v>955449.0</v>
      </c>
      <c r="C7545" s="19">
        <v>1.0</v>
      </c>
      <c r="D7545" s="42">
        <v>73.7</v>
      </c>
      <c r="E7545" s="43">
        <v>1.0</v>
      </c>
      <c r="F7545" s="19" t="s">
        <v>46</v>
      </c>
      <c r="G7545" s="19" t="s">
        <v>47</v>
      </c>
      <c r="H7545" s="44" t="s">
        <v>183</v>
      </c>
      <c r="I7545" s="19" t="s">
        <v>183</v>
      </c>
    </row>
    <row r="7546">
      <c r="A7546" s="41">
        <v>44416.0</v>
      </c>
      <c r="B7546" s="19">
        <v>955569.0</v>
      </c>
      <c r="C7546" s="19">
        <v>0.0</v>
      </c>
      <c r="D7546" s="42">
        <v>71.6</v>
      </c>
      <c r="E7546" s="43">
        <v>1.0</v>
      </c>
      <c r="F7546" s="19" t="s">
        <v>46</v>
      </c>
      <c r="G7546" s="19" t="s">
        <v>47</v>
      </c>
      <c r="H7546" s="44" t="s">
        <v>183</v>
      </c>
      <c r="I7546" s="19" t="s">
        <v>183</v>
      </c>
    </row>
    <row r="7547">
      <c r="A7547" s="41">
        <v>44416.0</v>
      </c>
      <c r="B7547" s="19">
        <v>955767.0</v>
      </c>
      <c r="C7547" s="19">
        <v>0.0</v>
      </c>
      <c r="D7547" s="42">
        <v>79.6</v>
      </c>
      <c r="E7547" s="43">
        <v>1.0</v>
      </c>
      <c r="F7547" s="19" t="s">
        <v>46</v>
      </c>
      <c r="G7547" s="19" t="s">
        <v>47</v>
      </c>
      <c r="H7547" s="44" t="s">
        <v>183</v>
      </c>
      <c r="I7547" s="19" t="s">
        <v>183</v>
      </c>
    </row>
    <row r="7548">
      <c r="A7548" s="41">
        <v>44420.0</v>
      </c>
      <c r="B7548" s="19">
        <v>958717.0</v>
      </c>
      <c r="C7548" s="19">
        <v>0.0</v>
      </c>
      <c r="D7548" s="42">
        <v>83.6</v>
      </c>
      <c r="E7548" s="43">
        <v>1.0</v>
      </c>
      <c r="F7548" s="19" t="s">
        <v>46</v>
      </c>
      <c r="G7548" s="19" t="s">
        <v>47</v>
      </c>
      <c r="H7548" s="44" t="s">
        <v>230</v>
      </c>
      <c r="I7548" s="19" t="s">
        <v>230</v>
      </c>
    </row>
    <row r="7549">
      <c r="A7549" s="41">
        <v>44420.0</v>
      </c>
      <c r="B7549" s="19">
        <v>958921.0</v>
      </c>
      <c r="C7549" s="19">
        <v>1.0</v>
      </c>
      <c r="D7549" s="42">
        <v>92.1</v>
      </c>
      <c r="E7549" s="43">
        <v>1.0</v>
      </c>
      <c r="F7549" s="19" t="s">
        <v>46</v>
      </c>
      <c r="G7549" s="19" t="s">
        <v>47</v>
      </c>
      <c r="H7549" s="44" t="s">
        <v>151</v>
      </c>
      <c r="I7549" s="19" t="s">
        <v>151</v>
      </c>
    </row>
    <row r="7550">
      <c r="A7550" s="41">
        <v>44421.0</v>
      </c>
      <c r="B7550" s="19">
        <v>959461.0</v>
      </c>
      <c r="C7550" s="19">
        <v>0.0</v>
      </c>
      <c r="D7550" s="42">
        <v>37.5</v>
      </c>
      <c r="E7550" s="43">
        <v>1.0</v>
      </c>
      <c r="F7550" s="19" t="s">
        <v>46</v>
      </c>
      <c r="G7550" s="19" t="s">
        <v>47</v>
      </c>
      <c r="H7550" s="44" t="s">
        <v>232</v>
      </c>
      <c r="I7550" s="19" t="s">
        <v>232</v>
      </c>
    </row>
    <row r="7551">
      <c r="A7551" s="41">
        <v>44421.0</v>
      </c>
      <c r="B7551" s="19">
        <v>959594.0</v>
      </c>
      <c r="C7551" s="19">
        <v>0.0</v>
      </c>
      <c r="D7551" s="42">
        <v>15.0</v>
      </c>
      <c r="E7551" s="43">
        <v>1.0</v>
      </c>
      <c r="F7551" s="19" t="s">
        <v>46</v>
      </c>
      <c r="G7551" s="19" t="s">
        <v>47</v>
      </c>
      <c r="H7551" s="44" t="s">
        <v>70</v>
      </c>
      <c r="I7551" s="19" t="s">
        <v>70</v>
      </c>
    </row>
    <row r="7552">
      <c r="A7552" s="41">
        <v>44411.0</v>
      </c>
      <c r="B7552" s="19">
        <v>951480.0</v>
      </c>
      <c r="C7552" s="19">
        <v>0.0</v>
      </c>
      <c r="D7552" s="42">
        <v>39.1</v>
      </c>
      <c r="E7552" s="43">
        <v>1.0</v>
      </c>
      <c r="F7552" s="19" t="s">
        <v>46</v>
      </c>
      <c r="G7552" s="19" t="s">
        <v>47</v>
      </c>
      <c r="H7552" s="44" t="s">
        <v>123</v>
      </c>
      <c r="I7552" s="19" t="s">
        <v>123</v>
      </c>
    </row>
    <row r="7553">
      <c r="A7553" s="41">
        <v>44412.0</v>
      </c>
      <c r="B7553" s="19">
        <v>952774.0</v>
      </c>
      <c r="C7553" s="19">
        <v>0.0</v>
      </c>
      <c r="D7553" s="42">
        <v>89.8</v>
      </c>
      <c r="E7553" s="43">
        <v>1.0</v>
      </c>
      <c r="F7553" s="19" t="s">
        <v>46</v>
      </c>
      <c r="G7553" s="19" t="s">
        <v>47</v>
      </c>
      <c r="H7553" s="44" t="s">
        <v>85</v>
      </c>
      <c r="I7553" s="19" t="s">
        <v>85</v>
      </c>
    </row>
    <row r="7554">
      <c r="A7554" s="41">
        <v>44417.0</v>
      </c>
      <c r="B7554" s="19">
        <v>956673.0</v>
      </c>
      <c r="C7554" s="19">
        <v>0.0</v>
      </c>
      <c r="D7554" s="42">
        <v>39.6</v>
      </c>
      <c r="E7554" s="43">
        <v>1.0</v>
      </c>
      <c r="F7554" s="19" t="s">
        <v>46</v>
      </c>
      <c r="G7554" s="19" t="s">
        <v>47</v>
      </c>
      <c r="H7554" s="44" t="s">
        <v>180</v>
      </c>
      <c r="I7554" s="19" t="s">
        <v>180</v>
      </c>
    </row>
    <row r="7555">
      <c r="A7555" s="41">
        <v>44419.0</v>
      </c>
      <c r="B7555" s="19">
        <v>958104.0</v>
      </c>
      <c r="C7555" s="19">
        <v>0.0</v>
      </c>
      <c r="D7555" s="42">
        <v>109.5</v>
      </c>
      <c r="E7555" s="43">
        <v>1.0</v>
      </c>
      <c r="F7555" s="19" t="s">
        <v>46</v>
      </c>
      <c r="G7555" s="19" t="s">
        <v>47</v>
      </c>
      <c r="H7555" s="44" t="s">
        <v>107</v>
      </c>
      <c r="I7555" s="19" t="s">
        <v>107</v>
      </c>
    </row>
    <row r="7556">
      <c r="A7556" s="41">
        <v>44420.0</v>
      </c>
      <c r="B7556" s="19">
        <v>959268.0</v>
      </c>
      <c r="C7556" s="19">
        <v>0.0</v>
      </c>
      <c r="D7556" s="42">
        <v>61.7</v>
      </c>
      <c r="E7556" s="43">
        <v>1.0</v>
      </c>
      <c r="F7556" s="19" t="s">
        <v>46</v>
      </c>
      <c r="G7556" s="19" t="s">
        <v>47</v>
      </c>
      <c r="H7556" s="44" t="s">
        <v>221</v>
      </c>
      <c r="I7556" s="19" t="s">
        <v>221</v>
      </c>
    </row>
    <row r="7557">
      <c r="A7557" s="41">
        <v>44420.0</v>
      </c>
      <c r="B7557" s="19">
        <v>959196.0</v>
      </c>
      <c r="C7557" s="19">
        <v>0.0</v>
      </c>
      <c r="D7557" s="42">
        <v>41.7</v>
      </c>
      <c r="E7557" s="43">
        <v>1.0</v>
      </c>
      <c r="F7557" s="19" t="s">
        <v>46</v>
      </c>
      <c r="G7557" s="19" t="s">
        <v>47</v>
      </c>
      <c r="H7557" s="44" t="s">
        <v>229</v>
      </c>
      <c r="I7557" s="19" t="s">
        <v>229</v>
      </c>
    </row>
    <row r="7558">
      <c r="A7558" s="41">
        <v>44410.0</v>
      </c>
      <c r="B7558" s="19">
        <v>950792.0</v>
      </c>
      <c r="C7558" s="19">
        <v>0.0</v>
      </c>
      <c r="D7558" s="42">
        <v>45.4</v>
      </c>
      <c r="E7558" s="43">
        <v>1.0</v>
      </c>
      <c r="F7558" s="19" t="s">
        <v>46</v>
      </c>
      <c r="G7558" s="19" t="s">
        <v>47</v>
      </c>
      <c r="H7558" s="44" t="s">
        <v>93</v>
      </c>
      <c r="I7558" s="19" t="s">
        <v>93</v>
      </c>
    </row>
    <row r="7559">
      <c r="A7559" s="41">
        <v>44413.0</v>
      </c>
      <c r="B7559" s="19">
        <v>952932.0</v>
      </c>
      <c r="C7559" s="19">
        <v>0.0</v>
      </c>
      <c r="D7559" s="42">
        <v>63.6</v>
      </c>
      <c r="E7559" s="43">
        <v>1.0</v>
      </c>
      <c r="F7559" s="19" t="s">
        <v>46</v>
      </c>
      <c r="G7559" s="19" t="s">
        <v>47</v>
      </c>
      <c r="H7559" s="44" t="s">
        <v>151</v>
      </c>
      <c r="I7559" s="19" t="s">
        <v>151</v>
      </c>
    </row>
    <row r="7560">
      <c r="A7560" s="41">
        <v>44415.0</v>
      </c>
      <c r="B7560" s="19">
        <v>955181.0</v>
      </c>
      <c r="C7560" s="19">
        <v>0.0</v>
      </c>
      <c r="D7560" s="42">
        <v>59.2</v>
      </c>
      <c r="E7560" s="43">
        <v>1.0</v>
      </c>
      <c r="F7560" s="19" t="s">
        <v>46</v>
      </c>
      <c r="G7560" s="19" t="s">
        <v>47</v>
      </c>
      <c r="H7560" s="44" t="s">
        <v>74</v>
      </c>
      <c r="I7560" s="19" t="s">
        <v>74</v>
      </c>
    </row>
    <row r="7561">
      <c r="A7561" s="41">
        <v>44416.0</v>
      </c>
      <c r="B7561" s="19">
        <v>955297.0</v>
      </c>
      <c r="C7561" s="19">
        <v>0.0</v>
      </c>
      <c r="D7561" s="42">
        <v>96.8</v>
      </c>
      <c r="E7561" s="43">
        <v>1.0</v>
      </c>
      <c r="F7561" s="19" t="s">
        <v>46</v>
      </c>
      <c r="G7561" s="19" t="s">
        <v>47</v>
      </c>
      <c r="H7561" s="44" t="s">
        <v>183</v>
      </c>
      <c r="I7561" s="19" t="s">
        <v>183</v>
      </c>
    </row>
    <row r="7562">
      <c r="A7562" s="41">
        <v>44416.0</v>
      </c>
      <c r="B7562" s="19">
        <v>955302.0</v>
      </c>
      <c r="C7562" s="19">
        <v>1.0</v>
      </c>
      <c r="D7562" s="42">
        <v>64.1</v>
      </c>
      <c r="E7562" s="43">
        <v>1.0</v>
      </c>
      <c r="F7562" s="19" t="s">
        <v>46</v>
      </c>
      <c r="G7562" s="19" t="s">
        <v>47</v>
      </c>
      <c r="H7562" s="44" t="s">
        <v>178</v>
      </c>
      <c r="I7562" s="19" t="s">
        <v>178</v>
      </c>
    </row>
    <row r="7563">
      <c r="A7563" s="41">
        <v>44418.0</v>
      </c>
      <c r="B7563" s="19">
        <v>957247.0</v>
      </c>
      <c r="C7563" s="19">
        <v>0.0</v>
      </c>
      <c r="D7563" s="42">
        <v>42.0</v>
      </c>
      <c r="E7563" s="43">
        <v>1.0</v>
      </c>
      <c r="F7563" s="19" t="s">
        <v>46</v>
      </c>
      <c r="G7563" s="19" t="s">
        <v>47</v>
      </c>
      <c r="H7563" s="44" t="s">
        <v>212</v>
      </c>
      <c r="I7563" s="19" t="s">
        <v>212</v>
      </c>
    </row>
    <row r="7564">
      <c r="A7564" s="41">
        <v>44421.0</v>
      </c>
      <c r="B7564" s="19">
        <v>959502.0</v>
      </c>
      <c r="C7564" s="19">
        <v>1.0</v>
      </c>
      <c r="D7564" s="42">
        <v>108.7</v>
      </c>
      <c r="E7564" s="43">
        <v>1.0</v>
      </c>
      <c r="F7564" s="19" t="s">
        <v>46</v>
      </c>
      <c r="G7564" s="19" t="s">
        <v>47</v>
      </c>
      <c r="H7564" s="44" t="s">
        <v>236</v>
      </c>
      <c r="I7564" s="19" t="s">
        <v>236</v>
      </c>
    </row>
    <row r="7565">
      <c r="A7565" s="41">
        <v>44409.0</v>
      </c>
      <c r="B7565" s="19">
        <v>949932.0</v>
      </c>
      <c r="C7565" s="19">
        <v>0.0</v>
      </c>
      <c r="D7565" s="42">
        <v>79.5</v>
      </c>
      <c r="E7565" s="43">
        <v>1.0</v>
      </c>
      <c r="F7565" s="19" t="s">
        <v>46</v>
      </c>
      <c r="G7565" s="19" t="s">
        <v>47</v>
      </c>
      <c r="H7565" s="44" t="s">
        <v>54</v>
      </c>
      <c r="I7565" s="19" t="s">
        <v>54</v>
      </c>
    </row>
    <row r="7566">
      <c r="A7566" s="41">
        <v>44409.0</v>
      </c>
      <c r="B7566" s="19">
        <v>949265.0</v>
      </c>
      <c r="C7566" s="19">
        <v>1.0</v>
      </c>
      <c r="D7566" s="42">
        <v>100.5</v>
      </c>
      <c r="E7566" s="43">
        <v>1.0</v>
      </c>
      <c r="F7566" s="19" t="s">
        <v>46</v>
      </c>
      <c r="G7566" s="19" t="s">
        <v>47</v>
      </c>
      <c r="H7566" s="44" t="s">
        <v>60</v>
      </c>
      <c r="I7566" s="19" t="s">
        <v>60</v>
      </c>
    </row>
    <row r="7567">
      <c r="A7567" s="41">
        <v>44413.0</v>
      </c>
      <c r="B7567" s="19">
        <v>953416.0</v>
      </c>
      <c r="C7567" s="19">
        <v>1.0</v>
      </c>
      <c r="D7567" s="42">
        <v>64.5</v>
      </c>
      <c r="E7567" s="43">
        <v>1.0</v>
      </c>
      <c r="F7567" s="19" t="s">
        <v>46</v>
      </c>
      <c r="G7567" s="19" t="s">
        <v>47</v>
      </c>
      <c r="H7567" s="44" t="s">
        <v>142</v>
      </c>
      <c r="I7567" s="19" t="s">
        <v>142</v>
      </c>
    </row>
    <row r="7568">
      <c r="A7568" s="41">
        <v>44413.0</v>
      </c>
      <c r="B7568" s="19">
        <v>952963.0</v>
      </c>
      <c r="C7568" s="19">
        <v>0.0</v>
      </c>
      <c r="D7568" s="42">
        <v>62.8</v>
      </c>
      <c r="E7568" s="43">
        <v>1.0</v>
      </c>
      <c r="F7568" s="19" t="s">
        <v>46</v>
      </c>
      <c r="G7568" s="19" t="s">
        <v>47</v>
      </c>
      <c r="H7568" s="44" t="s">
        <v>154</v>
      </c>
      <c r="I7568" s="19" t="s">
        <v>154</v>
      </c>
    </row>
    <row r="7569">
      <c r="A7569" s="41">
        <v>44413.0</v>
      </c>
      <c r="B7569" s="19">
        <v>952942.0</v>
      </c>
      <c r="C7569" s="19">
        <v>1.0</v>
      </c>
      <c r="D7569" s="42">
        <v>69.6</v>
      </c>
      <c r="E7569" s="43">
        <v>1.0</v>
      </c>
      <c r="F7569" s="19" t="s">
        <v>46</v>
      </c>
      <c r="G7569" s="19" t="s">
        <v>47</v>
      </c>
      <c r="H7569" s="44" t="s">
        <v>152</v>
      </c>
      <c r="I7569" s="19" t="s">
        <v>152</v>
      </c>
    </row>
    <row r="7570">
      <c r="A7570" s="41">
        <v>44413.0</v>
      </c>
      <c r="B7570" s="19">
        <v>953543.0</v>
      </c>
      <c r="C7570" s="19">
        <v>0.0</v>
      </c>
      <c r="D7570" s="42">
        <v>77.1</v>
      </c>
      <c r="E7570" s="43">
        <v>1.0</v>
      </c>
      <c r="F7570" s="19" t="s">
        <v>46</v>
      </c>
      <c r="G7570" s="19" t="s">
        <v>47</v>
      </c>
      <c r="H7570" s="44" t="s">
        <v>151</v>
      </c>
      <c r="I7570" s="19" t="s">
        <v>151</v>
      </c>
    </row>
    <row r="7571">
      <c r="A7571" s="41">
        <v>44415.0</v>
      </c>
      <c r="B7571" s="19">
        <v>955076.0</v>
      </c>
      <c r="C7571" s="19">
        <v>1.0</v>
      </c>
      <c r="D7571" s="42">
        <v>33.7</v>
      </c>
      <c r="E7571" s="43">
        <v>1.0</v>
      </c>
      <c r="F7571" s="19" t="s">
        <v>46</v>
      </c>
      <c r="G7571" s="19" t="s">
        <v>47</v>
      </c>
      <c r="H7571" s="44" t="s">
        <v>73</v>
      </c>
      <c r="I7571" s="19" t="s">
        <v>73</v>
      </c>
    </row>
    <row r="7572">
      <c r="A7572" s="41">
        <v>44416.0</v>
      </c>
      <c r="B7572" s="19">
        <v>955512.0</v>
      </c>
      <c r="C7572" s="19">
        <v>1.0</v>
      </c>
      <c r="D7572" s="42">
        <v>65.5</v>
      </c>
      <c r="E7572" s="43">
        <v>1.0</v>
      </c>
      <c r="F7572" s="19" t="s">
        <v>46</v>
      </c>
      <c r="G7572" s="19" t="s">
        <v>47</v>
      </c>
      <c r="H7572" s="44" t="s">
        <v>183</v>
      </c>
      <c r="I7572" s="19" t="s">
        <v>183</v>
      </c>
    </row>
    <row r="7573">
      <c r="A7573" s="41">
        <v>44410.0</v>
      </c>
      <c r="B7573" s="19">
        <v>950622.0</v>
      </c>
      <c r="C7573" s="19">
        <v>0.0</v>
      </c>
      <c r="D7573" s="42">
        <v>56.6</v>
      </c>
      <c r="E7573" s="43">
        <v>1.0</v>
      </c>
      <c r="F7573" s="19" t="s">
        <v>46</v>
      </c>
      <c r="G7573" s="19" t="s">
        <v>47</v>
      </c>
      <c r="H7573" s="44" t="s">
        <v>108</v>
      </c>
      <c r="I7573" s="19" t="s">
        <v>108</v>
      </c>
    </row>
    <row r="7574">
      <c r="A7574" s="41">
        <v>44411.0</v>
      </c>
      <c r="B7574" s="19">
        <v>951257.0</v>
      </c>
      <c r="C7574" s="19">
        <v>0.0</v>
      </c>
      <c r="D7574" s="42">
        <v>44.9</v>
      </c>
      <c r="E7574" s="43">
        <v>1.0</v>
      </c>
      <c r="F7574" s="19" t="s">
        <v>46</v>
      </c>
      <c r="G7574" s="19" t="s">
        <v>47</v>
      </c>
      <c r="H7574" s="44" t="s">
        <v>70</v>
      </c>
      <c r="I7574" s="19" t="s">
        <v>70</v>
      </c>
    </row>
    <row r="7575">
      <c r="A7575" s="41">
        <v>44411.0</v>
      </c>
      <c r="B7575" s="19">
        <v>951567.0</v>
      </c>
      <c r="C7575" s="19">
        <v>0.0</v>
      </c>
      <c r="D7575" s="42">
        <v>121.8</v>
      </c>
      <c r="E7575" s="43">
        <v>1.0</v>
      </c>
      <c r="F7575" s="19" t="s">
        <v>46</v>
      </c>
      <c r="G7575" s="19" t="s">
        <v>47</v>
      </c>
      <c r="H7575" s="44" t="s">
        <v>117</v>
      </c>
      <c r="I7575" s="19" t="s">
        <v>117</v>
      </c>
    </row>
    <row r="7576">
      <c r="A7576" s="41">
        <v>44413.0</v>
      </c>
      <c r="B7576" s="19">
        <v>953567.0</v>
      </c>
      <c r="C7576" s="19">
        <v>0.0</v>
      </c>
      <c r="D7576" s="42">
        <v>65.7</v>
      </c>
      <c r="E7576" s="43">
        <v>1.0</v>
      </c>
      <c r="F7576" s="19" t="s">
        <v>46</v>
      </c>
      <c r="G7576" s="19" t="s">
        <v>47</v>
      </c>
      <c r="H7576" s="44" t="s">
        <v>151</v>
      </c>
      <c r="I7576" s="19" t="s">
        <v>151</v>
      </c>
    </row>
    <row r="7577">
      <c r="A7577" s="41">
        <v>44413.0</v>
      </c>
      <c r="B7577" s="19">
        <v>953651.0</v>
      </c>
      <c r="C7577" s="19">
        <v>0.0</v>
      </c>
      <c r="D7577" s="42">
        <v>83.5</v>
      </c>
      <c r="E7577" s="43">
        <v>1.0</v>
      </c>
      <c r="F7577" s="19" t="s">
        <v>46</v>
      </c>
      <c r="G7577" s="19" t="s">
        <v>47</v>
      </c>
      <c r="H7577" s="44" t="s">
        <v>151</v>
      </c>
      <c r="I7577" s="19" t="s">
        <v>151</v>
      </c>
    </row>
    <row r="7578">
      <c r="A7578" s="41">
        <v>44415.0</v>
      </c>
      <c r="B7578" s="19">
        <v>955226.0</v>
      </c>
      <c r="C7578" s="19">
        <v>0.0</v>
      </c>
      <c r="D7578" s="42">
        <v>64.2</v>
      </c>
      <c r="E7578" s="43">
        <v>1.0</v>
      </c>
      <c r="F7578" s="19" t="s">
        <v>46</v>
      </c>
      <c r="G7578" s="19" t="s">
        <v>47</v>
      </c>
      <c r="H7578" s="44" t="s">
        <v>145</v>
      </c>
      <c r="I7578" s="19" t="s">
        <v>145</v>
      </c>
    </row>
    <row r="7579">
      <c r="A7579" s="41">
        <v>44416.0</v>
      </c>
      <c r="B7579" s="19">
        <v>955833.0</v>
      </c>
      <c r="C7579" s="19">
        <v>1.0</v>
      </c>
      <c r="D7579" s="42">
        <v>64.1</v>
      </c>
      <c r="E7579" s="43">
        <v>1.0</v>
      </c>
      <c r="F7579" s="19" t="s">
        <v>46</v>
      </c>
      <c r="G7579" s="19" t="s">
        <v>47</v>
      </c>
      <c r="H7579" s="44" t="s">
        <v>183</v>
      </c>
      <c r="I7579" s="19" t="s">
        <v>183</v>
      </c>
    </row>
    <row r="7580">
      <c r="A7580" s="41">
        <v>44420.0</v>
      </c>
      <c r="B7580" s="19">
        <v>958917.0</v>
      </c>
      <c r="C7580" s="19">
        <v>0.0</v>
      </c>
      <c r="D7580" s="42">
        <v>321.7</v>
      </c>
      <c r="E7580" s="43">
        <v>1.0</v>
      </c>
      <c r="F7580" s="19" t="s">
        <v>46</v>
      </c>
      <c r="G7580" s="19" t="s">
        <v>47</v>
      </c>
      <c r="H7580" s="44" t="s">
        <v>229</v>
      </c>
      <c r="I7580" s="19" t="s">
        <v>229</v>
      </c>
    </row>
    <row r="7581">
      <c r="A7581" s="41">
        <v>44420.0</v>
      </c>
      <c r="B7581" s="19">
        <v>958905.0</v>
      </c>
      <c r="C7581" s="19">
        <v>0.0</v>
      </c>
      <c r="D7581" s="42">
        <v>321.7</v>
      </c>
      <c r="E7581" s="43">
        <v>1.0</v>
      </c>
      <c r="F7581" s="19" t="s">
        <v>46</v>
      </c>
      <c r="G7581" s="19" t="s">
        <v>47</v>
      </c>
      <c r="H7581" s="44" t="s">
        <v>229</v>
      </c>
      <c r="I7581" s="19" t="s">
        <v>229</v>
      </c>
    </row>
    <row r="7582">
      <c r="A7582" s="41">
        <v>44423.0</v>
      </c>
      <c r="B7582" s="19">
        <v>960566.0</v>
      </c>
      <c r="C7582" s="19">
        <v>0.0</v>
      </c>
      <c r="D7582" s="42">
        <v>22.6</v>
      </c>
      <c r="E7582" s="43">
        <v>1.0</v>
      </c>
      <c r="F7582" s="19" t="s">
        <v>46</v>
      </c>
      <c r="G7582" s="19" t="s">
        <v>47</v>
      </c>
      <c r="H7582" s="44" t="s">
        <v>256</v>
      </c>
      <c r="I7582" s="19" t="s">
        <v>256</v>
      </c>
    </row>
    <row r="7583">
      <c r="A7583" s="41">
        <v>44409.0</v>
      </c>
      <c r="B7583" s="19">
        <v>949736.0</v>
      </c>
      <c r="C7583" s="19">
        <v>0.0</v>
      </c>
      <c r="D7583" s="42">
        <v>63.8</v>
      </c>
      <c r="E7583" s="43">
        <v>1.0</v>
      </c>
      <c r="F7583" s="19" t="s">
        <v>46</v>
      </c>
      <c r="G7583" s="19" t="s">
        <v>47</v>
      </c>
      <c r="H7583" s="44" t="s">
        <v>59</v>
      </c>
      <c r="I7583" s="19" t="s">
        <v>59</v>
      </c>
    </row>
    <row r="7584">
      <c r="A7584" s="41">
        <v>44411.0</v>
      </c>
      <c r="B7584" s="19">
        <v>951961.0</v>
      </c>
      <c r="C7584" s="19">
        <v>0.0</v>
      </c>
      <c r="D7584" s="42">
        <v>31.9</v>
      </c>
      <c r="E7584" s="43">
        <v>1.0</v>
      </c>
      <c r="F7584" s="19" t="s">
        <v>46</v>
      </c>
      <c r="G7584" s="19" t="s">
        <v>47</v>
      </c>
      <c r="H7584" s="44" t="s">
        <v>121</v>
      </c>
      <c r="I7584" s="19" t="s">
        <v>121</v>
      </c>
    </row>
    <row r="7585">
      <c r="A7585" s="41">
        <v>44413.0</v>
      </c>
      <c r="B7585" s="19">
        <v>953456.0</v>
      </c>
      <c r="C7585" s="19">
        <v>0.0</v>
      </c>
      <c r="D7585" s="42">
        <v>33.8</v>
      </c>
      <c r="E7585" s="43">
        <v>1.0</v>
      </c>
      <c r="F7585" s="19" t="s">
        <v>46</v>
      </c>
      <c r="G7585" s="19" t="s">
        <v>47</v>
      </c>
      <c r="H7585" s="44" t="s">
        <v>149</v>
      </c>
      <c r="I7585" s="19" t="s">
        <v>149</v>
      </c>
    </row>
    <row r="7586">
      <c r="A7586" s="41">
        <v>44416.0</v>
      </c>
      <c r="B7586" s="19">
        <v>955737.0</v>
      </c>
      <c r="C7586" s="19">
        <v>0.0</v>
      </c>
      <c r="D7586" s="42">
        <v>66.3</v>
      </c>
      <c r="E7586" s="43">
        <v>1.0</v>
      </c>
      <c r="F7586" s="19" t="s">
        <v>46</v>
      </c>
      <c r="G7586" s="19" t="s">
        <v>47</v>
      </c>
      <c r="H7586" s="44" t="s">
        <v>183</v>
      </c>
      <c r="I7586" s="19" t="s">
        <v>183</v>
      </c>
    </row>
    <row r="7587">
      <c r="A7587" s="41">
        <v>44416.0</v>
      </c>
      <c r="B7587" s="19">
        <v>955316.0</v>
      </c>
      <c r="C7587" s="19">
        <v>1.0</v>
      </c>
      <c r="D7587" s="42">
        <v>37.8</v>
      </c>
      <c r="E7587" s="43">
        <v>1.0</v>
      </c>
      <c r="F7587" s="19" t="s">
        <v>46</v>
      </c>
      <c r="G7587" s="19" t="s">
        <v>47</v>
      </c>
      <c r="H7587" s="44" t="s">
        <v>177</v>
      </c>
      <c r="I7587" s="19" t="s">
        <v>177</v>
      </c>
    </row>
    <row r="7588">
      <c r="A7588" s="41">
        <v>44417.0</v>
      </c>
      <c r="B7588" s="19">
        <v>956792.0</v>
      </c>
      <c r="C7588" s="19">
        <v>0.0</v>
      </c>
      <c r="D7588" s="42">
        <v>59.4</v>
      </c>
      <c r="E7588" s="43">
        <v>1.0</v>
      </c>
      <c r="F7588" s="19" t="s">
        <v>46</v>
      </c>
      <c r="G7588" s="19" t="s">
        <v>47</v>
      </c>
      <c r="H7588" s="44" t="s">
        <v>180</v>
      </c>
      <c r="I7588" s="19" t="s">
        <v>180</v>
      </c>
    </row>
    <row r="7589">
      <c r="A7589" s="41">
        <v>44417.0</v>
      </c>
      <c r="B7589" s="19">
        <v>956846.0</v>
      </c>
      <c r="C7589" s="19">
        <v>0.0</v>
      </c>
      <c r="D7589" s="42">
        <v>51.7</v>
      </c>
      <c r="E7589" s="43">
        <v>1.0</v>
      </c>
      <c r="F7589" s="19" t="s">
        <v>46</v>
      </c>
      <c r="G7589" s="19" t="s">
        <v>47</v>
      </c>
      <c r="H7589" s="44" t="s">
        <v>182</v>
      </c>
      <c r="I7589" s="19" t="s">
        <v>182</v>
      </c>
    </row>
    <row r="7590">
      <c r="A7590" s="41">
        <v>44420.0</v>
      </c>
      <c r="B7590" s="19">
        <v>959192.0</v>
      </c>
      <c r="C7590" s="19">
        <v>0.0</v>
      </c>
      <c r="D7590" s="42">
        <v>22.8</v>
      </c>
      <c r="E7590" s="43">
        <v>1.0</v>
      </c>
      <c r="F7590" s="19" t="s">
        <v>46</v>
      </c>
      <c r="G7590" s="19" t="s">
        <v>47</v>
      </c>
      <c r="H7590" s="44" t="s">
        <v>229</v>
      </c>
      <c r="I7590" s="19" t="s">
        <v>229</v>
      </c>
    </row>
    <row r="7591">
      <c r="A7591" s="41">
        <v>44410.0</v>
      </c>
      <c r="B7591" s="19">
        <v>950854.0</v>
      </c>
      <c r="C7591" s="19">
        <v>1.0</v>
      </c>
      <c r="D7591" s="42">
        <v>104.0</v>
      </c>
      <c r="E7591" s="43">
        <v>1.0</v>
      </c>
      <c r="F7591" s="19" t="s">
        <v>46</v>
      </c>
      <c r="G7591" s="19" t="s">
        <v>47</v>
      </c>
      <c r="H7591" s="44" t="s">
        <v>71</v>
      </c>
      <c r="I7591" s="19" t="s">
        <v>71</v>
      </c>
    </row>
    <row r="7592">
      <c r="A7592" s="41">
        <v>44411.0</v>
      </c>
      <c r="B7592" s="19">
        <v>951881.0</v>
      </c>
      <c r="C7592" s="19">
        <v>0.0</v>
      </c>
      <c r="D7592" s="42">
        <v>43.6</v>
      </c>
      <c r="E7592" s="43">
        <v>1.0</v>
      </c>
      <c r="F7592" s="19" t="s">
        <v>46</v>
      </c>
      <c r="G7592" s="19" t="s">
        <v>47</v>
      </c>
      <c r="H7592" s="44" t="s">
        <v>121</v>
      </c>
      <c r="I7592" s="19" t="s">
        <v>121</v>
      </c>
    </row>
    <row r="7593">
      <c r="A7593" s="41">
        <v>44412.0</v>
      </c>
      <c r="B7593" s="19">
        <v>952554.0</v>
      </c>
      <c r="C7593" s="19">
        <v>0.0</v>
      </c>
      <c r="D7593" s="42">
        <v>75.8</v>
      </c>
      <c r="E7593" s="43">
        <v>1.0</v>
      </c>
      <c r="F7593" s="19" t="s">
        <v>46</v>
      </c>
      <c r="G7593" s="19" t="s">
        <v>47</v>
      </c>
      <c r="H7593" s="44" t="s">
        <v>131</v>
      </c>
      <c r="I7593" s="19" t="s">
        <v>131</v>
      </c>
    </row>
    <row r="7594">
      <c r="A7594" s="41">
        <v>44413.0</v>
      </c>
      <c r="B7594" s="19">
        <v>953518.0</v>
      </c>
      <c r="C7594" s="19">
        <v>0.0</v>
      </c>
      <c r="D7594" s="42">
        <v>67.6</v>
      </c>
      <c r="E7594" s="43">
        <v>1.0</v>
      </c>
      <c r="F7594" s="19" t="s">
        <v>46</v>
      </c>
      <c r="G7594" s="19" t="s">
        <v>47</v>
      </c>
      <c r="H7594" s="44" t="s">
        <v>151</v>
      </c>
      <c r="I7594" s="19" t="s">
        <v>151</v>
      </c>
    </row>
    <row r="7595">
      <c r="A7595" s="41">
        <v>44413.0</v>
      </c>
      <c r="B7595" s="19">
        <v>953353.0</v>
      </c>
      <c r="C7595" s="19">
        <v>0.0</v>
      </c>
      <c r="D7595" s="42">
        <v>44.8</v>
      </c>
      <c r="E7595" s="43">
        <v>1.0</v>
      </c>
      <c r="F7595" s="19" t="s">
        <v>46</v>
      </c>
      <c r="G7595" s="19" t="s">
        <v>47</v>
      </c>
      <c r="H7595" s="44" t="s">
        <v>153</v>
      </c>
      <c r="I7595" s="19" t="s">
        <v>153</v>
      </c>
    </row>
    <row r="7596">
      <c r="A7596" s="41">
        <v>44416.0</v>
      </c>
      <c r="B7596" s="19">
        <v>955633.0</v>
      </c>
      <c r="C7596" s="19">
        <v>1.0</v>
      </c>
      <c r="D7596" s="42">
        <v>76.7</v>
      </c>
      <c r="E7596" s="43">
        <v>1.0</v>
      </c>
      <c r="F7596" s="19" t="s">
        <v>46</v>
      </c>
      <c r="G7596" s="19" t="s">
        <v>47</v>
      </c>
      <c r="H7596" s="44" t="s">
        <v>183</v>
      </c>
      <c r="I7596" s="19" t="s">
        <v>183</v>
      </c>
    </row>
    <row r="7597">
      <c r="A7597" s="41">
        <v>44420.0</v>
      </c>
      <c r="B7597" s="19">
        <v>958969.0</v>
      </c>
      <c r="C7597" s="19">
        <v>0.0</v>
      </c>
      <c r="D7597" s="42">
        <v>66.3</v>
      </c>
      <c r="E7597" s="43">
        <v>1.0</v>
      </c>
      <c r="F7597" s="19" t="s">
        <v>46</v>
      </c>
      <c r="G7597" s="19" t="s">
        <v>47</v>
      </c>
      <c r="H7597" s="44" t="s">
        <v>92</v>
      </c>
      <c r="I7597" s="19" t="s">
        <v>92</v>
      </c>
    </row>
    <row r="7598">
      <c r="A7598" s="41">
        <v>44409.0</v>
      </c>
      <c r="B7598" s="19">
        <v>949614.0</v>
      </c>
      <c r="C7598" s="19">
        <v>1.0</v>
      </c>
      <c r="D7598" s="42">
        <v>0.0</v>
      </c>
      <c r="E7598" s="43">
        <v>1.0</v>
      </c>
      <c r="F7598" s="19" t="s">
        <v>46</v>
      </c>
      <c r="G7598" s="19" t="s">
        <v>47</v>
      </c>
      <c r="H7598" s="44" t="s">
        <v>71</v>
      </c>
      <c r="I7598" s="19" t="s">
        <v>71</v>
      </c>
    </row>
    <row r="7599">
      <c r="A7599" s="41">
        <v>44409.0</v>
      </c>
      <c r="B7599" s="19">
        <v>949996.0</v>
      </c>
      <c r="C7599" s="19">
        <v>1.0</v>
      </c>
      <c r="D7599" s="42">
        <v>39.8</v>
      </c>
      <c r="E7599" s="43">
        <v>1.0</v>
      </c>
      <c r="F7599" s="19" t="s">
        <v>46</v>
      </c>
      <c r="G7599" s="19" t="s">
        <v>47</v>
      </c>
      <c r="H7599" s="44" t="s">
        <v>59</v>
      </c>
      <c r="I7599" s="19" t="s">
        <v>59</v>
      </c>
    </row>
    <row r="7600">
      <c r="A7600" s="41">
        <v>44412.0</v>
      </c>
      <c r="B7600" s="19">
        <v>952749.0</v>
      </c>
      <c r="C7600" s="19">
        <v>1.0</v>
      </c>
      <c r="D7600" s="42">
        <v>38.0</v>
      </c>
      <c r="E7600" s="43">
        <v>1.0</v>
      </c>
      <c r="F7600" s="19" t="s">
        <v>46</v>
      </c>
      <c r="G7600" s="19" t="s">
        <v>47</v>
      </c>
      <c r="H7600" s="44" t="s">
        <v>71</v>
      </c>
      <c r="I7600" s="19" t="s">
        <v>71</v>
      </c>
    </row>
    <row r="7601">
      <c r="A7601" s="41">
        <v>44413.0</v>
      </c>
      <c r="B7601" s="19">
        <v>952858.0</v>
      </c>
      <c r="C7601" s="19">
        <v>0.0</v>
      </c>
      <c r="D7601" s="42">
        <v>68.2</v>
      </c>
      <c r="E7601" s="43">
        <v>1.0</v>
      </c>
      <c r="F7601" s="19" t="s">
        <v>46</v>
      </c>
      <c r="G7601" s="19" t="s">
        <v>47</v>
      </c>
      <c r="H7601" s="44" t="s">
        <v>154</v>
      </c>
      <c r="I7601" s="19" t="s">
        <v>154</v>
      </c>
    </row>
    <row r="7602">
      <c r="A7602" s="41">
        <v>44416.0</v>
      </c>
      <c r="B7602" s="19">
        <v>956088.0</v>
      </c>
      <c r="C7602" s="19">
        <v>0.0</v>
      </c>
      <c r="D7602" s="42">
        <v>69.5</v>
      </c>
      <c r="E7602" s="43">
        <v>1.0</v>
      </c>
      <c r="F7602" s="19" t="s">
        <v>46</v>
      </c>
      <c r="G7602" s="19" t="s">
        <v>47</v>
      </c>
      <c r="H7602" s="44" t="s">
        <v>180</v>
      </c>
      <c r="I7602" s="19" t="s">
        <v>180</v>
      </c>
    </row>
    <row r="7603">
      <c r="A7603" s="41">
        <v>44419.0</v>
      </c>
      <c r="B7603" s="19">
        <v>958015.0</v>
      </c>
      <c r="C7603" s="19">
        <v>0.0</v>
      </c>
      <c r="D7603" s="42">
        <v>42.3</v>
      </c>
      <c r="E7603" s="43">
        <v>1.0</v>
      </c>
      <c r="F7603" s="19" t="s">
        <v>46</v>
      </c>
      <c r="G7603" s="19" t="s">
        <v>47</v>
      </c>
      <c r="H7603" s="44" t="s">
        <v>80</v>
      </c>
      <c r="I7603" s="19" t="s">
        <v>80</v>
      </c>
    </row>
    <row r="7604">
      <c r="A7604" s="41">
        <v>44420.0</v>
      </c>
      <c r="B7604" s="19">
        <v>958967.0</v>
      </c>
      <c r="C7604" s="19">
        <v>1.0</v>
      </c>
      <c r="D7604" s="42">
        <v>23.0</v>
      </c>
      <c r="E7604" s="43">
        <v>1.0</v>
      </c>
      <c r="F7604" s="19" t="s">
        <v>46</v>
      </c>
      <c r="G7604" s="19" t="s">
        <v>47</v>
      </c>
      <c r="H7604" s="44" t="s">
        <v>71</v>
      </c>
      <c r="I7604" s="19" t="s">
        <v>71</v>
      </c>
    </row>
    <row r="7605">
      <c r="A7605" s="41">
        <v>44420.0</v>
      </c>
      <c r="B7605" s="19">
        <v>958853.0</v>
      </c>
      <c r="C7605" s="19">
        <v>0.0</v>
      </c>
      <c r="D7605" s="42">
        <v>92.5</v>
      </c>
      <c r="E7605" s="43">
        <v>1.0</v>
      </c>
      <c r="F7605" s="19" t="s">
        <v>46</v>
      </c>
      <c r="G7605" s="19" t="s">
        <v>47</v>
      </c>
      <c r="H7605" s="44" t="s">
        <v>226</v>
      </c>
      <c r="I7605" s="19" t="s">
        <v>226</v>
      </c>
    </row>
    <row r="7606">
      <c r="A7606" s="41">
        <v>44420.0</v>
      </c>
      <c r="B7606" s="19">
        <v>958756.0</v>
      </c>
      <c r="C7606" s="19">
        <v>0.0</v>
      </c>
      <c r="D7606" s="42">
        <v>17.1</v>
      </c>
      <c r="E7606" s="43">
        <v>1.0</v>
      </c>
      <c r="F7606" s="19" t="s">
        <v>46</v>
      </c>
      <c r="G7606" s="19" t="s">
        <v>47</v>
      </c>
      <c r="H7606" s="44" t="s">
        <v>39</v>
      </c>
      <c r="I7606" s="19" t="s">
        <v>39</v>
      </c>
    </row>
    <row r="7607">
      <c r="A7607" s="41">
        <v>44409.0</v>
      </c>
      <c r="B7607" s="19">
        <v>949206.0</v>
      </c>
      <c r="C7607" s="19">
        <v>0.0</v>
      </c>
      <c r="D7607" s="42">
        <v>48.0</v>
      </c>
      <c r="E7607" s="43">
        <v>1.0</v>
      </c>
      <c r="F7607" s="19" t="s">
        <v>46</v>
      </c>
      <c r="G7607" s="19" t="s">
        <v>47</v>
      </c>
      <c r="H7607" s="44" t="s">
        <v>61</v>
      </c>
      <c r="I7607" s="19" t="s">
        <v>61</v>
      </c>
    </row>
    <row r="7608">
      <c r="A7608" s="41">
        <v>44410.0</v>
      </c>
      <c r="B7608" s="19">
        <v>950121.0</v>
      </c>
      <c r="C7608" s="19">
        <v>1.0</v>
      </c>
      <c r="D7608" s="42">
        <v>79.5</v>
      </c>
      <c r="E7608" s="43">
        <v>1.0</v>
      </c>
      <c r="F7608" s="19" t="s">
        <v>46</v>
      </c>
      <c r="G7608" s="19" t="s">
        <v>47</v>
      </c>
      <c r="H7608" s="44" t="s">
        <v>62</v>
      </c>
      <c r="I7608" s="19" t="s">
        <v>62</v>
      </c>
    </row>
    <row r="7609">
      <c r="A7609" s="41">
        <v>44414.0</v>
      </c>
      <c r="B7609" s="19">
        <v>954454.0</v>
      </c>
      <c r="C7609" s="19">
        <v>1.0</v>
      </c>
      <c r="D7609" s="42">
        <v>75.8</v>
      </c>
      <c r="E7609" s="43">
        <v>1.0</v>
      </c>
      <c r="F7609" s="19" t="s">
        <v>46</v>
      </c>
      <c r="G7609" s="19" t="s">
        <v>47</v>
      </c>
      <c r="H7609" s="44" t="s">
        <v>160</v>
      </c>
      <c r="I7609" s="19" t="s">
        <v>160</v>
      </c>
    </row>
    <row r="7610">
      <c r="A7610" s="41">
        <v>44415.0</v>
      </c>
      <c r="B7610" s="19">
        <v>955208.0</v>
      </c>
      <c r="C7610" s="19">
        <v>0.0</v>
      </c>
      <c r="D7610" s="42">
        <v>177.0</v>
      </c>
      <c r="E7610" s="43">
        <v>1.0</v>
      </c>
      <c r="F7610" s="19" t="s">
        <v>46</v>
      </c>
      <c r="G7610" s="19" t="s">
        <v>47</v>
      </c>
      <c r="H7610" s="44" t="s">
        <v>164</v>
      </c>
      <c r="I7610" s="19" t="s">
        <v>164</v>
      </c>
    </row>
    <row r="7611">
      <c r="A7611" s="41">
        <v>44416.0</v>
      </c>
      <c r="B7611" s="19">
        <v>955424.0</v>
      </c>
      <c r="C7611" s="19">
        <v>1.0</v>
      </c>
      <c r="D7611" s="42">
        <v>88.2</v>
      </c>
      <c r="E7611" s="43">
        <v>1.0</v>
      </c>
      <c r="F7611" s="19" t="s">
        <v>46</v>
      </c>
      <c r="G7611" s="19" t="s">
        <v>47</v>
      </c>
      <c r="H7611" s="44" t="s">
        <v>71</v>
      </c>
      <c r="I7611" s="19" t="s">
        <v>71</v>
      </c>
    </row>
    <row r="7612">
      <c r="A7612" s="41">
        <v>44417.0</v>
      </c>
      <c r="B7612" s="19">
        <v>956471.0</v>
      </c>
      <c r="C7612" s="19">
        <v>0.0</v>
      </c>
      <c r="D7612" s="42">
        <v>79.5</v>
      </c>
      <c r="E7612" s="43">
        <v>1.0</v>
      </c>
      <c r="F7612" s="19" t="s">
        <v>46</v>
      </c>
      <c r="G7612" s="19" t="s">
        <v>47</v>
      </c>
      <c r="H7612" s="44" t="s">
        <v>183</v>
      </c>
      <c r="I7612" s="19" t="s">
        <v>183</v>
      </c>
    </row>
    <row r="7613">
      <c r="A7613" s="41">
        <v>44417.0</v>
      </c>
      <c r="B7613" s="19">
        <v>956404.0</v>
      </c>
      <c r="C7613" s="19">
        <v>0.0</v>
      </c>
      <c r="D7613" s="42">
        <v>46.5</v>
      </c>
      <c r="E7613" s="43">
        <v>1.0</v>
      </c>
      <c r="F7613" s="19" t="s">
        <v>46</v>
      </c>
      <c r="G7613" s="19" t="s">
        <v>47</v>
      </c>
      <c r="H7613" s="44" t="s">
        <v>196</v>
      </c>
      <c r="I7613" s="19" t="s">
        <v>196</v>
      </c>
    </row>
    <row r="7614">
      <c r="A7614" s="41">
        <v>44417.0</v>
      </c>
      <c r="B7614" s="19">
        <v>956706.0</v>
      </c>
      <c r="C7614" s="19">
        <v>0.0</v>
      </c>
      <c r="D7614" s="42">
        <v>57.7</v>
      </c>
      <c r="E7614" s="43">
        <v>1.0</v>
      </c>
      <c r="F7614" s="19" t="s">
        <v>46</v>
      </c>
      <c r="G7614" s="19" t="s">
        <v>47</v>
      </c>
      <c r="H7614" s="44" t="s">
        <v>92</v>
      </c>
      <c r="I7614" s="19" t="s">
        <v>92</v>
      </c>
    </row>
    <row r="7615">
      <c r="A7615" s="41">
        <v>44418.0</v>
      </c>
      <c r="B7615" s="19">
        <v>957577.0</v>
      </c>
      <c r="C7615" s="19">
        <v>0.0</v>
      </c>
      <c r="D7615" s="42">
        <v>39.1</v>
      </c>
      <c r="E7615" s="43">
        <v>1.0</v>
      </c>
      <c r="F7615" s="19" t="s">
        <v>46</v>
      </c>
      <c r="G7615" s="19" t="s">
        <v>47</v>
      </c>
      <c r="H7615" s="44" t="s">
        <v>129</v>
      </c>
      <c r="I7615" s="19" t="s">
        <v>129</v>
      </c>
    </row>
    <row r="7616">
      <c r="A7616" s="41">
        <v>44419.0</v>
      </c>
      <c r="B7616" s="19">
        <v>958502.0</v>
      </c>
      <c r="C7616" s="19">
        <v>0.0</v>
      </c>
      <c r="D7616" s="42">
        <v>177.8</v>
      </c>
      <c r="E7616" s="43">
        <v>1.0</v>
      </c>
      <c r="F7616" s="19" t="s">
        <v>46</v>
      </c>
      <c r="G7616" s="19" t="s">
        <v>47</v>
      </c>
      <c r="H7616" s="44" t="s">
        <v>108</v>
      </c>
      <c r="I7616" s="19" t="s">
        <v>108</v>
      </c>
    </row>
    <row r="7617">
      <c r="A7617" s="41">
        <v>44420.0</v>
      </c>
      <c r="B7617" s="19">
        <v>958721.0</v>
      </c>
      <c r="C7617" s="19">
        <v>0.0</v>
      </c>
      <c r="D7617" s="42">
        <v>50.7</v>
      </c>
      <c r="E7617" s="43">
        <v>1.0</v>
      </c>
      <c r="F7617" s="19" t="s">
        <v>46</v>
      </c>
      <c r="G7617" s="19" t="s">
        <v>47</v>
      </c>
      <c r="H7617" s="44" t="s">
        <v>230</v>
      </c>
      <c r="I7617" s="19" t="s">
        <v>230</v>
      </c>
    </row>
    <row r="7618">
      <c r="A7618" s="41">
        <v>44422.0</v>
      </c>
      <c r="B7618" s="19">
        <v>960062.0</v>
      </c>
      <c r="C7618" s="19">
        <v>0.0</v>
      </c>
      <c r="D7618" s="42">
        <v>44.0</v>
      </c>
      <c r="E7618" s="43">
        <v>1.0</v>
      </c>
      <c r="F7618" s="19" t="s">
        <v>46</v>
      </c>
      <c r="G7618" s="19" t="s">
        <v>47</v>
      </c>
      <c r="H7618" s="44" t="s">
        <v>238</v>
      </c>
      <c r="I7618" s="19" t="s">
        <v>238</v>
      </c>
    </row>
    <row r="7619">
      <c r="A7619" s="41">
        <v>44423.0</v>
      </c>
      <c r="B7619" s="19">
        <v>960511.0</v>
      </c>
      <c r="C7619" s="19">
        <v>0.0</v>
      </c>
      <c r="D7619" s="42">
        <v>41.0</v>
      </c>
      <c r="E7619" s="43">
        <v>1.0</v>
      </c>
      <c r="F7619" s="19" t="s">
        <v>46</v>
      </c>
      <c r="G7619" s="19" t="s">
        <v>47</v>
      </c>
      <c r="H7619" s="44" t="s">
        <v>180</v>
      </c>
      <c r="I7619" s="19" t="s">
        <v>180</v>
      </c>
    </row>
    <row r="7620">
      <c r="A7620" s="41">
        <v>44413.0</v>
      </c>
      <c r="B7620" s="19">
        <v>952966.0</v>
      </c>
      <c r="C7620" s="19">
        <v>0.0</v>
      </c>
      <c r="D7620" s="42">
        <v>57.8</v>
      </c>
      <c r="E7620" s="43">
        <v>1.0</v>
      </c>
      <c r="F7620" s="19" t="s">
        <v>46</v>
      </c>
      <c r="G7620" s="19" t="s">
        <v>47</v>
      </c>
      <c r="H7620" s="44" t="s">
        <v>150</v>
      </c>
      <c r="I7620" s="19" t="s">
        <v>150</v>
      </c>
    </row>
    <row r="7621">
      <c r="A7621" s="41">
        <v>44416.0</v>
      </c>
      <c r="B7621" s="19">
        <v>955525.0</v>
      </c>
      <c r="C7621" s="19">
        <v>0.0</v>
      </c>
      <c r="D7621" s="42">
        <v>65.0</v>
      </c>
      <c r="E7621" s="43">
        <v>1.0</v>
      </c>
      <c r="F7621" s="19" t="s">
        <v>46</v>
      </c>
      <c r="G7621" s="19" t="s">
        <v>47</v>
      </c>
      <c r="H7621" s="44" t="s">
        <v>180</v>
      </c>
      <c r="I7621" s="19" t="s">
        <v>180</v>
      </c>
    </row>
    <row r="7622">
      <c r="A7622" s="41">
        <v>44416.0</v>
      </c>
      <c r="B7622" s="19">
        <v>955824.0</v>
      </c>
      <c r="C7622" s="19">
        <v>0.0</v>
      </c>
      <c r="D7622" s="42">
        <v>128.9</v>
      </c>
      <c r="E7622" s="43">
        <v>1.0</v>
      </c>
      <c r="F7622" s="19" t="s">
        <v>46</v>
      </c>
      <c r="G7622" s="19" t="s">
        <v>47</v>
      </c>
      <c r="H7622" s="44" t="s">
        <v>161</v>
      </c>
      <c r="I7622" s="19" t="s">
        <v>161</v>
      </c>
    </row>
    <row r="7623">
      <c r="A7623" s="41">
        <v>44416.0</v>
      </c>
      <c r="B7623" s="19">
        <v>955652.0</v>
      </c>
      <c r="C7623" s="19">
        <v>0.0</v>
      </c>
      <c r="D7623" s="42">
        <v>14.2</v>
      </c>
      <c r="E7623" s="43">
        <v>1.0</v>
      </c>
      <c r="F7623" s="19" t="s">
        <v>46</v>
      </c>
      <c r="G7623" s="19" t="s">
        <v>47</v>
      </c>
      <c r="H7623" s="44" t="s">
        <v>94</v>
      </c>
      <c r="I7623" s="19" t="s">
        <v>94</v>
      </c>
    </row>
    <row r="7624">
      <c r="A7624" s="41">
        <v>44416.0</v>
      </c>
      <c r="B7624" s="19">
        <v>955915.0</v>
      </c>
      <c r="C7624" s="19">
        <v>1.0</v>
      </c>
      <c r="D7624" s="42">
        <v>71.3</v>
      </c>
      <c r="E7624" s="43">
        <v>1.0</v>
      </c>
      <c r="F7624" s="19" t="s">
        <v>46</v>
      </c>
      <c r="G7624" s="19" t="s">
        <v>47</v>
      </c>
      <c r="H7624" s="44" t="s">
        <v>183</v>
      </c>
      <c r="I7624" s="19" t="s">
        <v>183</v>
      </c>
    </row>
    <row r="7625">
      <c r="A7625" s="41">
        <v>44416.0</v>
      </c>
      <c r="B7625" s="19">
        <v>955307.0</v>
      </c>
      <c r="C7625" s="19">
        <v>1.0</v>
      </c>
      <c r="D7625" s="42">
        <v>61.1</v>
      </c>
      <c r="E7625" s="43">
        <v>1.0</v>
      </c>
      <c r="F7625" s="19" t="s">
        <v>46</v>
      </c>
      <c r="G7625" s="19" t="s">
        <v>47</v>
      </c>
      <c r="H7625" s="44" t="s">
        <v>182</v>
      </c>
      <c r="I7625" s="19" t="s">
        <v>182</v>
      </c>
    </row>
    <row r="7626">
      <c r="A7626" s="41">
        <v>44419.0</v>
      </c>
      <c r="B7626" s="19">
        <v>958226.0</v>
      </c>
      <c r="C7626" s="19">
        <v>1.0</v>
      </c>
      <c r="D7626" s="42">
        <v>45.8</v>
      </c>
      <c r="E7626" s="43">
        <v>1.0</v>
      </c>
      <c r="F7626" s="19" t="s">
        <v>46</v>
      </c>
      <c r="G7626" s="19" t="s">
        <v>47</v>
      </c>
      <c r="H7626" s="44" t="s">
        <v>190</v>
      </c>
      <c r="I7626" s="19" t="s">
        <v>190</v>
      </c>
    </row>
    <row r="7627">
      <c r="A7627" s="41">
        <v>44421.0</v>
      </c>
      <c r="B7627" s="19">
        <v>959489.0</v>
      </c>
      <c r="C7627" s="19">
        <v>1.0</v>
      </c>
      <c r="D7627" s="42">
        <v>46.4</v>
      </c>
      <c r="E7627" s="43">
        <v>1.0</v>
      </c>
      <c r="F7627" s="19" t="s">
        <v>46</v>
      </c>
      <c r="G7627" s="19" t="s">
        <v>47</v>
      </c>
      <c r="H7627" s="44" t="s">
        <v>235</v>
      </c>
      <c r="I7627" s="19" t="s">
        <v>235</v>
      </c>
    </row>
    <row r="7628">
      <c r="A7628" s="41">
        <v>44409.0</v>
      </c>
      <c r="B7628" s="19">
        <v>949401.0</v>
      </c>
      <c r="C7628" s="19">
        <v>0.0</v>
      </c>
      <c r="D7628" s="42">
        <v>156.2</v>
      </c>
      <c r="E7628" s="43">
        <v>1.0</v>
      </c>
      <c r="F7628" s="19" t="s">
        <v>46</v>
      </c>
      <c r="G7628" s="19" t="s">
        <v>47</v>
      </c>
      <c r="H7628" s="44" t="s">
        <v>55</v>
      </c>
      <c r="I7628" s="19" t="s">
        <v>55</v>
      </c>
    </row>
    <row r="7629">
      <c r="A7629" s="41">
        <v>44410.0</v>
      </c>
      <c r="B7629" s="19">
        <v>950693.0</v>
      </c>
      <c r="C7629" s="19">
        <v>1.0</v>
      </c>
      <c r="D7629" s="42">
        <v>61.8</v>
      </c>
      <c r="E7629" s="43">
        <v>1.0</v>
      </c>
      <c r="F7629" s="19" t="s">
        <v>46</v>
      </c>
      <c r="G7629" s="19" t="s">
        <v>47</v>
      </c>
      <c r="H7629" s="44" t="s">
        <v>101</v>
      </c>
      <c r="I7629" s="19" t="s">
        <v>101</v>
      </c>
    </row>
    <row r="7630">
      <c r="A7630" s="41">
        <v>44411.0</v>
      </c>
      <c r="B7630" s="19">
        <v>951495.0</v>
      </c>
      <c r="C7630" s="19">
        <v>0.0</v>
      </c>
      <c r="D7630" s="42">
        <v>51.4</v>
      </c>
      <c r="E7630" s="43">
        <v>1.0</v>
      </c>
      <c r="F7630" s="19" t="s">
        <v>46</v>
      </c>
      <c r="G7630" s="19" t="s">
        <v>47</v>
      </c>
      <c r="H7630" s="44" t="s">
        <v>109</v>
      </c>
      <c r="I7630" s="19" t="s">
        <v>109</v>
      </c>
    </row>
    <row r="7631">
      <c r="A7631" s="41">
        <v>44411.0</v>
      </c>
      <c r="B7631" s="19">
        <v>951576.0</v>
      </c>
      <c r="C7631" s="19">
        <v>0.0</v>
      </c>
      <c r="D7631" s="42">
        <v>64.6</v>
      </c>
      <c r="E7631" s="43">
        <v>1.0</v>
      </c>
      <c r="F7631" s="19" t="s">
        <v>46</v>
      </c>
      <c r="G7631" s="19" t="s">
        <v>47</v>
      </c>
      <c r="H7631" s="44" t="s">
        <v>122</v>
      </c>
      <c r="I7631" s="19" t="s">
        <v>122</v>
      </c>
    </row>
    <row r="7632">
      <c r="A7632" s="41">
        <v>44412.0</v>
      </c>
      <c r="B7632" s="19">
        <v>952691.0</v>
      </c>
      <c r="C7632" s="19">
        <v>0.0</v>
      </c>
      <c r="D7632" s="42">
        <v>51.0</v>
      </c>
      <c r="E7632" s="43">
        <v>1.0</v>
      </c>
      <c r="F7632" s="19" t="s">
        <v>46</v>
      </c>
      <c r="G7632" s="19" t="s">
        <v>47</v>
      </c>
      <c r="H7632" s="44" t="s">
        <v>103</v>
      </c>
      <c r="I7632" s="19" t="s">
        <v>103</v>
      </c>
    </row>
    <row r="7633">
      <c r="A7633" s="41">
        <v>44413.0</v>
      </c>
      <c r="B7633" s="19">
        <v>953564.0</v>
      </c>
      <c r="C7633" s="19">
        <v>0.0</v>
      </c>
      <c r="D7633" s="42">
        <v>69.3</v>
      </c>
      <c r="E7633" s="43">
        <v>1.0</v>
      </c>
      <c r="F7633" s="19" t="s">
        <v>46</v>
      </c>
      <c r="G7633" s="19" t="s">
        <v>47</v>
      </c>
      <c r="H7633" s="44" t="s">
        <v>96</v>
      </c>
      <c r="I7633" s="19" t="s">
        <v>96</v>
      </c>
    </row>
    <row r="7634">
      <c r="A7634" s="41">
        <v>44413.0</v>
      </c>
      <c r="B7634" s="19">
        <v>953508.0</v>
      </c>
      <c r="C7634" s="19">
        <v>1.0</v>
      </c>
      <c r="D7634" s="42">
        <v>75.9</v>
      </c>
      <c r="E7634" s="43">
        <v>1.0</v>
      </c>
      <c r="F7634" s="19" t="s">
        <v>46</v>
      </c>
      <c r="G7634" s="19" t="s">
        <v>47</v>
      </c>
      <c r="H7634" s="44" t="s">
        <v>108</v>
      </c>
      <c r="I7634" s="19" t="s">
        <v>108</v>
      </c>
    </row>
    <row r="7635">
      <c r="A7635" s="41">
        <v>44415.0</v>
      </c>
      <c r="B7635" s="19">
        <v>954635.0</v>
      </c>
      <c r="C7635" s="19">
        <v>0.0</v>
      </c>
      <c r="D7635" s="42">
        <v>138.1</v>
      </c>
      <c r="E7635" s="43">
        <v>1.0</v>
      </c>
      <c r="F7635" s="19" t="s">
        <v>46</v>
      </c>
      <c r="G7635" s="19" t="s">
        <v>47</v>
      </c>
      <c r="H7635" s="44" t="s">
        <v>120</v>
      </c>
      <c r="I7635" s="19" t="s">
        <v>120</v>
      </c>
    </row>
    <row r="7636">
      <c r="A7636" s="41">
        <v>44417.0</v>
      </c>
      <c r="B7636" s="19">
        <v>956344.0</v>
      </c>
      <c r="C7636" s="19">
        <v>0.0</v>
      </c>
      <c r="D7636" s="42">
        <v>58.9</v>
      </c>
      <c r="E7636" s="43">
        <v>1.0</v>
      </c>
      <c r="F7636" s="19" t="s">
        <v>46</v>
      </c>
      <c r="G7636" s="19" t="s">
        <v>47</v>
      </c>
      <c r="H7636" s="44" t="s">
        <v>177</v>
      </c>
      <c r="I7636" s="19" t="s">
        <v>177</v>
      </c>
    </row>
    <row r="7637">
      <c r="A7637" s="41">
        <v>44419.0</v>
      </c>
      <c r="B7637" s="19">
        <v>958208.0</v>
      </c>
      <c r="C7637" s="19">
        <v>1.0</v>
      </c>
      <c r="D7637" s="42">
        <v>81.1</v>
      </c>
      <c r="E7637" s="43">
        <v>1.0</v>
      </c>
      <c r="F7637" s="19" t="s">
        <v>46</v>
      </c>
      <c r="G7637" s="19" t="s">
        <v>47</v>
      </c>
      <c r="H7637" s="44" t="s">
        <v>213</v>
      </c>
      <c r="I7637" s="19" t="s">
        <v>213</v>
      </c>
    </row>
    <row r="7638">
      <c r="A7638" s="41">
        <v>44420.0</v>
      </c>
      <c r="B7638" s="19">
        <v>959096.0</v>
      </c>
      <c r="C7638" s="19">
        <v>0.0</v>
      </c>
      <c r="D7638" s="42">
        <v>124.7</v>
      </c>
      <c r="E7638" s="43">
        <v>1.0</v>
      </c>
      <c r="F7638" s="19" t="s">
        <v>46</v>
      </c>
      <c r="G7638" s="19" t="s">
        <v>47</v>
      </c>
      <c r="H7638" s="44" t="s">
        <v>194</v>
      </c>
      <c r="I7638" s="19" t="s">
        <v>194</v>
      </c>
    </row>
    <row r="7639">
      <c r="A7639" s="41">
        <v>44421.0</v>
      </c>
      <c r="B7639" s="19">
        <v>959536.0</v>
      </c>
      <c r="C7639" s="19">
        <v>0.0</v>
      </c>
      <c r="D7639" s="42">
        <v>85.6</v>
      </c>
      <c r="E7639" s="43">
        <v>1.0</v>
      </c>
      <c r="F7639" s="19" t="s">
        <v>46</v>
      </c>
      <c r="G7639" s="19" t="s">
        <v>47</v>
      </c>
      <c r="H7639" s="44" t="s">
        <v>236</v>
      </c>
      <c r="I7639" s="19" t="s">
        <v>236</v>
      </c>
    </row>
    <row r="7640">
      <c r="A7640" s="41">
        <v>44423.0</v>
      </c>
      <c r="B7640" s="19">
        <v>960858.0</v>
      </c>
      <c r="C7640" s="19">
        <v>1.0</v>
      </c>
      <c r="D7640" s="42">
        <v>138.2</v>
      </c>
      <c r="E7640" s="43">
        <v>1.0</v>
      </c>
      <c r="F7640" s="19" t="s">
        <v>46</v>
      </c>
      <c r="G7640" s="19" t="s">
        <v>47</v>
      </c>
      <c r="H7640" s="44" t="s">
        <v>253</v>
      </c>
      <c r="I7640" s="19" t="s">
        <v>253</v>
      </c>
    </row>
    <row r="7641">
      <c r="A7641" s="41">
        <v>44411.0</v>
      </c>
      <c r="B7641" s="19">
        <v>951214.0</v>
      </c>
      <c r="C7641" s="19">
        <v>0.0</v>
      </c>
      <c r="D7641" s="42">
        <v>63.2</v>
      </c>
      <c r="E7641" s="43">
        <v>1.0</v>
      </c>
      <c r="F7641" s="19" t="s">
        <v>46</v>
      </c>
      <c r="G7641" s="19" t="s">
        <v>47</v>
      </c>
      <c r="H7641" s="44" t="s">
        <v>102</v>
      </c>
      <c r="I7641" s="19" t="s">
        <v>102</v>
      </c>
    </row>
    <row r="7642">
      <c r="A7642" s="41">
        <v>44412.0</v>
      </c>
      <c r="B7642" s="19">
        <v>952492.0</v>
      </c>
      <c r="C7642" s="19">
        <v>0.0</v>
      </c>
      <c r="D7642" s="42">
        <v>137.7</v>
      </c>
      <c r="E7642" s="43">
        <v>1.0</v>
      </c>
      <c r="F7642" s="19" t="s">
        <v>46</v>
      </c>
      <c r="G7642" s="19" t="s">
        <v>47</v>
      </c>
      <c r="H7642" s="44" t="s">
        <v>131</v>
      </c>
      <c r="I7642" s="19" t="s">
        <v>131</v>
      </c>
    </row>
    <row r="7643">
      <c r="A7643" s="41">
        <v>44413.0</v>
      </c>
      <c r="B7643" s="19">
        <v>952911.0</v>
      </c>
      <c r="C7643" s="19">
        <v>0.0</v>
      </c>
      <c r="D7643" s="42">
        <v>32.2</v>
      </c>
      <c r="E7643" s="43">
        <v>1.0</v>
      </c>
      <c r="F7643" s="19" t="s">
        <v>46</v>
      </c>
      <c r="G7643" s="19" t="s">
        <v>47</v>
      </c>
      <c r="H7643" s="44" t="s">
        <v>150</v>
      </c>
      <c r="I7643" s="19" t="s">
        <v>150</v>
      </c>
    </row>
    <row r="7644">
      <c r="A7644" s="41">
        <v>44414.0</v>
      </c>
      <c r="B7644" s="19">
        <v>954361.0</v>
      </c>
      <c r="C7644" s="19">
        <v>0.0</v>
      </c>
      <c r="D7644" s="42">
        <v>65.2</v>
      </c>
      <c r="E7644" s="43">
        <v>1.0</v>
      </c>
      <c r="F7644" s="19" t="s">
        <v>46</v>
      </c>
      <c r="G7644" s="19" t="s">
        <v>47</v>
      </c>
      <c r="H7644" s="44" t="s">
        <v>151</v>
      </c>
      <c r="I7644" s="19" t="s">
        <v>151</v>
      </c>
    </row>
    <row r="7645">
      <c r="A7645" s="41">
        <v>44416.0</v>
      </c>
      <c r="B7645" s="19">
        <v>956111.0</v>
      </c>
      <c r="C7645" s="19">
        <v>0.0</v>
      </c>
      <c r="D7645" s="42">
        <v>74.1</v>
      </c>
      <c r="E7645" s="43">
        <v>1.0</v>
      </c>
      <c r="F7645" s="19" t="s">
        <v>46</v>
      </c>
      <c r="G7645" s="19" t="s">
        <v>47</v>
      </c>
      <c r="H7645" s="44" t="s">
        <v>183</v>
      </c>
      <c r="I7645" s="19" t="s">
        <v>183</v>
      </c>
    </row>
    <row r="7646">
      <c r="A7646" s="41">
        <v>44420.0</v>
      </c>
      <c r="B7646" s="19">
        <v>958898.0</v>
      </c>
      <c r="C7646" s="19">
        <v>0.0</v>
      </c>
      <c r="D7646" s="42">
        <v>104.3</v>
      </c>
      <c r="E7646" s="43">
        <v>1.0</v>
      </c>
      <c r="F7646" s="19" t="s">
        <v>46</v>
      </c>
      <c r="G7646" s="19" t="s">
        <v>47</v>
      </c>
      <c r="H7646" s="44" t="s">
        <v>231</v>
      </c>
      <c r="I7646" s="19" t="s">
        <v>231</v>
      </c>
    </row>
    <row r="7647">
      <c r="A7647" s="41">
        <v>44420.0</v>
      </c>
      <c r="B7647" s="19">
        <v>958763.0</v>
      </c>
      <c r="C7647" s="19">
        <v>0.0</v>
      </c>
      <c r="D7647" s="42">
        <v>15.9</v>
      </c>
      <c r="E7647" s="43">
        <v>1.0</v>
      </c>
      <c r="F7647" s="19" t="s">
        <v>46</v>
      </c>
      <c r="G7647" s="19" t="s">
        <v>47</v>
      </c>
      <c r="H7647" s="44" t="s">
        <v>232</v>
      </c>
      <c r="I7647" s="19" t="s">
        <v>232</v>
      </c>
    </row>
    <row r="7648">
      <c r="A7648" s="41">
        <v>44423.0</v>
      </c>
      <c r="C7648" s="19">
        <v>0.0</v>
      </c>
      <c r="D7648" s="42">
        <v>441.9</v>
      </c>
      <c r="E7648" s="43">
        <v>1.0</v>
      </c>
      <c r="F7648" s="19" t="s">
        <v>46</v>
      </c>
      <c r="G7648" s="19" t="s">
        <v>47</v>
      </c>
      <c r="H7648" s="44" t="s">
        <v>130</v>
      </c>
      <c r="I7648" s="19" t="s">
        <v>130</v>
      </c>
    </row>
    <row r="7649">
      <c r="A7649" s="41">
        <v>44423.0</v>
      </c>
      <c r="B7649" s="19">
        <v>961199.0</v>
      </c>
      <c r="C7649" s="19">
        <v>0.0</v>
      </c>
      <c r="D7649" s="42">
        <v>441.9</v>
      </c>
      <c r="E7649" s="43">
        <v>1.0</v>
      </c>
      <c r="F7649" s="19" t="s">
        <v>46</v>
      </c>
      <c r="G7649" s="19" t="s">
        <v>47</v>
      </c>
      <c r="H7649" s="44" t="s">
        <v>130</v>
      </c>
      <c r="I7649" s="19" t="s">
        <v>130</v>
      </c>
    </row>
    <row r="7650">
      <c r="A7650" s="41">
        <v>44409.0</v>
      </c>
      <c r="B7650" s="19">
        <v>949198.0</v>
      </c>
      <c r="C7650" s="19">
        <v>1.0</v>
      </c>
      <c r="D7650" s="42">
        <v>27.6</v>
      </c>
      <c r="E7650" s="43">
        <v>1.0</v>
      </c>
      <c r="F7650" s="19" t="s">
        <v>46</v>
      </c>
      <c r="G7650" s="19" t="s">
        <v>47</v>
      </c>
      <c r="H7650" s="44" t="s">
        <v>62</v>
      </c>
      <c r="I7650" s="19" t="s">
        <v>62</v>
      </c>
    </row>
    <row r="7651">
      <c r="A7651" s="41">
        <v>44410.0</v>
      </c>
      <c r="B7651" s="19">
        <v>950355.0</v>
      </c>
      <c r="C7651" s="19">
        <v>0.0</v>
      </c>
      <c r="D7651" s="42">
        <v>32.5</v>
      </c>
      <c r="E7651" s="43">
        <v>1.0</v>
      </c>
      <c r="F7651" s="19" t="s">
        <v>46</v>
      </c>
      <c r="G7651" s="19" t="s">
        <v>47</v>
      </c>
      <c r="H7651" s="44" t="s">
        <v>101</v>
      </c>
      <c r="I7651" s="19" t="s">
        <v>101</v>
      </c>
    </row>
    <row r="7652">
      <c r="A7652" s="41">
        <v>44413.0</v>
      </c>
      <c r="B7652" s="19">
        <v>953490.0</v>
      </c>
      <c r="C7652" s="19">
        <v>0.0</v>
      </c>
      <c r="D7652" s="42">
        <v>67.8</v>
      </c>
      <c r="E7652" s="43">
        <v>1.0</v>
      </c>
      <c r="F7652" s="19" t="s">
        <v>46</v>
      </c>
      <c r="G7652" s="19" t="s">
        <v>47</v>
      </c>
      <c r="H7652" s="44" t="s">
        <v>151</v>
      </c>
      <c r="I7652" s="19" t="s">
        <v>151</v>
      </c>
    </row>
    <row r="7653">
      <c r="A7653" s="41">
        <v>44413.0</v>
      </c>
      <c r="B7653" s="19">
        <v>953254.0</v>
      </c>
      <c r="C7653" s="19">
        <v>0.0</v>
      </c>
      <c r="D7653" s="42">
        <v>68.9</v>
      </c>
      <c r="E7653" s="43">
        <v>1.0</v>
      </c>
      <c r="F7653" s="19" t="s">
        <v>46</v>
      </c>
      <c r="G7653" s="19" t="s">
        <v>47</v>
      </c>
      <c r="H7653" s="44" t="s">
        <v>153</v>
      </c>
      <c r="I7653" s="19" t="s">
        <v>153</v>
      </c>
    </row>
    <row r="7654">
      <c r="A7654" s="41">
        <v>44414.0</v>
      </c>
      <c r="B7654" s="19">
        <v>954000.0</v>
      </c>
      <c r="C7654" s="19">
        <v>0.0</v>
      </c>
      <c r="D7654" s="42">
        <v>52.7</v>
      </c>
      <c r="E7654" s="43">
        <v>1.0</v>
      </c>
      <c r="F7654" s="19" t="s">
        <v>46</v>
      </c>
      <c r="G7654" s="19" t="s">
        <v>47</v>
      </c>
      <c r="H7654" s="44" t="s">
        <v>153</v>
      </c>
      <c r="I7654" s="19" t="s">
        <v>153</v>
      </c>
    </row>
    <row r="7655">
      <c r="A7655" s="41">
        <v>44416.0</v>
      </c>
      <c r="B7655" s="19">
        <v>956330.0</v>
      </c>
      <c r="C7655" s="19">
        <v>1.0</v>
      </c>
      <c r="D7655" s="42">
        <v>196.5</v>
      </c>
      <c r="E7655" s="43">
        <v>1.0</v>
      </c>
      <c r="F7655" s="19" t="s">
        <v>46</v>
      </c>
      <c r="G7655" s="19" t="s">
        <v>47</v>
      </c>
      <c r="H7655" s="44" t="s">
        <v>183</v>
      </c>
      <c r="I7655" s="19" t="s">
        <v>183</v>
      </c>
    </row>
    <row r="7656">
      <c r="A7656" s="41">
        <v>44417.0</v>
      </c>
      <c r="B7656" s="19">
        <v>956460.0</v>
      </c>
      <c r="C7656" s="19">
        <v>0.0</v>
      </c>
      <c r="D7656" s="42">
        <v>47.1</v>
      </c>
      <c r="E7656" s="43">
        <v>1.0</v>
      </c>
      <c r="F7656" s="19" t="s">
        <v>46</v>
      </c>
      <c r="G7656" s="19" t="s">
        <v>47</v>
      </c>
      <c r="H7656" s="44" t="s">
        <v>196</v>
      </c>
      <c r="I7656" s="19" t="s">
        <v>196</v>
      </c>
    </row>
    <row r="7657">
      <c r="A7657" s="41">
        <v>44417.0</v>
      </c>
      <c r="B7657" s="19">
        <v>956337.0</v>
      </c>
      <c r="C7657" s="19">
        <v>0.0</v>
      </c>
      <c r="D7657" s="42">
        <v>76.0</v>
      </c>
      <c r="E7657" s="43">
        <v>1.0</v>
      </c>
      <c r="F7657" s="19" t="s">
        <v>46</v>
      </c>
      <c r="G7657" s="19" t="s">
        <v>47</v>
      </c>
      <c r="H7657" s="44" t="s">
        <v>183</v>
      </c>
      <c r="I7657" s="19" t="s">
        <v>183</v>
      </c>
    </row>
    <row r="7658">
      <c r="A7658" s="41">
        <v>44420.0</v>
      </c>
      <c r="B7658" s="19">
        <v>958858.0</v>
      </c>
      <c r="C7658" s="19">
        <v>0.0</v>
      </c>
      <c r="D7658" s="42">
        <v>60.4</v>
      </c>
      <c r="E7658" s="43">
        <v>1.0</v>
      </c>
      <c r="F7658" s="19" t="s">
        <v>46</v>
      </c>
      <c r="G7658" s="19" t="s">
        <v>47</v>
      </c>
      <c r="H7658" s="44" t="s">
        <v>232</v>
      </c>
      <c r="I7658" s="19" t="s">
        <v>232</v>
      </c>
    </row>
    <row r="7659">
      <c r="A7659" s="41">
        <v>44421.0</v>
      </c>
      <c r="B7659" s="19">
        <v>959953.0</v>
      </c>
      <c r="C7659" s="19">
        <v>0.0</v>
      </c>
      <c r="D7659" s="42">
        <v>62.8</v>
      </c>
      <c r="E7659" s="43">
        <v>1.0</v>
      </c>
      <c r="F7659" s="19" t="s">
        <v>46</v>
      </c>
      <c r="G7659" s="19" t="s">
        <v>47</v>
      </c>
      <c r="H7659" s="44" t="s">
        <v>143</v>
      </c>
      <c r="I7659" s="19" t="s">
        <v>143</v>
      </c>
    </row>
    <row r="7660">
      <c r="A7660" s="41">
        <v>44423.0</v>
      </c>
      <c r="B7660" s="19">
        <v>960529.0</v>
      </c>
      <c r="C7660" s="19">
        <v>0.0</v>
      </c>
      <c r="D7660" s="42">
        <v>88.9</v>
      </c>
      <c r="E7660" s="43">
        <v>1.0</v>
      </c>
      <c r="F7660" s="19" t="s">
        <v>46</v>
      </c>
      <c r="G7660" s="19" t="s">
        <v>47</v>
      </c>
      <c r="H7660" s="44" t="s">
        <v>62</v>
      </c>
      <c r="I7660" s="19" t="s">
        <v>62</v>
      </c>
    </row>
    <row r="7661">
      <c r="A7661" s="41">
        <v>44409.0</v>
      </c>
      <c r="B7661" s="19">
        <v>949789.0</v>
      </c>
      <c r="C7661" s="19">
        <v>0.0</v>
      </c>
      <c r="D7661" s="42">
        <v>139.2</v>
      </c>
      <c r="E7661" s="43">
        <v>1.0</v>
      </c>
      <c r="F7661" s="19" t="s">
        <v>46</v>
      </c>
      <c r="G7661" s="19" t="s">
        <v>47</v>
      </c>
      <c r="H7661" s="44" t="s">
        <v>61</v>
      </c>
      <c r="I7661" s="19" t="s">
        <v>61</v>
      </c>
    </row>
    <row r="7662">
      <c r="A7662" s="41">
        <v>44412.0</v>
      </c>
      <c r="B7662" s="19">
        <v>952335.0</v>
      </c>
      <c r="C7662" s="19">
        <v>1.0</v>
      </c>
      <c r="D7662" s="42">
        <v>82.7</v>
      </c>
      <c r="E7662" s="43">
        <v>1.0</v>
      </c>
      <c r="F7662" s="19" t="s">
        <v>46</v>
      </c>
      <c r="G7662" s="19" t="s">
        <v>47</v>
      </c>
      <c r="H7662" s="44" t="s">
        <v>133</v>
      </c>
      <c r="I7662" s="19" t="s">
        <v>133</v>
      </c>
    </row>
    <row r="7663">
      <c r="A7663" s="41">
        <v>44413.0</v>
      </c>
      <c r="B7663" s="19">
        <v>952888.0</v>
      </c>
      <c r="C7663" s="19">
        <v>0.0</v>
      </c>
      <c r="D7663" s="42">
        <v>99.3</v>
      </c>
      <c r="E7663" s="43">
        <v>1.0</v>
      </c>
      <c r="F7663" s="19" t="s">
        <v>46</v>
      </c>
      <c r="G7663" s="19" t="s">
        <v>47</v>
      </c>
      <c r="H7663" s="44" t="s">
        <v>82</v>
      </c>
      <c r="I7663" s="19" t="s">
        <v>82</v>
      </c>
    </row>
    <row r="7664">
      <c r="A7664" s="41">
        <v>44413.0</v>
      </c>
      <c r="B7664" s="19">
        <v>953558.0</v>
      </c>
      <c r="C7664" s="19">
        <v>0.0</v>
      </c>
      <c r="D7664" s="42">
        <v>25.6</v>
      </c>
      <c r="E7664" s="43">
        <v>1.0</v>
      </c>
      <c r="F7664" s="19" t="s">
        <v>46</v>
      </c>
      <c r="G7664" s="19" t="s">
        <v>47</v>
      </c>
      <c r="H7664" s="44" t="s">
        <v>151</v>
      </c>
      <c r="I7664" s="19" t="s">
        <v>151</v>
      </c>
    </row>
    <row r="7665">
      <c r="A7665" s="41">
        <v>44418.0</v>
      </c>
      <c r="B7665" s="19">
        <v>957253.0</v>
      </c>
      <c r="C7665" s="19">
        <v>0.0</v>
      </c>
      <c r="D7665" s="42">
        <v>11.5</v>
      </c>
      <c r="E7665" s="43">
        <v>1.0</v>
      </c>
      <c r="F7665" s="19" t="s">
        <v>46</v>
      </c>
      <c r="G7665" s="19" t="s">
        <v>47</v>
      </c>
      <c r="H7665" s="44" t="s">
        <v>71</v>
      </c>
      <c r="I7665" s="19" t="s">
        <v>71</v>
      </c>
    </row>
    <row r="7666">
      <c r="A7666" s="41">
        <v>44421.0</v>
      </c>
      <c r="B7666" s="19">
        <v>959445.0</v>
      </c>
      <c r="C7666" s="19">
        <v>1.0</v>
      </c>
      <c r="D7666" s="42">
        <v>67.7</v>
      </c>
      <c r="E7666" s="43">
        <v>1.0</v>
      </c>
      <c r="F7666" s="19" t="s">
        <v>46</v>
      </c>
      <c r="G7666" s="19" t="s">
        <v>47</v>
      </c>
      <c r="H7666" s="44" t="s">
        <v>229</v>
      </c>
      <c r="I7666" s="19" t="s">
        <v>229</v>
      </c>
    </row>
    <row r="7667">
      <c r="A7667" s="41">
        <v>44409.0</v>
      </c>
      <c r="B7667" s="19">
        <v>949277.0</v>
      </c>
      <c r="C7667" s="19">
        <v>0.0</v>
      </c>
      <c r="D7667" s="42">
        <v>66.2</v>
      </c>
      <c r="E7667" s="43">
        <v>1.0</v>
      </c>
      <c r="F7667" s="19" t="s">
        <v>46</v>
      </c>
      <c r="G7667" s="19" t="s">
        <v>47</v>
      </c>
      <c r="H7667" s="44" t="s">
        <v>51</v>
      </c>
      <c r="I7667" s="19" t="s">
        <v>51</v>
      </c>
    </row>
    <row r="7668">
      <c r="A7668" s="41">
        <v>44410.0</v>
      </c>
      <c r="B7668" s="19">
        <v>950922.0</v>
      </c>
      <c r="C7668" s="19">
        <v>1.0</v>
      </c>
      <c r="D7668" s="42">
        <v>65.2</v>
      </c>
      <c r="E7668" s="43">
        <v>1.0</v>
      </c>
      <c r="F7668" s="19" t="s">
        <v>46</v>
      </c>
      <c r="G7668" s="19" t="s">
        <v>47</v>
      </c>
      <c r="H7668" s="44" t="s">
        <v>62</v>
      </c>
      <c r="I7668" s="19" t="s">
        <v>62</v>
      </c>
    </row>
    <row r="7669">
      <c r="A7669" s="41">
        <v>44411.0</v>
      </c>
      <c r="B7669" s="19">
        <v>951433.0</v>
      </c>
      <c r="C7669" s="19">
        <v>1.0</v>
      </c>
      <c r="D7669" s="42">
        <v>46.6</v>
      </c>
      <c r="E7669" s="43">
        <v>1.0</v>
      </c>
      <c r="F7669" s="19" t="s">
        <v>46</v>
      </c>
      <c r="G7669" s="19" t="s">
        <v>47</v>
      </c>
      <c r="H7669" s="44" t="s">
        <v>73</v>
      </c>
      <c r="I7669" s="19" t="s">
        <v>73</v>
      </c>
    </row>
    <row r="7670">
      <c r="A7670" s="41">
        <v>44412.0</v>
      </c>
      <c r="B7670" s="19">
        <v>952465.0</v>
      </c>
      <c r="C7670" s="19">
        <v>0.0</v>
      </c>
      <c r="D7670" s="42">
        <v>78.4</v>
      </c>
      <c r="E7670" s="43">
        <v>1.0</v>
      </c>
      <c r="F7670" s="19" t="s">
        <v>46</v>
      </c>
      <c r="G7670" s="19" t="s">
        <v>47</v>
      </c>
      <c r="H7670" s="44" t="s">
        <v>108</v>
      </c>
      <c r="I7670" s="19" t="s">
        <v>108</v>
      </c>
    </row>
    <row r="7671">
      <c r="A7671" s="41">
        <v>44413.0</v>
      </c>
      <c r="B7671" s="19">
        <v>953161.0</v>
      </c>
      <c r="C7671" s="19">
        <v>1.0</v>
      </c>
      <c r="D7671" s="42">
        <v>85.3</v>
      </c>
      <c r="E7671" s="43">
        <v>1.0</v>
      </c>
      <c r="F7671" s="19" t="s">
        <v>46</v>
      </c>
      <c r="G7671" s="19" t="s">
        <v>47</v>
      </c>
      <c r="H7671" s="44" t="s">
        <v>151</v>
      </c>
      <c r="I7671" s="19" t="s">
        <v>151</v>
      </c>
    </row>
    <row r="7672">
      <c r="A7672" s="41">
        <v>44420.0</v>
      </c>
      <c r="B7672" s="19">
        <v>958792.0</v>
      </c>
      <c r="C7672" s="19">
        <v>0.0</v>
      </c>
      <c r="D7672" s="42">
        <v>59.9</v>
      </c>
      <c r="E7672" s="43">
        <v>1.0</v>
      </c>
      <c r="F7672" s="19" t="s">
        <v>46</v>
      </c>
      <c r="G7672" s="19" t="s">
        <v>47</v>
      </c>
      <c r="H7672" s="44" t="s">
        <v>231</v>
      </c>
      <c r="I7672" s="19" t="s">
        <v>231</v>
      </c>
    </row>
    <row r="7673">
      <c r="A7673" s="41">
        <v>44422.0</v>
      </c>
      <c r="B7673" s="19">
        <v>960039.0</v>
      </c>
      <c r="C7673" s="19">
        <v>0.0</v>
      </c>
      <c r="D7673" s="42">
        <v>164.0</v>
      </c>
      <c r="E7673" s="43">
        <v>1.0</v>
      </c>
      <c r="F7673" s="19" t="s">
        <v>46</v>
      </c>
      <c r="G7673" s="19" t="s">
        <v>47</v>
      </c>
      <c r="H7673" s="44" t="s">
        <v>126</v>
      </c>
      <c r="I7673" s="19" t="s">
        <v>126</v>
      </c>
    </row>
    <row r="7674">
      <c r="A7674" s="41">
        <v>44423.0</v>
      </c>
      <c r="B7674" s="19">
        <v>960509.0</v>
      </c>
      <c r="C7674" s="19">
        <v>1.0</v>
      </c>
      <c r="D7674" s="42">
        <v>28.2</v>
      </c>
      <c r="E7674" s="43">
        <v>1.0</v>
      </c>
      <c r="F7674" s="19" t="s">
        <v>46</v>
      </c>
      <c r="G7674" s="19" t="s">
        <v>47</v>
      </c>
      <c r="H7674" s="44" t="s">
        <v>251</v>
      </c>
      <c r="I7674" s="19" t="s">
        <v>251</v>
      </c>
    </row>
    <row r="7675">
      <c r="A7675" s="41">
        <v>44410.0</v>
      </c>
      <c r="B7675" s="19">
        <v>950756.0</v>
      </c>
      <c r="C7675" s="19">
        <v>0.0</v>
      </c>
      <c r="D7675" s="42">
        <v>10.4</v>
      </c>
      <c r="E7675" s="43">
        <v>1.0</v>
      </c>
      <c r="F7675" s="19" t="s">
        <v>46</v>
      </c>
      <c r="G7675" s="19" t="s">
        <v>47</v>
      </c>
      <c r="H7675" s="44" t="s">
        <v>39</v>
      </c>
      <c r="I7675" s="19" t="s">
        <v>39</v>
      </c>
    </row>
    <row r="7676">
      <c r="A7676" s="41">
        <v>44417.0</v>
      </c>
      <c r="B7676" s="19">
        <v>956873.0</v>
      </c>
      <c r="C7676" s="19">
        <v>0.0</v>
      </c>
      <c r="D7676" s="42">
        <v>148.5</v>
      </c>
      <c r="E7676" s="43">
        <v>1.0</v>
      </c>
      <c r="F7676" s="19" t="s">
        <v>46</v>
      </c>
      <c r="G7676" s="19" t="s">
        <v>47</v>
      </c>
      <c r="H7676" s="44" t="s">
        <v>92</v>
      </c>
      <c r="I7676" s="19" t="s">
        <v>92</v>
      </c>
    </row>
    <row r="7677">
      <c r="A7677" s="41">
        <v>44418.0</v>
      </c>
      <c r="B7677" s="19">
        <v>957346.0</v>
      </c>
      <c r="C7677" s="19">
        <v>0.0</v>
      </c>
      <c r="D7677" s="42">
        <v>45.8</v>
      </c>
      <c r="E7677" s="43">
        <v>1.0</v>
      </c>
      <c r="F7677" s="19" t="s">
        <v>46</v>
      </c>
      <c r="G7677" s="19" t="s">
        <v>47</v>
      </c>
      <c r="H7677" s="44" t="s">
        <v>205</v>
      </c>
      <c r="I7677" s="19" t="s">
        <v>205</v>
      </c>
    </row>
    <row r="7678">
      <c r="A7678" s="41">
        <v>44419.0</v>
      </c>
      <c r="B7678" s="19">
        <v>958094.0</v>
      </c>
      <c r="C7678" s="19">
        <v>1.0</v>
      </c>
      <c r="D7678" s="42">
        <v>80.7</v>
      </c>
      <c r="E7678" s="43">
        <v>1.0</v>
      </c>
      <c r="F7678" s="19" t="s">
        <v>46</v>
      </c>
      <c r="G7678" s="19" t="s">
        <v>47</v>
      </c>
      <c r="H7678" s="44" t="s">
        <v>183</v>
      </c>
      <c r="I7678" s="19" t="s">
        <v>183</v>
      </c>
    </row>
    <row r="7679">
      <c r="A7679" s="41">
        <v>44420.0</v>
      </c>
      <c r="B7679" s="19">
        <v>958612.0</v>
      </c>
      <c r="C7679" s="19">
        <v>0.0</v>
      </c>
      <c r="D7679" s="42">
        <v>79.6</v>
      </c>
      <c r="E7679" s="43">
        <v>1.0</v>
      </c>
      <c r="F7679" s="19" t="s">
        <v>46</v>
      </c>
      <c r="G7679" s="19" t="s">
        <v>47</v>
      </c>
      <c r="H7679" s="44" t="s">
        <v>232</v>
      </c>
      <c r="I7679" s="19" t="s">
        <v>232</v>
      </c>
    </row>
    <row r="7680">
      <c r="A7680" s="41">
        <v>44410.0</v>
      </c>
      <c r="B7680" s="19">
        <v>950064.0</v>
      </c>
      <c r="C7680" s="19">
        <v>1.0</v>
      </c>
      <c r="D7680" s="42">
        <v>85.7</v>
      </c>
      <c r="E7680" s="43">
        <v>1.0</v>
      </c>
      <c r="F7680" s="19" t="s">
        <v>46</v>
      </c>
      <c r="G7680" s="19" t="s">
        <v>47</v>
      </c>
      <c r="H7680" s="44" t="s">
        <v>101</v>
      </c>
      <c r="I7680" s="19" t="s">
        <v>101</v>
      </c>
    </row>
    <row r="7681">
      <c r="A7681" s="41">
        <v>44411.0</v>
      </c>
      <c r="B7681" s="19">
        <v>951399.0</v>
      </c>
      <c r="C7681" s="19">
        <v>0.0</v>
      </c>
      <c r="D7681" s="42">
        <v>140.5</v>
      </c>
      <c r="E7681" s="43">
        <v>1.0</v>
      </c>
      <c r="F7681" s="19" t="s">
        <v>46</v>
      </c>
      <c r="G7681" s="19" t="s">
        <v>47</v>
      </c>
      <c r="H7681" s="44" t="s">
        <v>128</v>
      </c>
      <c r="I7681" s="19" t="s">
        <v>128</v>
      </c>
    </row>
    <row r="7682">
      <c r="A7682" s="41">
        <v>44416.0</v>
      </c>
      <c r="B7682" s="19">
        <v>955790.0</v>
      </c>
      <c r="C7682" s="19">
        <v>1.0</v>
      </c>
      <c r="D7682" s="42">
        <v>70.0</v>
      </c>
      <c r="E7682" s="43">
        <v>1.0</v>
      </c>
      <c r="F7682" s="19" t="s">
        <v>46</v>
      </c>
      <c r="G7682" s="19" t="s">
        <v>47</v>
      </c>
      <c r="H7682" s="44" t="s">
        <v>179</v>
      </c>
      <c r="I7682" s="19" t="s">
        <v>179</v>
      </c>
    </row>
    <row r="7683">
      <c r="A7683" s="41">
        <v>44416.0</v>
      </c>
      <c r="B7683" s="19">
        <v>955275.0</v>
      </c>
      <c r="C7683" s="19">
        <v>1.0</v>
      </c>
      <c r="D7683" s="42">
        <v>36.3</v>
      </c>
      <c r="E7683" s="43">
        <v>1.0</v>
      </c>
      <c r="F7683" s="19" t="s">
        <v>46</v>
      </c>
      <c r="G7683" s="19" t="s">
        <v>47</v>
      </c>
      <c r="H7683" s="44" t="s">
        <v>180</v>
      </c>
      <c r="I7683" s="19" t="s">
        <v>180</v>
      </c>
    </row>
    <row r="7684">
      <c r="A7684" s="41">
        <v>44417.0</v>
      </c>
      <c r="B7684" s="19">
        <v>956533.0</v>
      </c>
      <c r="C7684" s="19">
        <v>1.0</v>
      </c>
      <c r="D7684" s="42">
        <v>92.1</v>
      </c>
      <c r="E7684" s="43">
        <v>1.0</v>
      </c>
      <c r="F7684" s="19" t="s">
        <v>46</v>
      </c>
      <c r="G7684" s="19" t="s">
        <v>47</v>
      </c>
      <c r="H7684" s="44" t="s">
        <v>192</v>
      </c>
      <c r="I7684" s="19" t="s">
        <v>192</v>
      </c>
    </row>
    <row r="7685">
      <c r="A7685" s="41">
        <v>44420.0</v>
      </c>
      <c r="B7685" s="19">
        <v>959012.0</v>
      </c>
      <c r="C7685" s="19">
        <v>0.0</v>
      </c>
      <c r="D7685" s="42">
        <v>23.1</v>
      </c>
      <c r="E7685" s="43">
        <v>1.0</v>
      </c>
      <c r="F7685" s="19" t="s">
        <v>46</v>
      </c>
      <c r="G7685" s="19" t="s">
        <v>47</v>
      </c>
      <c r="H7685" s="44" t="s">
        <v>228</v>
      </c>
      <c r="I7685" s="19" t="s">
        <v>228</v>
      </c>
    </row>
    <row r="7686">
      <c r="A7686" s="41">
        <v>44409.0</v>
      </c>
      <c r="B7686" s="19">
        <v>949303.0</v>
      </c>
      <c r="C7686" s="19">
        <v>0.0</v>
      </c>
      <c r="D7686" s="42">
        <v>63.0</v>
      </c>
      <c r="E7686" s="43">
        <v>1.0</v>
      </c>
      <c r="F7686" s="19" t="s">
        <v>46</v>
      </c>
      <c r="G7686" s="19" t="s">
        <v>47</v>
      </c>
      <c r="H7686" s="44" t="s">
        <v>56</v>
      </c>
      <c r="I7686" s="19" t="s">
        <v>56</v>
      </c>
    </row>
    <row r="7687">
      <c r="A7687" s="41">
        <v>44410.0</v>
      </c>
      <c r="B7687" s="19">
        <v>950147.0</v>
      </c>
      <c r="C7687" s="19">
        <v>0.0</v>
      </c>
      <c r="D7687" s="42">
        <v>66.4</v>
      </c>
      <c r="E7687" s="43">
        <v>1.0</v>
      </c>
      <c r="F7687" s="19" t="s">
        <v>46</v>
      </c>
      <c r="G7687" s="19" t="s">
        <v>47</v>
      </c>
      <c r="H7687" s="44" t="s">
        <v>85</v>
      </c>
      <c r="I7687" s="19" t="s">
        <v>85</v>
      </c>
    </row>
    <row r="7688">
      <c r="A7688" s="41">
        <v>44412.0</v>
      </c>
      <c r="B7688" s="19">
        <v>952526.0</v>
      </c>
      <c r="C7688" s="19">
        <v>0.0</v>
      </c>
      <c r="D7688" s="42">
        <v>121.5</v>
      </c>
      <c r="E7688" s="43">
        <v>1.0</v>
      </c>
      <c r="F7688" s="19" t="s">
        <v>46</v>
      </c>
      <c r="G7688" s="19" t="s">
        <v>47</v>
      </c>
      <c r="H7688" s="44" t="s">
        <v>70</v>
      </c>
      <c r="I7688" s="19" t="s">
        <v>70</v>
      </c>
    </row>
    <row r="7689">
      <c r="A7689" s="41">
        <v>44413.0</v>
      </c>
      <c r="B7689" s="19">
        <v>953218.0</v>
      </c>
      <c r="C7689" s="19">
        <v>1.0</v>
      </c>
      <c r="D7689" s="42">
        <v>59.4</v>
      </c>
      <c r="E7689" s="43">
        <v>1.0</v>
      </c>
      <c r="F7689" s="19" t="s">
        <v>46</v>
      </c>
      <c r="G7689" s="19" t="s">
        <v>47</v>
      </c>
      <c r="H7689" s="44" t="s">
        <v>152</v>
      </c>
      <c r="I7689" s="19" t="s">
        <v>152</v>
      </c>
    </row>
    <row r="7690">
      <c r="A7690" s="41">
        <v>44415.0</v>
      </c>
      <c r="B7690" s="19">
        <v>954820.0</v>
      </c>
      <c r="C7690" s="19">
        <v>0.0</v>
      </c>
      <c r="D7690" s="42">
        <v>38.1</v>
      </c>
      <c r="E7690" s="43">
        <v>1.0</v>
      </c>
      <c r="F7690" s="19" t="s">
        <v>46</v>
      </c>
      <c r="G7690" s="19" t="s">
        <v>47</v>
      </c>
      <c r="H7690" s="44" t="s">
        <v>167</v>
      </c>
      <c r="I7690" s="19" t="s">
        <v>167</v>
      </c>
    </row>
    <row r="7691">
      <c r="A7691" s="41">
        <v>44416.0</v>
      </c>
      <c r="B7691" s="19">
        <v>955771.0</v>
      </c>
      <c r="C7691" s="19">
        <v>0.0</v>
      </c>
      <c r="D7691" s="42">
        <v>87.0</v>
      </c>
      <c r="E7691" s="43">
        <v>1.0</v>
      </c>
      <c r="F7691" s="19" t="s">
        <v>46</v>
      </c>
      <c r="G7691" s="19" t="s">
        <v>47</v>
      </c>
      <c r="H7691" s="44" t="s">
        <v>180</v>
      </c>
      <c r="I7691" s="19" t="s">
        <v>180</v>
      </c>
    </row>
    <row r="7692">
      <c r="A7692" s="41">
        <v>44416.0</v>
      </c>
      <c r="B7692" s="19">
        <v>955356.0</v>
      </c>
      <c r="C7692" s="19">
        <v>1.0</v>
      </c>
      <c r="D7692" s="42">
        <v>80.5</v>
      </c>
      <c r="E7692" s="43">
        <v>1.0</v>
      </c>
      <c r="F7692" s="19" t="s">
        <v>46</v>
      </c>
      <c r="G7692" s="19" t="s">
        <v>47</v>
      </c>
      <c r="H7692" s="44" t="s">
        <v>183</v>
      </c>
      <c r="I7692" s="19" t="s">
        <v>183</v>
      </c>
    </row>
    <row r="7693">
      <c r="A7693" s="41">
        <v>44417.0</v>
      </c>
      <c r="B7693" s="19">
        <v>957015.0</v>
      </c>
      <c r="C7693" s="19">
        <v>0.0</v>
      </c>
      <c r="D7693" s="42">
        <v>38.5</v>
      </c>
      <c r="E7693" s="43">
        <v>1.0</v>
      </c>
      <c r="F7693" s="19" t="s">
        <v>46</v>
      </c>
      <c r="G7693" s="19" t="s">
        <v>47</v>
      </c>
      <c r="H7693" s="44" t="s">
        <v>71</v>
      </c>
      <c r="I7693" s="19" t="s">
        <v>71</v>
      </c>
    </row>
    <row r="7694">
      <c r="A7694" s="41">
        <v>44420.0</v>
      </c>
      <c r="B7694" s="19">
        <v>958600.0</v>
      </c>
      <c r="C7694" s="19">
        <v>1.0</v>
      </c>
      <c r="D7694" s="42">
        <v>42.6</v>
      </c>
      <c r="E7694" s="43">
        <v>1.0</v>
      </c>
      <c r="F7694" s="19" t="s">
        <v>46</v>
      </c>
      <c r="G7694" s="19" t="s">
        <v>47</v>
      </c>
      <c r="H7694" s="44" t="s">
        <v>232</v>
      </c>
      <c r="I7694" s="19" t="s">
        <v>232</v>
      </c>
    </row>
    <row r="7695">
      <c r="A7695" s="41">
        <v>44423.0</v>
      </c>
      <c r="B7695" s="19">
        <v>960563.0</v>
      </c>
      <c r="C7695" s="19">
        <v>0.0</v>
      </c>
      <c r="D7695" s="42">
        <v>98.8</v>
      </c>
      <c r="E7695" s="43">
        <v>1.0</v>
      </c>
      <c r="F7695" s="19" t="s">
        <v>46</v>
      </c>
      <c r="G7695" s="19" t="s">
        <v>47</v>
      </c>
      <c r="H7695" s="44" t="s">
        <v>235</v>
      </c>
      <c r="I7695" s="19" t="s">
        <v>235</v>
      </c>
    </row>
    <row r="7696">
      <c r="A7696" s="41">
        <v>44409.0</v>
      </c>
      <c r="B7696" s="19">
        <v>949575.0</v>
      </c>
      <c r="C7696" s="19">
        <v>0.0</v>
      </c>
      <c r="D7696" s="42">
        <v>108.6</v>
      </c>
      <c r="E7696" s="43">
        <v>1.0</v>
      </c>
      <c r="F7696" s="19" t="s">
        <v>46</v>
      </c>
      <c r="G7696" s="19" t="s">
        <v>47</v>
      </c>
      <c r="H7696" s="44" t="s">
        <v>60</v>
      </c>
      <c r="I7696" s="19" t="s">
        <v>60</v>
      </c>
    </row>
    <row r="7697">
      <c r="A7697" s="41">
        <v>44410.0</v>
      </c>
      <c r="B7697" s="19">
        <v>950549.0</v>
      </c>
      <c r="C7697" s="19">
        <v>0.0</v>
      </c>
      <c r="D7697" s="42">
        <v>92.1</v>
      </c>
      <c r="E7697" s="43">
        <v>1.0</v>
      </c>
      <c r="F7697" s="19" t="s">
        <v>46</v>
      </c>
      <c r="G7697" s="19" t="s">
        <v>47</v>
      </c>
      <c r="H7697" s="44" t="s">
        <v>96</v>
      </c>
      <c r="I7697" s="19" t="s">
        <v>96</v>
      </c>
    </row>
    <row r="7698">
      <c r="A7698" s="41">
        <v>44411.0</v>
      </c>
      <c r="B7698" s="19">
        <v>951247.0</v>
      </c>
      <c r="C7698" s="19">
        <v>1.0</v>
      </c>
      <c r="D7698" s="42">
        <v>40.7</v>
      </c>
      <c r="E7698" s="43">
        <v>1.0</v>
      </c>
      <c r="F7698" s="19" t="s">
        <v>46</v>
      </c>
      <c r="G7698" s="19" t="s">
        <v>47</v>
      </c>
      <c r="H7698" s="44" t="s">
        <v>96</v>
      </c>
      <c r="I7698" s="19" t="s">
        <v>96</v>
      </c>
    </row>
    <row r="7699">
      <c r="A7699" s="41">
        <v>44416.0</v>
      </c>
      <c r="B7699" s="19">
        <v>955353.0</v>
      </c>
      <c r="C7699" s="19">
        <v>1.0</v>
      </c>
      <c r="D7699" s="42">
        <v>79.7</v>
      </c>
      <c r="E7699" s="43">
        <v>1.0</v>
      </c>
      <c r="F7699" s="19" t="s">
        <v>46</v>
      </c>
      <c r="G7699" s="19" t="s">
        <v>47</v>
      </c>
      <c r="H7699" s="44" t="s">
        <v>146</v>
      </c>
      <c r="I7699" s="19" t="s">
        <v>146</v>
      </c>
    </row>
    <row r="7700">
      <c r="A7700" s="41">
        <v>44418.0</v>
      </c>
      <c r="B7700" s="19">
        <v>957481.0</v>
      </c>
      <c r="C7700" s="19">
        <v>1.0</v>
      </c>
      <c r="D7700" s="42">
        <v>12.4</v>
      </c>
      <c r="E7700" s="43">
        <v>1.0</v>
      </c>
      <c r="F7700" s="19" t="s">
        <v>46</v>
      </c>
      <c r="G7700" s="19" t="s">
        <v>47</v>
      </c>
      <c r="H7700" s="44" t="s">
        <v>71</v>
      </c>
      <c r="I7700" s="19" t="s">
        <v>71</v>
      </c>
    </row>
    <row r="7701">
      <c r="A7701" s="41">
        <v>44420.0</v>
      </c>
      <c r="B7701" s="19">
        <v>958840.0</v>
      </c>
      <c r="C7701" s="19">
        <v>0.0</v>
      </c>
      <c r="D7701" s="42">
        <v>68.3</v>
      </c>
      <c r="E7701" s="43">
        <v>1.0</v>
      </c>
      <c r="F7701" s="19" t="s">
        <v>46</v>
      </c>
      <c r="G7701" s="19" t="s">
        <v>47</v>
      </c>
      <c r="H7701" s="44" t="s">
        <v>126</v>
      </c>
      <c r="I7701" s="19" t="s">
        <v>126</v>
      </c>
    </row>
    <row r="7702">
      <c r="A7702" s="41">
        <v>44423.0</v>
      </c>
      <c r="B7702" s="19">
        <v>960694.0</v>
      </c>
      <c r="C7702" s="19">
        <v>0.0</v>
      </c>
      <c r="D7702" s="42">
        <v>21.1</v>
      </c>
      <c r="E7702" s="43">
        <v>1.0</v>
      </c>
      <c r="F7702" s="19" t="s">
        <v>46</v>
      </c>
      <c r="G7702" s="19" t="s">
        <v>47</v>
      </c>
      <c r="H7702" s="44" t="s">
        <v>252</v>
      </c>
      <c r="I7702" s="19" t="s">
        <v>252</v>
      </c>
    </row>
    <row r="7703">
      <c r="A7703" s="41">
        <v>44409.0</v>
      </c>
      <c r="B7703" s="19">
        <v>949170.0</v>
      </c>
      <c r="C7703" s="19">
        <v>1.0</v>
      </c>
      <c r="D7703" s="42">
        <v>133.3</v>
      </c>
      <c r="E7703" s="43">
        <v>1.0</v>
      </c>
      <c r="F7703" s="19" t="s">
        <v>46</v>
      </c>
      <c r="G7703" s="19" t="s">
        <v>47</v>
      </c>
      <c r="H7703" s="44" t="s">
        <v>60</v>
      </c>
      <c r="I7703" s="19" t="s">
        <v>60</v>
      </c>
    </row>
    <row r="7704">
      <c r="A7704" s="41">
        <v>44409.0</v>
      </c>
      <c r="B7704" s="19">
        <v>949262.0</v>
      </c>
      <c r="C7704" s="19">
        <v>0.0</v>
      </c>
      <c r="D7704" s="42">
        <v>37.3</v>
      </c>
      <c r="E7704" s="43">
        <v>1.0</v>
      </c>
      <c r="F7704" s="19" t="s">
        <v>46</v>
      </c>
      <c r="G7704" s="19" t="s">
        <v>47</v>
      </c>
      <c r="H7704" s="44" t="s">
        <v>80</v>
      </c>
      <c r="I7704" s="19" t="s">
        <v>80</v>
      </c>
    </row>
    <row r="7705">
      <c r="A7705" s="41">
        <v>44413.0</v>
      </c>
      <c r="B7705" s="19">
        <v>952877.0</v>
      </c>
      <c r="C7705" s="19">
        <v>1.0</v>
      </c>
      <c r="D7705" s="42">
        <v>182.5</v>
      </c>
      <c r="E7705" s="43">
        <v>1.0</v>
      </c>
      <c r="F7705" s="19" t="s">
        <v>46</v>
      </c>
      <c r="G7705" s="19" t="s">
        <v>47</v>
      </c>
      <c r="H7705" s="44" t="s">
        <v>148</v>
      </c>
      <c r="I7705" s="19" t="s">
        <v>148</v>
      </c>
    </row>
    <row r="7706">
      <c r="A7706" s="41">
        <v>44413.0</v>
      </c>
      <c r="B7706" s="19">
        <v>952952.0</v>
      </c>
      <c r="C7706" s="19">
        <v>0.0</v>
      </c>
      <c r="D7706" s="42">
        <v>49.5</v>
      </c>
      <c r="E7706" s="43">
        <v>1.0</v>
      </c>
      <c r="F7706" s="19" t="s">
        <v>46</v>
      </c>
      <c r="G7706" s="19" t="s">
        <v>47</v>
      </c>
      <c r="H7706" s="44" t="s">
        <v>152</v>
      </c>
      <c r="I7706" s="19" t="s">
        <v>152</v>
      </c>
    </row>
    <row r="7707">
      <c r="A7707" s="41">
        <v>44416.0</v>
      </c>
      <c r="B7707" s="19">
        <v>955451.0</v>
      </c>
      <c r="C7707" s="19">
        <v>0.0</v>
      </c>
      <c r="D7707" s="42">
        <v>74.1</v>
      </c>
      <c r="E7707" s="43">
        <v>1.0</v>
      </c>
      <c r="F7707" s="19" t="s">
        <v>46</v>
      </c>
      <c r="G7707" s="19" t="s">
        <v>47</v>
      </c>
      <c r="H7707" s="44" t="s">
        <v>180</v>
      </c>
      <c r="I7707" s="19" t="s">
        <v>180</v>
      </c>
    </row>
    <row r="7708">
      <c r="A7708" s="41">
        <v>44417.0</v>
      </c>
      <c r="B7708" s="19">
        <v>956376.0</v>
      </c>
      <c r="C7708" s="19">
        <v>0.0</v>
      </c>
      <c r="D7708" s="42">
        <v>43.5</v>
      </c>
      <c r="E7708" s="43">
        <v>1.0</v>
      </c>
      <c r="F7708" s="19" t="s">
        <v>46</v>
      </c>
      <c r="G7708" s="19" t="s">
        <v>47</v>
      </c>
      <c r="H7708" s="44" t="s">
        <v>129</v>
      </c>
      <c r="I7708" s="19" t="s">
        <v>129</v>
      </c>
    </row>
    <row r="7709">
      <c r="A7709" s="41">
        <v>44417.0</v>
      </c>
      <c r="B7709" s="19">
        <v>956871.0</v>
      </c>
      <c r="C7709" s="19">
        <v>0.0</v>
      </c>
      <c r="D7709" s="42">
        <v>142.1</v>
      </c>
      <c r="E7709" s="43">
        <v>1.0</v>
      </c>
      <c r="F7709" s="19" t="s">
        <v>46</v>
      </c>
      <c r="G7709" s="19" t="s">
        <v>47</v>
      </c>
      <c r="H7709" s="44" t="s">
        <v>161</v>
      </c>
      <c r="I7709" s="19" t="s">
        <v>161</v>
      </c>
    </row>
    <row r="7710">
      <c r="A7710" s="41">
        <v>44421.0</v>
      </c>
      <c r="B7710" s="19">
        <v>959977.0</v>
      </c>
      <c r="C7710" s="19">
        <v>1.0</v>
      </c>
      <c r="D7710" s="42">
        <v>30.0</v>
      </c>
      <c r="E7710" s="43">
        <v>1.0</v>
      </c>
      <c r="F7710" s="19" t="s">
        <v>46</v>
      </c>
      <c r="G7710" s="19" t="s">
        <v>47</v>
      </c>
      <c r="H7710" s="44" t="s">
        <v>126</v>
      </c>
      <c r="I7710" s="19" t="s">
        <v>126</v>
      </c>
    </row>
    <row r="7711">
      <c r="A7711" s="41">
        <v>44421.0</v>
      </c>
      <c r="B7711" s="19">
        <v>959949.0</v>
      </c>
      <c r="C7711" s="19">
        <v>0.0</v>
      </c>
      <c r="D7711" s="42">
        <v>115.6</v>
      </c>
      <c r="E7711" s="43">
        <v>1.0</v>
      </c>
      <c r="F7711" s="19" t="s">
        <v>46</v>
      </c>
      <c r="G7711" s="19" t="s">
        <v>47</v>
      </c>
      <c r="H7711" s="44" t="s">
        <v>235</v>
      </c>
      <c r="I7711" s="19" t="s">
        <v>235</v>
      </c>
    </row>
    <row r="7712">
      <c r="A7712" s="41">
        <v>44423.0</v>
      </c>
      <c r="B7712" s="19">
        <v>960925.0</v>
      </c>
      <c r="C7712" s="19">
        <v>1.0</v>
      </c>
      <c r="D7712" s="42">
        <v>33.5</v>
      </c>
      <c r="E7712" s="43">
        <v>1.0</v>
      </c>
      <c r="F7712" s="19" t="s">
        <v>46</v>
      </c>
      <c r="G7712" s="19" t="s">
        <v>47</v>
      </c>
      <c r="H7712" s="44" t="s">
        <v>253</v>
      </c>
      <c r="I7712" s="19" t="s">
        <v>253</v>
      </c>
    </row>
    <row r="7713">
      <c r="A7713" s="41">
        <v>44410.0</v>
      </c>
      <c r="B7713" s="19">
        <v>950419.0</v>
      </c>
      <c r="C7713" s="19">
        <v>1.0</v>
      </c>
      <c r="D7713" s="42">
        <v>39.6</v>
      </c>
      <c r="E7713" s="43">
        <v>1.0</v>
      </c>
      <c r="F7713" s="19" t="s">
        <v>46</v>
      </c>
      <c r="G7713" s="19" t="s">
        <v>47</v>
      </c>
      <c r="H7713" s="44" t="s">
        <v>39</v>
      </c>
      <c r="I7713" s="19" t="s">
        <v>39</v>
      </c>
    </row>
    <row r="7714">
      <c r="A7714" s="41">
        <v>44413.0</v>
      </c>
      <c r="B7714" s="19">
        <v>953812.0</v>
      </c>
      <c r="C7714" s="19">
        <v>0.0</v>
      </c>
      <c r="D7714" s="42">
        <v>62.2</v>
      </c>
      <c r="E7714" s="43">
        <v>1.0</v>
      </c>
      <c r="F7714" s="19" t="s">
        <v>46</v>
      </c>
      <c r="G7714" s="19" t="s">
        <v>47</v>
      </c>
      <c r="H7714" s="44" t="s">
        <v>101</v>
      </c>
      <c r="I7714" s="19" t="s">
        <v>101</v>
      </c>
    </row>
    <row r="7715">
      <c r="A7715" s="41">
        <v>44414.0</v>
      </c>
      <c r="B7715" s="19">
        <v>954013.0</v>
      </c>
      <c r="C7715" s="19">
        <v>0.0</v>
      </c>
      <c r="D7715" s="42">
        <v>68.9</v>
      </c>
      <c r="E7715" s="43">
        <v>1.0</v>
      </c>
      <c r="F7715" s="19" t="s">
        <v>46</v>
      </c>
      <c r="G7715" s="19" t="s">
        <v>47</v>
      </c>
      <c r="H7715" s="44" t="s">
        <v>146</v>
      </c>
      <c r="I7715" s="19" t="s">
        <v>146</v>
      </c>
    </row>
    <row r="7716">
      <c r="A7716" s="41">
        <v>44418.0</v>
      </c>
      <c r="B7716" s="19">
        <v>957290.0</v>
      </c>
      <c r="C7716" s="19">
        <v>0.0</v>
      </c>
      <c r="D7716" s="42">
        <v>76.1</v>
      </c>
      <c r="E7716" s="43">
        <v>1.0</v>
      </c>
      <c r="F7716" s="19" t="s">
        <v>46</v>
      </c>
      <c r="G7716" s="19" t="s">
        <v>47</v>
      </c>
      <c r="H7716" s="44" t="s">
        <v>190</v>
      </c>
      <c r="I7716" s="19" t="s">
        <v>190</v>
      </c>
    </row>
    <row r="7717">
      <c r="A7717" s="41">
        <v>44421.0</v>
      </c>
      <c r="B7717" s="19">
        <v>959705.0</v>
      </c>
      <c r="C7717" s="19">
        <v>0.0</v>
      </c>
      <c r="D7717" s="42">
        <v>37.5</v>
      </c>
      <c r="E7717" s="43">
        <v>1.0</v>
      </c>
      <c r="F7717" s="19" t="s">
        <v>46</v>
      </c>
      <c r="G7717" s="19" t="s">
        <v>47</v>
      </c>
      <c r="H7717" s="44" t="s">
        <v>236</v>
      </c>
      <c r="I7717" s="19" t="s">
        <v>236</v>
      </c>
    </row>
    <row r="7718">
      <c r="A7718" s="41">
        <v>44422.0</v>
      </c>
      <c r="B7718" s="19">
        <v>960323.0</v>
      </c>
      <c r="C7718" s="19">
        <v>0.0</v>
      </c>
      <c r="D7718" s="42">
        <v>32.4</v>
      </c>
      <c r="E7718" s="43">
        <v>1.0</v>
      </c>
      <c r="F7718" s="19" t="s">
        <v>46</v>
      </c>
      <c r="G7718" s="19" t="s">
        <v>47</v>
      </c>
      <c r="H7718" s="44" t="s">
        <v>235</v>
      </c>
      <c r="I7718" s="19" t="s">
        <v>235</v>
      </c>
    </row>
    <row r="7719">
      <c r="A7719" s="41">
        <v>44423.0</v>
      </c>
      <c r="B7719" s="19">
        <v>960690.0</v>
      </c>
      <c r="C7719" s="19">
        <v>1.0</v>
      </c>
      <c r="D7719" s="42">
        <v>89.1</v>
      </c>
      <c r="E7719" s="43">
        <v>1.0</v>
      </c>
      <c r="F7719" s="19" t="s">
        <v>46</v>
      </c>
      <c r="G7719" s="19" t="s">
        <v>47</v>
      </c>
      <c r="H7719" s="44" t="s">
        <v>251</v>
      </c>
      <c r="I7719" s="19" t="s">
        <v>251</v>
      </c>
    </row>
    <row r="7720">
      <c r="A7720" s="41">
        <v>44410.0</v>
      </c>
      <c r="B7720" s="19">
        <v>950238.0</v>
      </c>
      <c r="C7720" s="19">
        <v>0.0</v>
      </c>
      <c r="D7720" s="42">
        <v>86.4</v>
      </c>
      <c r="E7720" s="43">
        <v>1.0</v>
      </c>
      <c r="F7720" s="19" t="s">
        <v>46</v>
      </c>
      <c r="G7720" s="19" t="s">
        <v>47</v>
      </c>
      <c r="H7720" s="44" t="s">
        <v>102</v>
      </c>
      <c r="I7720" s="19" t="s">
        <v>102</v>
      </c>
    </row>
    <row r="7721">
      <c r="A7721" s="41">
        <v>44410.0</v>
      </c>
      <c r="B7721" s="19">
        <v>950216.0</v>
      </c>
      <c r="C7721" s="19">
        <v>1.0</v>
      </c>
      <c r="D7721" s="42">
        <v>66.4</v>
      </c>
      <c r="E7721" s="43">
        <v>1.0</v>
      </c>
      <c r="F7721" s="19" t="s">
        <v>46</v>
      </c>
      <c r="G7721" s="19" t="s">
        <v>47</v>
      </c>
      <c r="H7721" s="44" t="s">
        <v>102</v>
      </c>
      <c r="I7721" s="19" t="s">
        <v>102</v>
      </c>
    </row>
    <row r="7722">
      <c r="A7722" s="41">
        <v>44411.0</v>
      </c>
      <c r="B7722" s="19">
        <v>951249.0</v>
      </c>
      <c r="C7722" s="19">
        <v>0.0</v>
      </c>
      <c r="D7722" s="42">
        <v>51.6</v>
      </c>
      <c r="E7722" s="43">
        <v>1.0</v>
      </c>
      <c r="F7722" s="19" t="s">
        <v>46</v>
      </c>
      <c r="G7722" s="19" t="s">
        <v>47</v>
      </c>
      <c r="H7722" s="44" t="s">
        <v>73</v>
      </c>
      <c r="I7722" s="19" t="s">
        <v>73</v>
      </c>
    </row>
    <row r="7723">
      <c r="A7723" s="41">
        <v>44412.0</v>
      </c>
      <c r="B7723" s="19">
        <v>952420.0</v>
      </c>
      <c r="C7723" s="19">
        <v>0.0</v>
      </c>
      <c r="D7723" s="42">
        <v>65.9</v>
      </c>
      <c r="E7723" s="43">
        <v>1.0</v>
      </c>
      <c r="F7723" s="19" t="s">
        <v>46</v>
      </c>
      <c r="G7723" s="19" t="s">
        <v>47</v>
      </c>
      <c r="H7723" s="44" t="s">
        <v>130</v>
      </c>
      <c r="I7723" s="19" t="s">
        <v>130</v>
      </c>
    </row>
    <row r="7724">
      <c r="A7724" s="41">
        <v>44413.0</v>
      </c>
      <c r="B7724" s="19">
        <v>952960.0</v>
      </c>
      <c r="C7724" s="19">
        <v>1.0</v>
      </c>
      <c r="D7724" s="42">
        <v>58.5</v>
      </c>
      <c r="E7724" s="43">
        <v>1.0</v>
      </c>
      <c r="F7724" s="19" t="s">
        <v>46</v>
      </c>
      <c r="G7724" s="19" t="s">
        <v>47</v>
      </c>
      <c r="H7724" s="44" t="s">
        <v>153</v>
      </c>
      <c r="I7724" s="19" t="s">
        <v>153</v>
      </c>
    </row>
    <row r="7725">
      <c r="A7725" s="41">
        <v>44415.0</v>
      </c>
      <c r="B7725" s="19">
        <v>954728.0</v>
      </c>
      <c r="C7725" s="19">
        <v>0.0</v>
      </c>
      <c r="D7725" s="42">
        <v>156.1</v>
      </c>
      <c r="E7725" s="43">
        <v>1.0</v>
      </c>
      <c r="F7725" s="19" t="s">
        <v>46</v>
      </c>
      <c r="G7725" s="19" t="s">
        <v>47</v>
      </c>
      <c r="H7725" s="44" t="s">
        <v>120</v>
      </c>
      <c r="I7725" s="19" t="s">
        <v>120</v>
      </c>
    </row>
    <row r="7726">
      <c r="A7726" s="41">
        <v>44416.0</v>
      </c>
      <c r="B7726" s="19">
        <v>956192.0</v>
      </c>
      <c r="C7726" s="19">
        <v>1.0</v>
      </c>
      <c r="D7726" s="42">
        <v>65.2</v>
      </c>
      <c r="E7726" s="43">
        <v>1.0</v>
      </c>
      <c r="F7726" s="19" t="s">
        <v>46</v>
      </c>
      <c r="G7726" s="19" t="s">
        <v>47</v>
      </c>
      <c r="H7726" s="44" t="s">
        <v>136</v>
      </c>
      <c r="I7726" s="19" t="s">
        <v>136</v>
      </c>
    </row>
    <row r="7727">
      <c r="A7727" s="41">
        <v>44420.0</v>
      </c>
      <c r="B7727" s="19">
        <v>958622.0</v>
      </c>
      <c r="C7727" s="19">
        <v>1.0</v>
      </c>
      <c r="D7727" s="42">
        <v>21.5</v>
      </c>
      <c r="E7727" s="43">
        <v>1.0</v>
      </c>
      <c r="F7727" s="19" t="s">
        <v>46</v>
      </c>
      <c r="G7727" s="19" t="s">
        <v>47</v>
      </c>
      <c r="H7727" s="44" t="s">
        <v>233</v>
      </c>
      <c r="I7727" s="19" t="s">
        <v>233</v>
      </c>
    </row>
    <row r="7728">
      <c r="A7728" s="41">
        <v>44410.0</v>
      </c>
      <c r="B7728" s="19">
        <v>950607.0</v>
      </c>
      <c r="C7728" s="19">
        <v>0.0</v>
      </c>
      <c r="D7728" s="42">
        <v>108.1</v>
      </c>
      <c r="E7728" s="43">
        <v>1.0</v>
      </c>
      <c r="F7728" s="19" t="s">
        <v>46</v>
      </c>
      <c r="G7728" s="19" t="s">
        <v>47</v>
      </c>
      <c r="H7728" s="44" t="s">
        <v>100</v>
      </c>
      <c r="I7728" s="19" t="s">
        <v>100</v>
      </c>
    </row>
    <row r="7729">
      <c r="A7729" s="41">
        <v>44413.0</v>
      </c>
      <c r="B7729" s="19">
        <v>953621.0</v>
      </c>
      <c r="C7729" s="19">
        <v>0.0</v>
      </c>
      <c r="D7729" s="42">
        <v>51.0</v>
      </c>
      <c r="E7729" s="43">
        <v>1.0</v>
      </c>
      <c r="F7729" s="19" t="s">
        <v>46</v>
      </c>
      <c r="G7729" s="19" t="s">
        <v>47</v>
      </c>
      <c r="H7729" s="44" t="s">
        <v>154</v>
      </c>
      <c r="I7729" s="19" t="s">
        <v>154</v>
      </c>
    </row>
    <row r="7730">
      <c r="A7730" s="41">
        <v>44413.0</v>
      </c>
      <c r="B7730" s="19">
        <v>953417.0</v>
      </c>
      <c r="C7730" s="19">
        <v>0.0</v>
      </c>
      <c r="D7730" s="42">
        <v>80.8</v>
      </c>
      <c r="E7730" s="43">
        <v>1.0</v>
      </c>
      <c r="F7730" s="19" t="s">
        <v>46</v>
      </c>
      <c r="G7730" s="19" t="s">
        <v>47</v>
      </c>
      <c r="H7730" s="44" t="s">
        <v>150</v>
      </c>
      <c r="I7730" s="19" t="s">
        <v>150</v>
      </c>
    </row>
    <row r="7731">
      <c r="A7731" s="41">
        <v>44413.0</v>
      </c>
      <c r="B7731" s="19">
        <v>952984.0</v>
      </c>
      <c r="C7731" s="19">
        <v>0.0</v>
      </c>
      <c r="D7731" s="42">
        <v>58.5</v>
      </c>
      <c r="E7731" s="43">
        <v>1.0</v>
      </c>
      <c r="F7731" s="19" t="s">
        <v>46</v>
      </c>
      <c r="G7731" s="19" t="s">
        <v>47</v>
      </c>
      <c r="H7731" s="44" t="s">
        <v>152</v>
      </c>
      <c r="I7731" s="19" t="s">
        <v>152</v>
      </c>
    </row>
    <row r="7732">
      <c r="A7732" s="41">
        <v>44423.0</v>
      </c>
      <c r="B7732" s="19">
        <v>961036.0</v>
      </c>
      <c r="C7732" s="19">
        <v>0.0</v>
      </c>
      <c r="D7732" s="42">
        <v>50.9</v>
      </c>
      <c r="E7732" s="43">
        <v>1.0</v>
      </c>
      <c r="F7732" s="19" t="s">
        <v>46</v>
      </c>
      <c r="G7732" s="19" t="s">
        <v>47</v>
      </c>
      <c r="H7732" s="44" t="s">
        <v>127</v>
      </c>
      <c r="I7732" s="19" t="s">
        <v>127</v>
      </c>
    </row>
    <row r="7733">
      <c r="A7733" s="41">
        <v>44410.0</v>
      </c>
      <c r="B7733" s="19">
        <v>950157.0</v>
      </c>
      <c r="C7733" s="19">
        <v>1.0</v>
      </c>
      <c r="D7733" s="42">
        <v>46.5</v>
      </c>
      <c r="E7733" s="43">
        <v>1.0</v>
      </c>
      <c r="F7733" s="19" t="s">
        <v>46</v>
      </c>
      <c r="G7733" s="19" t="s">
        <v>47</v>
      </c>
      <c r="H7733" s="44" t="s">
        <v>84</v>
      </c>
      <c r="I7733" s="19" t="s">
        <v>84</v>
      </c>
    </row>
    <row r="7734">
      <c r="A7734" s="41">
        <v>44411.0</v>
      </c>
      <c r="B7734" s="19">
        <v>951472.0</v>
      </c>
      <c r="C7734" s="19">
        <v>0.0</v>
      </c>
      <c r="D7734" s="42">
        <v>154.5</v>
      </c>
      <c r="E7734" s="43">
        <v>1.0</v>
      </c>
      <c r="F7734" s="19" t="s">
        <v>46</v>
      </c>
      <c r="G7734" s="19" t="s">
        <v>47</v>
      </c>
      <c r="H7734" s="44" t="s">
        <v>110</v>
      </c>
      <c r="I7734" s="19" t="s">
        <v>110</v>
      </c>
    </row>
    <row r="7735">
      <c r="A7735" s="41">
        <v>44413.0</v>
      </c>
      <c r="B7735" s="19">
        <v>953386.0</v>
      </c>
      <c r="C7735" s="19">
        <v>1.0</v>
      </c>
      <c r="D7735" s="42">
        <v>64.0</v>
      </c>
      <c r="E7735" s="43">
        <v>1.0</v>
      </c>
      <c r="F7735" s="19" t="s">
        <v>46</v>
      </c>
      <c r="G7735" s="19" t="s">
        <v>47</v>
      </c>
      <c r="H7735" s="44" t="s">
        <v>150</v>
      </c>
      <c r="I7735" s="19" t="s">
        <v>150</v>
      </c>
    </row>
    <row r="7736">
      <c r="A7736" s="41">
        <v>44413.0</v>
      </c>
      <c r="B7736" s="19">
        <v>953068.0</v>
      </c>
      <c r="C7736" s="19">
        <v>1.0</v>
      </c>
      <c r="D7736" s="42">
        <v>33.7</v>
      </c>
      <c r="E7736" s="43">
        <v>1.0</v>
      </c>
      <c r="F7736" s="19" t="s">
        <v>46</v>
      </c>
      <c r="G7736" s="19" t="s">
        <v>47</v>
      </c>
      <c r="H7736" s="44" t="s">
        <v>153</v>
      </c>
      <c r="I7736" s="19" t="s">
        <v>153</v>
      </c>
    </row>
    <row r="7737">
      <c r="A7737" s="41">
        <v>44416.0</v>
      </c>
      <c r="B7737" s="19">
        <v>955710.0</v>
      </c>
      <c r="C7737" s="19">
        <v>0.0</v>
      </c>
      <c r="D7737" s="42">
        <v>65.5</v>
      </c>
      <c r="E7737" s="43">
        <v>1.0</v>
      </c>
      <c r="F7737" s="19" t="s">
        <v>46</v>
      </c>
      <c r="G7737" s="19" t="s">
        <v>47</v>
      </c>
      <c r="H7737" s="44" t="s">
        <v>180</v>
      </c>
      <c r="I7737" s="19" t="s">
        <v>180</v>
      </c>
    </row>
    <row r="7738">
      <c r="A7738" s="41">
        <v>44416.0</v>
      </c>
      <c r="B7738" s="19">
        <v>956081.0</v>
      </c>
      <c r="C7738" s="19">
        <v>0.0</v>
      </c>
      <c r="D7738" s="42">
        <v>103.2</v>
      </c>
      <c r="E7738" s="43">
        <v>1.0</v>
      </c>
      <c r="F7738" s="19" t="s">
        <v>46</v>
      </c>
      <c r="G7738" s="19" t="s">
        <v>47</v>
      </c>
      <c r="H7738" s="44" t="s">
        <v>70</v>
      </c>
      <c r="I7738" s="19" t="s">
        <v>70</v>
      </c>
    </row>
    <row r="7739">
      <c r="A7739" s="41">
        <v>44416.0</v>
      </c>
      <c r="B7739" s="19">
        <v>955291.0</v>
      </c>
      <c r="C7739" s="19">
        <v>0.0</v>
      </c>
      <c r="D7739" s="42">
        <v>73.3</v>
      </c>
      <c r="E7739" s="43">
        <v>1.0</v>
      </c>
      <c r="F7739" s="19" t="s">
        <v>46</v>
      </c>
      <c r="G7739" s="19" t="s">
        <v>47</v>
      </c>
      <c r="H7739" s="44" t="s">
        <v>177</v>
      </c>
      <c r="I7739" s="19" t="s">
        <v>177</v>
      </c>
    </row>
    <row r="7740">
      <c r="A7740" s="41">
        <v>44417.0</v>
      </c>
      <c r="B7740" s="19">
        <v>956635.0</v>
      </c>
      <c r="C7740" s="19">
        <v>1.0</v>
      </c>
      <c r="D7740" s="42">
        <v>74.3</v>
      </c>
      <c r="E7740" s="43">
        <v>1.0</v>
      </c>
      <c r="F7740" s="19" t="s">
        <v>46</v>
      </c>
      <c r="G7740" s="19" t="s">
        <v>47</v>
      </c>
      <c r="H7740" s="44" t="s">
        <v>152</v>
      </c>
      <c r="I7740" s="19" t="s">
        <v>152</v>
      </c>
    </row>
    <row r="7741">
      <c r="A7741" s="41">
        <v>44419.0</v>
      </c>
      <c r="B7741" s="19">
        <v>958512.0</v>
      </c>
      <c r="C7741" s="19">
        <v>1.0</v>
      </c>
      <c r="D7741" s="42">
        <v>81.1</v>
      </c>
      <c r="E7741" s="43">
        <v>1.0</v>
      </c>
      <c r="F7741" s="19" t="s">
        <v>46</v>
      </c>
      <c r="G7741" s="19" t="s">
        <v>47</v>
      </c>
      <c r="H7741" s="44" t="s">
        <v>125</v>
      </c>
      <c r="I7741" s="19" t="s">
        <v>125</v>
      </c>
    </row>
    <row r="7742">
      <c r="A7742" s="41">
        <v>44409.0</v>
      </c>
      <c r="B7742" s="19">
        <v>949212.0</v>
      </c>
      <c r="C7742" s="19">
        <v>0.0</v>
      </c>
      <c r="D7742" s="42">
        <v>129.5</v>
      </c>
      <c r="E7742" s="43">
        <v>1.0</v>
      </c>
      <c r="F7742" s="19" t="s">
        <v>46</v>
      </c>
      <c r="G7742" s="19" t="s">
        <v>47</v>
      </c>
      <c r="H7742" s="44" t="s">
        <v>60</v>
      </c>
      <c r="I7742" s="19" t="s">
        <v>60</v>
      </c>
    </row>
    <row r="7743">
      <c r="A7743" s="41">
        <v>44410.0</v>
      </c>
      <c r="B7743" s="19">
        <v>950398.0</v>
      </c>
      <c r="C7743" s="19">
        <v>0.0</v>
      </c>
      <c r="D7743" s="42">
        <v>93.3</v>
      </c>
      <c r="E7743" s="43">
        <v>1.0</v>
      </c>
      <c r="F7743" s="19" t="s">
        <v>46</v>
      </c>
      <c r="G7743" s="19" t="s">
        <v>47</v>
      </c>
      <c r="H7743" s="44" t="s">
        <v>100</v>
      </c>
      <c r="I7743" s="19" t="s">
        <v>100</v>
      </c>
    </row>
    <row r="7744">
      <c r="A7744" s="41">
        <v>44411.0</v>
      </c>
      <c r="B7744" s="19">
        <v>951804.0</v>
      </c>
      <c r="C7744" s="19">
        <v>0.0</v>
      </c>
      <c r="D7744" s="42">
        <v>103.9</v>
      </c>
      <c r="E7744" s="43">
        <v>1.0</v>
      </c>
      <c r="F7744" s="19" t="s">
        <v>46</v>
      </c>
      <c r="G7744" s="19" t="s">
        <v>47</v>
      </c>
      <c r="H7744" s="44" t="s">
        <v>39</v>
      </c>
      <c r="I7744" s="19" t="s">
        <v>39</v>
      </c>
    </row>
    <row r="7745">
      <c r="A7745" s="41">
        <v>44414.0</v>
      </c>
      <c r="B7745" s="19">
        <v>954152.0</v>
      </c>
      <c r="C7745" s="19">
        <v>1.0</v>
      </c>
      <c r="D7745" s="42">
        <v>45.3</v>
      </c>
      <c r="E7745" s="43">
        <v>1.0</v>
      </c>
      <c r="F7745" s="19" t="s">
        <v>46</v>
      </c>
      <c r="G7745" s="19" t="s">
        <v>47</v>
      </c>
      <c r="H7745" s="44" t="s">
        <v>119</v>
      </c>
      <c r="I7745" s="19" t="s">
        <v>119</v>
      </c>
    </row>
    <row r="7746">
      <c r="A7746" s="41">
        <v>44416.0</v>
      </c>
      <c r="B7746" s="19">
        <v>955290.0</v>
      </c>
      <c r="C7746" s="19">
        <v>0.0</v>
      </c>
      <c r="D7746" s="42">
        <v>18.7</v>
      </c>
      <c r="E7746" s="43">
        <v>1.0</v>
      </c>
      <c r="F7746" s="19" t="s">
        <v>46</v>
      </c>
      <c r="G7746" s="19" t="s">
        <v>47</v>
      </c>
      <c r="H7746" s="44" t="s">
        <v>71</v>
      </c>
      <c r="I7746" s="19" t="s">
        <v>71</v>
      </c>
    </row>
    <row r="7747">
      <c r="A7747" s="41">
        <v>44416.0</v>
      </c>
      <c r="B7747" s="19">
        <v>955459.0</v>
      </c>
      <c r="C7747" s="19">
        <v>1.0</v>
      </c>
      <c r="D7747" s="42">
        <v>61.7</v>
      </c>
      <c r="E7747" s="43">
        <v>1.0</v>
      </c>
      <c r="F7747" s="19" t="s">
        <v>46</v>
      </c>
      <c r="G7747" s="19" t="s">
        <v>47</v>
      </c>
      <c r="H7747" s="44" t="s">
        <v>179</v>
      </c>
      <c r="I7747" s="19" t="s">
        <v>179</v>
      </c>
    </row>
    <row r="7748">
      <c r="A7748" s="41">
        <v>44417.0</v>
      </c>
      <c r="B7748" s="19">
        <v>956716.0</v>
      </c>
      <c r="C7748" s="19">
        <v>0.0</v>
      </c>
      <c r="D7748" s="42">
        <v>91.4</v>
      </c>
      <c r="E7748" s="43">
        <v>1.0</v>
      </c>
      <c r="F7748" s="19" t="s">
        <v>46</v>
      </c>
      <c r="G7748" s="19" t="s">
        <v>47</v>
      </c>
      <c r="H7748" s="44" t="s">
        <v>71</v>
      </c>
      <c r="I7748" s="19" t="s">
        <v>71</v>
      </c>
    </row>
    <row r="7749">
      <c r="A7749" s="41">
        <v>44417.0</v>
      </c>
      <c r="B7749" s="19">
        <v>956831.0</v>
      </c>
      <c r="C7749" s="19">
        <v>0.0</v>
      </c>
      <c r="D7749" s="42">
        <v>47.2</v>
      </c>
      <c r="E7749" s="43">
        <v>1.0</v>
      </c>
      <c r="F7749" s="19" t="s">
        <v>46</v>
      </c>
      <c r="G7749" s="19" t="s">
        <v>47</v>
      </c>
      <c r="H7749" s="44" t="s">
        <v>199</v>
      </c>
      <c r="I7749" s="19" t="s">
        <v>199</v>
      </c>
    </row>
    <row r="7750">
      <c r="A7750" s="41">
        <v>44420.0</v>
      </c>
      <c r="B7750" s="19">
        <v>959360.0</v>
      </c>
      <c r="C7750" s="19">
        <v>0.0</v>
      </c>
      <c r="D7750" s="42">
        <v>63.3</v>
      </c>
      <c r="E7750" s="43">
        <v>1.0</v>
      </c>
      <c r="F7750" s="19" t="s">
        <v>46</v>
      </c>
      <c r="G7750" s="19" t="s">
        <v>47</v>
      </c>
      <c r="H7750" s="44" t="s">
        <v>226</v>
      </c>
      <c r="I7750" s="19" t="s">
        <v>226</v>
      </c>
    </row>
    <row r="7751">
      <c r="A7751" s="41">
        <v>44422.0</v>
      </c>
      <c r="B7751" s="19">
        <v>960116.0</v>
      </c>
      <c r="C7751" s="19">
        <v>1.0</v>
      </c>
      <c r="D7751" s="42">
        <v>64.9</v>
      </c>
      <c r="E7751" s="43">
        <v>1.0</v>
      </c>
      <c r="F7751" s="19" t="s">
        <v>46</v>
      </c>
      <c r="G7751" s="19" t="s">
        <v>47</v>
      </c>
      <c r="H7751" s="44" t="s">
        <v>232</v>
      </c>
      <c r="I7751" s="19" t="s">
        <v>232</v>
      </c>
    </row>
    <row r="7752">
      <c r="A7752" s="41">
        <v>44409.0</v>
      </c>
      <c r="B7752" s="19">
        <v>949284.0</v>
      </c>
      <c r="C7752" s="19">
        <v>1.0</v>
      </c>
      <c r="D7752" s="42">
        <v>39.8</v>
      </c>
      <c r="E7752" s="43">
        <v>1.0</v>
      </c>
      <c r="F7752" s="19" t="s">
        <v>46</v>
      </c>
      <c r="G7752" s="19" t="s">
        <v>47</v>
      </c>
      <c r="H7752" s="44" t="s">
        <v>59</v>
      </c>
      <c r="I7752" s="19" t="s">
        <v>59</v>
      </c>
    </row>
    <row r="7753">
      <c r="A7753" s="41">
        <v>44410.0</v>
      </c>
      <c r="B7753" s="19">
        <v>950487.0</v>
      </c>
      <c r="C7753" s="19">
        <v>1.0</v>
      </c>
      <c r="D7753" s="42">
        <v>92.7</v>
      </c>
      <c r="E7753" s="43">
        <v>1.0</v>
      </c>
      <c r="F7753" s="19" t="s">
        <v>46</v>
      </c>
      <c r="G7753" s="19" t="s">
        <v>47</v>
      </c>
      <c r="H7753" s="44" t="s">
        <v>92</v>
      </c>
      <c r="I7753" s="19" t="s">
        <v>92</v>
      </c>
    </row>
    <row r="7754">
      <c r="A7754" s="41">
        <v>44411.0</v>
      </c>
      <c r="B7754" s="19">
        <v>951244.0</v>
      </c>
      <c r="C7754" s="19">
        <v>1.0</v>
      </c>
      <c r="D7754" s="42">
        <v>43.3</v>
      </c>
      <c r="E7754" s="43">
        <v>1.0</v>
      </c>
      <c r="F7754" s="19" t="s">
        <v>46</v>
      </c>
      <c r="G7754" s="19" t="s">
        <v>47</v>
      </c>
      <c r="H7754" s="44" t="s">
        <v>70</v>
      </c>
      <c r="I7754" s="19" t="s">
        <v>70</v>
      </c>
    </row>
    <row r="7755">
      <c r="A7755" s="41">
        <v>44413.0</v>
      </c>
      <c r="B7755" s="19">
        <v>953303.0</v>
      </c>
      <c r="C7755" s="19">
        <v>1.0</v>
      </c>
      <c r="D7755" s="42">
        <v>85.7</v>
      </c>
      <c r="E7755" s="43">
        <v>1.0</v>
      </c>
      <c r="F7755" s="19" t="s">
        <v>46</v>
      </c>
      <c r="G7755" s="19" t="s">
        <v>47</v>
      </c>
      <c r="H7755" s="44" t="s">
        <v>150</v>
      </c>
      <c r="I7755" s="19" t="s">
        <v>150</v>
      </c>
    </row>
    <row r="7756">
      <c r="A7756" s="41">
        <v>44415.0</v>
      </c>
      <c r="B7756" s="19">
        <v>954641.0</v>
      </c>
      <c r="C7756" s="19">
        <v>0.0</v>
      </c>
      <c r="D7756" s="42">
        <v>38.5</v>
      </c>
      <c r="E7756" s="43">
        <v>1.0</v>
      </c>
      <c r="F7756" s="19" t="s">
        <v>46</v>
      </c>
      <c r="G7756" s="19" t="s">
        <v>47</v>
      </c>
      <c r="H7756" s="44" t="s">
        <v>70</v>
      </c>
      <c r="I7756" s="19" t="s">
        <v>70</v>
      </c>
    </row>
    <row r="7757">
      <c r="A7757" s="41">
        <v>44416.0</v>
      </c>
      <c r="B7757" s="19">
        <v>955828.0</v>
      </c>
      <c r="C7757" s="19">
        <v>0.0</v>
      </c>
      <c r="D7757" s="42">
        <v>41.3</v>
      </c>
      <c r="E7757" s="43">
        <v>1.0</v>
      </c>
      <c r="F7757" s="19" t="s">
        <v>46</v>
      </c>
      <c r="G7757" s="19" t="s">
        <v>47</v>
      </c>
      <c r="H7757" s="44" t="s">
        <v>180</v>
      </c>
      <c r="I7757" s="19" t="s">
        <v>180</v>
      </c>
    </row>
    <row r="7758">
      <c r="A7758" s="41">
        <v>44419.0</v>
      </c>
      <c r="B7758" s="19">
        <v>958450.0</v>
      </c>
      <c r="C7758" s="19">
        <v>0.0</v>
      </c>
      <c r="D7758" s="42">
        <v>29.9</v>
      </c>
      <c r="E7758" s="43">
        <v>1.0</v>
      </c>
      <c r="F7758" s="19" t="s">
        <v>46</v>
      </c>
      <c r="G7758" s="19" t="s">
        <v>47</v>
      </c>
      <c r="H7758" s="44" t="s">
        <v>39</v>
      </c>
      <c r="I7758" s="19" t="s">
        <v>39</v>
      </c>
    </row>
    <row r="7759">
      <c r="A7759" s="41">
        <v>44420.0</v>
      </c>
      <c r="B7759" s="19">
        <v>959066.0</v>
      </c>
      <c r="C7759" s="19">
        <v>0.0</v>
      </c>
      <c r="D7759" s="42">
        <v>52.7</v>
      </c>
      <c r="E7759" s="43">
        <v>1.0</v>
      </c>
      <c r="F7759" s="19" t="s">
        <v>46</v>
      </c>
      <c r="G7759" s="19" t="s">
        <v>47</v>
      </c>
      <c r="H7759" s="44" t="s">
        <v>62</v>
      </c>
      <c r="I7759" s="19" t="s">
        <v>62</v>
      </c>
    </row>
    <row r="7760">
      <c r="A7760" s="41">
        <v>44423.0</v>
      </c>
      <c r="B7760" s="19">
        <v>961125.0</v>
      </c>
      <c r="C7760" s="19">
        <v>0.0</v>
      </c>
      <c r="D7760" s="42">
        <v>122.6</v>
      </c>
      <c r="E7760" s="43">
        <v>1.0</v>
      </c>
      <c r="F7760" s="19" t="s">
        <v>46</v>
      </c>
      <c r="G7760" s="19" t="s">
        <v>47</v>
      </c>
      <c r="H7760" s="44" t="s">
        <v>226</v>
      </c>
      <c r="I7760" s="19" t="s">
        <v>226</v>
      </c>
    </row>
    <row r="7761">
      <c r="A7761" s="41">
        <v>44413.0</v>
      </c>
      <c r="B7761" s="19">
        <v>953217.0</v>
      </c>
      <c r="C7761" s="19">
        <v>0.0</v>
      </c>
      <c r="D7761" s="42">
        <v>14.7</v>
      </c>
      <c r="E7761" s="43">
        <v>1.0</v>
      </c>
      <c r="F7761" s="19" t="s">
        <v>46</v>
      </c>
      <c r="G7761" s="19" t="s">
        <v>47</v>
      </c>
      <c r="H7761" s="44" t="s">
        <v>39</v>
      </c>
      <c r="I7761" s="19" t="s">
        <v>39</v>
      </c>
    </row>
    <row r="7762">
      <c r="A7762" s="41">
        <v>44413.0</v>
      </c>
      <c r="B7762" s="19">
        <v>953286.0</v>
      </c>
      <c r="C7762" s="19">
        <v>1.0</v>
      </c>
      <c r="D7762" s="42">
        <v>73.3</v>
      </c>
      <c r="E7762" s="43">
        <v>1.0</v>
      </c>
      <c r="F7762" s="19" t="s">
        <v>46</v>
      </c>
      <c r="G7762" s="19" t="s">
        <v>47</v>
      </c>
      <c r="H7762" s="44" t="s">
        <v>151</v>
      </c>
      <c r="I7762" s="19" t="s">
        <v>151</v>
      </c>
    </row>
    <row r="7763">
      <c r="A7763" s="41">
        <v>44413.0</v>
      </c>
      <c r="B7763" s="19">
        <v>952943.0</v>
      </c>
      <c r="C7763" s="19">
        <v>0.0</v>
      </c>
      <c r="D7763" s="42">
        <v>121.9</v>
      </c>
      <c r="E7763" s="43">
        <v>1.0</v>
      </c>
      <c r="F7763" s="19" t="s">
        <v>46</v>
      </c>
      <c r="G7763" s="19" t="s">
        <v>47</v>
      </c>
      <c r="H7763" s="44" t="s">
        <v>39</v>
      </c>
      <c r="I7763" s="19" t="s">
        <v>39</v>
      </c>
    </row>
    <row r="7764">
      <c r="A7764" s="41">
        <v>44414.0</v>
      </c>
      <c r="B7764" s="19">
        <v>954159.0</v>
      </c>
      <c r="C7764" s="19">
        <v>1.0</v>
      </c>
      <c r="D7764" s="42">
        <v>80.4</v>
      </c>
      <c r="E7764" s="43">
        <v>1.0</v>
      </c>
      <c r="F7764" s="19" t="s">
        <v>46</v>
      </c>
      <c r="G7764" s="19" t="s">
        <v>47</v>
      </c>
      <c r="H7764" s="44" t="s">
        <v>150</v>
      </c>
      <c r="I7764" s="19" t="s">
        <v>150</v>
      </c>
    </row>
    <row r="7765">
      <c r="A7765" s="41">
        <v>44417.0</v>
      </c>
      <c r="B7765" s="19">
        <v>956384.0</v>
      </c>
      <c r="C7765" s="19">
        <v>0.0</v>
      </c>
      <c r="D7765" s="42">
        <v>61.1</v>
      </c>
      <c r="E7765" s="43">
        <v>1.0</v>
      </c>
      <c r="F7765" s="19" t="s">
        <v>46</v>
      </c>
      <c r="G7765" s="19" t="s">
        <v>47</v>
      </c>
      <c r="H7765" s="44" t="s">
        <v>189</v>
      </c>
      <c r="I7765" s="19" t="s">
        <v>189</v>
      </c>
    </row>
    <row r="7766">
      <c r="A7766" s="41">
        <v>44418.0</v>
      </c>
      <c r="B7766" s="19">
        <v>957388.0</v>
      </c>
      <c r="C7766" s="19">
        <v>0.0</v>
      </c>
      <c r="D7766" s="42">
        <v>50.7</v>
      </c>
      <c r="E7766" s="43">
        <v>1.0</v>
      </c>
      <c r="F7766" s="19" t="s">
        <v>46</v>
      </c>
      <c r="G7766" s="19" t="s">
        <v>47</v>
      </c>
      <c r="H7766" s="44" t="s">
        <v>39</v>
      </c>
      <c r="I7766" s="19" t="s">
        <v>39</v>
      </c>
    </row>
    <row r="7767">
      <c r="A7767" s="41">
        <v>44421.0</v>
      </c>
      <c r="B7767" s="19">
        <v>959841.0</v>
      </c>
      <c r="C7767" s="19">
        <v>0.0</v>
      </c>
      <c r="D7767" s="42">
        <v>45.3</v>
      </c>
      <c r="E7767" s="43">
        <v>1.0</v>
      </c>
      <c r="F7767" s="19" t="s">
        <v>46</v>
      </c>
      <c r="G7767" s="19" t="s">
        <v>47</v>
      </c>
      <c r="H7767" s="44" t="s">
        <v>237</v>
      </c>
      <c r="I7767" s="19" t="s">
        <v>237</v>
      </c>
    </row>
    <row r="7768">
      <c r="A7768" s="41">
        <v>44421.0</v>
      </c>
      <c r="B7768" s="19">
        <v>959978.0</v>
      </c>
      <c r="C7768" s="19">
        <v>1.0</v>
      </c>
      <c r="D7768" s="42">
        <v>44.6</v>
      </c>
      <c r="E7768" s="43">
        <v>1.0</v>
      </c>
      <c r="F7768" s="19" t="s">
        <v>46</v>
      </c>
      <c r="G7768" s="19" t="s">
        <v>47</v>
      </c>
      <c r="H7768" s="44" t="s">
        <v>237</v>
      </c>
      <c r="I7768" s="19" t="s">
        <v>237</v>
      </c>
    </row>
    <row r="7769">
      <c r="A7769" s="41">
        <v>44422.0</v>
      </c>
      <c r="B7769" s="19">
        <v>960412.0</v>
      </c>
      <c r="C7769" s="19">
        <v>0.0</v>
      </c>
      <c r="D7769" s="42">
        <v>78.7</v>
      </c>
      <c r="E7769" s="43">
        <v>1.0</v>
      </c>
      <c r="F7769" s="19" t="s">
        <v>46</v>
      </c>
      <c r="G7769" s="19" t="s">
        <v>47</v>
      </c>
      <c r="H7769" s="44" t="s">
        <v>237</v>
      </c>
      <c r="I7769" s="19" t="s">
        <v>237</v>
      </c>
    </row>
    <row r="7770">
      <c r="A7770" s="41">
        <v>44413.0</v>
      </c>
      <c r="B7770" s="19">
        <v>952990.0</v>
      </c>
      <c r="C7770" s="19">
        <v>0.0</v>
      </c>
      <c r="D7770" s="42">
        <v>55.1</v>
      </c>
      <c r="E7770" s="43">
        <v>1.0</v>
      </c>
      <c r="F7770" s="19" t="s">
        <v>46</v>
      </c>
      <c r="G7770" s="19" t="s">
        <v>47</v>
      </c>
      <c r="H7770" s="44" t="s">
        <v>151</v>
      </c>
      <c r="I7770" s="19" t="s">
        <v>151</v>
      </c>
    </row>
    <row r="7771">
      <c r="A7771" s="41">
        <v>44413.0</v>
      </c>
      <c r="B7771" s="19">
        <v>953334.0</v>
      </c>
      <c r="C7771" s="19">
        <v>0.0</v>
      </c>
      <c r="D7771" s="42">
        <v>73.8</v>
      </c>
      <c r="E7771" s="43">
        <v>1.0</v>
      </c>
      <c r="F7771" s="19" t="s">
        <v>46</v>
      </c>
      <c r="G7771" s="19" t="s">
        <v>47</v>
      </c>
      <c r="H7771" s="44" t="s">
        <v>152</v>
      </c>
      <c r="I7771" s="19" t="s">
        <v>152</v>
      </c>
    </row>
    <row r="7772">
      <c r="A7772" s="41">
        <v>44413.0</v>
      </c>
      <c r="B7772" s="19">
        <v>953380.0</v>
      </c>
      <c r="C7772" s="19">
        <v>0.0</v>
      </c>
      <c r="D7772" s="42">
        <v>102.7</v>
      </c>
      <c r="E7772" s="43">
        <v>1.0</v>
      </c>
      <c r="F7772" s="19" t="s">
        <v>46</v>
      </c>
      <c r="G7772" s="19" t="s">
        <v>47</v>
      </c>
      <c r="H7772" s="44" t="s">
        <v>140</v>
      </c>
      <c r="I7772" s="19" t="s">
        <v>140</v>
      </c>
    </row>
    <row r="7773">
      <c r="A7773" s="41">
        <v>44418.0</v>
      </c>
      <c r="B7773" s="19">
        <v>957199.0</v>
      </c>
      <c r="C7773" s="19">
        <v>0.0</v>
      </c>
      <c r="D7773" s="42">
        <v>66.2</v>
      </c>
      <c r="E7773" s="43">
        <v>1.0</v>
      </c>
      <c r="F7773" s="19" t="s">
        <v>46</v>
      </c>
      <c r="G7773" s="19" t="s">
        <v>47</v>
      </c>
      <c r="H7773" s="44" t="s">
        <v>39</v>
      </c>
      <c r="I7773" s="19" t="s">
        <v>39</v>
      </c>
    </row>
    <row r="7774">
      <c r="A7774" s="41">
        <v>44420.0</v>
      </c>
      <c r="B7774" s="19">
        <v>958910.0</v>
      </c>
      <c r="C7774" s="19">
        <v>0.0</v>
      </c>
      <c r="D7774" s="42">
        <v>45.0</v>
      </c>
      <c r="E7774" s="43">
        <v>1.0</v>
      </c>
      <c r="F7774" s="19" t="s">
        <v>46</v>
      </c>
      <c r="G7774" s="19" t="s">
        <v>47</v>
      </c>
      <c r="H7774" s="44" t="s">
        <v>232</v>
      </c>
      <c r="I7774" s="19" t="s">
        <v>232</v>
      </c>
    </row>
    <row r="7775">
      <c r="A7775" s="41">
        <v>44421.0</v>
      </c>
      <c r="B7775" s="19">
        <v>959779.0</v>
      </c>
      <c r="C7775" s="19">
        <v>1.0</v>
      </c>
      <c r="D7775" s="42">
        <v>32.8</v>
      </c>
      <c r="E7775" s="43">
        <v>1.0</v>
      </c>
      <c r="F7775" s="19" t="s">
        <v>46</v>
      </c>
      <c r="G7775" s="19" t="s">
        <v>47</v>
      </c>
      <c r="H7775" s="44" t="s">
        <v>39</v>
      </c>
      <c r="I7775" s="19" t="s">
        <v>39</v>
      </c>
    </row>
    <row r="7776">
      <c r="A7776" s="41">
        <v>44423.0</v>
      </c>
      <c r="B7776" s="19">
        <v>960618.0</v>
      </c>
      <c r="C7776" s="19">
        <v>1.0</v>
      </c>
      <c r="D7776" s="42">
        <v>35.0</v>
      </c>
      <c r="E7776" s="43">
        <v>1.0</v>
      </c>
      <c r="F7776" s="19" t="s">
        <v>46</v>
      </c>
      <c r="G7776" s="19" t="s">
        <v>47</v>
      </c>
      <c r="H7776" s="44" t="s">
        <v>249</v>
      </c>
      <c r="I7776" s="19" t="s">
        <v>249</v>
      </c>
    </row>
    <row r="7777">
      <c r="A7777" s="41">
        <v>44423.0</v>
      </c>
      <c r="B7777" s="19">
        <v>960878.0</v>
      </c>
      <c r="C7777" s="19">
        <v>0.0</v>
      </c>
      <c r="D7777" s="42">
        <v>47.3</v>
      </c>
      <c r="E7777" s="43">
        <v>1.0</v>
      </c>
      <c r="F7777" s="19" t="s">
        <v>46</v>
      </c>
      <c r="G7777" s="19" t="s">
        <v>47</v>
      </c>
      <c r="H7777" s="44" t="s">
        <v>253</v>
      </c>
      <c r="I7777" s="19" t="s">
        <v>253</v>
      </c>
    </row>
    <row r="7778">
      <c r="A7778" s="41">
        <v>44423.0</v>
      </c>
      <c r="B7778" s="19">
        <v>960967.0</v>
      </c>
      <c r="C7778" s="19">
        <v>0.0</v>
      </c>
      <c r="D7778" s="42">
        <v>103.0</v>
      </c>
      <c r="E7778" s="43">
        <v>1.0</v>
      </c>
      <c r="F7778" s="19" t="s">
        <v>46</v>
      </c>
      <c r="G7778" s="19" t="s">
        <v>47</v>
      </c>
      <c r="H7778" s="44" t="s">
        <v>253</v>
      </c>
      <c r="I7778" s="19" t="s">
        <v>253</v>
      </c>
    </row>
    <row r="7779">
      <c r="A7779" s="41">
        <v>44409.0</v>
      </c>
      <c r="B7779" s="19">
        <v>949182.0</v>
      </c>
      <c r="C7779" s="19">
        <v>0.0</v>
      </c>
      <c r="D7779" s="42">
        <v>29.0</v>
      </c>
      <c r="E7779" s="43">
        <v>1.0</v>
      </c>
      <c r="F7779" s="19" t="s">
        <v>46</v>
      </c>
      <c r="G7779" s="19" t="s">
        <v>47</v>
      </c>
      <c r="H7779" s="44" t="s">
        <v>62</v>
      </c>
      <c r="I7779" s="19" t="s">
        <v>62</v>
      </c>
    </row>
    <row r="7780">
      <c r="A7780" s="41">
        <v>44410.0</v>
      </c>
      <c r="B7780" s="19">
        <v>950283.0</v>
      </c>
      <c r="C7780" s="19">
        <v>1.0</v>
      </c>
      <c r="D7780" s="42">
        <v>127.7</v>
      </c>
      <c r="E7780" s="43">
        <v>1.0</v>
      </c>
      <c r="F7780" s="19" t="s">
        <v>46</v>
      </c>
      <c r="G7780" s="19" t="s">
        <v>47</v>
      </c>
      <c r="H7780" s="44" t="s">
        <v>101</v>
      </c>
      <c r="I7780" s="19" t="s">
        <v>101</v>
      </c>
    </row>
    <row r="7781">
      <c r="A7781" s="41">
        <v>44412.0</v>
      </c>
      <c r="B7781" s="19">
        <v>952040.0</v>
      </c>
      <c r="C7781" s="19">
        <v>1.0</v>
      </c>
      <c r="D7781" s="42">
        <v>69.2</v>
      </c>
      <c r="E7781" s="43">
        <v>1.0</v>
      </c>
      <c r="F7781" s="19" t="s">
        <v>46</v>
      </c>
      <c r="G7781" s="19" t="s">
        <v>47</v>
      </c>
      <c r="H7781" s="44" t="s">
        <v>136</v>
      </c>
      <c r="I7781" s="19" t="s">
        <v>136</v>
      </c>
    </row>
    <row r="7782">
      <c r="A7782" s="41">
        <v>44413.0</v>
      </c>
      <c r="B7782" s="19">
        <v>953231.0</v>
      </c>
      <c r="C7782" s="19">
        <v>0.0</v>
      </c>
      <c r="D7782" s="42">
        <v>79.9</v>
      </c>
      <c r="E7782" s="43">
        <v>1.0</v>
      </c>
      <c r="F7782" s="19" t="s">
        <v>46</v>
      </c>
      <c r="G7782" s="19" t="s">
        <v>47</v>
      </c>
      <c r="H7782" s="44" t="s">
        <v>152</v>
      </c>
      <c r="I7782" s="19" t="s">
        <v>152</v>
      </c>
    </row>
    <row r="7783">
      <c r="A7783" s="41">
        <v>44414.0</v>
      </c>
      <c r="B7783" s="19">
        <v>954150.0</v>
      </c>
      <c r="C7783" s="19">
        <v>1.0</v>
      </c>
      <c r="D7783" s="42">
        <v>143.6</v>
      </c>
      <c r="E7783" s="43">
        <v>1.0</v>
      </c>
      <c r="F7783" s="19" t="s">
        <v>46</v>
      </c>
      <c r="G7783" s="19" t="s">
        <v>47</v>
      </c>
      <c r="H7783" s="44" t="s">
        <v>142</v>
      </c>
      <c r="I7783" s="19" t="s">
        <v>142</v>
      </c>
    </row>
    <row r="7784">
      <c r="A7784" s="41">
        <v>44415.0</v>
      </c>
      <c r="B7784" s="19">
        <v>955182.0</v>
      </c>
      <c r="C7784" s="19">
        <v>0.0</v>
      </c>
      <c r="D7784" s="42">
        <v>41.4</v>
      </c>
      <c r="E7784" s="43">
        <v>1.0</v>
      </c>
      <c r="F7784" s="19" t="s">
        <v>46</v>
      </c>
      <c r="G7784" s="19" t="s">
        <v>47</v>
      </c>
      <c r="H7784" s="44" t="s">
        <v>39</v>
      </c>
      <c r="I7784" s="19" t="s">
        <v>39</v>
      </c>
    </row>
    <row r="7785">
      <c r="A7785" s="41">
        <v>44417.0</v>
      </c>
      <c r="B7785" s="19">
        <v>956753.0</v>
      </c>
      <c r="C7785" s="19">
        <v>1.0</v>
      </c>
      <c r="D7785" s="42">
        <v>70.2</v>
      </c>
      <c r="E7785" s="43">
        <v>1.0</v>
      </c>
      <c r="F7785" s="19" t="s">
        <v>46</v>
      </c>
      <c r="G7785" s="19" t="s">
        <v>47</v>
      </c>
      <c r="H7785" s="44" t="s">
        <v>198</v>
      </c>
      <c r="I7785" s="19" t="s">
        <v>198</v>
      </c>
    </row>
    <row r="7786">
      <c r="A7786" s="41">
        <v>44420.0</v>
      </c>
      <c r="B7786" s="19">
        <v>958640.0</v>
      </c>
      <c r="C7786" s="19">
        <v>0.0</v>
      </c>
      <c r="D7786" s="42">
        <v>74.6</v>
      </c>
      <c r="E7786" s="43">
        <v>1.0</v>
      </c>
      <c r="F7786" s="19" t="s">
        <v>46</v>
      </c>
      <c r="G7786" s="19" t="s">
        <v>47</v>
      </c>
      <c r="H7786" s="44" t="s">
        <v>233</v>
      </c>
      <c r="I7786" s="19" t="s">
        <v>233</v>
      </c>
    </row>
    <row r="7787">
      <c r="A7787" s="41">
        <v>44420.0</v>
      </c>
      <c r="B7787" s="19">
        <v>959160.0</v>
      </c>
      <c r="C7787" s="19">
        <v>1.0</v>
      </c>
      <c r="D7787" s="42">
        <v>143.2</v>
      </c>
      <c r="E7787" s="43">
        <v>1.0</v>
      </c>
      <c r="F7787" s="19" t="s">
        <v>46</v>
      </c>
      <c r="G7787" s="19" t="s">
        <v>47</v>
      </c>
      <c r="H7787" s="44" t="s">
        <v>229</v>
      </c>
      <c r="I7787" s="19" t="s">
        <v>229</v>
      </c>
    </row>
    <row r="7788">
      <c r="A7788" s="41">
        <v>44422.0</v>
      </c>
      <c r="B7788" s="19">
        <v>960091.0</v>
      </c>
      <c r="C7788" s="19">
        <v>0.0</v>
      </c>
      <c r="D7788" s="42">
        <v>20.0</v>
      </c>
      <c r="E7788" s="43">
        <v>1.0</v>
      </c>
      <c r="F7788" s="19" t="s">
        <v>46</v>
      </c>
      <c r="G7788" s="19" t="s">
        <v>47</v>
      </c>
      <c r="H7788" s="44" t="s">
        <v>82</v>
      </c>
      <c r="I7788" s="19" t="s">
        <v>82</v>
      </c>
    </row>
    <row r="7789">
      <c r="A7789" s="41">
        <v>44422.0</v>
      </c>
      <c r="B7789" s="19">
        <v>960072.0</v>
      </c>
      <c r="C7789" s="19">
        <v>0.0</v>
      </c>
      <c r="D7789" s="42">
        <v>72.4</v>
      </c>
      <c r="E7789" s="43">
        <v>1.0</v>
      </c>
      <c r="F7789" s="19" t="s">
        <v>46</v>
      </c>
      <c r="G7789" s="19" t="s">
        <v>47</v>
      </c>
      <c r="H7789" s="44" t="s">
        <v>235</v>
      </c>
      <c r="I7789" s="19" t="s">
        <v>235</v>
      </c>
    </row>
    <row r="7790">
      <c r="A7790" s="41">
        <v>44410.0</v>
      </c>
      <c r="B7790" s="19">
        <v>950091.0</v>
      </c>
      <c r="C7790" s="19">
        <v>1.0</v>
      </c>
      <c r="D7790" s="42">
        <v>23.4</v>
      </c>
      <c r="E7790" s="43">
        <v>1.0</v>
      </c>
      <c r="F7790" s="19" t="s">
        <v>46</v>
      </c>
      <c r="G7790" s="19" t="s">
        <v>47</v>
      </c>
      <c r="H7790" s="44" t="s">
        <v>96</v>
      </c>
      <c r="I7790" s="19" t="s">
        <v>96</v>
      </c>
    </row>
    <row r="7791">
      <c r="A7791" s="41">
        <v>44413.0</v>
      </c>
      <c r="B7791" s="19">
        <v>953067.0</v>
      </c>
      <c r="C7791" s="19">
        <v>1.0</v>
      </c>
      <c r="D7791" s="42">
        <v>73.4</v>
      </c>
      <c r="E7791" s="43">
        <v>1.0</v>
      </c>
      <c r="F7791" s="19" t="s">
        <v>46</v>
      </c>
      <c r="G7791" s="19" t="s">
        <v>47</v>
      </c>
      <c r="H7791" s="44" t="s">
        <v>154</v>
      </c>
      <c r="I7791" s="19" t="s">
        <v>154</v>
      </c>
    </row>
    <row r="7792">
      <c r="A7792" s="41">
        <v>44414.0</v>
      </c>
      <c r="B7792" s="19">
        <v>954083.0</v>
      </c>
      <c r="C7792" s="19">
        <v>0.0</v>
      </c>
      <c r="D7792" s="42">
        <v>114.6</v>
      </c>
      <c r="E7792" s="43">
        <v>1.0</v>
      </c>
      <c r="F7792" s="19" t="s">
        <v>46</v>
      </c>
      <c r="G7792" s="19" t="s">
        <v>47</v>
      </c>
      <c r="H7792" s="44" t="s">
        <v>159</v>
      </c>
      <c r="I7792" s="19" t="s">
        <v>159</v>
      </c>
    </row>
    <row r="7793">
      <c r="A7793" s="41">
        <v>44417.0</v>
      </c>
      <c r="B7793" s="19">
        <v>956383.0</v>
      </c>
      <c r="C7793" s="19">
        <v>0.0</v>
      </c>
      <c r="D7793" s="42">
        <v>47.1</v>
      </c>
      <c r="E7793" s="43">
        <v>1.0</v>
      </c>
      <c r="F7793" s="19" t="s">
        <v>46</v>
      </c>
      <c r="G7793" s="19" t="s">
        <v>47</v>
      </c>
      <c r="H7793" s="44" t="s">
        <v>195</v>
      </c>
      <c r="I7793" s="19" t="s">
        <v>195</v>
      </c>
    </row>
    <row r="7794">
      <c r="A7794" s="41">
        <v>44419.0</v>
      </c>
      <c r="B7794" s="19">
        <v>958340.0</v>
      </c>
      <c r="C7794" s="19">
        <v>1.0</v>
      </c>
      <c r="D7794" s="42">
        <v>133.9</v>
      </c>
      <c r="E7794" s="43">
        <v>1.0</v>
      </c>
      <c r="F7794" s="19" t="s">
        <v>46</v>
      </c>
      <c r="G7794" s="19" t="s">
        <v>47</v>
      </c>
      <c r="H7794" s="44" t="s">
        <v>220</v>
      </c>
      <c r="I7794" s="19" t="s">
        <v>220</v>
      </c>
    </row>
    <row r="7795">
      <c r="A7795" s="41">
        <v>44420.0</v>
      </c>
      <c r="B7795" s="19">
        <v>958820.0</v>
      </c>
      <c r="C7795" s="19">
        <v>1.0</v>
      </c>
      <c r="D7795" s="42">
        <v>38.3</v>
      </c>
      <c r="E7795" s="43">
        <v>1.0</v>
      </c>
      <c r="F7795" s="19" t="s">
        <v>46</v>
      </c>
      <c r="G7795" s="19" t="s">
        <v>47</v>
      </c>
      <c r="H7795" s="44" t="s">
        <v>229</v>
      </c>
      <c r="I7795" s="19" t="s">
        <v>229</v>
      </c>
    </row>
    <row r="7796">
      <c r="A7796" s="41">
        <v>44420.0</v>
      </c>
      <c r="B7796" s="19">
        <v>958617.0</v>
      </c>
      <c r="C7796" s="19">
        <v>1.0</v>
      </c>
      <c r="D7796" s="42">
        <v>93.6</v>
      </c>
      <c r="E7796" s="43">
        <v>1.0</v>
      </c>
      <c r="F7796" s="19" t="s">
        <v>46</v>
      </c>
      <c r="G7796" s="19" t="s">
        <v>47</v>
      </c>
      <c r="H7796" s="44" t="s">
        <v>227</v>
      </c>
      <c r="I7796" s="19" t="s">
        <v>227</v>
      </c>
    </row>
    <row r="7797">
      <c r="A7797" s="41">
        <v>44420.0</v>
      </c>
      <c r="B7797" s="19">
        <v>958938.0</v>
      </c>
      <c r="C7797" s="19">
        <v>1.0</v>
      </c>
      <c r="D7797" s="42">
        <v>67.8</v>
      </c>
      <c r="E7797" s="43">
        <v>1.0</v>
      </c>
      <c r="F7797" s="19" t="s">
        <v>46</v>
      </c>
      <c r="G7797" s="19" t="s">
        <v>47</v>
      </c>
      <c r="H7797" s="44" t="s">
        <v>193</v>
      </c>
      <c r="I7797" s="19" t="s">
        <v>193</v>
      </c>
    </row>
    <row r="7798">
      <c r="A7798" s="41">
        <v>44423.0</v>
      </c>
      <c r="B7798" s="19">
        <v>960591.0</v>
      </c>
      <c r="C7798" s="19">
        <v>0.0</v>
      </c>
      <c r="D7798" s="42">
        <v>49.2</v>
      </c>
      <c r="E7798" s="43">
        <v>1.0</v>
      </c>
      <c r="F7798" s="19" t="s">
        <v>46</v>
      </c>
      <c r="G7798" s="19" t="s">
        <v>47</v>
      </c>
      <c r="H7798" s="44" t="s">
        <v>248</v>
      </c>
      <c r="I7798" s="19" t="s">
        <v>248</v>
      </c>
    </row>
    <row r="7799">
      <c r="A7799" s="41">
        <v>44410.0</v>
      </c>
      <c r="B7799" s="19">
        <v>950441.0</v>
      </c>
      <c r="C7799" s="19">
        <v>0.0</v>
      </c>
      <c r="D7799" s="42">
        <v>79.2</v>
      </c>
      <c r="E7799" s="43">
        <v>1.0</v>
      </c>
      <c r="F7799" s="19" t="s">
        <v>46</v>
      </c>
      <c r="G7799" s="19" t="s">
        <v>47</v>
      </c>
      <c r="H7799" s="44" t="s">
        <v>97</v>
      </c>
      <c r="I7799" s="19" t="s">
        <v>97</v>
      </c>
    </row>
    <row r="7800">
      <c r="A7800" s="41">
        <v>44413.0</v>
      </c>
      <c r="B7800" s="19">
        <v>953829.0</v>
      </c>
      <c r="C7800" s="19">
        <v>1.0</v>
      </c>
      <c r="D7800" s="42">
        <v>78.0</v>
      </c>
      <c r="E7800" s="43">
        <v>1.0</v>
      </c>
      <c r="F7800" s="19" t="s">
        <v>46</v>
      </c>
      <c r="G7800" s="19" t="s">
        <v>47</v>
      </c>
      <c r="H7800" s="44" t="s">
        <v>152</v>
      </c>
      <c r="I7800" s="19" t="s">
        <v>152</v>
      </c>
    </row>
    <row r="7801">
      <c r="A7801" s="41">
        <v>44413.0</v>
      </c>
      <c r="B7801" s="19">
        <v>953968.0</v>
      </c>
      <c r="C7801" s="19">
        <v>1.0</v>
      </c>
      <c r="D7801" s="42">
        <v>61.5</v>
      </c>
      <c r="E7801" s="43">
        <v>1.0</v>
      </c>
      <c r="F7801" s="19" t="s">
        <v>46</v>
      </c>
      <c r="G7801" s="19" t="s">
        <v>47</v>
      </c>
      <c r="H7801" s="44" t="s">
        <v>152</v>
      </c>
      <c r="I7801" s="19" t="s">
        <v>152</v>
      </c>
    </row>
    <row r="7802">
      <c r="A7802" s="41">
        <v>44413.0</v>
      </c>
      <c r="B7802" s="19">
        <v>953927.0</v>
      </c>
      <c r="C7802" s="19">
        <v>0.0</v>
      </c>
      <c r="D7802" s="42">
        <v>91.3</v>
      </c>
      <c r="E7802" s="43">
        <v>1.0</v>
      </c>
      <c r="F7802" s="19" t="s">
        <v>46</v>
      </c>
      <c r="G7802" s="19" t="s">
        <v>47</v>
      </c>
      <c r="H7802" s="44" t="s">
        <v>151</v>
      </c>
      <c r="I7802" s="19" t="s">
        <v>151</v>
      </c>
    </row>
    <row r="7803">
      <c r="A7803" s="41">
        <v>44416.0</v>
      </c>
      <c r="B7803" s="19">
        <v>956000.0</v>
      </c>
      <c r="C7803" s="19">
        <v>1.0</v>
      </c>
      <c r="D7803" s="42">
        <v>103.8</v>
      </c>
      <c r="E7803" s="43">
        <v>1.0</v>
      </c>
      <c r="F7803" s="19" t="s">
        <v>46</v>
      </c>
      <c r="G7803" s="19" t="s">
        <v>47</v>
      </c>
      <c r="H7803" s="44" t="s">
        <v>180</v>
      </c>
      <c r="I7803" s="19" t="s">
        <v>180</v>
      </c>
    </row>
    <row r="7804">
      <c r="A7804" s="41">
        <v>44416.0</v>
      </c>
      <c r="B7804" s="19">
        <v>955465.0</v>
      </c>
      <c r="C7804" s="19">
        <v>0.0</v>
      </c>
      <c r="D7804" s="42">
        <v>146.6</v>
      </c>
      <c r="E7804" s="43">
        <v>1.0</v>
      </c>
      <c r="F7804" s="19" t="s">
        <v>46</v>
      </c>
      <c r="G7804" s="19" t="s">
        <v>47</v>
      </c>
      <c r="H7804" s="44" t="s">
        <v>180</v>
      </c>
      <c r="I7804" s="19" t="s">
        <v>180</v>
      </c>
    </row>
    <row r="7805">
      <c r="A7805" s="41">
        <v>44416.0</v>
      </c>
      <c r="B7805" s="19">
        <v>955778.0</v>
      </c>
      <c r="C7805" s="19">
        <v>1.0</v>
      </c>
      <c r="D7805" s="42">
        <v>66.5</v>
      </c>
      <c r="E7805" s="43">
        <v>1.0</v>
      </c>
      <c r="F7805" s="19" t="s">
        <v>46</v>
      </c>
      <c r="G7805" s="19" t="s">
        <v>47</v>
      </c>
      <c r="H7805" s="44" t="s">
        <v>183</v>
      </c>
      <c r="I7805" s="19" t="s">
        <v>183</v>
      </c>
    </row>
    <row r="7806">
      <c r="A7806" s="41">
        <v>44420.0</v>
      </c>
      <c r="B7806" s="19">
        <v>958870.0</v>
      </c>
      <c r="C7806" s="19">
        <v>0.0</v>
      </c>
      <c r="D7806" s="42">
        <v>103.6</v>
      </c>
      <c r="E7806" s="43">
        <v>1.0</v>
      </c>
      <c r="F7806" s="19" t="s">
        <v>46</v>
      </c>
      <c r="G7806" s="19" t="s">
        <v>47</v>
      </c>
      <c r="H7806" s="44" t="s">
        <v>228</v>
      </c>
      <c r="I7806" s="19" t="s">
        <v>228</v>
      </c>
    </row>
    <row r="7807">
      <c r="A7807" s="41">
        <v>44420.0</v>
      </c>
      <c r="B7807" s="19">
        <v>958673.0</v>
      </c>
      <c r="C7807" s="19">
        <v>0.0</v>
      </c>
      <c r="D7807" s="42">
        <v>170.5</v>
      </c>
      <c r="E7807" s="43">
        <v>1.0</v>
      </c>
      <c r="F7807" s="19" t="s">
        <v>46</v>
      </c>
      <c r="G7807" s="19" t="s">
        <v>47</v>
      </c>
      <c r="H7807" s="44" t="s">
        <v>227</v>
      </c>
      <c r="I7807" s="19" t="s">
        <v>227</v>
      </c>
    </row>
    <row r="7808">
      <c r="A7808" s="41">
        <v>44409.0</v>
      </c>
      <c r="B7808" s="19">
        <v>949445.0</v>
      </c>
      <c r="C7808" s="19">
        <v>0.0</v>
      </c>
      <c r="D7808" s="42">
        <v>31.0</v>
      </c>
      <c r="E7808" s="43">
        <v>1.0</v>
      </c>
      <c r="F7808" s="19" t="s">
        <v>46</v>
      </c>
      <c r="G7808" s="19" t="s">
        <v>47</v>
      </c>
      <c r="H7808" s="44" t="s">
        <v>61</v>
      </c>
      <c r="I7808" s="19" t="s">
        <v>61</v>
      </c>
    </row>
    <row r="7809">
      <c r="A7809" s="41">
        <v>44410.0</v>
      </c>
      <c r="B7809" s="19">
        <v>950615.0</v>
      </c>
      <c r="C7809" s="19">
        <v>0.0</v>
      </c>
      <c r="D7809" s="42">
        <v>103.6</v>
      </c>
      <c r="E7809" s="43">
        <v>1.0</v>
      </c>
      <c r="F7809" s="19" t="s">
        <v>46</v>
      </c>
      <c r="G7809" s="19" t="s">
        <v>47</v>
      </c>
      <c r="H7809" s="44" t="s">
        <v>104</v>
      </c>
      <c r="I7809" s="19" t="s">
        <v>104</v>
      </c>
    </row>
    <row r="7810">
      <c r="A7810" s="41">
        <v>44411.0</v>
      </c>
      <c r="B7810" s="19">
        <v>951713.0</v>
      </c>
      <c r="C7810" s="19">
        <v>0.0</v>
      </c>
      <c r="D7810" s="42">
        <v>58.6</v>
      </c>
      <c r="E7810" s="43">
        <v>1.0</v>
      </c>
      <c r="F7810" s="19" t="s">
        <v>46</v>
      </c>
      <c r="G7810" s="19" t="s">
        <v>47</v>
      </c>
      <c r="H7810" s="44" t="s">
        <v>79</v>
      </c>
      <c r="I7810" s="19" t="s">
        <v>79</v>
      </c>
    </row>
    <row r="7811">
      <c r="A7811" s="41">
        <v>44413.0</v>
      </c>
      <c r="B7811" s="19">
        <v>953468.0</v>
      </c>
      <c r="C7811" s="19">
        <v>1.0</v>
      </c>
      <c r="D7811" s="42">
        <v>85.6</v>
      </c>
      <c r="E7811" s="43">
        <v>1.0</v>
      </c>
      <c r="F7811" s="19" t="s">
        <v>46</v>
      </c>
      <c r="G7811" s="19" t="s">
        <v>47</v>
      </c>
      <c r="H7811" s="44" t="s">
        <v>143</v>
      </c>
      <c r="I7811" s="19" t="s">
        <v>143</v>
      </c>
    </row>
    <row r="7812">
      <c r="A7812" s="41">
        <v>44413.0</v>
      </c>
      <c r="B7812" s="19">
        <v>953332.0</v>
      </c>
      <c r="C7812" s="19">
        <v>0.0</v>
      </c>
      <c r="D7812" s="42">
        <v>63.8</v>
      </c>
      <c r="E7812" s="43">
        <v>1.0</v>
      </c>
      <c r="F7812" s="19" t="s">
        <v>46</v>
      </c>
      <c r="G7812" s="19" t="s">
        <v>47</v>
      </c>
      <c r="H7812" s="44" t="s">
        <v>150</v>
      </c>
      <c r="I7812" s="19" t="s">
        <v>150</v>
      </c>
    </row>
    <row r="7813">
      <c r="A7813" s="41">
        <v>44413.0</v>
      </c>
      <c r="B7813" s="19">
        <v>953976.0</v>
      </c>
      <c r="C7813" s="19">
        <v>0.0</v>
      </c>
      <c r="D7813" s="42">
        <v>135.3</v>
      </c>
      <c r="E7813" s="43">
        <v>1.0</v>
      </c>
      <c r="F7813" s="19" t="s">
        <v>46</v>
      </c>
      <c r="G7813" s="19" t="s">
        <v>47</v>
      </c>
      <c r="H7813" s="44" t="s">
        <v>154</v>
      </c>
      <c r="I7813" s="19" t="s">
        <v>154</v>
      </c>
    </row>
    <row r="7814">
      <c r="A7814" s="41">
        <v>44413.0</v>
      </c>
      <c r="B7814" s="19">
        <v>952880.0</v>
      </c>
      <c r="C7814" s="19">
        <v>1.0</v>
      </c>
      <c r="D7814" s="42">
        <v>38.2</v>
      </c>
      <c r="E7814" s="43">
        <v>1.0</v>
      </c>
      <c r="F7814" s="19" t="s">
        <v>46</v>
      </c>
      <c r="G7814" s="19" t="s">
        <v>47</v>
      </c>
      <c r="H7814" s="44" t="s">
        <v>153</v>
      </c>
      <c r="I7814" s="19" t="s">
        <v>153</v>
      </c>
    </row>
    <row r="7815">
      <c r="A7815" s="41">
        <v>44418.0</v>
      </c>
      <c r="B7815" s="19">
        <v>957535.0</v>
      </c>
      <c r="C7815" s="19">
        <v>0.0</v>
      </c>
      <c r="D7815" s="42">
        <v>80.2</v>
      </c>
      <c r="E7815" s="43">
        <v>1.0</v>
      </c>
      <c r="F7815" s="19" t="s">
        <v>46</v>
      </c>
      <c r="G7815" s="19" t="s">
        <v>47</v>
      </c>
      <c r="H7815" s="44" t="s">
        <v>213</v>
      </c>
      <c r="I7815" s="19" t="s">
        <v>213</v>
      </c>
    </row>
    <row r="7816">
      <c r="A7816" s="41">
        <v>44420.0</v>
      </c>
      <c r="B7816" s="19">
        <v>959141.0</v>
      </c>
      <c r="C7816" s="19">
        <v>0.0</v>
      </c>
      <c r="D7816" s="42">
        <v>83.3</v>
      </c>
      <c r="E7816" s="43">
        <v>1.0</v>
      </c>
      <c r="F7816" s="19" t="s">
        <v>46</v>
      </c>
      <c r="G7816" s="19" t="s">
        <v>47</v>
      </c>
      <c r="H7816" s="44" t="s">
        <v>229</v>
      </c>
      <c r="I7816" s="19" t="s">
        <v>229</v>
      </c>
    </row>
    <row r="7817">
      <c r="A7817" s="41">
        <v>44420.0</v>
      </c>
      <c r="B7817" s="19">
        <v>958594.0</v>
      </c>
      <c r="C7817" s="19">
        <v>0.0</v>
      </c>
      <c r="D7817" s="42">
        <v>86.4</v>
      </c>
      <c r="E7817" s="43">
        <v>1.0</v>
      </c>
      <c r="F7817" s="19" t="s">
        <v>46</v>
      </c>
      <c r="G7817" s="19" t="s">
        <v>47</v>
      </c>
      <c r="H7817" s="44" t="s">
        <v>227</v>
      </c>
      <c r="I7817" s="19" t="s">
        <v>227</v>
      </c>
    </row>
    <row r="7818">
      <c r="A7818" s="41">
        <v>44413.0</v>
      </c>
      <c r="B7818" s="19">
        <v>953302.0</v>
      </c>
      <c r="C7818" s="19">
        <v>0.0</v>
      </c>
      <c r="D7818" s="42">
        <v>91.6</v>
      </c>
      <c r="E7818" s="43">
        <v>1.0</v>
      </c>
      <c r="F7818" s="19" t="s">
        <v>46</v>
      </c>
      <c r="G7818" s="19" t="s">
        <v>47</v>
      </c>
      <c r="H7818" s="44" t="s">
        <v>147</v>
      </c>
      <c r="I7818" s="19" t="s">
        <v>147</v>
      </c>
    </row>
    <row r="7819">
      <c r="A7819" s="41">
        <v>44413.0</v>
      </c>
      <c r="B7819" s="19">
        <v>953318.0</v>
      </c>
      <c r="C7819" s="19">
        <v>0.0</v>
      </c>
      <c r="D7819" s="42">
        <v>71.3</v>
      </c>
      <c r="E7819" s="43">
        <v>1.0</v>
      </c>
      <c r="F7819" s="19" t="s">
        <v>46</v>
      </c>
      <c r="G7819" s="19" t="s">
        <v>47</v>
      </c>
      <c r="H7819" s="44" t="s">
        <v>152</v>
      </c>
      <c r="I7819" s="19" t="s">
        <v>152</v>
      </c>
    </row>
    <row r="7820">
      <c r="A7820" s="41">
        <v>44414.0</v>
      </c>
      <c r="B7820" s="19">
        <v>954455.0</v>
      </c>
      <c r="C7820" s="19">
        <v>0.0</v>
      </c>
      <c r="D7820" s="42">
        <v>171.5</v>
      </c>
      <c r="E7820" s="43">
        <v>1.0</v>
      </c>
      <c r="F7820" s="19" t="s">
        <v>46</v>
      </c>
      <c r="G7820" s="19" t="s">
        <v>47</v>
      </c>
      <c r="H7820" s="44" t="s">
        <v>108</v>
      </c>
      <c r="I7820" s="19" t="s">
        <v>108</v>
      </c>
    </row>
    <row r="7821">
      <c r="A7821" s="41">
        <v>44416.0</v>
      </c>
      <c r="B7821" s="19">
        <v>955267.0</v>
      </c>
      <c r="C7821" s="19">
        <v>0.0</v>
      </c>
      <c r="D7821" s="42">
        <v>38.0</v>
      </c>
      <c r="E7821" s="43">
        <v>1.0</v>
      </c>
      <c r="F7821" s="19" t="s">
        <v>46</v>
      </c>
      <c r="G7821" s="19" t="s">
        <v>47</v>
      </c>
      <c r="H7821" s="44" t="s">
        <v>71</v>
      </c>
      <c r="I7821" s="19" t="s">
        <v>71</v>
      </c>
    </row>
    <row r="7822">
      <c r="A7822" s="41">
        <v>44416.0</v>
      </c>
      <c r="B7822" s="19">
        <v>955328.0</v>
      </c>
      <c r="C7822" s="19">
        <v>0.0</v>
      </c>
      <c r="D7822" s="42">
        <v>54.3</v>
      </c>
      <c r="E7822" s="43">
        <v>1.0</v>
      </c>
      <c r="F7822" s="19" t="s">
        <v>46</v>
      </c>
      <c r="G7822" s="19" t="s">
        <v>47</v>
      </c>
      <c r="H7822" s="44" t="s">
        <v>177</v>
      </c>
      <c r="I7822" s="19" t="s">
        <v>177</v>
      </c>
    </row>
    <row r="7823">
      <c r="A7823" s="41">
        <v>44416.0</v>
      </c>
      <c r="B7823" s="19">
        <v>955807.0</v>
      </c>
      <c r="C7823" s="19">
        <v>0.0</v>
      </c>
      <c r="D7823" s="42">
        <v>33.0</v>
      </c>
      <c r="E7823" s="43">
        <v>1.0</v>
      </c>
      <c r="F7823" s="19" t="s">
        <v>46</v>
      </c>
      <c r="G7823" s="19" t="s">
        <v>47</v>
      </c>
      <c r="H7823" s="44" t="s">
        <v>175</v>
      </c>
      <c r="I7823" s="19" t="s">
        <v>175</v>
      </c>
    </row>
    <row r="7824">
      <c r="A7824" s="41">
        <v>44417.0</v>
      </c>
      <c r="B7824" s="19">
        <v>956881.0</v>
      </c>
      <c r="C7824" s="19">
        <v>1.0</v>
      </c>
      <c r="D7824" s="42">
        <v>58.2</v>
      </c>
      <c r="E7824" s="43">
        <v>1.0</v>
      </c>
      <c r="F7824" s="19" t="s">
        <v>46</v>
      </c>
      <c r="G7824" s="19" t="s">
        <v>47</v>
      </c>
      <c r="H7824" s="44" t="s">
        <v>194</v>
      </c>
      <c r="I7824" s="19" t="s">
        <v>194</v>
      </c>
    </row>
    <row r="7825">
      <c r="A7825" s="41">
        <v>44420.0</v>
      </c>
      <c r="B7825" s="19">
        <v>959042.0</v>
      </c>
      <c r="C7825" s="19">
        <v>0.0</v>
      </c>
      <c r="D7825" s="42">
        <v>74.1</v>
      </c>
      <c r="E7825" s="43">
        <v>1.0</v>
      </c>
      <c r="F7825" s="19" t="s">
        <v>46</v>
      </c>
      <c r="G7825" s="19" t="s">
        <v>47</v>
      </c>
      <c r="H7825" s="44" t="s">
        <v>223</v>
      </c>
      <c r="I7825" s="19" t="s">
        <v>223</v>
      </c>
    </row>
    <row r="7826">
      <c r="A7826" s="41">
        <v>44420.0</v>
      </c>
      <c r="B7826" s="19">
        <v>958724.0</v>
      </c>
      <c r="C7826" s="19">
        <v>1.0</v>
      </c>
      <c r="D7826" s="42">
        <v>17.6</v>
      </c>
      <c r="E7826" s="43">
        <v>1.0</v>
      </c>
      <c r="F7826" s="19" t="s">
        <v>46</v>
      </c>
      <c r="G7826" s="19" t="s">
        <v>47</v>
      </c>
      <c r="H7826" s="44" t="s">
        <v>74</v>
      </c>
      <c r="I7826" s="19" t="s">
        <v>74</v>
      </c>
    </row>
    <row r="7827">
      <c r="A7827" s="41">
        <v>44420.0</v>
      </c>
      <c r="B7827" s="19">
        <v>959354.0</v>
      </c>
      <c r="C7827" s="19">
        <v>0.0</v>
      </c>
      <c r="D7827" s="42">
        <v>99.2</v>
      </c>
      <c r="E7827" s="43">
        <v>1.0</v>
      </c>
      <c r="F7827" s="19" t="s">
        <v>46</v>
      </c>
      <c r="G7827" s="19" t="s">
        <v>47</v>
      </c>
      <c r="H7827" s="44" t="s">
        <v>70</v>
      </c>
      <c r="I7827" s="19" t="s">
        <v>70</v>
      </c>
    </row>
    <row r="7828">
      <c r="A7828" s="41">
        <v>44421.0</v>
      </c>
      <c r="B7828" s="19">
        <v>959766.0</v>
      </c>
      <c r="C7828" s="19">
        <v>0.0</v>
      </c>
      <c r="D7828" s="42">
        <v>105.7</v>
      </c>
      <c r="E7828" s="43">
        <v>1.0</v>
      </c>
      <c r="F7828" s="19" t="s">
        <v>46</v>
      </c>
      <c r="G7828" s="19" t="s">
        <v>47</v>
      </c>
      <c r="H7828" s="44" t="s">
        <v>235</v>
      </c>
      <c r="I7828" s="19" t="s">
        <v>235</v>
      </c>
    </row>
    <row r="7829">
      <c r="A7829" s="41">
        <v>44422.0</v>
      </c>
      <c r="B7829" s="19">
        <v>960076.0</v>
      </c>
      <c r="C7829" s="19">
        <v>0.0</v>
      </c>
      <c r="D7829" s="42">
        <v>81.5</v>
      </c>
      <c r="E7829" s="43">
        <v>1.0</v>
      </c>
      <c r="F7829" s="19" t="s">
        <v>46</v>
      </c>
      <c r="G7829" s="19" t="s">
        <v>47</v>
      </c>
      <c r="H7829" s="44" t="s">
        <v>245</v>
      </c>
      <c r="I7829" s="19" t="s">
        <v>245</v>
      </c>
    </row>
    <row r="7830">
      <c r="A7830" s="41">
        <v>44423.0</v>
      </c>
      <c r="B7830" s="19">
        <v>960911.0</v>
      </c>
      <c r="C7830" s="19">
        <v>1.0</v>
      </c>
      <c r="D7830" s="42">
        <v>51.2</v>
      </c>
      <c r="E7830" s="43">
        <v>1.0</v>
      </c>
      <c r="F7830" s="19" t="s">
        <v>46</v>
      </c>
      <c r="G7830" s="19" t="s">
        <v>47</v>
      </c>
      <c r="H7830" s="44" t="s">
        <v>251</v>
      </c>
      <c r="I7830" s="19" t="s">
        <v>251</v>
      </c>
    </row>
    <row r="7831">
      <c r="A7831" s="41">
        <v>44409.0</v>
      </c>
      <c r="B7831" s="19">
        <v>949839.0</v>
      </c>
      <c r="C7831" s="19">
        <v>0.0</v>
      </c>
      <c r="D7831" s="42">
        <v>39.8</v>
      </c>
      <c r="E7831" s="43">
        <v>1.0</v>
      </c>
      <c r="F7831" s="19" t="s">
        <v>46</v>
      </c>
      <c r="G7831" s="19" t="s">
        <v>47</v>
      </c>
      <c r="H7831" s="44" t="s">
        <v>66</v>
      </c>
      <c r="I7831" s="19" t="s">
        <v>66</v>
      </c>
    </row>
    <row r="7832">
      <c r="A7832" s="41">
        <v>44410.0</v>
      </c>
      <c r="B7832" s="19">
        <v>950027.0</v>
      </c>
      <c r="C7832" s="19">
        <v>0.0</v>
      </c>
      <c r="D7832" s="42">
        <v>27.4</v>
      </c>
      <c r="E7832" s="43">
        <v>1.0</v>
      </c>
      <c r="F7832" s="19" t="s">
        <v>46</v>
      </c>
      <c r="G7832" s="19" t="s">
        <v>47</v>
      </c>
      <c r="H7832" s="44" t="s">
        <v>79</v>
      </c>
      <c r="I7832" s="19" t="s">
        <v>79</v>
      </c>
    </row>
    <row r="7833">
      <c r="A7833" s="41">
        <v>44413.0</v>
      </c>
      <c r="B7833" s="19">
        <v>953881.0</v>
      </c>
      <c r="C7833" s="19">
        <v>1.0</v>
      </c>
      <c r="D7833" s="42">
        <v>89.0</v>
      </c>
      <c r="E7833" s="43">
        <v>1.0</v>
      </c>
      <c r="F7833" s="19" t="s">
        <v>46</v>
      </c>
      <c r="G7833" s="19" t="s">
        <v>47</v>
      </c>
      <c r="H7833" s="44" t="s">
        <v>151</v>
      </c>
      <c r="I7833" s="19" t="s">
        <v>151</v>
      </c>
    </row>
    <row r="7834">
      <c r="A7834" s="41">
        <v>44414.0</v>
      </c>
      <c r="B7834" s="19">
        <v>954235.0</v>
      </c>
      <c r="C7834" s="19">
        <v>1.0</v>
      </c>
      <c r="D7834" s="42">
        <v>74.4</v>
      </c>
      <c r="E7834" s="43">
        <v>1.0</v>
      </c>
      <c r="F7834" s="19" t="s">
        <v>46</v>
      </c>
      <c r="G7834" s="19" t="s">
        <v>47</v>
      </c>
      <c r="H7834" s="44" t="s">
        <v>149</v>
      </c>
      <c r="I7834" s="19" t="s">
        <v>149</v>
      </c>
    </row>
    <row r="7835">
      <c r="A7835" s="41">
        <v>44416.0</v>
      </c>
      <c r="B7835" s="19">
        <v>955866.0</v>
      </c>
      <c r="C7835" s="19">
        <v>0.0</v>
      </c>
      <c r="D7835" s="42">
        <v>65.2</v>
      </c>
      <c r="E7835" s="43">
        <v>1.0</v>
      </c>
      <c r="F7835" s="19" t="s">
        <v>46</v>
      </c>
      <c r="G7835" s="19" t="s">
        <v>47</v>
      </c>
      <c r="H7835" s="44" t="s">
        <v>183</v>
      </c>
      <c r="I7835" s="19" t="s">
        <v>183</v>
      </c>
    </row>
    <row r="7836">
      <c r="A7836" s="41">
        <v>44419.0</v>
      </c>
      <c r="B7836" s="19">
        <v>957885.0</v>
      </c>
      <c r="C7836" s="19">
        <v>0.0</v>
      </c>
      <c r="D7836" s="42">
        <v>16.4</v>
      </c>
      <c r="E7836" s="43">
        <v>1.0</v>
      </c>
      <c r="F7836" s="19" t="s">
        <v>46</v>
      </c>
      <c r="G7836" s="19" t="s">
        <v>47</v>
      </c>
      <c r="H7836" s="44" t="s">
        <v>194</v>
      </c>
      <c r="I7836" s="19" t="s">
        <v>194</v>
      </c>
    </row>
    <row r="7837">
      <c r="A7837" s="41">
        <v>44420.0</v>
      </c>
      <c r="B7837" s="19">
        <v>958946.0</v>
      </c>
      <c r="C7837" s="19">
        <v>0.0</v>
      </c>
      <c r="D7837" s="42">
        <v>103.2</v>
      </c>
      <c r="E7837" s="43">
        <v>1.0</v>
      </c>
      <c r="F7837" s="19" t="s">
        <v>46</v>
      </c>
      <c r="G7837" s="19" t="s">
        <v>47</v>
      </c>
      <c r="H7837" s="44" t="s">
        <v>70</v>
      </c>
      <c r="I7837" s="19" t="s">
        <v>70</v>
      </c>
    </row>
    <row r="7838">
      <c r="A7838" s="41">
        <v>44421.0</v>
      </c>
      <c r="B7838" s="19">
        <v>959925.0</v>
      </c>
      <c r="C7838" s="19">
        <v>1.0</v>
      </c>
      <c r="D7838" s="42">
        <v>101.5</v>
      </c>
      <c r="E7838" s="43">
        <v>1.0</v>
      </c>
      <c r="F7838" s="19" t="s">
        <v>46</v>
      </c>
      <c r="G7838" s="19" t="s">
        <v>47</v>
      </c>
      <c r="H7838" s="44" t="s">
        <v>236</v>
      </c>
      <c r="I7838" s="19" t="s">
        <v>236</v>
      </c>
    </row>
    <row r="7839">
      <c r="A7839" s="41">
        <v>44421.0</v>
      </c>
      <c r="B7839" s="19">
        <v>959522.0</v>
      </c>
      <c r="C7839" s="19">
        <v>0.0</v>
      </c>
      <c r="D7839" s="42">
        <v>91.1</v>
      </c>
      <c r="E7839" s="43">
        <v>1.0</v>
      </c>
      <c r="F7839" s="19" t="s">
        <v>46</v>
      </c>
      <c r="G7839" s="19" t="s">
        <v>47</v>
      </c>
      <c r="H7839" s="44" t="s">
        <v>237</v>
      </c>
      <c r="I7839" s="19" t="s">
        <v>237</v>
      </c>
    </row>
    <row r="7840">
      <c r="A7840" s="41">
        <v>44421.0</v>
      </c>
      <c r="B7840" s="19">
        <v>959776.0</v>
      </c>
      <c r="C7840" s="19">
        <v>1.0</v>
      </c>
      <c r="D7840" s="42">
        <v>86.3</v>
      </c>
      <c r="E7840" s="43">
        <v>1.0</v>
      </c>
      <c r="F7840" s="19" t="s">
        <v>46</v>
      </c>
      <c r="G7840" s="19" t="s">
        <v>47</v>
      </c>
      <c r="H7840" s="44" t="s">
        <v>241</v>
      </c>
      <c r="I7840" s="19" t="s">
        <v>241</v>
      </c>
    </row>
    <row r="7841">
      <c r="A7841" s="41">
        <v>44413.0</v>
      </c>
      <c r="B7841" s="19">
        <v>953172.0</v>
      </c>
      <c r="C7841" s="19">
        <v>0.0</v>
      </c>
      <c r="D7841" s="42">
        <v>72.4</v>
      </c>
      <c r="E7841" s="43">
        <v>1.0</v>
      </c>
      <c r="F7841" s="19" t="s">
        <v>46</v>
      </c>
      <c r="G7841" s="19" t="s">
        <v>47</v>
      </c>
      <c r="H7841" s="44" t="s">
        <v>151</v>
      </c>
      <c r="I7841" s="19" t="s">
        <v>151</v>
      </c>
    </row>
    <row r="7842">
      <c r="A7842" s="41">
        <v>44413.0</v>
      </c>
      <c r="B7842" s="19">
        <v>952852.0</v>
      </c>
      <c r="C7842" s="19">
        <v>0.0</v>
      </c>
      <c r="D7842" s="42">
        <v>66.6</v>
      </c>
      <c r="E7842" s="43">
        <v>1.0</v>
      </c>
      <c r="F7842" s="19" t="s">
        <v>46</v>
      </c>
      <c r="G7842" s="19" t="s">
        <v>47</v>
      </c>
      <c r="H7842" s="44" t="s">
        <v>154</v>
      </c>
      <c r="I7842" s="19" t="s">
        <v>154</v>
      </c>
    </row>
    <row r="7843">
      <c r="A7843" s="41">
        <v>44414.0</v>
      </c>
      <c r="B7843" s="19">
        <v>954334.0</v>
      </c>
      <c r="C7843" s="19">
        <v>0.0</v>
      </c>
      <c r="D7843" s="42">
        <v>44.9</v>
      </c>
      <c r="E7843" s="43">
        <v>1.0</v>
      </c>
      <c r="F7843" s="19" t="s">
        <v>46</v>
      </c>
      <c r="G7843" s="19" t="s">
        <v>47</v>
      </c>
      <c r="H7843" s="44" t="s">
        <v>162</v>
      </c>
      <c r="I7843" s="19" t="s">
        <v>162</v>
      </c>
    </row>
    <row r="7844">
      <c r="A7844" s="41">
        <v>44417.0</v>
      </c>
      <c r="B7844" s="19">
        <v>956769.0</v>
      </c>
      <c r="C7844" s="19">
        <v>0.0</v>
      </c>
      <c r="D7844" s="42">
        <v>48.3</v>
      </c>
      <c r="E7844" s="43">
        <v>1.0</v>
      </c>
      <c r="F7844" s="19" t="s">
        <v>46</v>
      </c>
      <c r="G7844" s="19" t="s">
        <v>47</v>
      </c>
      <c r="H7844" s="44" t="s">
        <v>193</v>
      </c>
      <c r="I7844" s="19" t="s">
        <v>193</v>
      </c>
    </row>
    <row r="7845">
      <c r="A7845" s="41">
        <v>44418.0</v>
      </c>
      <c r="B7845" s="19">
        <v>957859.0</v>
      </c>
      <c r="C7845" s="19">
        <v>1.0</v>
      </c>
      <c r="D7845" s="42">
        <v>81.5</v>
      </c>
      <c r="E7845" s="43">
        <v>1.0</v>
      </c>
      <c r="F7845" s="19" t="s">
        <v>46</v>
      </c>
      <c r="G7845" s="19" t="s">
        <v>47</v>
      </c>
      <c r="H7845" s="44" t="s">
        <v>191</v>
      </c>
      <c r="I7845" s="19" t="s">
        <v>191</v>
      </c>
    </row>
    <row r="7846">
      <c r="A7846" s="41">
        <v>44418.0</v>
      </c>
      <c r="B7846" s="19">
        <v>957513.0</v>
      </c>
      <c r="C7846" s="19">
        <v>0.0</v>
      </c>
      <c r="D7846" s="42">
        <v>65.9</v>
      </c>
      <c r="E7846" s="43">
        <v>1.0</v>
      </c>
      <c r="F7846" s="19" t="s">
        <v>46</v>
      </c>
      <c r="G7846" s="19" t="s">
        <v>47</v>
      </c>
      <c r="H7846" s="44" t="s">
        <v>209</v>
      </c>
      <c r="I7846" s="19" t="s">
        <v>209</v>
      </c>
    </row>
    <row r="7847">
      <c r="A7847" s="41">
        <v>44420.0</v>
      </c>
      <c r="B7847" s="19">
        <v>959128.0</v>
      </c>
      <c r="C7847" s="19">
        <v>1.0</v>
      </c>
      <c r="D7847" s="42">
        <v>64.5</v>
      </c>
      <c r="E7847" s="43">
        <v>1.0</v>
      </c>
      <c r="F7847" s="19" t="s">
        <v>46</v>
      </c>
      <c r="G7847" s="19" t="s">
        <v>47</v>
      </c>
      <c r="H7847" s="44" t="s">
        <v>229</v>
      </c>
      <c r="I7847" s="19" t="s">
        <v>229</v>
      </c>
    </row>
    <row r="7848">
      <c r="A7848" s="41">
        <v>44420.0</v>
      </c>
      <c r="B7848" s="19">
        <v>959078.0</v>
      </c>
      <c r="C7848" s="19">
        <v>1.0</v>
      </c>
      <c r="D7848" s="42">
        <v>101.0</v>
      </c>
      <c r="E7848" s="43">
        <v>1.0</v>
      </c>
      <c r="F7848" s="19" t="s">
        <v>46</v>
      </c>
      <c r="G7848" s="19" t="s">
        <v>47</v>
      </c>
      <c r="H7848" s="44" t="s">
        <v>230</v>
      </c>
      <c r="I7848" s="19" t="s">
        <v>230</v>
      </c>
    </row>
    <row r="7849">
      <c r="A7849" s="41">
        <v>44422.0</v>
      </c>
      <c r="B7849" s="19">
        <v>960094.0</v>
      </c>
      <c r="C7849" s="19">
        <v>1.0</v>
      </c>
      <c r="D7849" s="42">
        <v>132.4</v>
      </c>
      <c r="E7849" s="43">
        <v>1.0</v>
      </c>
      <c r="F7849" s="19" t="s">
        <v>46</v>
      </c>
      <c r="G7849" s="19" t="s">
        <v>47</v>
      </c>
      <c r="H7849" s="44" t="s">
        <v>183</v>
      </c>
      <c r="I7849" s="19" t="s">
        <v>183</v>
      </c>
    </row>
    <row r="7850">
      <c r="A7850" s="41">
        <v>44423.0</v>
      </c>
      <c r="B7850" s="19">
        <v>960600.0</v>
      </c>
      <c r="C7850" s="19">
        <v>0.0</v>
      </c>
      <c r="D7850" s="42">
        <v>37.6</v>
      </c>
      <c r="E7850" s="43">
        <v>1.0</v>
      </c>
      <c r="F7850" s="19" t="s">
        <v>46</v>
      </c>
      <c r="G7850" s="19" t="s">
        <v>47</v>
      </c>
      <c r="H7850" s="44" t="s">
        <v>252</v>
      </c>
      <c r="I7850" s="19" t="s">
        <v>252</v>
      </c>
    </row>
    <row r="7851">
      <c r="A7851" s="41">
        <v>44409.0</v>
      </c>
      <c r="B7851" s="19">
        <v>949726.0</v>
      </c>
      <c r="C7851" s="19">
        <v>1.0</v>
      </c>
      <c r="D7851" s="42">
        <v>72.1</v>
      </c>
      <c r="E7851" s="43">
        <v>1.0</v>
      </c>
      <c r="F7851" s="19" t="s">
        <v>46</v>
      </c>
      <c r="G7851" s="19" t="s">
        <v>47</v>
      </c>
      <c r="H7851" s="44" t="s">
        <v>59</v>
      </c>
      <c r="I7851" s="19" t="s">
        <v>59</v>
      </c>
    </row>
    <row r="7852">
      <c r="A7852" s="41">
        <v>44409.0</v>
      </c>
      <c r="B7852" s="19">
        <v>949457.0</v>
      </c>
      <c r="C7852" s="19">
        <v>0.0</v>
      </c>
      <c r="D7852" s="42">
        <v>113.0</v>
      </c>
      <c r="E7852" s="43">
        <v>1.0</v>
      </c>
      <c r="F7852" s="19" t="s">
        <v>46</v>
      </c>
      <c r="G7852" s="19" t="s">
        <v>47</v>
      </c>
      <c r="H7852" s="44" t="s">
        <v>48</v>
      </c>
      <c r="I7852" s="19" t="s">
        <v>48</v>
      </c>
    </row>
    <row r="7853">
      <c r="A7853" s="41">
        <v>44410.0</v>
      </c>
      <c r="B7853" s="19">
        <v>950119.0</v>
      </c>
      <c r="C7853" s="19">
        <v>0.0</v>
      </c>
      <c r="D7853" s="42">
        <v>147.0</v>
      </c>
      <c r="E7853" s="43">
        <v>1.0</v>
      </c>
      <c r="F7853" s="19" t="s">
        <v>46</v>
      </c>
      <c r="G7853" s="19" t="s">
        <v>47</v>
      </c>
      <c r="H7853" s="44" t="s">
        <v>60</v>
      </c>
      <c r="I7853" s="19" t="s">
        <v>60</v>
      </c>
    </row>
    <row r="7854">
      <c r="A7854" s="41">
        <v>44410.0</v>
      </c>
      <c r="B7854" s="19">
        <v>950059.0</v>
      </c>
      <c r="C7854" s="19">
        <v>1.0</v>
      </c>
      <c r="D7854" s="42">
        <v>46.1</v>
      </c>
      <c r="E7854" s="43">
        <v>1.0</v>
      </c>
      <c r="F7854" s="19" t="s">
        <v>46</v>
      </c>
      <c r="G7854" s="19" t="s">
        <v>47</v>
      </c>
      <c r="H7854" s="44" t="s">
        <v>96</v>
      </c>
      <c r="I7854" s="19" t="s">
        <v>96</v>
      </c>
    </row>
    <row r="7855">
      <c r="A7855" s="41">
        <v>44412.0</v>
      </c>
      <c r="B7855" s="19">
        <v>952760.0</v>
      </c>
      <c r="C7855" s="19">
        <v>0.0</v>
      </c>
      <c r="D7855" s="42">
        <v>63.3</v>
      </c>
      <c r="E7855" s="43">
        <v>1.0</v>
      </c>
      <c r="F7855" s="19" t="s">
        <v>46</v>
      </c>
      <c r="G7855" s="19" t="s">
        <v>47</v>
      </c>
      <c r="H7855" s="44" t="s">
        <v>70</v>
      </c>
      <c r="I7855" s="19" t="s">
        <v>70</v>
      </c>
    </row>
    <row r="7856">
      <c r="A7856" s="41">
        <v>44413.0</v>
      </c>
      <c r="B7856" s="19">
        <v>953077.0</v>
      </c>
      <c r="C7856" s="19">
        <v>0.0</v>
      </c>
      <c r="D7856" s="42">
        <v>24.0</v>
      </c>
      <c r="E7856" s="43">
        <v>1.0</v>
      </c>
      <c r="F7856" s="19" t="s">
        <v>46</v>
      </c>
      <c r="G7856" s="19" t="s">
        <v>47</v>
      </c>
      <c r="H7856" s="44" t="s">
        <v>153</v>
      </c>
      <c r="I7856" s="19" t="s">
        <v>153</v>
      </c>
    </row>
    <row r="7857">
      <c r="A7857" s="41">
        <v>44416.0</v>
      </c>
      <c r="B7857" s="19">
        <v>955371.0</v>
      </c>
      <c r="C7857" s="19">
        <v>0.0</v>
      </c>
      <c r="D7857" s="42">
        <v>35.9</v>
      </c>
      <c r="E7857" s="43">
        <v>1.0</v>
      </c>
      <c r="F7857" s="19" t="s">
        <v>46</v>
      </c>
      <c r="G7857" s="19" t="s">
        <v>47</v>
      </c>
      <c r="H7857" s="44" t="s">
        <v>176</v>
      </c>
      <c r="I7857" s="19" t="s">
        <v>176</v>
      </c>
    </row>
    <row r="7858">
      <c r="A7858" s="41">
        <v>44420.0</v>
      </c>
      <c r="B7858" s="19">
        <v>958609.0</v>
      </c>
      <c r="C7858" s="19">
        <v>1.0</v>
      </c>
      <c r="D7858" s="42">
        <v>99.2</v>
      </c>
      <c r="E7858" s="43">
        <v>1.0</v>
      </c>
      <c r="F7858" s="19" t="s">
        <v>46</v>
      </c>
      <c r="G7858" s="19" t="s">
        <v>47</v>
      </c>
      <c r="H7858" s="44" t="s">
        <v>188</v>
      </c>
      <c r="I7858" s="19" t="s">
        <v>188</v>
      </c>
    </row>
    <row r="7859">
      <c r="A7859" s="41">
        <v>44420.0</v>
      </c>
      <c r="B7859" s="19">
        <v>959073.0</v>
      </c>
      <c r="C7859" s="19">
        <v>0.0</v>
      </c>
      <c r="D7859" s="42">
        <v>60.8</v>
      </c>
      <c r="E7859" s="43">
        <v>1.0</v>
      </c>
      <c r="F7859" s="19" t="s">
        <v>46</v>
      </c>
      <c r="G7859" s="19" t="s">
        <v>47</v>
      </c>
      <c r="H7859" s="44" t="s">
        <v>232</v>
      </c>
      <c r="I7859" s="19" t="s">
        <v>232</v>
      </c>
    </row>
    <row r="7860">
      <c r="A7860" s="41">
        <v>44421.0</v>
      </c>
      <c r="B7860" s="19">
        <v>959504.0</v>
      </c>
      <c r="C7860" s="19">
        <v>1.0</v>
      </c>
      <c r="D7860" s="42">
        <v>29.4</v>
      </c>
      <c r="E7860" s="43">
        <v>1.0</v>
      </c>
      <c r="F7860" s="19" t="s">
        <v>46</v>
      </c>
      <c r="G7860" s="19" t="s">
        <v>47</v>
      </c>
      <c r="H7860" s="44" t="s">
        <v>237</v>
      </c>
      <c r="I7860" s="19" t="s">
        <v>237</v>
      </c>
    </row>
    <row r="7861">
      <c r="A7861" s="41">
        <v>44409.0</v>
      </c>
      <c r="B7861" s="19">
        <v>949192.0</v>
      </c>
      <c r="C7861" s="19">
        <v>1.0</v>
      </c>
      <c r="D7861" s="42">
        <v>58.7</v>
      </c>
      <c r="E7861" s="43">
        <v>1.0</v>
      </c>
      <c r="F7861" s="19" t="s">
        <v>46</v>
      </c>
      <c r="G7861" s="19" t="s">
        <v>47</v>
      </c>
      <c r="H7861" s="44" t="s">
        <v>60</v>
      </c>
      <c r="I7861" s="19" t="s">
        <v>60</v>
      </c>
    </row>
    <row r="7862">
      <c r="A7862" s="41">
        <v>44410.0</v>
      </c>
      <c r="B7862" s="19">
        <v>950768.0</v>
      </c>
      <c r="C7862" s="19">
        <v>0.0</v>
      </c>
      <c r="D7862" s="42">
        <v>83.6</v>
      </c>
      <c r="E7862" s="43">
        <v>1.0</v>
      </c>
      <c r="F7862" s="19" t="s">
        <v>46</v>
      </c>
      <c r="G7862" s="19" t="s">
        <v>47</v>
      </c>
      <c r="H7862" s="44" t="s">
        <v>70</v>
      </c>
      <c r="I7862" s="19" t="s">
        <v>70</v>
      </c>
    </row>
    <row r="7863">
      <c r="A7863" s="41">
        <v>44411.0</v>
      </c>
      <c r="B7863" s="19">
        <v>951606.0</v>
      </c>
      <c r="C7863" s="19">
        <v>0.0</v>
      </c>
      <c r="D7863" s="42">
        <v>33.1</v>
      </c>
      <c r="E7863" s="43">
        <v>1.0</v>
      </c>
      <c r="F7863" s="19" t="s">
        <v>46</v>
      </c>
      <c r="G7863" s="19" t="s">
        <v>47</v>
      </c>
      <c r="H7863" s="44" t="s">
        <v>113</v>
      </c>
      <c r="I7863" s="19" t="s">
        <v>113</v>
      </c>
    </row>
    <row r="7864">
      <c r="A7864" s="41">
        <v>44412.0</v>
      </c>
      <c r="B7864" s="19">
        <v>952503.0</v>
      </c>
      <c r="C7864" s="19">
        <v>1.0</v>
      </c>
      <c r="D7864" s="42">
        <v>68.9</v>
      </c>
      <c r="E7864" s="43">
        <v>1.0</v>
      </c>
      <c r="F7864" s="19" t="s">
        <v>46</v>
      </c>
      <c r="G7864" s="19" t="s">
        <v>47</v>
      </c>
      <c r="H7864" s="44" t="s">
        <v>73</v>
      </c>
      <c r="I7864" s="19" t="s">
        <v>73</v>
      </c>
    </row>
    <row r="7865">
      <c r="A7865" s="41">
        <v>44416.0</v>
      </c>
      <c r="B7865" s="19">
        <v>955732.0</v>
      </c>
      <c r="C7865" s="19">
        <v>0.0</v>
      </c>
      <c r="D7865" s="42">
        <v>89.3</v>
      </c>
      <c r="E7865" s="43">
        <v>1.0</v>
      </c>
      <c r="F7865" s="19" t="s">
        <v>46</v>
      </c>
      <c r="G7865" s="19" t="s">
        <v>47</v>
      </c>
      <c r="H7865" s="44" t="s">
        <v>183</v>
      </c>
      <c r="I7865" s="19" t="s">
        <v>183</v>
      </c>
    </row>
    <row r="7866">
      <c r="A7866" s="41">
        <v>44416.0</v>
      </c>
      <c r="B7866" s="19">
        <v>955350.0</v>
      </c>
      <c r="C7866" s="19">
        <v>0.0</v>
      </c>
      <c r="D7866" s="42">
        <v>68.4</v>
      </c>
      <c r="E7866" s="43">
        <v>1.0</v>
      </c>
      <c r="F7866" s="19" t="s">
        <v>46</v>
      </c>
      <c r="G7866" s="19" t="s">
        <v>47</v>
      </c>
      <c r="H7866" s="44" t="s">
        <v>179</v>
      </c>
      <c r="I7866" s="19" t="s">
        <v>179</v>
      </c>
    </row>
    <row r="7867">
      <c r="A7867" s="41">
        <v>44416.0</v>
      </c>
      <c r="B7867" s="19">
        <v>955423.0</v>
      </c>
      <c r="C7867" s="19">
        <v>0.0</v>
      </c>
      <c r="D7867" s="42">
        <v>125.6</v>
      </c>
      <c r="E7867" s="43">
        <v>1.0</v>
      </c>
      <c r="F7867" s="19" t="s">
        <v>46</v>
      </c>
      <c r="G7867" s="19" t="s">
        <v>47</v>
      </c>
      <c r="H7867" s="44" t="s">
        <v>180</v>
      </c>
      <c r="I7867" s="19" t="s">
        <v>180</v>
      </c>
    </row>
    <row r="7868">
      <c r="A7868" s="41">
        <v>44416.0</v>
      </c>
      <c r="B7868" s="19">
        <v>955995.0</v>
      </c>
      <c r="C7868" s="19">
        <v>0.0</v>
      </c>
      <c r="D7868" s="42">
        <v>67.4</v>
      </c>
      <c r="E7868" s="43">
        <v>1.0</v>
      </c>
      <c r="F7868" s="19" t="s">
        <v>46</v>
      </c>
      <c r="G7868" s="19" t="s">
        <v>47</v>
      </c>
      <c r="H7868" s="44" t="s">
        <v>172</v>
      </c>
      <c r="I7868" s="19" t="s">
        <v>172</v>
      </c>
    </row>
    <row r="7869">
      <c r="A7869" s="41">
        <v>44417.0</v>
      </c>
      <c r="B7869" s="19">
        <v>956398.0</v>
      </c>
      <c r="C7869" s="19">
        <v>0.0</v>
      </c>
      <c r="D7869" s="42">
        <v>74.7</v>
      </c>
      <c r="E7869" s="43">
        <v>1.0</v>
      </c>
      <c r="F7869" s="19" t="s">
        <v>46</v>
      </c>
      <c r="G7869" s="19" t="s">
        <v>47</v>
      </c>
      <c r="H7869" s="44" t="s">
        <v>96</v>
      </c>
      <c r="I7869" s="19" t="s">
        <v>96</v>
      </c>
    </row>
    <row r="7870">
      <c r="A7870" s="41">
        <v>44418.0</v>
      </c>
      <c r="B7870" s="19">
        <v>957450.0</v>
      </c>
      <c r="C7870" s="19">
        <v>0.0</v>
      </c>
      <c r="D7870" s="42">
        <v>31.3</v>
      </c>
      <c r="E7870" s="43">
        <v>1.0</v>
      </c>
      <c r="F7870" s="19" t="s">
        <v>46</v>
      </c>
      <c r="G7870" s="19" t="s">
        <v>47</v>
      </c>
      <c r="H7870" s="44" t="s">
        <v>39</v>
      </c>
      <c r="I7870" s="19" t="s">
        <v>39</v>
      </c>
    </row>
    <row r="7871">
      <c r="A7871" s="41">
        <v>44420.0</v>
      </c>
      <c r="B7871" s="19">
        <v>959181.0</v>
      </c>
      <c r="C7871" s="19">
        <v>0.0</v>
      </c>
      <c r="D7871" s="42">
        <v>61.5</v>
      </c>
      <c r="E7871" s="43">
        <v>1.0</v>
      </c>
      <c r="F7871" s="19" t="s">
        <v>46</v>
      </c>
      <c r="G7871" s="19" t="s">
        <v>47</v>
      </c>
      <c r="H7871" s="44" t="s">
        <v>231</v>
      </c>
      <c r="I7871" s="19" t="s">
        <v>231</v>
      </c>
    </row>
    <row r="7872">
      <c r="A7872" s="41">
        <v>44421.0</v>
      </c>
      <c r="B7872" s="19">
        <v>959829.0</v>
      </c>
      <c r="C7872" s="19">
        <v>0.0</v>
      </c>
      <c r="D7872" s="42">
        <v>71.3</v>
      </c>
      <c r="E7872" s="43">
        <v>1.0</v>
      </c>
      <c r="F7872" s="19" t="s">
        <v>46</v>
      </c>
      <c r="G7872" s="19" t="s">
        <v>47</v>
      </c>
      <c r="H7872" s="44" t="s">
        <v>242</v>
      </c>
      <c r="I7872" s="19" t="s">
        <v>242</v>
      </c>
    </row>
    <row r="7873">
      <c r="A7873" s="41">
        <v>44422.0</v>
      </c>
      <c r="B7873" s="19">
        <v>960070.0</v>
      </c>
      <c r="C7873" s="19">
        <v>1.0</v>
      </c>
      <c r="D7873" s="42">
        <v>74.0</v>
      </c>
      <c r="E7873" s="43">
        <v>1.0</v>
      </c>
      <c r="F7873" s="19" t="s">
        <v>46</v>
      </c>
      <c r="G7873" s="19" t="s">
        <v>47</v>
      </c>
      <c r="H7873" s="44" t="s">
        <v>236</v>
      </c>
      <c r="I7873" s="19" t="s">
        <v>236</v>
      </c>
    </row>
    <row r="7874">
      <c r="A7874" s="41">
        <v>44423.0</v>
      </c>
      <c r="B7874" s="19">
        <v>960506.0</v>
      </c>
      <c r="C7874" s="19">
        <v>0.0</v>
      </c>
      <c r="D7874" s="42">
        <v>50.7</v>
      </c>
      <c r="E7874" s="43">
        <v>1.0</v>
      </c>
      <c r="F7874" s="19" t="s">
        <v>46</v>
      </c>
      <c r="G7874" s="19" t="s">
        <v>47</v>
      </c>
      <c r="H7874" s="44" t="s">
        <v>248</v>
      </c>
      <c r="I7874" s="19" t="s">
        <v>248</v>
      </c>
    </row>
    <row r="7875">
      <c r="A7875" s="41">
        <v>44409.0</v>
      </c>
      <c r="B7875" s="19">
        <v>949331.0</v>
      </c>
      <c r="C7875" s="19">
        <v>1.0</v>
      </c>
      <c r="D7875" s="42">
        <v>207.4</v>
      </c>
      <c r="E7875" s="43">
        <v>1.0</v>
      </c>
      <c r="F7875" s="19" t="s">
        <v>46</v>
      </c>
      <c r="G7875" s="19" t="s">
        <v>47</v>
      </c>
      <c r="H7875" s="44" t="s">
        <v>60</v>
      </c>
      <c r="I7875" s="19" t="s">
        <v>60</v>
      </c>
    </row>
    <row r="7876">
      <c r="A7876" s="41">
        <v>44413.0</v>
      </c>
      <c r="B7876" s="19">
        <v>953945.0</v>
      </c>
      <c r="C7876" s="19">
        <v>1.0</v>
      </c>
      <c r="D7876" s="42">
        <v>68.5</v>
      </c>
      <c r="E7876" s="43">
        <v>1.0</v>
      </c>
      <c r="F7876" s="19" t="s">
        <v>46</v>
      </c>
      <c r="G7876" s="19" t="s">
        <v>47</v>
      </c>
      <c r="H7876" s="44" t="s">
        <v>151</v>
      </c>
      <c r="I7876" s="19" t="s">
        <v>151</v>
      </c>
    </row>
    <row r="7877">
      <c r="A7877" s="41">
        <v>44419.0</v>
      </c>
      <c r="B7877" s="19">
        <v>958096.0</v>
      </c>
      <c r="C7877" s="19">
        <v>0.0</v>
      </c>
      <c r="D7877" s="42">
        <v>91.8</v>
      </c>
      <c r="E7877" s="43">
        <v>1.0</v>
      </c>
      <c r="F7877" s="19" t="s">
        <v>46</v>
      </c>
      <c r="G7877" s="19" t="s">
        <v>47</v>
      </c>
      <c r="H7877" s="44" t="s">
        <v>188</v>
      </c>
      <c r="I7877" s="19" t="s">
        <v>188</v>
      </c>
    </row>
    <row r="7878">
      <c r="A7878" s="41">
        <v>44420.0</v>
      </c>
      <c r="B7878" s="19">
        <v>958743.0</v>
      </c>
      <c r="C7878" s="19">
        <v>0.0</v>
      </c>
      <c r="D7878" s="42">
        <v>62.8</v>
      </c>
      <c r="E7878" s="43">
        <v>1.0</v>
      </c>
      <c r="F7878" s="19" t="s">
        <v>46</v>
      </c>
      <c r="G7878" s="19" t="s">
        <v>47</v>
      </c>
      <c r="H7878" s="44" t="s">
        <v>232</v>
      </c>
      <c r="I7878" s="19" t="s">
        <v>232</v>
      </c>
    </row>
    <row r="7879">
      <c r="A7879" s="41">
        <v>44421.0</v>
      </c>
      <c r="B7879" s="19">
        <v>959436.0</v>
      </c>
      <c r="C7879" s="19">
        <v>0.0</v>
      </c>
      <c r="D7879" s="42">
        <v>62.6</v>
      </c>
      <c r="E7879" s="43">
        <v>1.0</v>
      </c>
      <c r="F7879" s="19" t="s">
        <v>46</v>
      </c>
      <c r="G7879" s="19" t="s">
        <v>47</v>
      </c>
      <c r="H7879" s="44" t="s">
        <v>237</v>
      </c>
      <c r="I7879" s="19" t="s">
        <v>237</v>
      </c>
    </row>
    <row r="7880">
      <c r="A7880" s="41">
        <v>44421.0</v>
      </c>
      <c r="B7880" s="19">
        <v>959435.0</v>
      </c>
      <c r="C7880" s="19">
        <v>0.0</v>
      </c>
      <c r="D7880" s="42">
        <v>53.9</v>
      </c>
      <c r="E7880" s="43">
        <v>1.0</v>
      </c>
      <c r="F7880" s="19" t="s">
        <v>46</v>
      </c>
      <c r="G7880" s="19" t="s">
        <v>47</v>
      </c>
      <c r="H7880" s="44" t="s">
        <v>238</v>
      </c>
      <c r="I7880" s="19" t="s">
        <v>238</v>
      </c>
    </row>
    <row r="7881">
      <c r="A7881" s="41">
        <v>44421.0</v>
      </c>
      <c r="B7881" s="19">
        <v>959512.0</v>
      </c>
      <c r="C7881" s="19">
        <v>0.0</v>
      </c>
      <c r="D7881" s="42">
        <v>86.0</v>
      </c>
      <c r="E7881" s="43">
        <v>1.0</v>
      </c>
      <c r="F7881" s="19" t="s">
        <v>46</v>
      </c>
      <c r="G7881" s="19" t="s">
        <v>47</v>
      </c>
      <c r="H7881" s="44" t="s">
        <v>236</v>
      </c>
      <c r="I7881" s="19" t="s">
        <v>236</v>
      </c>
    </row>
    <row r="7882">
      <c r="A7882" s="41">
        <v>44423.0</v>
      </c>
      <c r="B7882" s="19">
        <v>961081.0</v>
      </c>
      <c r="C7882" s="19">
        <v>0.0</v>
      </c>
      <c r="D7882" s="42">
        <v>66.3</v>
      </c>
      <c r="E7882" s="43">
        <v>1.0</v>
      </c>
      <c r="F7882" s="19" t="s">
        <v>46</v>
      </c>
      <c r="G7882" s="19" t="s">
        <v>47</v>
      </c>
      <c r="H7882" s="44" t="s">
        <v>92</v>
      </c>
      <c r="I7882" s="19" t="s">
        <v>92</v>
      </c>
    </row>
    <row r="7883">
      <c r="A7883" s="41">
        <v>44410.0</v>
      </c>
      <c r="B7883" s="19">
        <v>950209.0</v>
      </c>
      <c r="C7883" s="19">
        <v>1.0</v>
      </c>
      <c r="D7883" s="42">
        <v>51.2</v>
      </c>
      <c r="E7883" s="43">
        <v>1.0</v>
      </c>
      <c r="F7883" s="19" t="s">
        <v>46</v>
      </c>
      <c r="G7883" s="19" t="s">
        <v>47</v>
      </c>
      <c r="H7883" s="44" t="s">
        <v>96</v>
      </c>
      <c r="I7883" s="19" t="s">
        <v>96</v>
      </c>
    </row>
    <row r="7884">
      <c r="A7884" s="41">
        <v>44410.0</v>
      </c>
      <c r="B7884" s="19">
        <v>950788.0</v>
      </c>
      <c r="C7884" s="19">
        <v>0.0</v>
      </c>
      <c r="D7884" s="42">
        <v>43.8</v>
      </c>
      <c r="E7884" s="43">
        <v>1.0</v>
      </c>
      <c r="F7884" s="19" t="s">
        <v>46</v>
      </c>
      <c r="G7884" s="19" t="s">
        <v>47</v>
      </c>
      <c r="H7884" s="44" t="s">
        <v>56</v>
      </c>
      <c r="I7884" s="19" t="s">
        <v>56</v>
      </c>
    </row>
    <row r="7885">
      <c r="A7885" s="41">
        <v>44411.0</v>
      </c>
      <c r="B7885" s="19">
        <v>951132.0</v>
      </c>
      <c r="C7885" s="19">
        <v>1.0</v>
      </c>
      <c r="D7885" s="42">
        <v>29.1</v>
      </c>
      <c r="E7885" s="43">
        <v>1.0</v>
      </c>
      <c r="F7885" s="19" t="s">
        <v>46</v>
      </c>
      <c r="G7885" s="19" t="s">
        <v>47</v>
      </c>
      <c r="H7885" s="44" t="s">
        <v>120</v>
      </c>
      <c r="I7885" s="19" t="s">
        <v>120</v>
      </c>
    </row>
    <row r="7886">
      <c r="A7886" s="41">
        <v>44413.0</v>
      </c>
      <c r="B7886" s="19">
        <v>953032.0</v>
      </c>
      <c r="C7886" s="19">
        <v>1.0</v>
      </c>
      <c r="D7886" s="42">
        <v>65.0</v>
      </c>
      <c r="E7886" s="43">
        <v>1.0</v>
      </c>
      <c r="F7886" s="19" t="s">
        <v>46</v>
      </c>
      <c r="G7886" s="19" t="s">
        <v>47</v>
      </c>
      <c r="H7886" s="44" t="s">
        <v>150</v>
      </c>
      <c r="I7886" s="19" t="s">
        <v>150</v>
      </c>
    </row>
    <row r="7887">
      <c r="A7887" s="41">
        <v>44413.0</v>
      </c>
      <c r="B7887" s="19">
        <v>953582.0</v>
      </c>
      <c r="C7887" s="19">
        <v>0.0</v>
      </c>
      <c r="D7887" s="42">
        <v>134.1</v>
      </c>
      <c r="E7887" s="43">
        <v>1.0</v>
      </c>
      <c r="F7887" s="19" t="s">
        <v>46</v>
      </c>
      <c r="G7887" s="19" t="s">
        <v>47</v>
      </c>
      <c r="H7887" s="44" t="s">
        <v>151</v>
      </c>
      <c r="I7887" s="19" t="s">
        <v>151</v>
      </c>
    </row>
    <row r="7888">
      <c r="A7888" s="41">
        <v>44413.0</v>
      </c>
      <c r="B7888" s="19">
        <v>953123.0</v>
      </c>
      <c r="C7888" s="19">
        <v>1.0</v>
      </c>
      <c r="D7888" s="42">
        <v>69.4</v>
      </c>
      <c r="E7888" s="43">
        <v>1.0</v>
      </c>
      <c r="F7888" s="19" t="s">
        <v>46</v>
      </c>
      <c r="G7888" s="19" t="s">
        <v>47</v>
      </c>
      <c r="H7888" s="44" t="s">
        <v>153</v>
      </c>
      <c r="I7888" s="19" t="s">
        <v>153</v>
      </c>
    </row>
    <row r="7889">
      <c r="A7889" s="41">
        <v>44418.0</v>
      </c>
      <c r="B7889" s="19">
        <v>957360.0</v>
      </c>
      <c r="C7889" s="19">
        <v>0.0</v>
      </c>
      <c r="D7889" s="42">
        <v>69.7</v>
      </c>
      <c r="E7889" s="43">
        <v>1.0</v>
      </c>
      <c r="F7889" s="19" t="s">
        <v>46</v>
      </c>
      <c r="G7889" s="19" t="s">
        <v>47</v>
      </c>
      <c r="H7889" s="44" t="s">
        <v>92</v>
      </c>
      <c r="I7889" s="19" t="s">
        <v>92</v>
      </c>
    </row>
    <row r="7890">
      <c r="A7890" s="41">
        <v>44420.0</v>
      </c>
      <c r="B7890" s="19">
        <v>958984.0</v>
      </c>
      <c r="C7890" s="19">
        <v>0.0</v>
      </c>
      <c r="D7890" s="42">
        <v>74.5</v>
      </c>
      <c r="E7890" s="43">
        <v>1.0</v>
      </c>
      <c r="F7890" s="19" t="s">
        <v>46</v>
      </c>
      <c r="G7890" s="19" t="s">
        <v>47</v>
      </c>
      <c r="H7890" s="44" t="s">
        <v>230</v>
      </c>
      <c r="I7890" s="19" t="s">
        <v>230</v>
      </c>
    </row>
    <row r="7891">
      <c r="A7891" s="41">
        <v>44420.0</v>
      </c>
      <c r="B7891" s="19">
        <v>958693.0</v>
      </c>
      <c r="C7891" s="19">
        <v>0.0</v>
      </c>
      <c r="D7891" s="42">
        <v>78.9</v>
      </c>
      <c r="E7891" s="43">
        <v>1.0</v>
      </c>
      <c r="F7891" s="19" t="s">
        <v>46</v>
      </c>
      <c r="G7891" s="19" t="s">
        <v>47</v>
      </c>
      <c r="H7891" s="44" t="s">
        <v>230</v>
      </c>
      <c r="I7891" s="19" t="s">
        <v>230</v>
      </c>
    </row>
    <row r="7892">
      <c r="A7892" s="41">
        <v>44423.0</v>
      </c>
      <c r="B7892" s="19">
        <v>961075.0</v>
      </c>
      <c r="C7892" s="19">
        <v>0.0</v>
      </c>
      <c r="D7892" s="42">
        <v>20.3</v>
      </c>
      <c r="E7892" s="43">
        <v>1.0</v>
      </c>
      <c r="F7892" s="19" t="s">
        <v>46</v>
      </c>
      <c r="G7892" s="19" t="s">
        <v>47</v>
      </c>
      <c r="H7892" s="44" t="s">
        <v>39</v>
      </c>
      <c r="I7892" s="19" t="s">
        <v>39</v>
      </c>
    </row>
    <row r="7893">
      <c r="A7893" s="41">
        <v>44423.0</v>
      </c>
      <c r="B7893" s="19">
        <v>960480.0</v>
      </c>
      <c r="C7893" s="19">
        <v>1.0</v>
      </c>
      <c r="D7893" s="42">
        <v>168.7</v>
      </c>
      <c r="E7893" s="43">
        <v>1.0</v>
      </c>
      <c r="F7893" s="19" t="s">
        <v>46</v>
      </c>
      <c r="G7893" s="19" t="s">
        <v>47</v>
      </c>
      <c r="H7893" s="44" t="s">
        <v>70</v>
      </c>
      <c r="I7893" s="19" t="s">
        <v>70</v>
      </c>
    </row>
    <row r="7894">
      <c r="A7894" s="41">
        <v>44409.0</v>
      </c>
      <c r="B7894" s="19">
        <v>949473.0</v>
      </c>
      <c r="C7894" s="19">
        <v>1.0</v>
      </c>
      <c r="D7894" s="42">
        <v>65.7</v>
      </c>
      <c r="E7894" s="43">
        <v>1.0</v>
      </c>
      <c r="F7894" s="19" t="s">
        <v>46</v>
      </c>
      <c r="G7894" s="19" t="s">
        <v>47</v>
      </c>
      <c r="H7894" s="44" t="s">
        <v>61</v>
      </c>
      <c r="I7894" s="19" t="s">
        <v>61</v>
      </c>
    </row>
    <row r="7895">
      <c r="A7895" s="41">
        <v>44413.0</v>
      </c>
      <c r="B7895" s="19">
        <v>953232.0</v>
      </c>
      <c r="C7895" s="19">
        <v>0.0</v>
      </c>
      <c r="D7895" s="42">
        <v>69.1</v>
      </c>
      <c r="E7895" s="43">
        <v>1.0</v>
      </c>
      <c r="F7895" s="19" t="s">
        <v>46</v>
      </c>
      <c r="G7895" s="19" t="s">
        <v>47</v>
      </c>
      <c r="H7895" s="44" t="s">
        <v>150</v>
      </c>
      <c r="I7895" s="19" t="s">
        <v>150</v>
      </c>
    </row>
    <row r="7896">
      <c r="A7896" s="41">
        <v>44416.0</v>
      </c>
      <c r="B7896" s="19">
        <v>955458.0</v>
      </c>
      <c r="C7896" s="19">
        <v>0.0</v>
      </c>
      <c r="D7896" s="42">
        <v>58.5</v>
      </c>
      <c r="E7896" s="43">
        <v>1.0</v>
      </c>
      <c r="F7896" s="19" t="s">
        <v>46</v>
      </c>
      <c r="G7896" s="19" t="s">
        <v>47</v>
      </c>
      <c r="H7896" s="44" t="s">
        <v>183</v>
      </c>
      <c r="I7896" s="19" t="s">
        <v>183</v>
      </c>
    </row>
    <row r="7897">
      <c r="A7897" s="41">
        <v>44417.0</v>
      </c>
      <c r="B7897" s="19">
        <v>957025.0</v>
      </c>
      <c r="C7897" s="19">
        <v>1.0</v>
      </c>
      <c r="D7897" s="42">
        <v>51.4</v>
      </c>
      <c r="E7897" s="43">
        <v>1.0</v>
      </c>
      <c r="F7897" s="19" t="s">
        <v>46</v>
      </c>
      <c r="G7897" s="19" t="s">
        <v>47</v>
      </c>
      <c r="H7897" s="44" t="s">
        <v>193</v>
      </c>
      <c r="I7897" s="19" t="s">
        <v>193</v>
      </c>
    </row>
    <row r="7898">
      <c r="A7898" s="41">
        <v>44417.0</v>
      </c>
      <c r="B7898" s="19">
        <v>956559.0</v>
      </c>
      <c r="C7898" s="19">
        <v>0.0</v>
      </c>
      <c r="D7898" s="42">
        <v>116.4</v>
      </c>
      <c r="E7898" s="43">
        <v>1.0</v>
      </c>
      <c r="F7898" s="19" t="s">
        <v>46</v>
      </c>
      <c r="G7898" s="19" t="s">
        <v>47</v>
      </c>
      <c r="H7898" s="44" t="s">
        <v>192</v>
      </c>
      <c r="I7898" s="19" t="s">
        <v>192</v>
      </c>
    </row>
    <row r="7899">
      <c r="A7899" s="41">
        <v>44418.0</v>
      </c>
      <c r="B7899" s="19">
        <v>957560.0</v>
      </c>
      <c r="C7899" s="19">
        <v>0.0</v>
      </c>
      <c r="D7899" s="42">
        <v>48.5</v>
      </c>
      <c r="E7899" s="43">
        <v>1.0</v>
      </c>
      <c r="F7899" s="19" t="s">
        <v>46</v>
      </c>
      <c r="G7899" s="19" t="s">
        <v>47</v>
      </c>
      <c r="H7899" s="44" t="s">
        <v>182</v>
      </c>
      <c r="I7899" s="19" t="s">
        <v>182</v>
      </c>
    </row>
    <row r="7900">
      <c r="A7900" s="41">
        <v>44423.0</v>
      </c>
      <c r="B7900" s="19">
        <v>961184.0</v>
      </c>
      <c r="C7900" s="19">
        <v>0.0</v>
      </c>
      <c r="D7900" s="42">
        <v>40.1</v>
      </c>
      <c r="E7900" s="43">
        <v>1.0</v>
      </c>
      <c r="F7900" s="19" t="s">
        <v>46</v>
      </c>
      <c r="G7900" s="19" t="s">
        <v>47</v>
      </c>
      <c r="H7900" s="44" t="s">
        <v>73</v>
      </c>
      <c r="I7900" s="19" t="s">
        <v>73</v>
      </c>
    </row>
    <row r="7901">
      <c r="A7901" s="41">
        <v>44423.0</v>
      </c>
      <c r="B7901" s="19">
        <v>960829.0</v>
      </c>
      <c r="C7901" s="19">
        <v>0.0</v>
      </c>
      <c r="D7901" s="42">
        <v>12.9</v>
      </c>
      <c r="E7901" s="43">
        <v>1.0</v>
      </c>
      <c r="F7901" s="19" t="s">
        <v>46</v>
      </c>
      <c r="G7901" s="19" t="s">
        <v>47</v>
      </c>
      <c r="H7901" s="44" t="s">
        <v>250</v>
      </c>
      <c r="I7901" s="19" t="s">
        <v>250</v>
      </c>
    </row>
    <row r="7902">
      <c r="A7902" s="41">
        <v>44423.0</v>
      </c>
      <c r="B7902" s="19">
        <v>960671.0</v>
      </c>
      <c r="C7902" s="19">
        <v>0.0</v>
      </c>
      <c r="D7902" s="42">
        <v>47.8</v>
      </c>
      <c r="E7902" s="43">
        <v>1.0</v>
      </c>
      <c r="F7902" s="19" t="s">
        <v>46</v>
      </c>
      <c r="G7902" s="19" t="s">
        <v>47</v>
      </c>
      <c r="H7902" s="44" t="s">
        <v>252</v>
      </c>
      <c r="I7902" s="19" t="s">
        <v>252</v>
      </c>
    </row>
    <row r="7903">
      <c r="A7903" s="41">
        <v>44409.0</v>
      </c>
      <c r="B7903" s="19">
        <v>949354.0</v>
      </c>
      <c r="C7903" s="19">
        <v>0.0</v>
      </c>
      <c r="D7903" s="42">
        <v>99.8</v>
      </c>
      <c r="E7903" s="43">
        <v>1.0</v>
      </c>
      <c r="F7903" s="19" t="s">
        <v>46</v>
      </c>
      <c r="G7903" s="19" t="s">
        <v>47</v>
      </c>
      <c r="H7903" s="44" t="s">
        <v>62</v>
      </c>
      <c r="I7903" s="19" t="s">
        <v>62</v>
      </c>
    </row>
    <row r="7904">
      <c r="A7904" s="41">
        <v>44409.0</v>
      </c>
      <c r="B7904" s="19">
        <v>949378.0</v>
      </c>
      <c r="C7904" s="19">
        <v>0.0</v>
      </c>
      <c r="D7904" s="42">
        <v>80.0</v>
      </c>
      <c r="E7904" s="43">
        <v>1.0</v>
      </c>
      <c r="F7904" s="19" t="s">
        <v>46</v>
      </c>
      <c r="G7904" s="19" t="s">
        <v>47</v>
      </c>
      <c r="H7904" s="44" t="s">
        <v>52</v>
      </c>
      <c r="I7904" s="19" t="s">
        <v>52</v>
      </c>
    </row>
    <row r="7905">
      <c r="A7905" s="41">
        <v>44411.0</v>
      </c>
      <c r="B7905" s="19">
        <v>951649.0</v>
      </c>
      <c r="C7905" s="19">
        <v>1.0</v>
      </c>
      <c r="D7905" s="42">
        <v>52.1</v>
      </c>
      <c r="E7905" s="43">
        <v>1.0</v>
      </c>
      <c r="F7905" s="19" t="s">
        <v>46</v>
      </c>
      <c r="G7905" s="19" t="s">
        <v>47</v>
      </c>
      <c r="H7905" s="44" t="s">
        <v>121</v>
      </c>
      <c r="I7905" s="19" t="s">
        <v>121</v>
      </c>
    </row>
    <row r="7906">
      <c r="A7906" s="41">
        <v>44411.0</v>
      </c>
      <c r="B7906" s="19">
        <v>951458.0</v>
      </c>
      <c r="C7906" s="19">
        <v>1.0</v>
      </c>
      <c r="D7906" s="42">
        <v>34.9</v>
      </c>
      <c r="E7906" s="43">
        <v>1.0</v>
      </c>
      <c r="F7906" s="19" t="s">
        <v>46</v>
      </c>
      <c r="G7906" s="19" t="s">
        <v>47</v>
      </c>
      <c r="H7906" s="44" t="s">
        <v>122</v>
      </c>
      <c r="I7906" s="19" t="s">
        <v>122</v>
      </c>
    </row>
    <row r="7907">
      <c r="A7907" s="41">
        <v>44412.0</v>
      </c>
      <c r="B7907" s="19">
        <v>952785.0</v>
      </c>
      <c r="C7907" s="19">
        <v>0.0</v>
      </c>
      <c r="D7907" s="42">
        <v>85.0</v>
      </c>
      <c r="E7907" s="43">
        <v>1.0</v>
      </c>
      <c r="F7907" s="19" t="s">
        <v>46</v>
      </c>
      <c r="G7907" s="19" t="s">
        <v>47</v>
      </c>
      <c r="H7907" s="44" t="s">
        <v>101</v>
      </c>
      <c r="I7907" s="19" t="s">
        <v>101</v>
      </c>
    </row>
    <row r="7908">
      <c r="A7908" s="41">
        <v>44413.0</v>
      </c>
      <c r="B7908" s="19">
        <v>952862.0</v>
      </c>
      <c r="C7908" s="19">
        <v>1.0</v>
      </c>
      <c r="D7908" s="42">
        <v>125.8</v>
      </c>
      <c r="E7908" s="43">
        <v>1.0</v>
      </c>
      <c r="F7908" s="19" t="s">
        <v>46</v>
      </c>
      <c r="G7908" s="19" t="s">
        <v>47</v>
      </c>
      <c r="H7908" s="44" t="s">
        <v>145</v>
      </c>
      <c r="I7908" s="19" t="s">
        <v>145</v>
      </c>
    </row>
    <row r="7909">
      <c r="A7909" s="41">
        <v>44415.0</v>
      </c>
      <c r="B7909" s="19">
        <v>954767.0</v>
      </c>
      <c r="C7909" s="19">
        <v>0.0</v>
      </c>
      <c r="D7909" s="42">
        <v>61.0</v>
      </c>
      <c r="E7909" s="43">
        <v>1.0</v>
      </c>
      <c r="F7909" s="19" t="s">
        <v>46</v>
      </c>
      <c r="G7909" s="19" t="s">
        <v>47</v>
      </c>
      <c r="H7909" s="44" t="s">
        <v>79</v>
      </c>
      <c r="I7909" s="19" t="s">
        <v>79</v>
      </c>
    </row>
    <row r="7910">
      <c r="A7910" s="41">
        <v>44418.0</v>
      </c>
      <c r="B7910" s="19">
        <v>957692.0</v>
      </c>
      <c r="C7910" s="19">
        <v>0.0</v>
      </c>
      <c r="D7910" s="42">
        <v>65.4</v>
      </c>
      <c r="E7910" s="43">
        <v>1.0</v>
      </c>
      <c r="F7910" s="19" t="s">
        <v>46</v>
      </c>
      <c r="G7910" s="19" t="s">
        <v>47</v>
      </c>
      <c r="H7910" s="44" t="s">
        <v>146</v>
      </c>
      <c r="I7910" s="19" t="s">
        <v>146</v>
      </c>
    </row>
    <row r="7911">
      <c r="A7911" s="41">
        <v>44418.0</v>
      </c>
      <c r="B7911" s="19">
        <v>957710.0</v>
      </c>
      <c r="C7911" s="19">
        <v>1.0</v>
      </c>
      <c r="D7911" s="42">
        <v>21.1</v>
      </c>
      <c r="E7911" s="43">
        <v>1.0</v>
      </c>
      <c r="F7911" s="19" t="s">
        <v>46</v>
      </c>
      <c r="G7911" s="19" t="s">
        <v>47</v>
      </c>
      <c r="H7911" s="44" t="s">
        <v>153</v>
      </c>
      <c r="I7911" s="19" t="s">
        <v>153</v>
      </c>
    </row>
    <row r="7912">
      <c r="A7912" s="41">
        <v>44419.0</v>
      </c>
      <c r="B7912" s="19">
        <v>958347.0</v>
      </c>
      <c r="C7912" s="19">
        <v>0.0</v>
      </c>
      <c r="D7912" s="42">
        <v>48.9</v>
      </c>
      <c r="E7912" s="43">
        <v>1.0</v>
      </c>
      <c r="F7912" s="19" t="s">
        <v>46</v>
      </c>
      <c r="G7912" s="19" t="s">
        <v>47</v>
      </c>
      <c r="H7912" s="44" t="s">
        <v>125</v>
      </c>
      <c r="I7912" s="19" t="s">
        <v>125</v>
      </c>
    </row>
    <row r="7913">
      <c r="A7913" s="41">
        <v>44420.0</v>
      </c>
      <c r="B7913" s="19">
        <v>959027.0</v>
      </c>
      <c r="C7913" s="19">
        <v>0.0</v>
      </c>
      <c r="D7913" s="42">
        <v>37.8</v>
      </c>
      <c r="E7913" s="43">
        <v>1.0</v>
      </c>
      <c r="F7913" s="19" t="s">
        <v>46</v>
      </c>
      <c r="G7913" s="19" t="s">
        <v>47</v>
      </c>
      <c r="H7913" s="44" t="s">
        <v>70</v>
      </c>
      <c r="I7913" s="19" t="s">
        <v>70</v>
      </c>
    </row>
    <row r="7914">
      <c r="A7914" s="41">
        <v>44420.0</v>
      </c>
      <c r="B7914" s="19">
        <v>959083.0</v>
      </c>
      <c r="C7914" s="19">
        <v>0.0</v>
      </c>
      <c r="D7914" s="42">
        <v>59.1</v>
      </c>
      <c r="E7914" s="43">
        <v>1.0</v>
      </c>
      <c r="F7914" s="19" t="s">
        <v>46</v>
      </c>
      <c r="G7914" s="19" t="s">
        <v>47</v>
      </c>
      <c r="H7914" s="44" t="s">
        <v>231</v>
      </c>
      <c r="I7914" s="19" t="s">
        <v>231</v>
      </c>
    </row>
    <row r="7915">
      <c r="A7915" s="41">
        <v>44410.0</v>
      </c>
      <c r="B7915" s="19">
        <v>950262.0</v>
      </c>
      <c r="C7915" s="19">
        <v>0.0</v>
      </c>
      <c r="D7915" s="42">
        <v>16.9</v>
      </c>
      <c r="E7915" s="43">
        <v>1.0</v>
      </c>
      <c r="F7915" s="19" t="s">
        <v>46</v>
      </c>
      <c r="G7915" s="19" t="s">
        <v>47</v>
      </c>
      <c r="H7915" s="44" t="s">
        <v>86</v>
      </c>
      <c r="I7915" s="19" t="s">
        <v>86</v>
      </c>
    </row>
    <row r="7916">
      <c r="A7916" s="41">
        <v>44413.0</v>
      </c>
      <c r="B7916" s="19">
        <v>952994.0</v>
      </c>
      <c r="C7916" s="19">
        <v>1.0</v>
      </c>
      <c r="D7916" s="42">
        <v>63.8</v>
      </c>
      <c r="E7916" s="43">
        <v>1.0</v>
      </c>
      <c r="F7916" s="19" t="s">
        <v>46</v>
      </c>
      <c r="G7916" s="19" t="s">
        <v>47</v>
      </c>
      <c r="H7916" s="44" t="s">
        <v>142</v>
      </c>
      <c r="I7916" s="19" t="s">
        <v>142</v>
      </c>
    </row>
    <row r="7917">
      <c r="A7917" s="41">
        <v>44415.0</v>
      </c>
      <c r="B7917" s="19">
        <v>954658.0</v>
      </c>
      <c r="C7917" s="19">
        <v>0.0</v>
      </c>
      <c r="D7917" s="42">
        <v>127.0</v>
      </c>
      <c r="E7917" s="43">
        <v>1.0</v>
      </c>
      <c r="F7917" s="19" t="s">
        <v>46</v>
      </c>
      <c r="G7917" s="19" t="s">
        <v>47</v>
      </c>
      <c r="H7917" s="44" t="s">
        <v>71</v>
      </c>
      <c r="I7917" s="19" t="s">
        <v>71</v>
      </c>
    </row>
    <row r="7918">
      <c r="A7918" s="41">
        <v>44416.0</v>
      </c>
      <c r="B7918" s="19">
        <v>955500.0</v>
      </c>
      <c r="C7918" s="19">
        <v>0.0</v>
      </c>
      <c r="D7918" s="42">
        <v>67.7</v>
      </c>
      <c r="E7918" s="43">
        <v>1.0</v>
      </c>
      <c r="F7918" s="19" t="s">
        <v>46</v>
      </c>
      <c r="G7918" s="19" t="s">
        <v>47</v>
      </c>
      <c r="H7918" s="44" t="s">
        <v>180</v>
      </c>
      <c r="I7918" s="19" t="s">
        <v>180</v>
      </c>
    </row>
    <row r="7919">
      <c r="A7919" s="41">
        <v>44416.0</v>
      </c>
      <c r="B7919" s="19">
        <v>955646.0</v>
      </c>
      <c r="C7919" s="19">
        <v>0.0</v>
      </c>
      <c r="D7919" s="42">
        <v>98.7</v>
      </c>
      <c r="E7919" s="43">
        <v>1.0</v>
      </c>
      <c r="F7919" s="19" t="s">
        <v>46</v>
      </c>
      <c r="G7919" s="19" t="s">
        <v>47</v>
      </c>
      <c r="H7919" s="44" t="s">
        <v>180</v>
      </c>
      <c r="I7919" s="19" t="s">
        <v>180</v>
      </c>
    </row>
    <row r="7920">
      <c r="A7920" s="41">
        <v>44417.0</v>
      </c>
      <c r="B7920" s="19">
        <v>956656.0</v>
      </c>
      <c r="C7920" s="19">
        <v>0.0</v>
      </c>
      <c r="D7920" s="42">
        <v>43.7</v>
      </c>
      <c r="E7920" s="43">
        <v>1.0</v>
      </c>
      <c r="F7920" s="19" t="s">
        <v>46</v>
      </c>
      <c r="G7920" s="19" t="s">
        <v>47</v>
      </c>
      <c r="H7920" s="44" t="s">
        <v>192</v>
      </c>
      <c r="I7920" s="19" t="s">
        <v>192</v>
      </c>
    </row>
    <row r="7921">
      <c r="A7921" s="41">
        <v>44418.0</v>
      </c>
      <c r="B7921" s="19">
        <v>957215.0</v>
      </c>
      <c r="C7921" s="19">
        <v>0.0</v>
      </c>
      <c r="D7921" s="42">
        <v>43.7</v>
      </c>
      <c r="E7921" s="43">
        <v>1.0</v>
      </c>
      <c r="F7921" s="19" t="s">
        <v>46</v>
      </c>
      <c r="G7921" s="19" t="s">
        <v>47</v>
      </c>
      <c r="H7921" s="44" t="s">
        <v>39</v>
      </c>
      <c r="I7921" s="19" t="s">
        <v>39</v>
      </c>
    </row>
    <row r="7922">
      <c r="A7922" s="41">
        <v>44420.0</v>
      </c>
      <c r="B7922" s="19">
        <v>958884.0</v>
      </c>
      <c r="C7922" s="19">
        <v>1.0</v>
      </c>
      <c r="D7922" s="42">
        <v>67.4</v>
      </c>
      <c r="E7922" s="43">
        <v>1.0</v>
      </c>
      <c r="F7922" s="19" t="s">
        <v>46</v>
      </c>
      <c r="G7922" s="19" t="s">
        <v>47</v>
      </c>
      <c r="H7922" s="44" t="s">
        <v>230</v>
      </c>
      <c r="I7922" s="19" t="s">
        <v>230</v>
      </c>
    </row>
    <row r="7923">
      <c r="A7923" s="41">
        <v>44409.0</v>
      </c>
      <c r="B7923" s="19">
        <v>949159.0</v>
      </c>
      <c r="C7923" s="19">
        <v>0.0</v>
      </c>
      <c r="D7923" s="42">
        <v>39.8</v>
      </c>
      <c r="E7923" s="43">
        <v>1.0</v>
      </c>
      <c r="F7923" s="19" t="s">
        <v>46</v>
      </c>
      <c r="G7923" s="19" t="s">
        <v>47</v>
      </c>
      <c r="H7923" s="44" t="s">
        <v>59</v>
      </c>
      <c r="I7923" s="19" t="s">
        <v>59</v>
      </c>
    </row>
    <row r="7924">
      <c r="A7924" s="41">
        <v>44411.0</v>
      </c>
      <c r="B7924" s="19">
        <v>951158.0</v>
      </c>
      <c r="C7924" s="19">
        <v>0.0</v>
      </c>
      <c r="D7924" s="42">
        <v>12.4</v>
      </c>
      <c r="E7924" s="43">
        <v>1.0</v>
      </c>
      <c r="F7924" s="19" t="s">
        <v>46</v>
      </c>
      <c r="G7924" s="19" t="s">
        <v>47</v>
      </c>
      <c r="H7924" s="44" t="s">
        <v>123</v>
      </c>
      <c r="I7924" s="19" t="s">
        <v>123</v>
      </c>
    </row>
    <row r="7925">
      <c r="A7925" s="41">
        <v>44413.0</v>
      </c>
      <c r="B7925" s="19">
        <v>953560.0</v>
      </c>
      <c r="C7925" s="19">
        <v>0.0</v>
      </c>
      <c r="D7925" s="42">
        <v>64.5</v>
      </c>
      <c r="E7925" s="43">
        <v>1.0</v>
      </c>
      <c r="F7925" s="19" t="s">
        <v>46</v>
      </c>
      <c r="G7925" s="19" t="s">
        <v>47</v>
      </c>
      <c r="H7925" s="44" t="s">
        <v>151</v>
      </c>
      <c r="I7925" s="19" t="s">
        <v>151</v>
      </c>
    </row>
    <row r="7926">
      <c r="A7926" s="41">
        <v>44418.0</v>
      </c>
      <c r="B7926" s="19">
        <v>957817.0</v>
      </c>
      <c r="C7926" s="19">
        <v>1.0</v>
      </c>
      <c r="D7926" s="42">
        <v>83.4</v>
      </c>
      <c r="E7926" s="43">
        <v>1.0</v>
      </c>
      <c r="F7926" s="19" t="s">
        <v>46</v>
      </c>
      <c r="G7926" s="19" t="s">
        <v>47</v>
      </c>
      <c r="H7926" s="44" t="s">
        <v>214</v>
      </c>
      <c r="I7926" s="19" t="s">
        <v>214</v>
      </c>
    </row>
    <row r="7927">
      <c r="A7927" s="41">
        <v>44418.0</v>
      </c>
      <c r="B7927" s="19">
        <v>957252.0</v>
      </c>
      <c r="C7927" s="19">
        <v>0.0</v>
      </c>
      <c r="D7927" s="42">
        <v>13.8</v>
      </c>
      <c r="E7927" s="43">
        <v>1.0</v>
      </c>
      <c r="F7927" s="19" t="s">
        <v>46</v>
      </c>
      <c r="G7927" s="19" t="s">
        <v>47</v>
      </c>
      <c r="H7927" s="44" t="s">
        <v>208</v>
      </c>
      <c r="I7927" s="19" t="s">
        <v>208</v>
      </c>
    </row>
    <row r="7928">
      <c r="A7928" s="41">
        <v>44421.0</v>
      </c>
      <c r="B7928" s="19">
        <v>959486.0</v>
      </c>
      <c r="C7928" s="19">
        <v>0.0</v>
      </c>
      <c r="D7928" s="42">
        <v>22.1</v>
      </c>
      <c r="E7928" s="43">
        <v>1.0</v>
      </c>
      <c r="F7928" s="19" t="s">
        <v>46</v>
      </c>
      <c r="G7928" s="19" t="s">
        <v>47</v>
      </c>
      <c r="H7928" s="44" t="s">
        <v>229</v>
      </c>
      <c r="I7928" s="19" t="s">
        <v>229</v>
      </c>
    </row>
    <row r="7929">
      <c r="A7929" s="41">
        <v>44421.0</v>
      </c>
      <c r="B7929" s="19">
        <v>959792.0</v>
      </c>
      <c r="C7929" s="19">
        <v>1.0</v>
      </c>
      <c r="D7929" s="42">
        <v>15.8</v>
      </c>
      <c r="E7929" s="43">
        <v>1.0</v>
      </c>
      <c r="F7929" s="19" t="s">
        <v>46</v>
      </c>
      <c r="G7929" s="19" t="s">
        <v>47</v>
      </c>
      <c r="H7929" s="44" t="s">
        <v>126</v>
      </c>
      <c r="I7929" s="19" t="s">
        <v>126</v>
      </c>
    </row>
    <row r="7930">
      <c r="A7930" s="41">
        <v>44423.0</v>
      </c>
      <c r="B7930" s="19">
        <v>961148.0</v>
      </c>
      <c r="C7930" s="19">
        <v>0.0</v>
      </c>
      <c r="D7930" s="42">
        <v>58.6</v>
      </c>
      <c r="E7930" s="43">
        <v>1.0</v>
      </c>
      <c r="F7930" s="19" t="s">
        <v>46</v>
      </c>
      <c r="G7930" s="19" t="s">
        <v>47</v>
      </c>
      <c r="H7930" s="44" t="s">
        <v>248</v>
      </c>
      <c r="I7930" s="19" t="s">
        <v>248</v>
      </c>
    </row>
    <row r="7931">
      <c r="A7931" s="41">
        <v>44423.0</v>
      </c>
      <c r="B7931" s="19">
        <v>960466.0</v>
      </c>
      <c r="C7931" s="19">
        <v>1.0</v>
      </c>
      <c r="D7931" s="42">
        <v>49.7</v>
      </c>
      <c r="E7931" s="43">
        <v>1.0</v>
      </c>
      <c r="F7931" s="19" t="s">
        <v>46</v>
      </c>
      <c r="G7931" s="19" t="s">
        <v>47</v>
      </c>
      <c r="H7931" s="44" t="s">
        <v>71</v>
      </c>
      <c r="I7931" s="19" t="s">
        <v>71</v>
      </c>
    </row>
    <row r="7932">
      <c r="A7932" s="41">
        <v>44423.0</v>
      </c>
      <c r="B7932" s="19">
        <v>960507.0</v>
      </c>
      <c r="C7932" s="19">
        <v>1.0</v>
      </c>
      <c r="D7932" s="42">
        <v>141.3</v>
      </c>
      <c r="E7932" s="43">
        <v>1.0</v>
      </c>
      <c r="F7932" s="19" t="s">
        <v>46</v>
      </c>
      <c r="G7932" s="19" t="s">
        <v>47</v>
      </c>
      <c r="H7932" s="44" t="s">
        <v>74</v>
      </c>
      <c r="I7932" s="19" t="s">
        <v>74</v>
      </c>
    </row>
    <row r="7933">
      <c r="A7933" s="41">
        <v>44409.0</v>
      </c>
      <c r="B7933" s="19">
        <v>949510.0</v>
      </c>
      <c r="C7933" s="19">
        <v>0.0</v>
      </c>
      <c r="D7933" s="42">
        <v>96.2</v>
      </c>
      <c r="E7933" s="43">
        <v>1.0</v>
      </c>
      <c r="F7933" s="19" t="s">
        <v>46</v>
      </c>
      <c r="G7933" s="19" t="s">
        <v>47</v>
      </c>
      <c r="H7933" s="44" t="s">
        <v>73</v>
      </c>
      <c r="I7933" s="19" t="s">
        <v>73</v>
      </c>
    </row>
    <row r="7934">
      <c r="A7934" s="41">
        <v>44411.0</v>
      </c>
      <c r="B7934" s="19">
        <v>951125.0</v>
      </c>
      <c r="C7934" s="19">
        <v>1.0</v>
      </c>
      <c r="D7934" s="42">
        <v>57.9</v>
      </c>
      <c r="E7934" s="43">
        <v>1.0</v>
      </c>
      <c r="F7934" s="19" t="s">
        <v>46</v>
      </c>
      <c r="G7934" s="19" t="s">
        <v>47</v>
      </c>
      <c r="H7934" s="44" t="s">
        <v>70</v>
      </c>
      <c r="I7934" s="19" t="s">
        <v>70</v>
      </c>
    </row>
    <row r="7935">
      <c r="A7935" s="41">
        <v>44413.0</v>
      </c>
      <c r="B7935" s="19">
        <v>952936.0</v>
      </c>
      <c r="C7935" s="19">
        <v>0.0</v>
      </c>
      <c r="D7935" s="42">
        <v>100.8</v>
      </c>
      <c r="E7935" s="43">
        <v>1.0</v>
      </c>
      <c r="F7935" s="19" t="s">
        <v>46</v>
      </c>
      <c r="G7935" s="19" t="s">
        <v>47</v>
      </c>
      <c r="H7935" s="44" t="s">
        <v>153</v>
      </c>
      <c r="I7935" s="19" t="s">
        <v>153</v>
      </c>
    </row>
    <row r="7936">
      <c r="A7936" s="41">
        <v>44413.0</v>
      </c>
      <c r="B7936" s="19">
        <v>953233.0</v>
      </c>
      <c r="C7936" s="19">
        <v>0.0</v>
      </c>
      <c r="D7936" s="42">
        <v>71.6</v>
      </c>
      <c r="E7936" s="43">
        <v>1.0</v>
      </c>
      <c r="F7936" s="19" t="s">
        <v>46</v>
      </c>
      <c r="G7936" s="19" t="s">
        <v>47</v>
      </c>
      <c r="H7936" s="44" t="s">
        <v>152</v>
      </c>
      <c r="I7936" s="19" t="s">
        <v>152</v>
      </c>
    </row>
    <row r="7937">
      <c r="A7937" s="41">
        <v>44419.0</v>
      </c>
      <c r="B7937" s="19">
        <v>958224.0</v>
      </c>
      <c r="C7937" s="19">
        <v>1.0</v>
      </c>
      <c r="D7937" s="42">
        <v>97.0</v>
      </c>
      <c r="E7937" s="43">
        <v>1.0</v>
      </c>
      <c r="F7937" s="19" t="s">
        <v>46</v>
      </c>
      <c r="G7937" s="19" t="s">
        <v>47</v>
      </c>
      <c r="H7937" s="44" t="s">
        <v>74</v>
      </c>
      <c r="I7937" s="19" t="s">
        <v>74</v>
      </c>
    </row>
    <row r="7938">
      <c r="A7938" s="41">
        <v>44420.0</v>
      </c>
      <c r="B7938" s="19">
        <v>958836.0</v>
      </c>
      <c r="C7938" s="19">
        <v>0.0</v>
      </c>
      <c r="D7938" s="42">
        <v>41.2</v>
      </c>
      <c r="E7938" s="43">
        <v>1.0</v>
      </c>
      <c r="F7938" s="19" t="s">
        <v>46</v>
      </c>
      <c r="G7938" s="19" t="s">
        <v>47</v>
      </c>
      <c r="H7938" s="44" t="s">
        <v>229</v>
      </c>
      <c r="I7938" s="19" t="s">
        <v>229</v>
      </c>
    </row>
    <row r="7939">
      <c r="A7939" s="41">
        <v>44409.0</v>
      </c>
      <c r="B7939" s="19">
        <v>949935.0</v>
      </c>
      <c r="C7939" s="19">
        <v>0.0</v>
      </c>
      <c r="D7939" s="42">
        <v>89.1</v>
      </c>
      <c r="E7939" s="43">
        <v>1.0</v>
      </c>
      <c r="F7939" s="19" t="s">
        <v>46</v>
      </c>
      <c r="G7939" s="19" t="s">
        <v>47</v>
      </c>
      <c r="H7939" s="44" t="s">
        <v>82</v>
      </c>
      <c r="I7939" s="19" t="s">
        <v>82</v>
      </c>
    </row>
    <row r="7940">
      <c r="A7940" s="41">
        <v>44411.0</v>
      </c>
      <c r="B7940" s="19">
        <v>951479.0</v>
      </c>
      <c r="C7940" s="19">
        <v>0.0</v>
      </c>
      <c r="D7940" s="42">
        <v>124.4</v>
      </c>
      <c r="E7940" s="43">
        <v>1.0</v>
      </c>
      <c r="F7940" s="19" t="s">
        <v>46</v>
      </c>
      <c r="G7940" s="19" t="s">
        <v>47</v>
      </c>
      <c r="H7940" s="44" t="s">
        <v>55</v>
      </c>
      <c r="I7940" s="19" t="s">
        <v>55</v>
      </c>
    </row>
    <row r="7941">
      <c r="A7941" s="41">
        <v>44411.0</v>
      </c>
      <c r="B7941" s="19">
        <v>951144.0</v>
      </c>
      <c r="C7941" s="19">
        <v>0.0</v>
      </c>
      <c r="D7941" s="42">
        <v>26.3</v>
      </c>
      <c r="E7941" s="43">
        <v>1.0</v>
      </c>
      <c r="F7941" s="19" t="s">
        <v>46</v>
      </c>
      <c r="G7941" s="19" t="s">
        <v>47</v>
      </c>
      <c r="H7941" s="44" t="s">
        <v>79</v>
      </c>
      <c r="I7941" s="19" t="s">
        <v>79</v>
      </c>
    </row>
    <row r="7942">
      <c r="A7942" s="41">
        <v>44413.0</v>
      </c>
      <c r="B7942" s="19">
        <v>953173.0</v>
      </c>
      <c r="C7942" s="19">
        <v>0.0</v>
      </c>
      <c r="D7942" s="42">
        <v>64.9</v>
      </c>
      <c r="E7942" s="43">
        <v>1.0</v>
      </c>
      <c r="F7942" s="19" t="s">
        <v>46</v>
      </c>
      <c r="G7942" s="19" t="s">
        <v>47</v>
      </c>
      <c r="H7942" s="44" t="s">
        <v>147</v>
      </c>
      <c r="I7942" s="19" t="s">
        <v>147</v>
      </c>
    </row>
    <row r="7943">
      <c r="A7943" s="41">
        <v>44413.0</v>
      </c>
      <c r="B7943" s="19">
        <v>953405.0</v>
      </c>
      <c r="C7943" s="19">
        <v>0.0</v>
      </c>
      <c r="D7943" s="42">
        <v>55.4</v>
      </c>
      <c r="E7943" s="43">
        <v>1.0</v>
      </c>
      <c r="F7943" s="19" t="s">
        <v>46</v>
      </c>
      <c r="G7943" s="19" t="s">
        <v>47</v>
      </c>
      <c r="H7943" s="44" t="s">
        <v>154</v>
      </c>
      <c r="I7943" s="19" t="s">
        <v>154</v>
      </c>
    </row>
    <row r="7944">
      <c r="A7944" s="41">
        <v>44418.0</v>
      </c>
      <c r="B7944" s="19">
        <v>957459.0</v>
      </c>
      <c r="C7944" s="19">
        <v>0.0</v>
      </c>
      <c r="D7944" s="42">
        <v>66.1</v>
      </c>
      <c r="E7944" s="43">
        <v>1.0</v>
      </c>
      <c r="F7944" s="19" t="s">
        <v>46</v>
      </c>
      <c r="G7944" s="19" t="s">
        <v>47</v>
      </c>
      <c r="H7944" s="44" t="s">
        <v>62</v>
      </c>
      <c r="I7944" s="19" t="s">
        <v>62</v>
      </c>
    </row>
    <row r="7945">
      <c r="A7945" s="41">
        <v>44420.0</v>
      </c>
      <c r="B7945" s="19">
        <v>959172.0</v>
      </c>
      <c r="C7945" s="19">
        <v>1.0</v>
      </c>
      <c r="D7945" s="42">
        <v>65.6</v>
      </c>
      <c r="E7945" s="43">
        <v>1.0</v>
      </c>
      <c r="F7945" s="19" t="s">
        <v>46</v>
      </c>
      <c r="G7945" s="19" t="s">
        <v>47</v>
      </c>
      <c r="H7945" s="44" t="s">
        <v>231</v>
      </c>
      <c r="I7945" s="19" t="s">
        <v>231</v>
      </c>
    </row>
    <row r="7946">
      <c r="A7946" s="41">
        <v>44420.0</v>
      </c>
      <c r="B7946" s="19">
        <v>959294.0</v>
      </c>
      <c r="C7946" s="19">
        <v>1.0</v>
      </c>
      <c r="D7946" s="42">
        <v>64.7</v>
      </c>
      <c r="E7946" s="43">
        <v>1.0</v>
      </c>
      <c r="F7946" s="19" t="s">
        <v>46</v>
      </c>
      <c r="G7946" s="19" t="s">
        <v>47</v>
      </c>
      <c r="H7946" s="44" t="s">
        <v>230</v>
      </c>
      <c r="I7946" s="19" t="s">
        <v>230</v>
      </c>
    </row>
    <row r="7947">
      <c r="A7947" s="41">
        <v>44420.0</v>
      </c>
      <c r="B7947" s="19">
        <v>958585.0</v>
      </c>
      <c r="C7947" s="19">
        <v>0.0</v>
      </c>
      <c r="D7947" s="42">
        <v>43.6</v>
      </c>
      <c r="E7947" s="43">
        <v>1.0</v>
      </c>
      <c r="F7947" s="19" t="s">
        <v>46</v>
      </c>
      <c r="G7947" s="19" t="s">
        <v>47</v>
      </c>
      <c r="H7947" s="44" t="s">
        <v>227</v>
      </c>
      <c r="I7947" s="19" t="s">
        <v>227</v>
      </c>
    </row>
    <row r="7948">
      <c r="A7948" s="41">
        <v>44409.0</v>
      </c>
      <c r="B7948" s="19">
        <v>949416.0</v>
      </c>
      <c r="C7948" s="19">
        <v>0.0</v>
      </c>
      <c r="D7948" s="42">
        <v>150.7</v>
      </c>
      <c r="E7948" s="43">
        <v>1.0</v>
      </c>
      <c r="F7948" s="19" t="s">
        <v>46</v>
      </c>
      <c r="G7948" s="19" t="s">
        <v>47</v>
      </c>
      <c r="H7948" s="44" t="s">
        <v>60</v>
      </c>
      <c r="I7948" s="19" t="s">
        <v>60</v>
      </c>
    </row>
    <row r="7949">
      <c r="A7949" s="41">
        <v>44409.0</v>
      </c>
      <c r="B7949" s="19">
        <v>949440.0</v>
      </c>
      <c r="C7949" s="19">
        <v>0.0</v>
      </c>
      <c r="D7949" s="42">
        <v>62.5</v>
      </c>
      <c r="E7949" s="43">
        <v>1.0</v>
      </c>
      <c r="F7949" s="19" t="s">
        <v>46</v>
      </c>
      <c r="G7949" s="19" t="s">
        <v>47</v>
      </c>
      <c r="H7949" s="44" t="s">
        <v>45</v>
      </c>
      <c r="I7949" s="19" t="s">
        <v>45</v>
      </c>
    </row>
    <row r="7950">
      <c r="A7950" s="41">
        <v>44410.0</v>
      </c>
      <c r="B7950" s="19">
        <v>950078.0</v>
      </c>
      <c r="C7950" s="19">
        <v>0.0</v>
      </c>
      <c r="D7950" s="42">
        <v>66.4</v>
      </c>
      <c r="E7950" s="43">
        <v>1.0</v>
      </c>
      <c r="F7950" s="19" t="s">
        <v>46</v>
      </c>
      <c r="G7950" s="19" t="s">
        <v>47</v>
      </c>
      <c r="H7950" s="44" t="s">
        <v>97</v>
      </c>
      <c r="I7950" s="19" t="s">
        <v>97</v>
      </c>
    </row>
    <row r="7951">
      <c r="A7951" s="41">
        <v>44413.0</v>
      </c>
      <c r="B7951" s="19">
        <v>952925.0</v>
      </c>
      <c r="C7951" s="19">
        <v>0.0</v>
      </c>
      <c r="D7951" s="42">
        <v>29.0</v>
      </c>
      <c r="E7951" s="43">
        <v>1.0</v>
      </c>
      <c r="F7951" s="19" t="s">
        <v>46</v>
      </c>
      <c r="G7951" s="19" t="s">
        <v>47</v>
      </c>
      <c r="H7951" s="44" t="s">
        <v>152</v>
      </c>
      <c r="I7951" s="19" t="s">
        <v>152</v>
      </c>
    </row>
    <row r="7952">
      <c r="A7952" s="41">
        <v>44419.0</v>
      </c>
      <c r="B7952" s="19">
        <v>958128.0</v>
      </c>
      <c r="C7952" s="19">
        <v>1.0</v>
      </c>
      <c r="D7952" s="42">
        <v>39.7</v>
      </c>
      <c r="E7952" s="43">
        <v>1.0</v>
      </c>
      <c r="F7952" s="19" t="s">
        <v>46</v>
      </c>
      <c r="G7952" s="19" t="s">
        <v>47</v>
      </c>
      <c r="H7952" s="44" t="s">
        <v>180</v>
      </c>
      <c r="I7952" s="19" t="s">
        <v>180</v>
      </c>
    </row>
    <row r="7953">
      <c r="A7953" s="41">
        <v>44420.0</v>
      </c>
      <c r="B7953" s="19">
        <v>958956.0</v>
      </c>
      <c r="C7953" s="19">
        <v>0.0</v>
      </c>
      <c r="D7953" s="42">
        <v>67.0</v>
      </c>
      <c r="E7953" s="43">
        <v>1.0</v>
      </c>
      <c r="F7953" s="19" t="s">
        <v>46</v>
      </c>
      <c r="G7953" s="19" t="s">
        <v>47</v>
      </c>
      <c r="H7953" s="44" t="s">
        <v>231</v>
      </c>
      <c r="I7953" s="19" t="s">
        <v>231</v>
      </c>
    </row>
    <row r="7954">
      <c r="A7954" s="41">
        <v>44423.0</v>
      </c>
      <c r="B7954" s="19">
        <v>960606.0</v>
      </c>
      <c r="C7954" s="19">
        <v>0.0</v>
      </c>
      <c r="D7954" s="42">
        <v>39.1</v>
      </c>
      <c r="E7954" s="43">
        <v>1.0</v>
      </c>
      <c r="F7954" s="19" t="s">
        <v>46</v>
      </c>
      <c r="G7954" s="19" t="s">
        <v>47</v>
      </c>
      <c r="H7954" s="44" t="s">
        <v>177</v>
      </c>
      <c r="I7954" s="19" t="s">
        <v>177</v>
      </c>
    </row>
    <row r="7955">
      <c r="A7955" s="41">
        <v>44412.0</v>
      </c>
      <c r="B7955" s="19">
        <v>952636.0</v>
      </c>
      <c r="C7955" s="19">
        <v>0.0</v>
      </c>
      <c r="D7955" s="42">
        <v>78.6</v>
      </c>
      <c r="E7955" s="43">
        <v>1.0</v>
      </c>
      <c r="F7955" s="19" t="s">
        <v>46</v>
      </c>
      <c r="G7955" s="19" t="s">
        <v>47</v>
      </c>
      <c r="H7955" s="44" t="s">
        <v>135</v>
      </c>
      <c r="I7955" s="19" t="s">
        <v>135</v>
      </c>
    </row>
    <row r="7956">
      <c r="A7956" s="41">
        <v>44413.0</v>
      </c>
      <c r="B7956" s="19">
        <v>953194.0</v>
      </c>
      <c r="C7956" s="19">
        <v>0.0</v>
      </c>
      <c r="D7956" s="42">
        <v>83.3</v>
      </c>
      <c r="E7956" s="43">
        <v>1.0</v>
      </c>
      <c r="F7956" s="19" t="s">
        <v>46</v>
      </c>
      <c r="G7956" s="19" t="s">
        <v>47</v>
      </c>
      <c r="H7956" s="44" t="s">
        <v>152</v>
      </c>
      <c r="I7956" s="19" t="s">
        <v>152</v>
      </c>
    </row>
    <row r="7957">
      <c r="A7957" s="41">
        <v>44416.0</v>
      </c>
      <c r="B7957" s="19">
        <v>955898.0</v>
      </c>
      <c r="C7957" s="19">
        <v>0.0</v>
      </c>
      <c r="D7957" s="42">
        <v>68.5</v>
      </c>
      <c r="E7957" s="43">
        <v>1.0</v>
      </c>
      <c r="F7957" s="19" t="s">
        <v>46</v>
      </c>
      <c r="G7957" s="19" t="s">
        <v>47</v>
      </c>
      <c r="H7957" s="44" t="s">
        <v>183</v>
      </c>
      <c r="I7957" s="19" t="s">
        <v>183</v>
      </c>
    </row>
    <row r="7958">
      <c r="A7958" s="41">
        <v>44420.0</v>
      </c>
      <c r="B7958" s="19">
        <v>958847.0</v>
      </c>
      <c r="C7958" s="19">
        <v>0.0</v>
      </c>
      <c r="D7958" s="42">
        <v>64.1</v>
      </c>
      <c r="E7958" s="43">
        <v>1.0</v>
      </c>
      <c r="F7958" s="19" t="s">
        <v>46</v>
      </c>
      <c r="G7958" s="19" t="s">
        <v>47</v>
      </c>
      <c r="H7958" s="44" t="s">
        <v>231</v>
      </c>
      <c r="I7958" s="19" t="s">
        <v>231</v>
      </c>
    </row>
    <row r="7959">
      <c r="A7959" s="41">
        <v>44411.0</v>
      </c>
      <c r="B7959" s="19">
        <v>951392.0</v>
      </c>
      <c r="C7959" s="19">
        <v>0.0</v>
      </c>
      <c r="D7959" s="42">
        <v>106.4</v>
      </c>
      <c r="E7959" s="43">
        <v>1.0</v>
      </c>
      <c r="F7959" s="19" t="s">
        <v>46</v>
      </c>
      <c r="G7959" s="19" t="s">
        <v>47</v>
      </c>
      <c r="H7959" s="44" t="s">
        <v>129</v>
      </c>
      <c r="I7959" s="19" t="s">
        <v>129</v>
      </c>
    </row>
    <row r="7960">
      <c r="A7960" s="41">
        <v>44413.0</v>
      </c>
      <c r="B7960" s="19">
        <v>953227.0</v>
      </c>
      <c r="C7960" s="19">
        <v>1.0</v>
      </c>
      <c r="D7960" s="42">
        <v>68.3</v>
      </c>
      <c r="E7960" s="43">
        <v>1.0</v>
      </c>
      <c r="F7960" s="19" t="s">
        <v>46</v>
      </c>
      <c r="G7960" s="19" t="s">
        <v>47</v>
      </c>
      <c r="H7960" s="44" t="s">
        <v>151</v>
      </c>
      <c r="I7960" s="19" t="s">
        <v>151</v>
      </c>
    </row>
    <row r="7961">
      <c r="A7961" s="41">
        <v>44413.0</v>
      </c>
      <c r="B7961" s="19">
        <v>952997.0</v>
      </c>
      <c r="C7961" s="19">
        <v>1.0</v>
      </c>
      <c r="D7961" s="42">
        <v>64.8</v>
      </c>
      <c r="E7961" s="43">
        <v>1.0</v>
      </c>
      <c r="F7961" s="19" t="s">
        <v>46</v>
      </c>
      <c r="G7961" s="19" t="s">
        <v>47</v>
      </c>
      <c r="H7961" s="44" t="s">
        <v>154</v>
      </c>
      <c r="I7961" s="19" t="s">
        <v>154</v>
      </c>
    </row>
    <row r="7962">
      <c r="A7962" s="41">
        <v>44415.0</v>
      </c>
      <c r="B7962" s="19">
        <v>955047.0</v>
      </c>
      <c r="C7962" s="19">
        <v>0.0</v>
      </c>
      <c r="D7962" s="42">
        <v>68.0</v>
      </c>
      <c r="E7962" s="43">
        <v>1.0</v>
      </c>
      <c r="F7962" s="19" t="s">
        <v>46</v>
      </c>
      <c r="G7962" s="19" t="s">
        <v>47</v>
      </c>
      <c r="H7962" s="44" t="s">
        <v>168</v>
      </c>
      <c r="I7962" s="19" t="s">
        <v>168</v>
      </c>
    </row>
    <row r="7963">
      <c r="A7963" s="41">
        <v>44422.0</v>
      </c>
      <c r="B7963" s="19">
        <v>960353.0</v>
      </c>
      <c r="C7963" s="19">
        <v>0.0</v>
      </c>
      <c r="D7963" s="42">
        <v>54.7</v>
      </c>
      <c r="E7963" s="43">
        <v>1.0</v>
      </c>
      <c r="F7963" s="19" t="s">
        <v>46</v>
      </c>
      <c r="G7963" s="19" t="s">
        <v>47</v>
      </c>
      <c r="H7963" s="44" t="s">
        <v>192</v>
      </c>
      <c r="I7963" s="19" t="s">
        <v>192</v>
      </c>
    </row>
    <row r="7964">
      <c r="A7964" s="41">
        <v>44422.0</v>
      </c>
      <c r="B7964" s="19">
        <v>960071.0</v>
      </c>
      <c r="C7964" s="19">
        <v>0.0</v>
      </c>
      <c r="D7964" s="42">
        <v>37.3</v>
      </c>
      <c r="E7964" s="43">
        <v>1.0</v>
      </c>
      <c r="F7964" s="19" t="s">
        <v>46</v>
      </c>
      <c r="G7964" s="19" t="s">
        <v>47</v>
      </c>
      <c r="H7964" s="44" t="s">
        <v>73</v>
      </c>
      <c r="I7964" s="19" t="s">
        <v>73</v>
      </c>
    </row>
    <row r="7965">
      <c r="A7965" s="41">
        <v>44409.0</v>
      </c>
      <c r="B7965" s="19">
        <v>949301.0</v>
      </c>
      <c r="C7965" s="19">
        <v>0.0</v>
      </c>
      <c r="D7965" s="42">
        <v>104.4</v>
      </c>
      <c r="E7965" s="43">
        <v>1.0</v>
      </c>
      <c r="F7965" s="19" t="s">
        <v>46</v>
      </c>
      <c r="G7965" s="19" t="s">
        <v>47</v>
      </c>
      <c r="H7965" s="44" t="s">
        <v>60</v>
      </c>
      <c r="I7965" s="19" t="s">
        <v>60</v>
      </c>
    </row>
    <row r="7966">
      <c r="A7966" s="41">
        <v>44409.0</v>
      </c>
      <c r="B7966" s="19">
        <v>949528.0</v>
      </c>
      <c r="C7966" s="19">
        <v>0.0</v>
      </c>
      <c r="D7966" s="42">
        <v>152.7</v>
      </c>
      <c r="E7966" s="43">
        <v>1.0</v>
      </c>
      <c r="F7966" s="19" t="s">
        <v>46</v>
      </c>
      <c r="G7966" s="19" t="s">
        <v>47</v>
      </c>
      <c r="H7966" s="44" t="s">
        <v>60</v>
      </c>
      <c r="I7966" s="19" t="s">
        <v>60</v>
      </c>
    </row>
    <row r="7967">
      <c r="A7967" s="41">
        <v>44410.0</v>
      </c>
      <c r="B7967" s="19">
        <v>950081.0</v>
      </c>
      <c r="C7967" s="19">
        <v>0.0</v>
      </c>
      <c r="D7967" s="42">
        <v>39.5</v>
      </c>
      <c r="E7967" s="43">
        <v>1.0</v>
      </c>
      <c r="F7967" s="19" t="s">
        <v>46</v>
      </c>
      <c r="G7967" s="19" t="s">
        <v>47</v>
      </c>
      <c r="H7967" s="44" t="s">
        <v>99</v>
      </c>
      <c r="I7967" s="19" t="s">
        <v>99</v>
      </c>
    </row>
    <row r="7968">
      <c r="A7968" s="41">
        <v>44410.0</v>
      </c>
      <c r="B7968" s="19">
        <v>950973.0</v>
      </c>
      <c r="C7968" s="19">
        <v>0.0</v>
      </c>
      <c r="D7968" s="42">
        <v>30.8</v>
      </c>
      <c r="E7968" s="43">
        <v>1.0</v>
      </c>
      <c r="F7968" s="19" t="s">
        <v>46</v>
      </c>
      <c r="G7968" s="19" t="s">
        <v>47</v>
      </c>
      <c r="H7968" s="44" t="s">
        <v>39</v>
      </c>
      <c r="I7968" s="19" t="s">
        <v>39</v>
      </c>
    </row>
    <row r="7969">
      <c r="A7969" s="41">
        <v>44413.0</v>
      </c>
      <c r="B7969" s="19">
        <v>953261.0</v>
      </c>
      <c r="C7969" s="19">
        <v>0.0</v>
      </c>
      <c r="D7969" s="42">
        <v>58.8</v>
      </c>
      <c r="E7969" s="43">
        <v>1.0</v>
      </c>
      <c r="F7969" s="19" t="s">
        <v>46</v>
      </c>
      <c r="G7969" s="19" t="s">
        <v>47</v>
      </c>
      <c r="H7969" s="44" t="s">
        <v>147</v>
      </c>
      <c r="I7969" s="19" t="s">
        <v>147</v>
      </c>
    </row>
    <row r="7970">
      <c r="A7970" s="41">
        <v>44413.0</v>
      </c>
      <c r="B7970" s="19">
        <v>953533.0</v>
      </c>
      <c r="C7970" s="19">
        <v>1.0</v>
      </c>
      <c r="D7970" s="42">
        <v>43.8</v>
      </c>
      <c r="E7970" s="43">
        <v>1.0</v>
      </c>
      <c r="F7970" s="19" t="s">
        <v>46</v>
      </c>
      <c r="G7970" s="19" t="s">
        <v>47</v>
      </c>
      <c r="H7970" s="44" t="s">
        <v>152</v>
      </c>
      <c r="I7970" s="19" t="s">
        <v>152</v>
      </c>
    </row>
    <row r="7971">
      <c r="A7971" s="41">
        <v>44415.0</v>
      </c>
      <c r="B7971" s="19">
        <v>954628.0</v>
      </c>
      <c r="C7971" s="19">
        <v>1.0</v>
      </c>
      <c r="D7971" s="42">
        <v>79.1</v>
      </c>
      <c r="E7971" s="43">
        <v>1.0</v>
      </c>
      <c r="F7971" s="19" t="s">
        <v>46</v>
      </c>
      <c r="G7971" s="19" t="s">
        <v>47</v>
      </c>
      <c r="H7971" s="44" t="s">
        <v>142</v>
      </c>
      <c r="I7971" s="19" t="s">
        <v>142</v>
      </c>
    </row>
    <row r="7972">
      <c r="A7972" s="41">
        <v>44416.0</v>
      </c>
      <c r="B7972" s="19">
        <v>955992.0</v>
      </c>
      <c r="C7972" s="19">
        <v>1.0</v>
      </c>
      <c r="D7972" s="42">
        <v>99.8</v>
      </c>
      <c r="E7972" s="43">
        <v>1.0</v>
      </c>
      <c r="F7972" s="19" t="s">
        <v>46</v>
      </c>
      <c r="G7972" s="19" t="s">
        <v>47</v>
      </c>
      <c r="H7972" s="44" t="s">
        <v>179</v>
      </c>
      <c r="I7972" s="19" t="s">
        <v>179</v>
      </c>
    </row>
    <row r="7973">
      <c r="A7973" s="41">
        <v>44409.0</v>
      </c>
      <c r="B7973" s="19">
        <v>949163.0</v>
      </c>
      <c r="C7973" s="19">
        <v>0.0</v>
      </c>
      <c r="D7973" s="42">
        <v>121.2</v>
      </c>
      <c r="E7973" s="43">
        <v>1.0</v>
      </c>
      <c r="F7973" s="19" t="s">
        <v>46</v>
      </c>
      <c r="G7973" s="19" t="s">
        <v>47</v>
      </c>
      <c r="H7973" s="44" t="s">
        <v>59</v>
      </c>
      <c r="I7973" s="19" t="s">
        <v>59</v>
      </c>
    </row>
    <row r="7974">
      <c r="A7974" s="41">
        <v>44409.0</v>
      </c>
      <c r="B7974" s="19">
        <v>949173.0</v>
      </c>
      <c r="C7974" s="19">
        <v>1.0</v>
      </c>
      <c r="D7974" s="42">
        <v>64.0</v>
      </c>
      <c r="E7974" s="43">
        <v>1.0</v>
      </c>
      <c r="F7974" s="19" t="s">
        <v>46</v>
      </c>
      <c r="G7974" s="19" t="s">
        <v>47</v>
      </c>
      <c r="H7974" s="44" t="s">
        <v>58</v>
      </c>
      <c r="I7974" s="19" t="s">
        <v>58</v>
      </c>
    </row>
    <row r="7975">
      <c r="A7975" s="41">
        <v>44413.0</v>
      </c>
      <c r="B7975" s="19">
        <v>953502.0</v>
      </c>
      <c r="C7975" s="19">
        <v>0.0</v>
      </c>
      <c r="D7975" s="42">
        <v>66.6</v>
      </c>
      <c r="E7975" s="43">
        <v>1.0</v>
      </c>
      <c r="F7975" s="19" t="s">
        <v>46</v>
      </c>
      <c r="G7975" s="19" t="s">
        <v>47</v>
      </c>
      <c r="H7975" s="44" t="s">
        <v>150</v>
      </c>
      <c r="I7975" s="19" t="s">
        <v>150</v>
      </c>
    </row>
    <row r="7976">
      <c r="A7976" s="41">
        <v>44413.0</v>
      </c>
      <c r="B7976" s="19">
        <v>953197.0</v>
      </c>
      <c r="C7976" s="19">
        <v>0.0</v>
      </c>
      <c r="D7976" s="42">
        <v>68.0</v>
      </c>
      <c r="E7976" s="43">
        <v>1.0</v>
      </c>
      <c r="F7976" s="19" t="s">
        <v>46</v>
      </c>
      <c r="G7976" s="19" t="s">
        <v>47</v>
      </c>
      <c r="H7976" s="44" t="s">
        <v>151</v>
      </c>
      <c r="I7976" s="19" t="s">
        <v>151</v>
      </c>
    </row>
    <row r="7977">
      <c r="A7977" s="41">
        <v>44413.0</v>
      </c>
      <c r="B7977" s="19">
        <v>953050.0</v>
      </c>
      <c r="C7977" s="19">
        <v>0.0</v>
      </c>
      <c r="D7977" s="42">
        <v>61.6</v>
      </c>
      <c r="E7977" s="43">
        <v>1.0</v>
      </c>
      <c r="F7977" s="19" t="s">
        <v>46</v>
      </c>
      <c r="G7977" s="19" t="s">
        <v>47</v>
      </c>
      <c r="H7977" s="44" t="s">
        <v>150</v>
      </c>
      <c r="I7977" s="19" t="s">
        <v>150</v>
      </c>
    </row>
    <row r="7978">
      <c r="A7978" s="41">
        <v>44416.0</v>
      </c>
      <c r="B7978" s="19">
        <v>955381.0</v>
      </c>
      <c r="C7978" s="19">
        <v>0.0</v>
      </c>
      <c r="D7978" s="42">
        <v>70.3</v>
      </c>
      <c r="E7978" s="43">
        <v>1.0</v>
      </c>
      <c r="F7978" s="19" t="s">
        <v>46</v>
      </c>
      <c r="G7978" s="19" t="s">
        <v>47</v>
      </c>
      <c r="H7978" s="44" t="s">
        <v>183</v>
      </c>
      <c r="I7978" s="19" t="s">
        <v>183</v>
      </c>
    </row>
    <row r="7979">
      <c r="A7979" s="41">
        <v>44416.0</v>
      </c>
      <c r="B7979" s="19">
        <v>955457.0</v>
      </c>
      <c r="C7979" s="19">
        <v>0.0</v>
      </c>
      <c r="D7979" s="42">
        <v>78.6</v>
      </c>
      <c r="E7979" s="43">
        <v>1.0</v>
      </c>
      <c r="F7979" s="19" t="s">
        <v>46</v>
      </c>
      <c r="G7979" s="19" t="s">
        <v>47</v>
      </c>
      <c r="H7979" s="44" t="s">
        <v>177</v>
      </c>
      <c r="I7979" s="19" t="s">
        <v>177</v>
      </c>
    </row>
    <row r="7980">
      <c r="A7980" s="41">
        <v>44420.0</v>
      </c>
      <c r="B7980" s="19">
        <v>958965.0</v>
      </c>
      <c r="C7980" s="19">
        <v>0.0</v>
      </c>
      <c r="D7980" s="42">
        <v>65.8</v>
      </c>
      <c r="E7980" s="43">
        <v>1.0</v>
      </c>
      <c r="F7980" s="19" t="s">
        <v>46</v>
      </c>
      <c r="G7980" s="19" t="s">
        <v>47</v>
      </c>
      <c r="H7980" s="44" t="s">
        <v>231</v>
      </c>
      <c r="I7980" s="19" t="s">
        <v>231</v>
      </c>
    </row>
    <row r="7981">
      <c r="A7981" s="41">
        <v>44420.0</v>
      </c>
      <c r="B7981" s="19">
        <v>959137.0</v>
      </c>
      <c r="C7981" s="19">
        <v>0.0</v>
      </c>
      <c r="D7981" s="42">
        <v>32.8</v>
      </c>
      <c r="E7981" s="43">
        <v>1.0</v>
      </c>
      <c r="F7981" s="19" t="s">
        <v>46</v>
      </c>
      <c r="G7981" s="19" t="s">
        <v>47</v>
      </c>
      <c r="H7981" s="44" t="s">
        <v>231</v>
      </c>
      <c r="I7981" s="19" t="s">
        <v>231</v>
      </c>
    </row>
    <row r="7982">
      <c r="A7982" s="41">
        <v>44423.0</v>
      </c>
      <c r="B7982" s="19">
        <v>961008.0</v>
      </c>
      <c r="C7982" s="19">
        <v>0.0</v>
      </c>
      <c r="D7982" s="42">
        <v>66.5</v>
      </c>
      <c r="E7982" s="43">
        <v>1.0</v>
      </c>
      <c r="F7982" s="19" t="s">
        <v>46</v>
      </c>
      <c r="G7982" s="19" t="s">
        <v>47</v>
      </c>
      <c r="H7982" s="44" t="s">
        <v>248</v>
      </c>
      <c r="I7982" s="19" t="s">
        <v>248</v>
      </c>
    </row>
    <row r="7983">
      <c r="A7983" s="41">
        <v>44410.0</v>
      </c>
      <c r="B7983" s="19">
        <v>950263.0</v>
      </c>
      <c r="C7983" s="19">
        <v>0.0</v>
      </c>
      <c r="D7983" s="42">
        <v>69.7</v>
      </c>
      <c r="E7983" s="43">
        <v>1.0</v>
      </c>
      <c r="F7983" s="19" t="s">
        <v>46</v>
      </c>
      <c r="G7983" s="19" t="s">
        <v>47</v>
      </c>
      <c r="H7983" s="44" t="s">
        <v>99</v>
      </c>
      <c r="I7983" s="19" t="s">
        <v>99</v>
      </c>
    </row>
    <row r="7984">
      <c r="A7984" s="41">
        <v>44410.0</v>
      </c>
      <c r="B7984" s="19">
        <v>950428.0</v>
      </c>
      <c r="C7984" s="19">
        <v>1.0</v>
      </c>
      <c r="D7984" s="42">
        <v>45.9</v>
      </c>
      <c r="E7984" s="43">
        <v>1.0</v>
      </c>
      <c r="F7984" s="19" t="s">
        <v>46</v>
      </c>
      <c r="G7984" s="19" t="s">
        <v>47</v>
      </c>
      <c r="H7984" s="44" t="s">
        <v>97</v>
      </c>
      <c r="I7984" s="19" t="s">
        <v>97</v>
      </c>
    </row>
    <row r="7985">
      <c r="A7985" s="41">
        <v>44415.0</v>
      </c>
      <c r="B7985" s="19">
        <v>954721.0</v>
      </c>
      <c r="C7985" s="19">
        <v>0.0</v>
      </c>
      <c r="D7985" s="42">
        <v>38.1</v>
      </c>
      <c r="E7985" s="43">
        <v>1.0</v>
      </c>
      <c r="F7985" s="19" t="s">
        <v>46</v>
      </c>
      <c r="G7985" s="19" t="s">
        <v>47</v>
      </c>
      <c r="H7985" s="44" t="s">
        <v>126</v>
      </c>
      <c r="I7985" s="19" t="s">
        <v>126</v>
      </c>
    </row>
    <row r="7986">
      <c r="A7986" s="41">
        <v>44420.0</v>
      </c>
      <c r="B7986" s="19">
        <v>958958.0</v>
      </c>
      <c r="C7986" s="19">
        <v>1.0</v>
      </c>
      <c r="D7986" s="42">
        <v>59.1</v>
      </c>
      <c r="E7986" s="43">
        <v>1.0</v>
      </c>
      <c r="F7986" s="19" t="s">
        <v>46</v>
      </c>
      <c r="G7986" s="19" t="s">
        <v>47</v>
      </c>
      <c r="H7986" s="44" t="s">
        <v>230</v>
      </c>
      <c r="I7986" s="19" t="s">
        <v>230</v>
      </c>
    </row>
    <row r="7987">
      <c r="A7987" s="41">
        <v>44410.0</v>
      </c>
      <c r="B7987" s="19">
        <v>950103.0</v>
      </c>
      <c r="C7987" s="19">
        <v>0.0</v>
      </c>
      <c r="D7987" s="42">
        <v>69.5</v>
      </c>
      <c r="E7987" s="43">
        <v>1.0</v>
      </c>
      <c r="F7987" s="19" t="s">
        <v>46</v>
      </c>
      <c r="G7987" s="19" t="s">
        <v>47</v>
      </c>
      <c r="H7987" s="44" t="s">
        <v>96</v>
      </c>
      <c r="I7987" s="19" t="s">
        <v>96</v>
      </c>
    </row>
    <row r="7988">
      <c r="A7988" s="41">
        <v>44413.0</v>
      </c>
      <c r="B7988" s="19">
        <v>953715.0</v>
      </c>
      <c r="C7988" s="19">
        <v>0.0</v>
      </c>
      <c r="D7988" s="42">
        <v>74.3</v>
      </c>
      <c r="E7988" s="43">
        <v>1.0</v>
      </c>
      <c r="F7988" s="19" t="s">
        <v>46</v>
      </c>
      <c r="G7988" s="19" t="s">
        <v>47</v>
      </c>
      <c r="H7988" s="44" t="s">
        <v>151</v>
      </c>
      <c r="I7988" s="19" t="s">
        <v>151</v>
      </c>
    </row>
    <row r="7989">
      <c r="A7989" s="41">
        <v>44414.0</v>
      </c>
      <c r="B7989" s="19">
        <v>954358.0</v>
      </c>
      <c r="C7989" s="19">
        <v>0.0</v>
      </c>
      <c r="D7989" s="42">
        <v>116.7</v>
      </c>
      <c r="E7989" s="43">
        <v>1.0</v>
      </c>
      <c r="F7989" s="19" t="s">
        <v>46</v>
      </c>
      <c r="G7989" s="19" t="s">
        <v>47</v>
      </c>
      <c r="H7989" s="44" t="s">
        <v>160</v>
      </c>
      <c r="I7989" s="19" t="s">
        <v>160</v>
      </c>
    </row>
    <row r="7990">
      <c r="A7990" s="41">
        <v>44416.0</v>
      </c>
      <c r="B7990" s="19">
        <v>955998.0</v>
      </c>
      <c r="C7990" s="19">
        <v>0.0</v>
      </c>
      <c r="D7990" s="42">
        <v>49.7</v>
      </c>
      <c r="E7990" s="43">
        <v>1.0</v>
      </c>
      <c r="F7990" s="19" t="s">
        <v>46</v>
      </c>
      <c r="G7990" s="19" t="s">
        <v>47</v>
      </c>
      <c r="H7990" s="44" t="s">
        <v>183</v>
      </c>
      <c r="I7990" s="19" t="s">
        <v>183</v>
      </c>
    </row>
    <row r="7991">
      <c r="A7991" s="41">
        <v>44416.0</v>
      </c>
      <c r="B7991" s="19">
        <v>955334.0</v>
      </c>
      <c r="C7991" s="19">
        <v>0.0</v>
      </c>
      <c r="D7991" s="42">
        <v>69.7</v>
      </c>
      <c r="E7991" s="43">
        <v>1.0</v>
      </c>
      <c r="F7991" s="19" t="s">
        <v>46</v>
      </c>
      <c r="G7991" s="19" t="s">
        <v>47</v>
      </c>
      <c r="H7991" s="44" t="s">
        <v>177</v>
      </c>
      <c r="I7991" s="19" t="s">
        <v>177</v>
      </c>
    </row>
    <row r="7992">
      <c r="A7992" s="41">
        <v>44420.0</v>
      </c>
      <c r="B7992" s="19">
        <v>958896.0</v>
      </c>
      <c r="C7992" s="19">
        <v>1.0</v>
      </c>
      <c r="D7992" s="42">
        <v>80.6</v>
      </c>
      <c r="E7992" s="43">
        <v>1.0</v>
      </c>
      <c r="F7992" s="19" t="s">
        <v>46</v>
      </c>
      <c r="G7992" s="19" t="s">
        <v>47</v>
      </c>
      <c r="H7992" s="44" t="s">
        <v>233</v>
      </c>
      <c r="I7992" s="19" t="s">
        <v>233</v>
      </c>
    </row>
    <row r="7993">
      <c r="A7993" s="41">
        <v>44423.0</v>
      </c>
      <c r="B7993" s="19">
        <v>960898.0</v>
      </c>
      <c r="C7993" s="19">
        <v>1.0</v>
      </c>
      <c r="D7993" s="42">
        <v>28.5</v>
      </c>
      <c r="E7993" s="43">
        <v>1.0</v>
      </c>
      <c r="F7993" s="19" t="s">
        <v>46</v>
      </c>
      <c r="G7993" s="19" t="s">
        <v>47</v>
      </c>
      <c r="H7993" s="44" t="s">
        <v>161</v>
      </c>
      <c r="I7993" s="19" t="s">
        <v>161</v>
      </c>
    </row>
    <row r="7994">
      <c r="A7994" s="41">
        <v>44410.0</v>
      </c>
      <c r="B7994" s="19">
        <v>950430.0</v>
      </c>
      <c r="C7994" s="19">
        <v>1.0</v>
      </c>
      <c r="D7994" s="42">
        <v>10.8</v>
      </c>
      <c r="E7994" s="43">
        <v>1.0</v>
      </c>
      <c r="F7994" s="19" t="s">
        <v>46</v>
      </c>
      <c r="G7994" s="19" t="s">
        <v>47</v>
      </c>
      <c r="H7994" s="44" t="s">
        <v>99</v>
      </c>
      <c r="I7994" s="19" t="s">
        <v>99</v>
      </c>
    </row>
    <row r="7995">
      <c r="A7995" s="41">
        <v>44419.0</v>
      </c>
      <c r="B7995" s="19">
        <v>958351.0</v>
      </c>
      <c r="C7995" s="19">
        <v>0.0</v>
      </c>
      <c r="D7995" s="42">
        <v>135.2</v>
      </c>
      <c r="E7995" s="43">
        <v>1.0</v>
      </c>
      <c r="F7995" s="19" t="s">
        <v>46</v>
      </c>
      <c r="G7995" s="19" t="s">
        <v>47</v>
      </c>
      <c r="H7995" s="44" t="s">
        <v>215</v>
      </c>
      <c r="I7995" s="19" t="s">
        <v>215</v>
      </c>
    </row>
    <row r="7996">
      <c r="A7996" s="41">
        <v>44420.0</v>
      </c>
      <c r="B7996" s="19">
        <v>958818.0</v>
      </c>
      <c r="C7996" s="19">
        <v>0.0</v>
      </c>
      <c r="D7996" s="42">
        <v>64.3</v>
      </c>
      <c r="E7996" s="43">
        <v>1.0</v>
      </c>
      <c r="F7996" s="19" t="s">
        <v>46</v>
      </c>
      <c r="G7996" s="19" t="s">
        <v>47</v>
      </c>
      <c r="H7996" s="44" t="s">
        <v>230</v>
      </c>
      <c r="I7996" s="19" t="s">
        <v>230</v>
      </c>
    </row>
    <row r="7997">
      <c r="A7997" s="41">
        <v>44411.0</v>
      </c>
      <c r="B7997" s="19">
        <v>951658.0</v>
      </c>
      <c r="C7997" s="19">
        <v>0.0</v>
      </c>
      <c r="D7997" s="42">
        <v>49.2</v>
      </c>
      <c r="E7997" s="43">
        <v>1.0</v>
      </c>
      <c r="F7997" s="19" t="s">
        <v>46</v>
      </c>
      <c r="G7997" s="19" t="s">
        <v>47</v>
      </c>
      <c r="H7997" s="44" t="s">
        <v>71</v>
      </c>
      <c r="I7997" s="19" t="s">
        <v>71</v>
      </c>
    </row>
    <row r="7998">
      <c r="A7998" s="41">
        <v>44413.0</v>
      </c>
      <c r="B7998" s="19">
        <v>952973.0</v>
      </c>
      <c r="C7998" s="19">
        <v>0.0</v>
      </c>
      <c r="D7998" s="42">
        <v>142.8</v>
      </c>
      <c r="E7998" s="43">
        <v>1.0</v>
      </c>
      <c r="F7998" s="19" t="s">
        <v>46</v>
      </c>
      <c r="G7998" s="19" t="s">
        <v>47</v>
      </c>
      <c r="H7998" s="44" t="s">
        <v>151</v>
      </c>
      <c r="I7998" s="19" t="s">
        <v>151</v>
      </c>
    </row>
    <row r="7999">
      <c r="A7999" s="41">
        <v>44414.0</v>
      </c>
      <c r="B7999" s="19">
        <v>954444.0</v>
      </c>
      <c r="C7999" s="19">
        <v>1.0</v>
      </c>
      <c r="D7999" s="42">
        <v>89.6</v>
      </c>
      <c r="E7999" s="43">
        <v>1.0</v>
      </c>
      <c r="F7999" s="19" t="s">
        <v>46</v>
      </c>
      <c r="G7999" s="19" t="s">
        <v>47</v>
      </c>
      <c r="H7999" s="44" t="s">
        <v>70</v>
      </c>
      <c r="I7999" s="19" t="s">
        <v>70</v>
      </c>
    </row>
    <row r="8000">
      <c r="A8000" s="41">
        <v>44416.0</v>
      </c>
      <c r="B8000" s="19">
        <v>955387.0</v>
      </c>
      <c r="C8000" s="19">
        <v>0.0</v>
      </c>
      <c r="D8000" s="42">
        <v>59.7</v>
      </c>
      <c r="E8000" s="43">
        <v>1.0</v>
      </c>
      <c r="F8000" s="19" t="s">
        <v>46</v>
      </c>
      <c r="G8000" s="19" t="s">
        <v>47</v>
      </c>
      <c r="H8000" s="44" t="s">
        <v>180</v>
      </c>
      <c r="I8000" s="19" t="s">
        <v>180</v>
      </c>
    </row>
    <row r="8001">
      <c r="A8001" s="41">
        <v>44416.0</v>
      </c>
      <c r="B8001" s="19">
        <v>955976.0</v>
      </c>
      <c r="C8001" s="19">
        <v>0.0</v>
      </c>
      <c r="D8001" s="42">
        <v>82.8</v>
      </c>
      <c r="E8001" s="43">
        <v>1.0</v>
      </c>
      <c r="F8001" s="19" t="s">
        <v>46</v>
      </c>
      <c r="G8001" s="19" t="s">
        <v>47</v>
      </c>
      <c r="H8001" s="44" t="s">
        <v>174</v>
      </c>
      <c r="I8001" s="19" t="s">
        <v>174</v>
      </c>
    </row>
    <row r="8002">
      <c r="A8002" s="41">
        <v>44417.0</v>
      </c>
      <c r="B8002" s="19">
        <v>956369.0</v>
      </c>
      <c r="C8002" s="19">
        <v>0.0</v>
      </c>
      <c r="D8002" s="42">
        <v>50.8</v>
      </c>
      <c r="E8002" s="43">
        <v>1.0</v>
      </c>
      <c r="F8002" s="19" t="s">
        <v>46</v>
      </c>
      <c r="G8002" s="19" t="s">
        <v>47</v>
      </c>
      <c r="H8002" s="44" t="s">
        <v>190</v>
      </c>
      <c r="I8002" s="19" t="s">
        <v>190</v>
      </c>
    </row>
    <row r="8003">
      <c r="A8003" s="41">
        <v>44419.0</v>
      </c>
      <c r="B8003" s="19">
        <v>958376.0</v>
      </c>
      <c r="C8003" s="19">
        <v>0.0</v>
      </c>
      <c r="D8003" s="42">
        <v>68.1</v>
      </c>
      <c r="E8003" s="43">
        <v>1.0</v>
      </c>
      <c r="F8003" s="19" t="s">
        <v>46</v>
      </c>
      <c r="G8003" s="19" t="s">
        <v>47</v>
      </c>
      <c r="H8003" s="44" t="s">
        <v>183</v>
      </c>
      <c r="I8003" s="19" t="s">
        <v>183</v>
      </c>
    </row>
    <row r="8004">
      <c r="A8004" s="41">
        <v>44420.0</v>
      </c>
      <c r="B8004" s="19">
        <v>959223.0</v>
      </c>
      <c r="C8004" s="19">
        <v>0.0</v>
      </c>
      <c r="D8004" s="42">
        <v>66.6</v>
      </c>
      <c r="E8004" s="43">
        <v>1.0</v>
      </c>
      <c r="F8004" s="19" t="s">
        <v>46</v>
      </c>
      <c r="G8004" s="19" t="s">
        <v>47</v>
      </c>
      <c r="H8004" s="44" t="s">
        <v>232</v>
      </c>
      <c r="I8004" s="19" t="s">
        <v>232</v>
      </c>
    </row>
    <row r="8005">
      <c r="A8005" s="41">
        <v>44420.0</v>
      </c>
      <c r="B8005" s="19">
        <v>959049.0</v>
      </c>
      <c r="C8005" s="19">
        <v>0.0</v>
      </c>
      <c r="D8005" s="42">
        <v>68.7</v>
      </c>
      <c r="E8005" s="43">
        <v>1.0</v>
      </c>
      <c r="F8005" s="19" t="s">
        <v>46</v>
      </c>
      <c r="G8005" s="19" t="s">
        <v>47</v>
      </c>
      <c r="H8005" s="44" t="s">
        <v>229</v>
      </c>
      <c r="I8005" s="19" t="s">
        <v>229</v>
      </c>
    </row>
    <row r="8006">
      <c r="A8006" s="41">
        <v>44409.0</v>
      </c>
      <c r="B8006" s="19">
        <v>949778.0</v>
      </c>
      <c r="C8006" s="19">
        <v>0.0</v>
      </c>
      <c r="D8006" s="42">
        <v>79.5</v>
      </c>
      <c r="E8006" s="43">
        <v>1.0</v>
      </c>
      <c r="F8006" s="19" t="s">
        <v>46</v>
      </c>
      <c r="G8006" s="19" t="s">
        <v>47</v>
      </c>
      <c r="H8006" s="44" t="s">
        <v>60</v>
      </c>
      <c r="I8006" s="19" t="s">
        <v>60</v>
      </c>
    </row>
    <row r="8007">
      <c r="A8007" s="41">
        <v>44412.0</v>
      </c>
      <c r="B8007" s="19">
        <v>952514.0</v>
      </c>
      <c r="C8007" s="19">
        <v>1.0</v>
      </c>
      <c r="D8007" s="42">
        <v>40.7</v>
      </c>
      <c r="E8007" s="43">
        <v>1.0</v>
      </c>
      <c r="F8007" s="19" t="s">
        <v>46</v>
      </c>
      <c r="G8007" s="19" t="s">
        <v>47</v>
      </c>
      <c r="H8007" s="44" t="s">
        <v>134</v>
      </c>
      <c r="I8007" s="19" t="s">
        <v>134</v>
      </c>
    </row>
    <row r="8008">
      <c r="A8008" s="41">
        <v>44413.0</v>
      </c>
      <c r="B8008" s="19">
        <v>952890.0</v>
      </c>
      <c r="C8008" s="19">
        <v>0.0</v>
      </c>
      <c r="D8008" s="42">
        <v>83.6</v>
      </c>
      <c r="E8008" s="43">
        <v>1.0</v>
      </c>
      <c r="F8008" s="19" t="s">
        <v>46</v>
      </c>
      <c r="G8008" s="19" t="s">
        <v>47</v>
      </c>
      <c r="H8008" s="44" t="s">
        <v>150</v>
      </c>
      <c r="I8008" s="19" t="s">
        <v>150</v>
      </c>
    </row>
    <row r="8009">
      <c r="A8009" s="41">
        <v>44413.0</v>
      </c>
      <c r="B8009" s="19">
        <v>953752.0</v>
      </c>
      <c r="C8009" s="19">
        <v>0.0</v>
      </c>
      <c r="D8009" s="42">
        <v>77.2</v>
      </c>
      <c r="E8009" s="43">
        <v>1.0</v>
      </c>
      <c r="F8009" s="19" t="s">
        <v>46</v>
      </c>
      <c r="G8009" s="19" t="s">
        <v>47</v>
      </c>
      <c r="H8009" s="44" t="s">
        <v>141</v>
      </c>
      <c r="I8009" s="19" t="s">
        <v>141</v>
      </c>
    </row>
    <row r="8010">
      <c r="A8010" s="41">
        <v>44413.0</v>
      </c>
      <c r="B8010" s="19">
        <v>953644.0</v>
      </c>
      <c r="C8010" s="19">
        <v>1.0</v>
      </c>
      <c r="D8010" s="42">
        <v>69.6</v>
      </c>
      <c r="E8010" s="43">
        <v>1.0</v>
      </c>
      <c r="F8010" s="19" t="s">
        <v>46</v>
      </c>
      <c r="G8010" s="19" t="s">
        <v>47</v>
      </c>
      <c r="H8010" s="44" t="s">
        <v>153</v>
      </c>
      <c r="I8010" s="19" t="s">
        <v>153</v>
      </c>
    </row>
    <row r="8011">
      <c r="A8011" s="41">
        <v>44413.0</v>
      </c>
      <c r="B8011" s="19">
        <v>953983.0</v>
      </c>
      <c r="C8011" s="19">
        <v>0.0</v>
      </c>
      <c r="D8011" s="42">
        <v>121.7</v>
      </c>
      <c r="E8011" s="43">
        <v>1.0</v>
      </c>
      <c r="F8011" s="19" t="s">
        <v>46</v>
      </c>
      <c r="G8011" s="19" t="s">
        <v>47</v>
      </c>
      <c r="H8011" s="44" t="s">
        <v>151</v>
      </c>
      <c r="I8011" s="19" t="s">
        <v>151</v>
      </c>
    </row>
    <row r="8012">
      <c r="A8012" s="41">
        <v>44416.0</v>
      </c>
      <c r="B8012" s="19">
        <v>955608.0</v>
      </c>
      <c r="C8012" s="19">
        <v>0.0</v>
      </c>
      <c r="D8012" s="42">
        <v>54.6</v>
      </c>
      <c r="E8012" s="43">
        <v>1.0</v>
      </c>
      <c r="F8012" s="19" t="s">
        <v>46</v>
      </c>
      <c r="G8012" s="19" t="s">
        <v>47</v>
      </c>
      <c r="H8012" s="44" t="s">
        <v>179</v>
      </c>
      <c r="I8012" s="19" t="s">
        <v>179</v>
      </c>
    </row>
    <row r="8013">
      <c r="A8013" s="41">
        <v>44416.0</v>
      </c>
      <c r="B8013" s="19">
        <v>955738.0</v>
      </c>
      <c r="C8013" s="19">
        <v>0.0</v>
      </c>
      <c r="D8013" s="42">
        <v>64.4</v>
      </c>
      <c r="E8013" s="43">
        <v>1.0</v>
      </c>
      <c r="F8013" s="19" t="s">
        <v>46</v>
      </c>
      <c r="G8013" s="19" t="s">
        <v>47</v>
      </c>
      <c r="H8013" s="44" t="s">
        <v>180</v>
      </c>
      <c r="I8013" s="19" t="s">
        <v>180</v>
      </c>
    </row>
    <row r="8014">
      <c r="A8014" s="41">
        <v>44418.0</v>
      </c>
      <c r="B8014" s="19">
        <v>957448.0</v>
      </c>
      <c r="C8014" s="19">
        <v>0.0</v>
      </c>
      <c r="D8014" s="42">
        <v>28.1</v>
      </c>
      <c r="E8014" s="43">
        <v>1.0</v>
      </c>
      <c r="F8014" s="19" t="s">
        <v>46</v>
      </c>
      <c r="G8014" s="19" t="s">
        <v>47</v>
      </c>
      <c r="H8014" s="44" t="s">
        <v>206</v>
      </c>
      <c r="I8014" s="19" t="s">
        <v>206</v>
      </c>
    </row>
    <row r="8015">
      <c r="A8015" s="41">
        <v>44421.0</v>
      </c>
      <c r="B8015" s="19">
        <v>959914.0</v>
      </c>
      <c r="C8015" s="19">
        <v>1.0</v>
      </c>
      <c r="D8015" s="42">
        <v>68.1</v>
      </c>
      <c r="E8015" s="43">
        <v>1.0</v>
      </c>
      <c r="F8015" s="19" t="s">
        <v>46</v>
      </c>
      <c r="G8015" s="19" t="s">
        <v>47</v>
      </c>
      <c r="H8015" s="44" t="s">
        <v>235</v>
      </c>
      <c r="I8015" s="19" t="s">
        <v>235</v>
      </c>
    </row>
    <row r="8016">
      <c r="A8016" s="41">
        <v>44421.0</v>
      </c>
      <c r="B8016" s="19">
        <v>959825.0</v>
      </c>
      <c r="C8016" s="19">
        <v>0.0</v>
      </c>
      <c r="D8016" s="42">
        <v>82.8</v>
      </c>
      <c r="E8016" s="43">
        <v>1.0</v>
      </c>
      <c r="F8016" s="19" t="s">
        <v>46</v>
      </c>
      <c r="G8016" s="19" t="s">
        <v>47</v>
      </c>
      <c r="H8016" s="44" t="s">
        <v>233</v>
      </c>
      <c r="I8016" s="19" t="s">
        <v>233</v>
      </c>
    </row>
    <row r="8017">
      <c r="A8017" s="41">
        <v>44423.0</v>
      </c>
      <c r="B8017" s="19">
        <v>960881.0</v>
      </c>
      <c r="C8017" s="19">
        <v>0.0</v>
      </c>
      <c r="D8017" s="42">
        <v>36.4</v>
      </c>
      <c r="E8017" s="43">
        <v>1.0</v>
      </c>
      <c r="F8017" s="19" t="s">
        <v>46</v>
      </c>
      <c r="G8017" s="19" t="s">
        <v>47</v>
      </c>
      <c r="H8017" s="44" t="s">
        <v>251</v>
      </c>
      <c r="I8017" s="19" t="s">
        <v>251</v>
      </c>
    </row>
    <row r="8018">
      <c r="A8018" s="41">
        <v>44410.0</v>
      </c>
      <c r="B8018" s="19">
        <v>950107.0</v>
      </c>
      <c r="C8018" s="19">
        <v>1.0</v>
      </c>
      <c r="D8018" s="42">
        <v>55.4</v>
      </c>
      <c r="E8018" s="43">
        <v>1.0</v>
      </c>
      <c r="F8018" s="19" t="s">
        <v>46</v>
      </c>
      <c r="G8018" s="19" t="s">
        <v>47</v>
      </c>
      <c r="H8018" s="44" t="s">
        <v>63</v>
      </c>
      <c r="I8018" s="19" t="s">
        <v>63</v>
      </c>
    </row>
    <row r="8019">
      <c r="A8019" s="41">
        <v>44410.0</v>
      </c>
      <c r="B8019" s="19">
        <v>950335.0</v>
      </c>
      <c r="C8019" s="19">
        <v>1.0</v>
      </c>
      <c r="D8019" s="42">
        <v>87.2</v>
      </c>
      <c r="E8019" s="43">
        <v>1.0</v>
      </c>
      <c r="F8019" s="19" t="s">
        <v>46</v>
      </c>
      <c r="G8019" s="19" t="s">
        <v>47</v>
      </c>
      <c r="H8019" s="44" t="s">
        <v>101</v>
      </c>
      <c r="I8019" s="19" t="s">
        <v>101</v>
      </c>
    </row>
    <row r="8020">
      <c r="A8020" s="41">
        <v>44411.0</v>
      </c>
      <c r="B8020" s="19">
        <v>951507.0</v>
      </c>
      <c r="C8020" s="19">
        <v>0.0</v>
      </c>
      <c r="D8020" s="42">
        <v>72.2</v>
      </c>
      <c r="E8020" s="43">
        <v>1.0</v>
      </c>
      <c r="F8020" s="19" t="s">
        <v>46</v>
      </c>
      <c r="G8020" s="19" t="s">
        <v>47</v>
      </c>
      <c r="H8020" s="44" t="s">
        <v>120</v>
      </c>
      <c r="I8020" s="19" t="s">
        <v>120</v>
      </c>
    </row>
    <row r="8021">
      <c r="A8021" s="41">
        <v>44413.0</v>
      </c>
      <c r="B8021" s="19">
        <v>952895.0</v>
      </c>
      <c r="C8021" s="19">
        <v>0.0</v>
      </c>
      <c r="D8021" s="42">
        <v>77.2</v>
      </c>
      <c r="E8021" s="43">
        <v>1.0</v>
      </c>
      <c r="F8021" s="19" t="s">
        <v>46</v>
      </c>
      <c r="G8021" s="19" t="s">
        <v>47</v>
      </c>
      <c r="H8021" s="44" t="s">
        <v>154</v>
      </c>
      <c r="I8021" s="19" t="s">
        <v>154</v>
      </c>
    </row>
    <row r="8022">
      <c r="A8022" s="41">
        <v>44414.0</v>
      </c>
      <c r="B8022" s="19">
        <v>954315.0</v>
      </c>
      <c r="C8022" s="19">
        <v>0.0</v>
      </c>
      <c r="D8022" s="42">
        <v>93.4</v>
      </c>
      <c r="E8022" s="43">
        <v>1.0</v>
      </c>
      <c r="F8022" s="19" t="s">
        <v>46</v>
      </c>
      <c r="G8022" s="19" t="s">
        <v>47</v>
      </c>
      <c r="H8022" s="44" t="s">
        <v>161</v>
      </c>
      <c r="I8022" s="19" t="s">
        <v>161</v>
      </c>
    </row>
    <row r="8023">
      <c r="A8023" s="41">
        <v>44415.0</v>
      </c>
      <c r="B8023" s="19">
        <v>954734.0</v>
      </c>
      <c r="C8023" s="19">
        <v>1.0</v>
      </c>
      <c r="D8023" s="42">
        <v>46.6</v>
      </c>
      <c r="E8023" s="43">
        <v>1.0</v>
      </c>
      <c r="F8023" s="19" t="s">
        <v>46</v>
      </c>
      <c r="G8023" s="19" t="s">
        <v>47</v>
      </c>
      <c r="H8023" s="44" t="s">
        <v>70</v>
      </c>
      <c r="I8023" s="19" t="s">
        <v>70</v>
      </c>
    </row>
    <row r="8024">
      <c r="A8024" s="41">
        <v>44415.0</v>
      </c>
      <c r="B8024" s="19">
        <v>954980.0</v>
      </c>
      <c r="C8024" s="19">
        <v>0.0</v>
      </c>
      <c r="D8024" s="42">
        <v>98.2</v>
      </c>
      <c r="E8024" s="43">
        <v>1.0</v>
      </c>
      <c r="F8024" s="19" t="s">
        <v>46</v>
      </c>
      <c r="G8024" s="19" t="s">
        <v>47</v>
      </c>
      <c r="H8024" s="44" t="s">
        <v>166</v>
      </c>
      <c r="I8024" s="19" t="s">
        <v>166</v>
      </c>
    </row>
    <row r="8025">
      <c r="A8025" s="41">
        <v>44420.0</v>
      </c>
      <c r="B8025" s="19">
        <v>958713.0</v>
      </c>
      <c r="C8025" s="19">
        <v>1.0</v>
      </c>
      <c r="D8025" s="42">
        <v>80.8</v>
      </c>
      <c r="E8025" s="43">
        <v>1.0</v>
      </c>
      <c r="F8025" s="19" t="s">
        <v>46</v>
      </c>
      <c r="G8025" s="19" t="s">
        <v>47</v>
      </c>
      <c r="H8025" s="44" t="s">
        <v>227</v>
      </c>
      <c r="I8025" s="19" t="s">
        <v>227</v>
      </c>
    </row>
    <row r="8026">
      <c r="A8026" s="41">
        <v>44421.0</v>
      </c>
      <c r="B8026" s="19">
        <v>959580.0</v>
      </c>
      <c r="C8026" s="19">
        <v>0.0</v>
      </c>
      <c r="D8026" s="42">
        <v>47.1</v>
      </c>
      <c r="E8026" s="43">
        <v>1.0</v>
      </c>
      <c r="F8026" s="19" t="s">
        <v>46</v>
      </c>
      <c r="G8026" s="19" t="s">
        <v>47</v>
      </c>
      <c r="H8026" s="44" t="s">
        <v>92</v>
      </c>
      <c r="I8026" s="19" t="s">
        <v>92</v>
      </c>
    </row>
    <row r="8027">
      <c r="A8027" s="41">
        <v>44421.0</v>
      </c>
      <c r="B8027" s="19">
        <v>959465.0</v>
      </c>
      <c r="C8027" s="19">
        <v>0.0</v>
      </c>
      <c r="D8027" s="42">
        <v>94.1</v>
      </c>
      <c r="E8027" s="43">
        <v>1.0</v>
      </c>
      <c r="F8027" s="19" t="s">
        <v>46</v>
      </c>
      <c r="G8027" s="19" t="s">
        <v>47</v>
      </c>
      <c r="H8027" s="44" t="s">
        <v>236</v>
      </c>
      <c r="I8027" s="19" t="s">
        <v>236</v>
      </c>
    </row>
    <row r="8028">
      <c r="A8028" s="41">
        <v>44423.0</v>
      </c>
      <c r="B8028" s="19">
        <v>960653.0</v>
      </c>
      <c r="C8028" s="19">
        <v>0.0</v>
      </c>
      <c r="D8028" s="42">
        <v>47.5</v>
      </c>
      <c r="E8028" s="43">
        <v>1.0</v>
      </c>
      <c r="F8028" s="19" t="s">
        <v>46</v>
      </c>
      <c r="G8028" s="19" t="s">
        <v>47</v>
      </c>
      <c r="H8028" s="44" t="s">
        <v>249</v>
      </c>
      <c r="I8028" s="19" t="s">
        <v>249</v>
      </c>
    </row>
    <row r="8029">
      <c r="A8029" s="41">
        <v>44423.0</v>
      </c>
      <c r="B8029" s="19">
        <v>960745.0</v>
      </c>
      <c r="C8029" s="19">
        <v>0.0</v>
      </c>
      <c r="D8029" s="42">
        <v>46.6</v>
      </c>
      <c r="E8029" s="43">
        <v>1.0</v>
      </c>
      <c r="F8029" s="19" t="s">
        <v>46</v>
      </c>
      <c r="G8029" s="19" t="s">
        <v>47</v>
      </c>
      <c r="H8029" s="44" t="s">
        <v>251</v>
      </c>
      <c r="I8029" s="19" t="s">
        <v>251</v>
      </c>
    </row>
    <row r="8030">
      <c r="A8030" s="41">
        <v>44423.0</v>
      </c>
      <c r="B8030" s="19">
        <v>960886.0</v>
      </c>
      <c r="C8030" s="19">
        <v>1.0</v>
      </c>
      <c r="D8030" s="42">
        <v>143.3</v>
      </c>
      <c r="E8030" s="43">
        <v>1.0</v>
      </c>
      <c r="F8030" s="19" t="s">
        <v>46</v>
      </c>
      <c r="G8030" s="19" t="s">
        <v>47</v>
      </c>
      <c r="H8030" s="44" t="s">
        <v>251</v>
      </c>
      <c r="I8030" s="19" t="s">
        <v>251</v>
      </c>
    </row>
    <row r="8031">
      <c r="A8031" s="41">
        <v>44409.0</v>
      </c>
      <c r="B8031" s="19">
        <v>949521.0</v>
      </c>
      <c r="C8031" s="19">
        <v>0.0</v>
      </c>
      <c r="D8031" s="42">
        <v>107.1</v>
      </c>
      <c r="E8031" s="43">
        <v>1.0</v>
      </c>
      <c r="F8031" s="19" t="s">
        <v>46</v>
      </c>
      <c r="G8031" s="19" t="s">
        <v>47</v>
      </c>
      <c r="H8031" s="44" t="s">
        <v>60</v>
      </c>
      <c r="I8031" s="19" t="s">
        <v>60</v>
      </c>
    </row>
    <row r="8032">
      <c r="A8032" s="41">
        <v>44411.0</v>
      </c>
      <c r="B8032" s="19">
        <v>951742.0</v>
      </c>
      <c r="C8032" s="19">
        <v>1.0</v>
      </c>
      <c r="D8032" s="42">
        <v>108.2</v>
      </c>
      <c r="E8032" s="43">
        <v>1.0</v>
      </c>
      <c r="F8032" s="19" t="s">
        <v>46</v>
      </c>
      <c r="G8032" s="19" t="s">
        <v>47</v>
      </c>
      <c r="H8032" s="44" t="s">
        <v>120</v>
      </c>
      <c r="I8032" s="19" t="s">
        <v>120</v>
      </c>
    </row>
    <row r="8033">
      <c r="A8033" s="41">
        <v>44411.0</v>
      </c>
      <c r="B8033" s="19">
        <v>951593.0</v>
      </c>
      <c r="C8033" s="19">
        <v>0.0</v>
      </c>
      <c r="D8033" s="42">
        <v>62.1</v>
      </c>
      <c r="E8033" s="43">
        <v>1.0</v>
      </c>
      <c r="F8033" s="19" t="s">
        <v>46</v>
      </c>
      <c r="G8033" s="19" t="s">
        <v>47</v>
      </c>
      <c r="H8033" s="44" t="s">
        <v>101</v>
      </c>
      <c r="I8033" s="19" t="s">
        <v>101</v>
      </c>
    </row>
    <row r="8034">
      <c r="A8034" s="41">
        <v>44413.0</v>
      </c>
      <c r="B8034" s="19">
        <v>952931.0</v>
      </c>
      <c r="C8034" s="19">
        <v>0.0</v>
      </c>
      <c r="D8034" s="42">
        <v>66.1</v>
      </c>
      <c r="E8034" s="43">
        <v>1.0</v>
      </c>
      <c r="F8034" s="19" t="s">
        <v>46</v>
      </c>
      <c r="G8034" s="19" t="s">
        <v>47</v>
      </c>
      <c r="H8034" s="44" t="s">
        <v>151</v>
      </c>
      <c r="I8034" s="19" t="s">
        <v>151</v>
      </c>
    </row>
    <row r="8035">
      <c r="A8035" s="41">
        <v>44413.0</v>
      </c>
      <c r="B8035" s="19">
        <v>953766.0</v>
      </c>
      <c r="C8035" s="19">
        <v>0.0</v>
      </c>
      <c r="D8035" s="42">
        <v>65.5</v>
      </c>
      <c r="E8035" s="43">
        <v>1.0</v>
      </c>
      <c r="F8035" s="19" t="s">
        <v>46</v>
      </c>
      <c r="G8035" s="19" t="s">
        <v>47</v>
      </c>
      <c r="H8035" s="44" t="s">
        <v>152</v>
      </c>
      <c r="I8035" s="19" t="s">
        <v>152</v>
      </c>
    </row>
    <row r="8036">
      <c r="A8036" s="41">
        <v>44413.0</v>
      </c>
      <c r="B8036" s="19">
        <v>953349.0</v>
      </c>
      <c r="C8036" s="19">
        <v>1.0</v>
      </c>
      <c r="D8036" s="42">
        <v>63.4</v>
      </c>
      <c r="E8036" s="43">
        <v>1.0</v>
      </c>
      <c r="F8036" s="19" t="s">
        <v>46</v>
      </c>
      <c r="G8036" s="19" t="s">
        <v>47</v>
      </c>
      <c r="H8036" s="44" t="s">
        <v>151</v>
      </c>
      <c r="I8036" s="19" t="s">
        <v>151</v>
      </c>
    </row>
    <row r="8037">
      <c r="A8037" s="41">
        <v>44414.0</v>
      </c>
      <c r="B8037" s="19">
        <v>954298.0</v>
      </c>
      <c r="C8037" s="19">
        <v>1.0</v>
      </c>
      <c r="D8037" s="42">
        <v>90.0</v>
      </c>
      <c r="E8037" s="43">
        <v>1.0</v>
      </c>
      <c r="F8037" s="19" t="s">
        <v>46</v>
      </c>
      <c r="G8037" s="19" t="s">
        <v>47</v>
      </c>
      <c r="H8037" s="44" t="s">
        <v>59</v>
      </c>
      <c r="I8037" s="19" t="s">
        <v>59</v>
      </c>
    </row>
    <row r="8038">
      <c r="A8038" s="41">
        <v>44415.0</v>
      </c>
      <c r="B8038" s="19">
        <v>954636.0</v>
      </c>
      <c r="C8038" s="19">
        <v>0.0</v>
      </c>
      <c r="D8038" s="42">
        <v>42.6</v>
      </c>
      <c r="E8038" s="43">
        <v>1.0</v>
      </c>
      <c r="F8038" s="19" t="s">
        <v>46</v>
      </c>
      <c r="G8038" s="19" t="s">
        <v>47</v>
      </c>
      <c r="H8038" s="44" t="s">
        <v>73</v>
      </c>
      <c r="I8038" s="19" t="s">
        <v>73</v>
      </c>
    </row>
    <row r="8039">
      <c r="A8039" s="41">
        <v>44421.0</v>
      </c>
      <c r="B8039" s="19">
        <v>959467.0</v>
      </c>
      <c r="C8039" s="19">
        <v>1.0</v>
      </c>
      <c r="D8039" s="42">
        <v>68.2</v>
      </c>
      <c r="E8039" s="43">
        <v>1.0</v>
      </c>
      <c r="F8039" s="19" t="s">
        <v>46</v>
      </c>
      <c r="G8039" s="19" t="s">
        <v>47</v>
      </c>
      <c r="H8039" s="44" t="s">
        <v>235</v>
      </c>
      <c r="I8039" s="19" t="s">
        <v>235</v>
      </c>
    </row>
    <row r="8040">
      <c r="A8040" s="41">
        <v>44423.0</v>
      </c>
      <c r="B8040" s="19">
        <v>960931.0</v>
      </c>
      <c r="C8040" s="19">
        <v>0.0</v>
      </c>
      <c r="D8040" s="42">
        <v>102.0</v>
      </c>
      <c r="E8040" s="43">
        <v>1.0</v>
      </c>
      <c r="F8040" s="19" t="s">
        <v>46</v>
      </c>
      <c r="G8040" s="19" t="s">
        <v>47</v>
      </c>
      <c r="H8040" s="44" t="s">
        <v>251</v>
      </c>
      <c r="I8040" s="19" t="s">
        <v>251</v>
      </c>
    </row>
    <row r="8041">
      <c r="A8041" s="41">
        <v>44409.0</v>
      </c>
      <c r="B8041" s="19">
        <v>949735.0</v>
      </c>
      <c r="C8041" s="19">
        <v>0.0</v>
      </c>
      <c r="D8041" s="42">
        <v>22.5</v>
      </c>
      <c r="E8041" s="43">
        <v>1.0</v>
      </c>
      <c r="F8041" s="19" t="s">
        <v>46</v>
      </c>
      <c r="G8041" s="19" t="s">
        <v>47</v>
      </c>
      <c r="H8041" s="44" t="s">
        <v>63</v>
      </c>
      <c r="I8041" s="19" t="s">
        <v>63</v>
      </c>
    </row>
    <row r="8042">
      <c r="A8042" s="41">
        <v>44410.0</v>
      </c>
      <c r="B8042" s="19">
        <v>950970.0</v>
      </c>
      <c r="C8042" s="19">
        <v>1.0</v>
      </c>
      <c r="D8042" s="42">
        <v>95.6</v>
      </c>
      <c r="E8042" s="43">
        <v>1.0</v>
      </c>
      <c r="F8042" s="19" t="s">
        <v>46</v>
      </c>
      <c r="G8042" s="19" t="s">
        <v>47</v>
      </c>
      <c r="H8042" s="44" t="s">
        <v>39</v>
      </c>
      <c r="I8042" s="19" t="s">
        <v>39</v>
      </c>
    </row>
    <row r="8043">
      <c r="A8043" s="41">
        <v>44413.0</v>
      </c>
      <c r="B8043" s="19">
        <v>952864.0</v>
      </c>
      <c r="C8043" s="19">
        <v>1.0</v>
      </c>
      <c r="D8043" s="42">
        <v>5.7</v>
      </c>
      <c r="E8043" s="43">
        <v>1.0</v>
      </c>
      <c r="F8043" s="19" t="s">
        <v>46</v>
      </c>
      <c r="G8043" s="19" t="s">
        <v>47</v>
      </c>
      <c r="H8043" s="44" t="s">
        <v>150</v>
      </c>
      <c r="I8043" s="19" t="s">
        <v>150</v>
      </c>
    </row>
    <row r="8044">
      <c r="A8044" s="41">
        <v>44413.0</v>
      </c>
      <c r="B8044" s="19">
        <v>953450.0</v>
      </c>
      <c r="C8044" s="19">
        <v>1.0</v>
      </c>
      <c r="D8044" s="42">
        <v>9.7</v>
      </c>
      <c r="E8044" s="43">
        <v>1.0</v>
      </c>
      <c r="F8044" s="19" t="s">
        <v>46</v>
      </c>
      <c r="G8044" s="19" t="s">
        <v>47</v>
      </c>
      <c r="H8044" s="44" t="s">
        <v>82</v>
      </c>
      <c r="I8044" s="19" t="s">
        <v>82</v>
      </c>
    </row>
    <row r="8045">
      <c r="A8045" s="41">
        <v>44413.0</v>
      </c>
      <c r="B8045" s="19">
        <v>953106.0</v>
      </c>
      <c r="C8045" s="19">
        <v>1.0</v>
      </c>
      <c r="D8045" s="42">
        <v>219.7</v>
      </c>
      <c r="E8045" s="43">
        <v>1.0</v>
      </c>
      <c r="F8045" s="19" t="s">
        <v>46</v>
      </c>
      <c r="G8045" s="19" t="s">
        <v>47</v>
      </c>
      <c r="H8045" s="44" t="s">
        <v>142</v>
      </c>
      <c r="I8045" s="19" t="s">
        <v>142</v>
      </c>
    </row>
    <row r="8046">
      <c r="A8046" s="41">
        <v>44413.0</v>
      </c>
      <c r="B8046" s="19">
        <v>953800.0</v>
      </c>
      <c r="C8046" s="19">
        <v>1.0</v>
      </c>
      <c r="D8046" s="42">
        <v>17.5</v>
      </c>
      <c r="E8046" s="43">
        <v>1.0</v>
      </c>
      <c r="F8046" s="19" t="s">
        <v>46</v>
      </c>
      <c r="G8046" s="19" t="s">
        <v>47</v>
      </c>
      <c r="H8046" s="44" t="s">
        <v>152</v>
      </c>
      <c r="I8046" s="19" t="s">
        <v>152</v>
      </c>
    </row>
    <row r="8047">
      <c r="A8047" s="41">
        <v>44413.0</v>
      </c>
      <c r="B8047" s="19">
        <v>953584.0</v>
      </c>
      <c r="C8047" s="19">
        <v>1.0</v>
      </c>
      <c r="D8047" s="42">
        <v>82.9</v>
      </c>
      <c r="E8047" s="43">
        <v>1.0</v>
      </c>
      <c r="F8047" s="19" t="s">
        <v>46</v>
      </c>
      <c r="G8047" s="19" t="s">
        <v>47</v>
      </c>
      <c r="H8047" s="44" t="s">
        <v>150</v>
      </c>
      <c r="I8047" s="19" t="s">
        <v>150</v>
      </c>
    </row>
    <row r="8048">
      <c r="A8048" s="41">
        <v>44416.0</v>
      </c>
      <c r="B8048" s="19">
        <v>955366.0</v>
      </c>
      <c r="C8048" s="19">
        <v>0.0</v>
      </c>
      <c r="D8048" s="42">
        <v>50.3</v>
      </c>
      <c r="E8048" s="43">
        <v>1.0</v>
      </c>
      <c r="F8048" s="19" t="s">
        <v>46</v>
      </c>
      <c r="G8048" s="19" t="s">
        <v>47</v>
      </c>
      <c r="H8048" s="44" t="s">
        <v>183</v>
      </c>
      <c r="I8048" s="19" t="s">
        <v>183</v>
      </c>
    </row>
    <row r="8049">
      <c r="A8049" s="41">
        <v>44417.0</v>
      </c>
      <c r="B8049" s="19">
        <v>956541.0</v>
      </c>
      <c r="C8049" s="19">
        <v>0.0</v>
      </c>
      <c r="D8049" s="42">
        <v>42.9</v>
      </c>
      <c r="E8049" s="43">
        <v>1.0</v>
      </c>
      <c r="F8049" s="19" t="s">
        <v>46</v>
      </c>
      <c r="G8049" s="19" t="s">
        <v>47</v>
      </c>
      <c r="H8049" s="44" t="s">
        <v>188</v>
      </c>
      <c r="I8049" s="19" t="s">
        <v>188</v>
      </c>
    </row>
    <row r="8050">
      <c r="A8050" s="41">
        <v>44423.0</v>
      </c>
      <c r="B8050" s="19">
        <v>960544.0</v>
      </c>
      <c r="C8050" s="19">
        <v>1.0</v>
      </c>
      <c r="D8050" s="42">
        <v>107.8</v>
      </c>
      <c r="E8050" s="43">
        <v>1.0</v>
      </c>
      <c r="F8050" s="19" t="s">
        <v>46</v>
      </c>
      <c r="G8050" s="19" t="s">
        <v>47</v>
      </c>
      <c r="H8050" s="44" t="s">
        <v>253</v>
      </c>
      <c r="I8050" s="19" t="s">
        <v>253</v>
      </c>
    </row>
    <row r="8051">
      <c r="A8051" s="41">
        <v>44423.0</v>
      </c>
      <c r="B8051" s="19">
        <v>961119.0</v>
      </c>
      <c r="C8051" s="19">
        <v>0.0</v>
      </c>
      <c r="D8051" s="42">
        <v>91.6</v>
      </c>
      <c r="E8051" s="43">
        <v>1.0</v>
      </c>
      <c r="F8051" s="19" t="s">
        <v>46</v>
      </c>
      <c r="G8051" s="19" t="s">
        <v>47</v>
      </c>
      <c r="H8051" s="44" t="s">
        <v>226</v>
      </c>
      <c r="I8051" s="19" t="s">
        <v>226</v>
      </c>
    </row>
    <row r="8052">
      <c r="A8052" s="41">
        <v>44409.0</v>
      </c>
      <c r="B8052" s="19">
        <v>949222.0</v>
      </c>
      <c r="C8052" s="19">
        <v>1.0</v>
      </c>
      <c r="D8052" s="42">
        <v>91.5</v>
      </c>
      <c r="E8052" s="43">
        <v>1.0</v>
      </c>
      <c r="F8052" s="19" t="s">
        <v>46</v>
      </c>
      <c r="G8052" s="19" t="s">
        <v>47</v>
      </c>
      <c r="H8052" s="44" t="s">
        <v>59</v>
      </c>
      <c r="I8052" s="19" t="s">
        <v>59</v>
      </c>
    </row>
    <row r="8053">
      <c r="A8053" s="41">
        <v>44414.0</v>
      </c>
      <c r="B8053" s="19">
        <v>954426.0</v>
      </c>
      <c r="C8053" s="19">
        <v>0.0</v>
      </c>
      <c r="D8053" s="42">
        <v>116.8</v>
      </c>
      <c r="E8053" s="43">
        <v>1.0</v>
      </c>
      <c r="F8053" s="19" t="s">
        <v>46</v>
      </c>
      <c r="G8053" s="19" t="s">
        <v>47</v>
      </c>
      <c r="H8053" s="44" t="s">
        <v>142</v>
      </c>
      <c r="I8053" s="19" t="s">
        <v>142</v>
      </c>
    </row>
    <row r="8054">
      <c r="A8054" s="41">
        <v>44416.0</v>
      </c>
      <c r="B8054" s="19">
        <v>955320.0</v>
      </c>
      <c r="C8054" s="19">
        <v>0.0</v>
      </c>
      <c r="D8054" s="42">
        <v>90.1</v>
      </c>
      <c r="E8054" s="43">
        <v>1.0</v>
      </c>
      <c r="F8054" s="19" t="s">
        <v>46</v>
      </c>
      <c r="G8054" s="19" t="s">
        <v>47</v>
      </c>
      <c r="H8054" s="44" t="s">
        <v>182</v>
      </c>
      <c r="I8054" s="19" t="s">
        <v>182</v>
      </c>
    </row>
    <row r="8055">
      <c r="A8055" s="41">
        <v>44416.0</v>
      </c>
      <c r="B8055" s="19">
        <v>955390.0</v>
      </c>
      <c r="C8055" s="19">
        <v>0.0</v>
      </c>
      <c r="D8055" s="42">
        <v>43.5</v>
      </c>
      <c r="E8055" s="43">
        <v>1.0</v>
      </c>
      <c r="F8055" s="19" t="s">
        <v>46</v>
      </c>
      <c r="G8055" s="19" t="s">
        <v>47</v>
      </c>
      <c r="H8055" s="44" t="s">
        <v>180</v>
      </c>
      <c r="I8055" s="19" t="s">
        <v>180</v>
      </c>
    </row>
    <row r="8056">
      <c r="A8056" s="41">
        <v>44420.0</v>
      </c>
      <c r="B8056" s="19">
        <v>958587.0</v>
      </c>
      <c r="C8056" s="19">
        <v>1.0</v>
      </c>
      <c r="D8056" s="42">
        <v>69.1</v>
      </c>
      <c r="E8056" s="43">
        <v>1.0</v>
      </c>
      <c r="F8056" s="19" t="s">
        <v>46</v>
      </c>
      <c r="G8056" s="19" t="s">
        <v>47</v>
      </c>
      <c r="H8056" s="44" t="s">
        <v>230</v>
      </c>
      <c r="I8056" s="19" t="s">
        <v>230</v>
      </c>
    </row>
    <row r="8057">
      <c r="A8057" s="41">
        <v>44410.0</v>
      </c>
      <c r="B8057" s="19">
        <v>950266.0</v>
      </c>
      <c r="C8057" s="19">
        <v>0.0</v>
      </c>
      <c r="D8057" s="42">
        <v>104.0</v>
      </c>
      <c r="E8057" s="43">
        <v>1.0</v>
      </c>
      <c r="F8057" s="19" t="s">
        <v>46</v>
      </c>
      <c r="G8057" s="19" t="s">
        <v>47</v>
      </c>
      <c r="H8057" s="44" t="s">
        <v>60</v>
      </c>
      <c r="I8057" s="19" t="s">
        <v>60</v>
      </c>
    </row>
    <row r="8058">
      <c r="A8058" s="41">
        <v>44410.0</v>
      </c>
      <c r="B8058" s="19">
        <v>950254.0</v>
      </c>
      <c r="C8058" s="19">
        <v>0.0</v>
      </c>
      <c r="D8058" s="42">
        <v>33.4</v>
      </c>
      <c r="E8058" s="43">
        <v>1.0</v>
      </c>
      <c r="F8058" s="19" t="s">
        <v>46</v>
      </c>
      <c r="G8058" s="19" t="s">
        <v>47</v>
      </c>
      <c r="H8058" s="44" t="s">
        <v>109</v>
      </c>
      <c r="I8058" s="19" t="s">
        <v>109</v>
      </c>
    </row>
    <row r="8059">
      <c r="A8059" s="41">
        <v>44414.0</v>
      </c>
      <c r="B8059" s="19">
        <v>954086.0</v>
      </c>
      <c r="C8059" s="19">
        <v>1.0</v>
      </c>
      <c r="D8059" s="42">
        <v>70.3</v>
      </c>
      <c r="E8059" s="43">
        <v>1.0</v>
      </c>
      <c r="F8059" s="19" t="s">
        <v>46</v>
      </c>
      <c r="G8059" s="19" t="s">
        <v>47</v>
      </c>
      <c r="H8059" s="44" t="s">
        <v>153</v>
      </c>
      <c r="I8059" s="19" t="s">
        <v>153</v>
      </c>
    </row>
    <row r="8060">
      <c r="A8060" s="41">
        <v>44414.0</v>
      </c>
      <c r="B8060" s="19">
        <v>954566.0</v>
      </c>
      <c r="C8060" s="19">
        <v>0.0</v>
      </c>
      <c r="D8060" s="42">
        <v>11.9</v>
      </c>
      <c r="E8060" s="43">
        <v>1.0</v>
      </c>
      <c r="F8060" s="19" t="s">
        <v>46</v>
      </c>
      <c r="G8060" s="19" t="s">
        <v>47</v>
      </c>
      <c r="H8060" s="44" t="s">
        <v>94</v>
      </c>
      <c r="I8060" s="19" t="s">
        <v>94</v>
      </c>
    </row>
    <row r="8061">
      <c r="A8061" s="41">
        <v>44416.0</v>
      </c>
      <c r="B8061" s="19">
        <v>955312.0</v>
      </c>
      <c r="C8061" s="19">
        <v>0.0</v>
      </c>
      <c r="D8061" s="42">
        <v>72.3</v>
      </c>
      <c r="E8061" s="43">
        <v>1.0</v>
      </c>
      <c r="F8061" s="19" t="s">
        <v>46</v>
      </c>
      <c r="G8061" s="19" t="s">
        <v>47</v>
      </c>
      <c r="H8061" s="44" t="s">
        <v>177</v>
      </c>
      <c r="I8061" s="19" t="s">
        <v>177</v>
      </c>
    </row>
    <row r="8062">
      <c r="A8062" s="41">
        <v>44416.0</v>
      </c>
      <c r="B8062" s="19">
        <v>956085.0</v>
      </c>
      <c r="C8062" s="19">
        <v>1.0</v>
      </c>
      <c r="D8062" s="42">
        <v>68.9</v>
      </c>
      <c r="E8062" s="43">
        <v>1.0</v>
      </c>
      <c r="F8062" s="19" t="s">
        <v>46</v>
      </c>
      <c r="G8062" s="19" t="s">
        <v>47</v>
      </c>
      <c r="H8062" s="44" t="s">
        <v>60</v>
      </c>
      <c r="I8062" s="19" t="s">
        <v>60</v>
      </c>
    </row>
    <row r="8063">
      <c r="A8063" s="41">
        <v>44419.0</v>
      </c>
      <c r="B8063" s="19">
        <v>957906.0</v>
      </c>
      <c r="C8063" s="19">
        <v>1.0</v>
      </c>
      <c r="D8063" s="42">
        <v>114.2</v>
      </c>
      <c r="E8063" s="43">
        <v>1.0</v>
      </c>
      <c r="F8063" s="19" t="s">
        <v>46</v>
      </c>
      <c r="G8063" s="19" t="s">
        <v>47</v>
      </c>
      <c r="H8063" s="44" t="s">
        <v>59</v>
      </c>
      <c r="I8063" s="19" t="s">
        <v>59</v>
      </c>
    </row>
    <row r="8064">
      <c r="A8064" s="41">
        <v>44420.0</v>
      </c>
      <c r="B8064" s="19">
        <v>958631.0</v>
      </c>
      <c r="C8064" s="19">
        <v>0.0</v>
      </c>
      <c r="D8064" s="42">
        <v>112.2</v>
      </c>
      <c r="E8064" s="43">
        <v>1.0</v>
      </c>
      <c r="F8064" s="19" t="s">
        <v>46</v>
      </c>
      <c r="G8064" s="19" t="s">
        <v>47</v>
      </c>
      <c r="H8064" s="44" t="s">
        <v>231</v>
      </c>
      <c r="I8064" s="19" t="s">
        <v>231</v>
      </c>
    </row>
    <row r="8065">
      <c r="A8065" s="41">
        <v>44423.0</v>
      </c>
      <c r="B8065" s="19">
        <v>960854.0</v>
      </c>
      <c r="C8065" s="19">
        <v>1.0</v>
      </c>
      <c r="D8065" s="42">
        <v>62.5</v>
      </c>
      <c r="E8065" s="43">
        <v>1.0</v>
      </c>
      <c r="F8065" s="19" t="s">
        <v>46</v>
      </c>
      <c r="G8065" s="19" t="s">
        <v>47</v>
      </c>
      <c r="H8065" s="44" t="s">
        <v>147</v>
      </c>
      <c r="I8065" s="19" t="s">
        <v>147</v>
      </c>
    </row>
    <row r="8066">
      <c r="A8066" s="41">
        <v>44409.0</v>
      </c>
      <c r="B8066" s="19">
        <v>949225.0</v>
      </c>
      <c r="C8066" s="19">
        <v>1.0</v>
      </c>
      <c r="D8066" s="42">
        <v>108.1</v>
      </c>
      <c r="E8066" s="43">
        <v>1.0</v>
      </c>
      <c r="F8066" s="19" t="s">
        <v>46</v>
      </c>
      <c r="G8066" s="19" t="s">
        <v>47</v>
      </c>
      <c r="H8066" s="44" t="s">
        <v>60</v>
      </c>
      <c r="I8066" s="19" t="s">
        <v>60</v>
      </c>
    </row>
    <row r="8067">
      <c r="A8067" s="41">
        <v>44413.0</v>
      </c>
      <c r="B8067" s="19">
        <v>952860.0</v>
      </c>
      <c r="C8067" s="19">
        <v>0.0</v>
      </c>
      <c r="D8067" s="42">
        <v>67.8</v>
      </c>
      <c r="E8067" s="43">
        <v>1.0</v>
      </c>
      <c r="F8067" s="19" t="s">
        <v>46</v>
      </c>
      <c r="G8067" s="19" t="s">
        <v>47</v>
      </c>
      <c r="H8067" s="44" t="s">
        <v>139</v>
      </c>
      <c r="I8067" s="19" t="s">
        <v>139</v>
      </c>
    </row>
    <row r="8068">
      <c r="A8068" s="41">
        <v>44413.0</v>
      </c>
      <c r="B8068" s="19">
        <v>952876.0</v>
      </c>
      <c r="C8068" s="19">
        <v>0.0</v>
      </c>
      <c r="D8068" s="42">
        <v>162.5</v>
      </c>
      <c r="E8068" s="43">
        <v>1.0</v>
      </c>
      <c r="F8068" s="19" t="s">
        <v>46</v>
      </c>
      <c r="G8068" s="19" t="s">
        <v>47</v>
      </c>
      <c r="H8068" s="44" t="s">
        <v>142</v>
      </c>
      <c r="I8068" s="19" t="s">
        <v>142</v>
      </c>
    </row>
    <row r="8069">
      <c r="A8069" s="41">
        <v>44413.0</v>
      </c>
      <c r="B8069" s="19">
        <v>953624.0</v>
      </c>
      <c r="C8069" s="19">
        <v>1.0</v>
      </c>
      <c r="D8069" s="42">
        <v>66.6</v>
      </c>
      <c r="E8069" s="43">
        <v>1.0</v>
      </c>
      <c r="F8069" s="19" t="s">
        <v>46</v>
      </c>
      <c r="G8069" s="19" t="s">
        <v>47</v>
      </c>
      <c r="H8069" s="44" t="s">
        <v>151</v>
      </c>
      <c r="I8069" s="19" t="s">
        <v>151</v>
      </c>
    </row>
    <row r="8070">
      <c r="A8070" s="41">
        <v>44413.0</v>
      </c>
      <c r="B8070" s="19">
        <v>953603.0</v>
      </c>
      <c r="C8070" s="19">
        <v>0.0</v>
      </c>
      <c r="D8070" s="42">
        <v>42.6</v>
      </c>
      <c r="E8070" s="43">
        <v>1.0</v>
      </c>
      <c r="F8070" s="19" t="s">
        <v>46</v>
      </c>
      <c r="G8070" s="19" t="s">
        <v>47</v>
      </c>
      <c r="H8070" s="44" t="s">
        <v>151</v>
      </c>
      <c r="I8070" s="19" t="s">
        <v>151</v>
      </c>
    </row>
    <row r="8071">
      <c r="A8071" s="41">
        <v>44416.0</v>
      </c>
      <c r="B8071" s="19">
        <v>956152.0</v>
      </c>
      <c r="C8071" s="19">
        <v>0.0</v>
      </c>
      <c r="D8071" s="42">
        <v>64.6</v>
      </c>
      <c r="E8071" s="43">
        <v>1.0</v>
      </c>
      <c r="F8071" s="19" t="s">
        <v>46</v>
      </c>
      <c r="G8071" s="19" t="s">
        <v>47</v>
      </c>
      <c r="H8071" s="44" t="s">
        <v>127</v>
      </c>
      <c r="I8071" s="19" t="s">
        <v>127</v>
      </c>
    </row>
    <row r="8072">
      <c r="A8072" s="41">
        <v>44419.0</v>
      </c>
      <c r="B8072" s="19">
        <v>958206.0</v>
      </c>
      <c r="C8072" s="19">
        <v>1.0</v>
      </c>
      <c r="D8072" s="42">
        <v>61.2</v>
      </c>
      <c r="E8072" s="43">
        <v>1.0</v>
      </c>
      <c r="F8072" s="19" t="s">
        <v>46</v>
      </c>
      <c r="G8072" s="19" t="s">
        <v>47</v>
      </c>
      <c r="H8072" s="44" t="s">
        <v>218</v>
      </c>
      <c r="I8072" s="19" t="s">
        <v>218</v>
      </c>
    </row>
    <row r="8073">
      <c r="A8073" s="41">
        <v>44419.0</v>
      </c>
      <c r="B8073" s="19">
        <v>958160.0</v>
      </c>
      <c r="C8073" s="19">
        <v>0.0</v>
      </c>
      <c r="D8073" s="42">
        <v>61.6</v>
      </c>
      <c r="E8073" s="43">
        <v>1.0</v>
      </c>
      <c r="F8073" s="19" t="s">
        <v>46</v>
      </c>
      <c r="G8073" s="19" t="s">
        <v>47</v>
      </c>
      <c r="H8073" s="44" t="s">
        <v>71</v>
      </c>
      <c r="I8073" s="19" t="s">
        <v>71</v>
      </c>
    </row>
    <row r="8074">
      <c r="A8074" s="41">
        <v>44420.0</v>
      </c>
      <c r="B8074" s="19">
        <v>959202.0</v>
      </c>
      <c r="C8074" s="19">
        <v>0.0</v>
      </c>
      <c r="D8074" s="42">
        <v>84.6</v>
      </c>
      <c r="E8074" s="43">
        <v>1.0</v>
      </c>
      <c r="F8074" s="19" t="s">
        <v>46</v>
      </c>
      <c r="G8074" s="19" t="s">
        <v>47</v>
      </c>
      <c r="H8074" s="44" t="s">
        <v>229</v>
      </c>
      <c r="I8074" s="19" t="s">
        <v>229</v>
      </c>
    </row>
    <row r="8075">
      <c r="A8075" s="41">
        <v>44409.0</v>
      </c>
      <c r="B8075" s="19">
        <v>949695.0</v>
      </c>
      <c r="C8075" s="19">
        <v>0.0</v>
      </c>
      <c r="D8075" s="42">
        <v>114.8</v>
      </c>
      <c r="E8075" s="43">
        <v>1.0</v>
      </c>
      <c r="F8075" s="19" t="s">
        <v>46</v>
      </c>
      <c r="G8075" s="19" t="s">
        <v>47</v>
      </c>
      <c r="H8075" s="44" t="s">
        <v>56</v>
      </c>
      <c r="I8075" s="19" t="s">
        <v>56</v>
      </c>
    </row>
    <row r="8076">
      <c r="A8076" s="41">
        <v>44409.0</v>
      </c>
      <c r="B8076" s="19">
        <v>949792.0</v>
      </c>
      <c r="C8076" s="19">
        <v>0.0</v>
      </c>
      <c r="D8076" s="42">
        <v>123.0</v>
      </c>
      <c r="E8076" s="43">
        <v>1.0</v>
      </c>
      <c r="F8076" s="19" t="s">
        <v>46</v>
      </c>
      <c r="G8076" s="19" t="s">
        <v>47</v>
      </c>
      <c r="H8076" s="44" t="s">
        <v>60</v>
      </c>
      <c r="I8076" s="19" t="s">
        <v>60</v>
      </c>
    </row>
    <row r="8077">
      <c r="A8077" s="41">
        <v>44410.0</v>
      </c>
      <c r="B8077" s="19">
        <v>950402.0</v>
      </c>
      <c r="C8077" s="19">
        <v>1.0</v>
      </c>
      <c r="D8077" s="42">
        <v>61.1</v>
      </c>
      <c r="E8077" s="43">
        <v>1.0</v>
      </c>
      <c r="F8077" s="19" t="s">
        <v>46</v>
      </c>
      <c r="G8077" s="19" t="s">
        <v>47</v>
      </c>
      <c r="H8077" s="44" t="s">
        <v>91</v>
      </c>
      <c r="I8077" s="19" t="s">
        <v>91</v>
      </c>
    </row>
    <row r="8078">
      <c r="A8078" s="41">
        <v>44411.0</v>
      </c>
      <c r="B8078" s="19">
        <v>951736.0</v>
      </c>
      <c r="C8078" s="19">
        <v>1.0</v>
      </c>
      <c r="D8078" s="42">
        <v>34.7</v>
      </c>
      <c r="E8078" s="43">
        <v>1.0</v>
      </c>
      <c r="F8078" s="19" t="s">
        <v>46</v>
      </c>
      <c r="G8078" s="19" t="s">
        <v>47</v>
      </c>
      <c r="H8078" s="44" t="s">
        <v>118</v>
      </c>
      <c r="I8078" s="19" t="s">
        <v>118</v>
      </c>
    </row>
    <row r="8079">
      <c r="A8079" s="41">
        <v>44413.0</v>
      </c>
      <c r="B8079" s="19">
        <v>953540.0</v>
      </c>
      <c r="C8079" s="19">
        <v>1.0</v>
      </c>
      <c r="D8079" s="42">
        <v>129.0</v>
      </c>
      <c r="E8079" s="43">
        <v>1.0</v>
      </c>
      <c r="F8079" s="19" t="s">
        <v>46</v>
      </c>
      <c r="G8079" s="19" t="s">
        <v>47</v>
      </c>
      <c r="H8079" s="44" t="s">
        <v>151</v>
      </c>
      <c r="I8079" s="19" t="s">
        <v>151</v>
      </c>
    </row>
    <row r="8080">
      <c r="A8080" s="41">
        <v>44413.0</v>
      </c>
      <c r="B8080" s="19">
        <v>952953.0</v>
      </c>
      <c r="C8080" s="19">
        <v>1.0</v>
      </c>
      <c r="D8080" s="42">
        <v>56.4</v>
      </c>
      <c r="E8080" s="43">
        <v>1.0</v>
      </c>
      <c r="F8080" s="19" t="s">
        <v>46</v>
      </c>
      <c r="G8080" s="19" t="s">
        <v>47</v>
      </c>
      <c r="H8080" s="44" t="s">
        <v>92</v>
      </c>
      <c r="I8080" s="19" t="s">
        <v>92</v>
      </c>
    </row>
    <row r="8081">
      <c r="A8081" s="41">
        <v>44416.0</v>
      </c>
      <c r="B8081" s="19">
        <v>956140.0</v>
      </c>
      <c r="C8081" s="19">
        <v>1.0</v>
      </c>
      <c r="D8081" s="42">
        <v>83.9</v>
      </c>
      <c r="E8081" s="43">
        <v>1.0</v>
      </c>
      <c r="F8081" s="19" t="s">
        <v>46</v>
      </c>
      <c r="G8081" s="19" t="s">
        <v>47</v>
      </c>
      <c r="H8081" s="44" t="s">
        <v>183</v>
      </c>
      <c r="I8081" s="19" t="s">
        <v>183</v>
      </c>
    </row>
    <row r="8082">
      <c r="A8082" s="41">
        <v>44420.0</v>
      </c>
      <c r="B8082" s="19">
        <v>958868.0</v>
      </c>
      <c r="C8082" s="19">
        <v>1.0</v>
      </c>
      <c r="D8082" s="42">
        <v>65.7</v>
      </c>
      <c r="E8082" s="43">
        <v>1.0</v>
      </c>
      <c r="F8082" s="19" t="s">
        <v>46</v>
      </c>
      <c r="G8082" s="19" t="s">
        <v>47</v>
      </c>
      <c r="H8082" s="44" t="s">
        <v>229</v>
      </c>
      <c r="I8082" s="19" t="s">
        <v>229</v>
      </c>
    </row>
    <row r="8083">
      <c r="A8083" s="41">
        <v>44420.0</v>
      </c>
      <c r="B8083" s="19">
        <v>958652.0</v>
      </c>
      <c r="C8083" s="19">
        <v>1.0</v>
      </c>
      <c r="D8083" s="42">
        <v>71.6</v>
      </c>
      <c r="E8083" s="43">
        <v>1.0</v>
      </c>
      <c r="F8083" s="19" t="s">
        <v>46</v>
      </c>
      <c r="G8083" s="19" t="s">
        <v>47</v>
      </c>
      <c r="H8083" s="44" t="s">
        <v>191</v>
      </c>
      <c r="I8083" s="19" t="s">
        <v>191</v>
      </c>
    </row>
    <row r="8084">
      <c r="A8084" s="41">
        <v>44421.0</v>
      </c>
      <c r="B8084" s="19">
        <v>959438.0</v>
      </c>
      <c r="C8084" s="19">
        <v>1.0</v>
      </c>
      <c r="D8084" s="42">
        <v>19.2</v>
      </c>
      <c r="E8084" s="43">
        <v>1.0</v>
      </c>
      <c r="F8084" s="19" t="s">
        <v>46</v>
      </c>
      <c r="G8084" s="19" t="s">
        <v>47</v>
      </c>
      <c r="H8084" s="44" t="s">
        <v>237</v>
      </c>
      <c r="I8084" s="19" t="s">
        <v>237</v>
      </c>
    </row>
    <row r="8085">
      <c r="A8085" s="41">
        <v>44423.0</v>
      </c>
      <c r="B8085" s="19">
        <v>960677.0</v>
      </c>
      <c r="C8085" s="19">
        <v>0.0</v>
      </c>
      <c r="D8085" s="42">
        <v>33.3</v>
      </c>
      <c r="E8085" s="43">
        <v>1.0</v>
      </c>
      <c r="F8085" s="19" t="s">
        <v>46</v>
      </c>
      <c r="G8085" s="19" t="s">
        <v>47</v>
      </c>
      <c r="H8085" s="44" t="s">
        <v>219</v>
      </c>
      <c r="I8085" s="19" t="s">
        <v>219</v>
      </c>
    </row>
    <row r="8086">
      <c r="A8086" s="41">
        <v>44410.0</v>
      </c>
      <c r="B8086" s="19">
        <v>950277.0</v>
      </c>
      <c r="C8086" s="19">
        <v>0.0</v>
      </c>
      <c r="D8086" s="42">
        <v>70.7</v>
      </c>
      <c r="E8086" s="43">
        <v>1.0</v>
      </c>
      <c r="F8086" s="19" t="s">
        <v>46</v>
      </c>
      <c r="G8086" s="19" t="s">
        <v>47</v>
      </c>
      <c r="H8086" s="44" t="s">
        <v>39</v>
      </c>
      <c r="I8086" s="19" t="s">
        <v>39</v>
      </c>
    </row>
    <row r="8087">
      <c r="A8087" s="41">
        <v>44410.0</v>
      </c>
      <c r="B8087" s="19">
        <v>950096.0</v>
      </c>
      <c r="C8087" s="19">
        <v>0.0</v>
      </c>
      <c r="D8087" s="42">
        <v>61.2</v>
      </c>
      <c r="E8087" s="43">
        <v>1.0</v>
      </c>
      <c r="F8087" s="19" t="s">
        <v>46</v>
      </c>
      <c r="G8087" s="19" t="s">
        <v>47</v>
      </c>
      <c r="H8087" s="44" t="s">
        <v>70</v>
      </c>
      <c r="I8087" s="19" t="s">
        <v>70</v>
      </c>
    </row>
    <row r="8088">
      <c r="A8088" s="41">
        <v>44411.0</v>
      </c>
      <c r="B8088" s="19">
        <v>951892.0</v>
      </c>
      <c r="C8088" s="19">
        <v>1.0</v>
      </c>
      <c r="D8088" s="42">
        <v>41.5</v>
      </c>
      <c r="E8088" s="43">
        <v>1.0</v>
      </c>
      <c r="F8088" s="19" t="s">
        <v>46</v>
      </c>
      <c r="G8088" s="19" t="s">
        <v>47</v>
      </c>
      <c r="H8088" s="44" t="s">
        <v>112</v>
      </c>
      <c r="I8088" s="19" t="s">
        <v>112</v>
      </c>
    </row>
    <row r="8089">
      <c r="A8089" s="41">
        <v>44411.0</v>
      </c>
      <c r="B8089" s="19">
        <v>951149.0</v>
      </c>
      <c r="C8089" s="19">
        <v>0.0</v>
      </c>
      <c r="D8089" s="42">
        <v>61.3</v>
      </c>
      <c r="E8089" s="43">
        <v>1.0</v>
      </c>
      <c r="F8089" s="19" t="s">
        <v>46</v>
      </c>
      <c r="G8089" s="19" t="s">
        <v>47</v>
      </c>
      <c r="H8089" s="44" t="s">
        <v>119</v>
      </c>
      <c r="I8089" s="19" t="s">
        <v>119</v>
      </c>
    </row>
    <row r="8090">
      <c r="A8090" s="41">
        <v>44412.0</v>
      </c>
      <c r="B8090" s="19">
        <v>952708.0</v>
      </c>
      <c r="C8090" s="19">
        <v>0.0</v>
      </c>
      <c r="D8090" s="42">
        <v>243.5</v>
      </c>
      <c r="E8090" s="43">
        <v>1.0</v>
      </c>
      <c r="F8090" s="19" t="s">
        <v>46</v>
      </c>
      <c r="G8090" s="19" t="s">
        <v>47</v>
      </c>
      <c r="H8090" s="44" t="s">
        <v>132</v>
      </c>
      <c r="I8090" s="19" t="s">
        <v>132</v>
      </c>
    </row>
    <row r="8091">
      <c r="A8091" s="41">
        <v>44413.0</v>
      </c>
      <c r="B8091" s="19">
        <v>953513.0</v>
      </c>
      <c r="C8091" s="19">
        <v>1.0</v>
      </c>
      <c r="D8091" s="42">
        <v>63.3</v>
      </c>
      <c r="E8091" s="43">
        <v>1.0</v>
      </c>
      <c r="F8091" s="19" t="s">
        <v>46</v>
      </c>
      <c r="G8091" s="19" t="s">
        <v>47</v>
      </c>
      <c r="H8091" s="44" t="s">
        <v>151</v>
      </c>
      <c r="I8091" s="19" t="s">
        <v>151</v>
      </c>
    </row>
    <row r="8092">
      <c r="A8092" s="41">
        <v>44413.0</v>
      </c>
      <c r="B8092" s="19">
        <v>952811.0</v>
      </c>
      <c r="C8092" s="19">
        <v>0.0</v>
      </c>
      <c r="D8092" s="42">
        <v>88.1</v>
      </c>
      <c r="E8092" s="43">
        <v>1.0</v>
      </c>
      <c r="F8092" s="19" t="s">
        <v>46</v>
      </c>
      <c r="G8092" s="19" t="s">
        <v>47</v>
      </c>
      <c r="H8092" s="44" t="s">
        <v>127</v>
      </c>
      <c r="I8092" s="19" t="s">
        <v>127</v>
      </c>
    </row>
    <row r="8093">
      <c r="A8093" s="41">
        <v>44413.0</v>
      </c>
      <c r="B8093" s="19">
        <v>953401.0</v>
      </c>
      <c r="C8093" s="19">
        <v>1.0</v>
      </c>
      <c r="D8093" s="42">
        <v>69.3</v>
      </c>
      <c r="E8093" s="43">
        <v>1.0</v>
      </c>
      <c r="F8093" s="19" t="s">
        <v>46</v>
      </c>
      <c r="G8093" s="19" t="s">
        <v>47</v>
      </c>
      <c r="H8093" s="44" t="s">
        <v>150</v>
      </c>
      <c r="I8093" s="19" t="s">
        <v>150</v>
      </c>
    </row>
    <row r="8094">
      <c r="A8094" s="41">
        <v>44413.0</v>
      </c>
      <c r="B8094" s="19">
        <v>953039.0</v>
      </c>
      <c r="C8094" s="19">
        <v>0.0</v>
      </c>
      <c r="D8094" s="42">
        <v>70.3</v>
      </c>
      <c r="E8094" s="43">
        <v>1.0</v>
      </c>
      <c r="F8094" s="19" t="s">
        <v>46</v>
      </c>
      <c r="G8094" s="19" t="s">
        <v>47</v>
      </c>
      <c r="H8094" s="44" t="s">
        <v>153</v>
      </c>
      <c r="I8094" s="19" t="s">
        <v>153</v>
      </c>
    </row>
    <row r="8095">
      <c r="A8095" s="41">
        <v>44416.0</v>
      </c>
      <c r="B8095" s="19">
        <v>955303.0</v>
      </c>
      <c r="C8095" s="19">
        <v>0.0</v>
      </c>
      <c r="D8095" s="42">
        <v>78.4</v>
      </c>
      <c r="E8095" s="43">
        <v>1.0</v>
      </c>
      <c r="F8095" s="19" t="s">
        <v>46</v>
      </c>
      <c r="G8095" s="19" t="s">
        <v>47</v>
      </c>
      <c r="H8095" s="44" t="s">
        <v>183</v>
      </c>
      <c r="I8095" s="19" t="s">
        <v>183</v>
      </c>
    </row>
    <row r="8096">
      <c r="A8096" s="41">
        <v>44416.0</v>
      </c>
      <c r="B8096" s="19">
        <v>955362.0</v>
      </c>
      <c r="C8096" s="19">
        <v>1.0</v>
      </c>
      <c r="D8096" s="42">
        <v>90.9</v>
      </c>
      <c r="E8096" s="43">
        <v>1.0</v>
      </c>
      <c r="F8096" s="19" t="s">
        <v>46</v>
      </c>
      <c r="G8096" s="19" t="s">
        <v>47</v>
      </c>
      <c r="H8096" s="44" t="s">
        <v>181</v>
      </c>
      <c r="I8096" s="19" t="s">
        <v>181</v>
      </c>
    </row>
    <row r="8097">
      <c r="A8097" s="41">
        <v>44420.0</v>
      </c>
      <c r="B8097" s="19">
        <v>958842.0</v>
      </c>
      <c r="C8097" s="19">
        <v>0.0</v>
      </c>
      <c r="D8097" s="42">
        <v>62.2</v>
      </c>
      <c r="E8097" s="43">
        <v>1.0</v>
      </c>
      <c r="F8097" s="19" t="s">
        <v>46</v>
      </c>
      <c r="G8097" s="19" t="s">
        <v>47</v>
      </c>
      <c r="H8097" s="44" t="s">
        <v>230</v>
      </c>
      <c r="I8097" s="19" t="s">
        <v>230</v>
      </c>
    </row>
    <row r="8098">
      <c r="A8098" s="41">
        <v>44421.0</v>
      </c>
      <c r="B8098" s="19">
        <v>959466.0</v>
      </c>
      <c r="C8098" s="19">
        <v>0.0</v>
      </c>
      <c r="D8098" s="42">
        <v>91.0</v>
      </c>
      <c r="E8098" s="43">
        <v>1.0</v>
      </c>
      <c r="F8098" s="19" t="s">
        <v>46</v>
      </c>
      <c r="G8098" s="19" t="s">
        <v>47</v>
      </c>
      <c r="H8098" s="44" t="s">
        <v>237</v>
      </c>
      <c r="I8098" s="19" t="s">
        <v>237</v>
      </c>
    </row>
    <row r="8099">
      <c r="A8099" s="41">
        <v>44422.0</v>
      </c>
      <c r="B8099" s="19">
        <v>960207.0</v>
      </c>
      <c r="C8099" s="19">
        <v>1.0</v>
      </c>
      <c r="D8099" s="42">
        <v>121.9</v>
      </c>
      <c r="E8099" s="43">
        <v>1.0</v>
      </c>
      <c r="F8099" s="19" t="s">
        <v>46</v>
      </c>
      <c r="G8099" s="19" t="s">
        <v>47</v>
      </c>
      <c r="H8099" s="44" t="s">
        <v>236</v>
      </c>
      <c r="I8099" s="19" t="s">
        <v>236</v>
      </c>
    </row>
    <row r="8100">
      <c r="A8100" s="41">
        <v>44409.0</v>
      </c>
      <c r="B8100" s="19">
        <v>949282.0</v>
      </c>
      <c r="C8100" s="19">
        <v>1.0</v>
      </c>
      <c r="D8100" s="42">
        <v>81.0</v>
      </c>
      <c r="E8100" s="43">
        <v>1.0</v>
      </c>
      <c r="F8100" s="19" t="s">
        <v>46</v>
      </c>
      <c r="G8100" s="19" t="s">
        <v>47</v>
      </c>
      <c r="H8100" s="44" t="s">
        <v>81</v>
      </c>
      <c r="I8100" s="19" t="s">
        <v>81</v>
      </c>
    </row>
    <row r="8101">
      <c r="A8101" s="41">
        <v>44411.0</v>
      </c>
      <c r="B8101" s="19">
        <v>951821.0</v>
      </c>
      <c r="C8101" s="19">
        <v>0.0</v>
      </c>
      <c r="D8101" s="42">
        <v>95.9</v>
      </c>
      <c r="E8101" s="43">
        <v>1.0</v>
      </c>
      <c r="F8101" s="19" t="s">
        <v>46</v>
      </c>
      <c r="G8101" s="19" t="s">
        <v>47</v>
      </c>
      <c r="H8101" s="44" t="s">
        <v>70</v>
      </c>
      <c r="I8101" s="19" t="s">
        <v>70</v>
      </c>
    </row>
    <row r="8102">
      <c r="A8102" s="41">
        <v>44416.0</v>
      </c>
      <c r="B8102" s="19">
        <v>955453.0</v>
      </c>
      <c r="C8102" s="19">
        <v>1.0</v>
      </c>
      <c r="D8102" s="42">
        <v>46.0</v>
      </c>
      <c r="E8102" s="43">
        <v>1.0</v>
      </c>
      <c r="F8102" s="19" t="s">
        <v>46</v>
      </c>
      <c r="G8102" s="19" t="s">
        <v>47</v>
      </c>
      <c r="H8102" s="44" t="s">
        <v>183</v>
      </c>
      <c r="I8102" s="19" t="s">
        <v>183</v>
      </c>
    </row>
    <row r="8103">
      <c r="A8103" s="41">
        <v>44418.0</v>
      </c>
      <c r="B8103" s="19">
        <v>957426.0</v>
      </c>
      <c r="C8103" s="19">
        <v>1.0</v>
      </c>
      <c r="D8103" s="42">
        <v>51.4</v>
      </c>
      <c r="E8103" s="43">
        <v>1.0</v>
      </c>
      <c r="F8103" s="19" t="s">
        <v>46</v>
      </c>
      <c r="G8103" s="19" t="s">
        <v>47</v>
      </c>
      <c r="H8103" s="44" t="s">
        <v>208</v>
      </c>
      <c r="I8103" s="19" t="s">
        <v>208</v>
      </c>
    </row>
    <row r="8104">
      <c r="A8104" s="41">
        <v>44418.0</v>
      </c>
      <c r="B8104" s="19">
        <v>957286.0</v>
      </c>
      <c r="C8104" s="19">
        <v>1.0</v>
      </c>
      <c r="D8104" s="42">
        <v>42.7</v>
      </c>
      <c r="E8104" s="43">
        <v>1.0</v>
      </c>
      <c r="F8104" s="19" t="s">
        <v>46</v>
      </c>
      <c r="G8104" s="19" t="s">
        <v>47</v>
      </c>
      <c r="H8104" s="44" t="s">
        <v>202</v>
      </c>
      <c r="I8104" s="19" t="s">
        <v>202</v>
      </c>
    </row>
    <row r="8105">
      <c r="A8105" s="41">
        <v>44420.0</v>
      </c>
      <c r="B8105" s="19">
        <v>958731.0</v>
      </c>
      <c r="C8105" s="19">
        <v>1.0</v>
      </c>
      <c r="D8105" s="42">
        <v>63.6</v>
      </c>
      <c r="E8105" s="43">
        <v>1.0</v>
      </c>
      <c r="F8105" s="19" t="s">
        <v>46</v>
      </c>
      <c r="G8105" s="19" t="s">
        <v>47</v>
      </c>
      <c r="H8105" s="44" t="s">
        <v>232</v>
      </c>
      <c r="I8105" s="19" t="s">
        <v>232</v>
      </c>
    </row>
    <row r="8106">
      <c r="A8106" s="41">
        <v>44420.0</v>
      </c>
      <c r="B8106" s="19">
        <v>959151.0</v>
      </c>
      <c r="C8106" s="19">
        <v>1.0</v>
      </c>
      <c r="D8106" s="42">
        <v>100.7</v>
      </c>
      <c r="E8106" s="43">
        <v>1.0</v>
      </c>
      <c r="F8106" s="19" t="s">
        <v>46</v>
      </c>
      <c r="G8106" s="19" t="s">
        <v>47</v>
      </c>
      <c r="H8106" s="44" t="s">
        <v>230</v>
      </c>
      <c r="I8106" s="19" t="s">
        <v>230</v>
      </c>
    </row>
    <row r="8107">
      <c r="A8107" s="41">
        <v>44421.0</v>
      </c>
      <c r="B8107" s="19">
        <v>959600.0</v>
      </c>
      <c r="C8107" s="19">
        <v>1.0</v>
      </c>
      <c r="D8107" s="42">
        <v>80.8</v>
      </c>
      <c r="E8107" s="43">
        <v>1.0</v>
      </c>
      <c r="F8107" s="19" t="s">
        <v>46</v>
      </c>
      <c r="G8107" s="19" t="s">
        <v>47</v>
      </c>
      <c r="H8107" s="44" t="s">
        <v>238</v>
      </c>
      <c r="I8107" s="19" t="s">
        <v>238</v>
      </c>
    </row>
    <row r="8108">
      <c r="A8108" s="41">
        <v>44423.0</v>
      </c>
      <c r="B8108" s="19">
        <v>960720.0</v>
      </c>
      <c r="C8108" s="19">
        <v>1.0</v>
      </c>
      <c r="D8108" s="42">
        <v>199.3</v>
      </c>
      <c r="E8108" s="43">
        <v>1.0</v>
      </c>
      <c r="F8108" s="19" t="s">
        <v>46</v>
      </c>
      <c r="G8108" s="19" t="s">
        <v>47</v>
      </c>
      <c r="H8108" s="44" t="s">
        <v>251</v>
      </c>
      <c r="I8108" s="19" t="s">
        <v>251</v>
      </c>
    </row>
    <row r="8109">
      <c r="A8109" s="41">
        <v>44423.0</v>
      </c>
      <c r="B8109" s="19">
        <v>960537.0</v>
      </c>
      <c r="C8109" s="19">
        <v>0.0</v>
      </c>
      <c r="D8109" s="42">
        <v>11.7</v>
      </c>
      <c r="E8109" s="43">
        <v>1.0</v>
      </c>
      <c r="F8109" s="19" t="s">
        <v>46</v>
      </c>
      <c r="G8109" s="19" t="s">
        <v>47</v>
      </c>
      <c r="H8109" s="44" t="s">
        <v>253</v>
      </c>
      <c r="I8109" s="19" t="s">
        <v>253</v>
      </c>
    </row>
    <row r="8110">
      <c r="A8110" s="41">
        <v>44410.0</v>
      </c>
      <c r="B8110" s="19">
        <v>950193.0</v>
      </c>
      <c r="C8110" s="19">
        <v>1.0</v>
      </c>
      <c r="D8110" s="42">
        <v>129.6</v>
      </c>
      <c r="E8110" s="43">
        <v>1.0</v>
      </c>
      <c r="F8110" s="19" t="s">
        <v>46</v>
      </c>
      <c r="G8110" s="19" t="s">
        <v>47</v>
      </c>
      <c r="H8110" s="44" t="s">
        <v>99</v>
      </c>
      <c r="I8110" s="19" t="s">
        <v>99</v>
      </c>
    </row>
    <row r="8111">
      <c r="A8111" s="41">
        <v>44412.0</v>
      </c>
      <c r="B8111" s="19">
        <v>952390.0</v>
      </c>
      <c r="C8111" s="19">
        <v>0.0</v>
      </c>
      <c r="D8111" s="42">
        <v>120.5</v>
      </c>
      <c r="E8111" s="43">
        <v>1.0</v>
      </c>
      <c r="F8111" s="19" t="s">
        <v>46</v>
      </c>
      <c r="G8111" s="19" t="s">
        <v>47</v>
      </c>
      <c r="H8111" s="44" t="s">
        <v>71</v>
      </c>
      <c r="I8111" s="19" t="s">
        <v>71</v>
      </c>
    </row>
    <row r="8112">
      <c r="A8112" s="41">
        <v>44413.0</v>
      </c>
      <c r="B8112" s="19">
        <v>953145.0</v>
      </c>
      <c r="C8112" s="19">
        <v>0.0</v>
      </c>
      <c r="D8112" s="42">
        <v>69.4</v>
      </c>
      <c r="E8112" s="43">
        <v>1.0</v>
      </c>
      <c r="F8112" s="19" t="s">
        <v>46</v>
      </c>
      <c r="G8112" s="19" t="s">
        <v>47</v>
      </c>
      <c r="H8112" s="44" t="s">
        <v>151</v>
      </c>
      <c r="I8112" s="19" t="s">
        <v>151</v>
      </c>
    </row>
    <row r="8113">
      <c r="A8113" s="41">
        <v>44413.0</v>
      </c>
      <c r="B8113" s="19">
        <v>953002.0</v>
      </c>
      <c r="C8113" s="19">
        <v>0.0</v>
      </c>
      <c r="D8113" s="42">
        <v>69.0</v>
      </c>
      <c r="E8113" s="43">
        <v>1.0</v>
      </c>
      <c r="F8113" s="19" t="s">
        <v>46</v>
      </c>
      <c r="G8113" s="19" t="s">
        <v>47</v>
      </c>
      <c r="H8113" s="44" t="s">
        <v>145</v>
      </c>
      <c r="I8113" s="19" t="s">
        <v>145</v>
      </c>
    </row>
    <row r="8114">
      <c r="A8114" s="41">
        <v>44416.0</v>
      </c>
      <c r="B8114" s="19">
        <v>955412.0</v>
      </c>
      <c r="C8114" s="19">
        <v>0.0</v>
      </c>
      <c r="D8114" s="42">
        <v>61.5</v>
      </c>
      <c r="E8114" s="43">
        <v>1.0</v>
      </c>
      <c r="F8114" s="19" t="s">
        <v>46</v>
      </c>
      <c r="G8114" s="19" t="s">
        <v>47</v>
      </c>
      <c r="H8114" s="44" t="s">
        <v>180</v>
      </c>
      <c r="I8114" s="19" t="s">
        <v>180</v>
      </c>
    </row>
    <row r="8115">
      <c r="A8115" s="41">
        <v>44416.0</v>
      </c>
      <c r="B8115" s="19">
        <v>956019.0</v>
      </c>
      <c r="C8115" s="19">
        <v>1.0</v>
      </c>
      <c r="D8115" s="42">
        <v>67.8</v>
      </c>
      <c r="E8115" s="43">
        <v>1.0</v>
      </c>
      <c r="F8115" s="19" t="s">
        <v>46</v>
      </c>
      <c r="G8115" s="19" t="s">
        <v>47</v>
      </c>
      <c r="H8115" s="44" t="s">
        <v>54</v>
      </c>
      <c r="I8115" s="19" t="s">
        <v>54</v>
      </c>
    </row>
    <row r="8116">
      <c r="A8116" s="41">
        <v>44416.0</v>
      </c>
      <c r="B8116" s="19">
        <v>955389.0</v>
      </c>
      <c r="C8116" s="19">
        <v>0.0</v>
      </c>
      <c r="D8116" s="42">
        <v>68.1</v>
      </c>
      <c r="E8116" s="43">
        <v>1.0</v>
      </c>
      <c r="F8116" s="19" t="s">
        <v>46</v>
      </c>
      <c r="G8116" s="19" t="s">
        <v>47</v>
      </c>
      <c r="H8116" s="44" t="s">
        <v>183</v>
      </c>
      <c r="I8116" s="19" t="s">
        <v>183</v>
      </c>
    </row>
    <row r="8117">
      <c r="A8117" s="41">
        <v>44419.0</v>
      </c>
      <c r="B8117" s="19">
        <v>958500.0</v>
      </c>
      <c r="C8117" s="19">
        <v>0.0</v>
      </c>
      <c r="D8117" s="42">
        <v>57.2</v>
      </c>
      <c r="E8117" s="43">
        <v>1.0</v>
      </c>
      <c r="F8117" s="19" t="s">
        <v>46</v>
      </c>
      <c r="G8117" s="19" t="s">
        <v>47</v>
      </c>
      <c r="H8117" s="44" t="s">
        <v>180</v>
      </c>
      <c r="I8117" s="19" t="s">
        <v>180</v>
      </c>
    </row>
    <row r="8118">
      <c r="A8118" s="41">
        <v>44420.0</v>
      </c>
      <c r="B8118" s="19">
        <v>958665.0</v>
      </c>
      <c r="C8118" s="19">
        <v>0.0</v>
      </c>
      <c r="D8118" s="42">
        <v>80.3</v>
      </c>
      <c r="E8118" s="43">
        <v>1.0</v>
      </c>
      <c r="F8118" s="19" t="s">
        <v>46</v>
      </c>
      <c r="G8118" s="19" t="s">
        <v>47</v>
      </c>
      <c r="H8118" s="44" t="s">
        <v>230</v>
      </c>
      <c r="I8118" s="19" t="s">
        <v>230</v>
      </c>
    </row>
    <row r="8119">
      <c r="A8119" s="41">
        <v>44423.0</v>
      </c>
      <c r="B8119" s="19">
        <v>961170.0</v>
      </c>
      <c r="C8119" s="19">
        <v>0.0</v>
      </c>
      <c r="D8119" s="42">
        <v>143.9</v>
      </c>
      <c r="E8119" s="43">
        <v>1.0</v>
      </c>
      <c r="F8119" s="19" t="s">
        <v>46</v>
      </c>
      <c r="G8119" s="19" t="s">
        <v>47</v>
      </c>
      <c r="H8119" s="44" t="s">
        <v>248</v>
      </c>
      <c r="I8119" s="19" t="s">
        <v>248</v>
      </c>
    </row>
    <row r="8120">
      <c r="A8120" s="41">
        <v>44423.0</v>
      </c>
      <c r="B8120" s="19">
        <v>960791.0</v>
      </c>
      <c r="C8120" s="19">
        <v>0.0</v>
      </c>
      <c r="D8120" s="42">
        <v>28.3</v>
      </c>
      <c r="E8120" s="43">
        <v>1.0</v>
      </c>
      <c r="F8120" s="19" t="s">
        <v>46</v>
      </c>
      <c r="G8120" s="19" t="s">
        <v>47</v>
      </c>
      <c r="H8120" s="44" t="s">
        <v>248</v>
      </c>
      <c r="I8120" s="19" t="s">
        <v>248</v>
      </c>
    </row>
    <row r="8121">
      <c r="A8121" s="41">
        <v>44423.0</v>
      </c>
      <c r="B8121" s="19">
        <v>960643.0</v>
      </c>
      <c r="C8121" s="19">
        <v>1.0</v>
      </c>
      <c r="D8121" s="42">
        <v>68.6</v>
      </c>
      <c r="E8121" s="43">
        <v>1.0</v>
      </c>
      <c r="F8121" s="19" t="s">
        <v>46</v>
      </c>
      <c r="G8121" s="19" t="s">
        <v>47</v>
      </c>
      <c r="H8121" s="44" t="s">
        <v>251</v>
      </c>
      <c r="I8121" s="19" t="s">
        <v>251</v>
      </c>
    </row>
    <row r="8122">
      <c r="A8122" s="41">
        <v>44409.0</v>
      </c>
      <c r="B8122" s="19">
        <v>949168.0</v>
      </c>
      <c r="C8122" s="19">
        <v>0.0</v>
      </c>
      <c r="D8122" s="42">
        <v>100.4</v>
      </c>
      <c r="E8122" s="43">
        <v>1.0</v>
      </c>
      <c r="F8122" s="19" t="s">
        <v>46</v>
      </c>
      <c r="G8122" s="19" t="s">
        <v>47</v>
      </c>
      <c r="H8122" s="44" t="s">
        <v>79</v>
      </c>
      <c r="I8122" s="19" t="s">
        <v>79</v>
      </c>
    </row>
    <row r="8123">
      <c r="A8123" s="41">
        <v>44410.0</v>
      </c>
      <c r="B8123" s="19">
        <v>950129.0</v>
      </c>
      <c r="C8123" s="19">
        <v>1.0</v>
      </c>
      <c r="D8123" s="42">
        <v>45.4</v>
      </c>
      <c r="E8123" s="43">
        <v>1.0</v>
      </c>
      <c r="F8123" s="19" t="s">
        <v>46</v>
      </c>
      <c r="G8123" s="19" t="s">
        <v>47</v>
      </c>
      <c r="H8123" s="44" t="s">
        <v>80</v>
      </c>
      <c r="I8123" s="19" t="s">
        <v>80</v>
      </c>
    </row>
    <row r="8124">
      <c r="A8124" s="41">
        <v>44410.0</v>
      </c>
      <c r="B8124" s="19">
        <v>950079.0</v>
      </c>
      <c r="C8124" s="19">
        <v>0.0</v>
      </c>
      <c r="D8124" s="42">
        <v>70.8</v>
      </c>
      <c r="E8124" s="43">
        <v>1.0</v>
      </c>
      <c r="F8124" s="19" t="s">
        <v>46</v>
      </c>
      <c r="G8124" s="19" t="s">
        <v>47</v>
      </c>
      <c r="H8124" s="44" t="s">
        <v>103</v>
      </c>
      <c r="I8124" s="19" t="s">
        <v>103</v>
      </c>
    </row>
    <row r="8125">
      <c r="A8125" s="41">
        <v>44413.0</v>
      </c>
      <c r="B8125" s="19">
        <v>953208.0</v>
      </c>
      <c r="C8125" s="19">
        <v>1.0</v>
      </c>
      <c r="D8125" s="42">
        <v>61.3</v>
      </c>
      <c r="E8125" s="43">
        <v>1.0</v>
      </c>
      <c r="F8125" s="19" t="s">
        <v>46</v>
      </c>
      <c r="G8125" s="19" t="s">
        <v>47</v>
      </c>
      <c r="H8125" s="44" t="s">
        <v>152</v>
      </c>
      <c r="I8125" s="19" t="s">
        <v>152</v>
      </c>
    </row>
    <row r="8126">
      <c r="A8126" s="41">
        <v>44415.0</v>
      </c>
      <c r="B8126" s="19">
        <v>955073.0</v>
      </c>
      <c r="C8126" s="19">
        <v>0.0</v>
      </c>
      <c r="D8126" s="42">
        <v>143.1</v>
      </c>
      <c r="E8126" s="43">
        <v>1.0</v>
      </c>
      <c r="F8126" s="19" t="s">
        <v>46</v>
      </c>
      <c r="G8126" s="19" t="s">
        <v>47</v>
      </c>
      <c r="H8126" s="44" t="s">
        <v>139</v>
      </c>
      <c r="I8126" s="19" t="s">
        <v>139</v>
      </c>
    </row>
    <row r="8127">
      <c r="A8127" s="41">
        <v>44415.0</v>
      </c>
      <c r="B8127" s="19">
        <v>954939.0</v>
      </c>
      <c r="C8127" s="19">
        <v>1.0</v>
      </c>
      <c r="D8127" s="42">
        <v>74.9</v>
      </c>
      <c r="E8127" s="43">
        <v>1.0</v>
      </c>
      <c r="F8127" s="19" t="s">
        <v>46</v>
      </c>
      <c r="G8127" s="19" t="s">
        <v>47</v>
      </c>
      <c r="H8127" s="44" t="s">
        <v>152</v>
      </c>
      <c r="I8127" s="19" t="s">
        <v>152</v>
      </c>
    </row>
    <row r="8128">
      <c r="A8128" s="41">
        <v>44418.0</v>
      </c>
      <c r="B8128" s="19">
        <v>957272.0</v>
      </c>
      <c r="C8128" s="19">
        <v>0.0</v>
      </c>
      <c r="D8128" s="42">
        <v>33.2</v>
      </c>
      <c r="E8128" s="43">
        <v>1.0</v>
      </c>
      <c r="F8128" s="19" t="s">
        <v>46</v>
      </c>
      <c r="G8128" s="19" t="s">
        <v>47</v>
      </c>
      <c r="H8128" s="44" t="s">
        <v>208</v>
      </c>
      <c r="I8128" s="19" t="s">
        <v>208</v>
      </c>
    </row>
    <row r="8129">
      <c r="A8129" s="41">
        <v>44420.0</v>
      </c>
      <c r="B8129" s="19">
        <v>958994.0</v>
      </c>
      <c r="C8129" s="19">
        <v>0.0</v>
      </c>
      <c r="D8129" s="42">
        <v>43.6</v>
      </c>
      <c r="E8129" s="43">
        <v>1.0</v>
      </c>
      <c r="F8129" s="19" t="s">
        <v>46</v>
      </c>
      <c r="G8129" s="19" t="s">
        <v>47</v>
      </c>
      <c r="H8129" s="44" t="s">
        <v>71</v>
      </c>
      <c r="I8129" s="19" t="s">
        <v>71</v>
      </c>
    </row>
    <row r="8130">
      <c r="A8130" s="41">
        <v>44421.0</v>
      </c>
      <c r="B8130" s="19">
        <v>959511.0</v>
      </c>
      <c r="C8130" s="19">
        <v>1.0</v>
      </c>
      <c r="D8130" s="42">
        <v>102.2</v>
      </c>
      <c r="E8130" s="43">
        <v>1.0</v>
      </c>
      <c r="F8130" s="19" t="s">
        <v>46</v>
      </c>
      <c r="G8130" s="19" t="s">
        <v>47</v>
      </c>
      <c r="H8130" s="44" t="s">
        <v>237</v>
      </c>
      <c r="I8130" s="19" t="s">
        <v>237</v>
      </c>
    </row>
    <row r="8131">
      <c r="A8131" s="41">
        <v>44409.0</v>
      </c>
      <c r="B8131" s="19">
        <v>949281.0</v>
      </c>
      <c r="C8131" s="19">
        <v>0.0</v>
      </c>
      <c r="D8131" s="42">
        <v>38.1</v>
      </c>
      <c r="E8131" s="43">
        <v>1.0</v>
      </c>
      <c r="F8131" s="19" t="s">
        <v>46</v>
      </c>
      <c r="G8131" s="19" t="s">
        <v>47</v>
      </c>
      <c r="H8131" s="44" t="s">
        <v>59</v>
      </c>
      <c r="I8131" s="19" t="s">
        <v>59</v>
      </c>
    </row>
    <row r="8132">
      <c r="A8132" s="41">
        <v>44415.0</v>
      </c>
      <c r="B8132" s="19">
        <v>955010.0</v>
      </c>
      <c r="C8132" s="19">
        <v>1.0</v>
      </c>
      <c r="D8132" s="42">
        <v>80.6</v>
      </c>
      <c r="E8132" s="43">
        <v>1.0</v>
      </c>
      <c r="F8132" s="19" t="s">
        <v>46</v>
      </c>
      <c r="G8132" s="19" t="s">
        <v>47</v>
      </c>
      <c r="H8132" s="44" t="s">
        <v>165</v>
      </c>
      <c r="I8132" s="19" t="s">
        <v>165</v>
      </c>
    </row>
    <row r="8133">
      <c r="A8133" s="41">
        <v>44416.0</v>
      </c>
      <c r="B8133" s="19">
        <v>955568.0</v>
      </c>
      <c r="C8133" s="19">
        <v>0.0</v>
      </c>
      <c r="D8133" s="42">
        <v>95.0</v>
      </c>
      <c r="E8133" s="43">
        <v>1.0</v>
      </c>
      <c r="F8133" s="19" t="s">
        <v>46</v>
      </c>
      <c r="G8133" s="19" t="s">
        <v>47</v>
      </c>
      <c r="H8133" s="44" t="s">
        <v>173</v>
      </c>
      <c r="I8133" s="19" t="s">
        <v>173</v>
      </c>
    </row>
    <row r="8134">
      <c r="A8134" s="41">
        <v>44418.0</v>
      </c>
      <c r="B8134" s="19">
        <v>957810.0</v>
      </c>
      <c r="C8134" s="19">
        <v>0.0</v>
      </c>
      <c r="D8134" s="42">
        <v>144.1</v>
      </c>
      <c r="E8134" s="43">
        <v>1.0</v>
      </c>
      <c r="F8134" s="19" t="s">
        <v>46</v>
      </c>
      <c r="G8134" s="19" t="s">
        <v>47</v>
      </c>
      <c r="H8134" s="44" t="s">
        <v>203</v>
      </c>
      <c r="I8134" s="19" t="s">
        <v>203</v>
      </c>
    </row>
    <row r="8135">
      <c r="A8135" s="41">
        <v>44420.0</v>
      </c>
      <c r="B8135" s="19">
        <v>958662.0</v>
      </c>
      <c r="C8135" s="19">
        <v>0.0</v>
      </c>
      <c r="D8135" s="42">
        <v>496.8</v>
      </c>
      <c r="E8135" s="43">
        <v>1.0</v>
      </c>
      <c r="F8135" s="19" t="s">
        <v>46</v>
      </c>
      <c r="G8135" s="19" t="s">
        <v>47</v>
      </c>
      <c r="H8135" s="44" t="s">
        <v>71</v>
      </c>
      <c r="I8135" s="19" t="s">
        <v>71</v>
      </c>
    </row>
    <row r="8136">
      <c r="A8136" s="41">
        <v>44409.0</v>
      </c>
      <c r="B8136" s="19">
        <v>949264.0</v>
      </c>
      <c r="C8136" s="19">
        <v>0.0</v>
      </c>
      <c r="D8136" s="42">
        <v>52.6</v>
      </c>
      <c r="E8136" s="43">
        <v>1.0</v>
      </c>
      <c r="F8136" s="19" t="s">
        <v>46</v>
      </c>
      <c r="G8136" s="19" t="s">
        <v>47</v>
      </c>
      <c r="H8136" s="44" t="s">
        <v>50</v>
      </c>
      <c r="I8136" s="19" t="s">
        <v>50</v>
      </c>
    </row>
    <row r="8137">
      <c r="A8137" s="41">
        <v>44410.0</v>
      </c>
      <c r="B8137" s="19">
        <v>950738.0</v>
      </c>
      <c r="C8137" s="19">
        <v>0.0</v>
      </c>
      <c r="D8137" s="42">
        <v>33.5</v>
      </c>
      <c r="E8137" s="43">
        <v>1.0</v>
      </c>
      <c r="F8137" s="19" t="s">
        <v>46</v>
      </c>
      <c r="G8137" s="19" t="s">
        <v>47</v>
      </c>
      <c r="H8137" s="44" t="s">
        <v>99</v>
      </c>
      <c r="I8137" s="19" t="s">
        <v>99</v>
      </c>
    </row>
    <row r="8138">
      <c r="A8138" s="41">
        <v>44412.0</v>
      </c>
      <c r="B8138" s="19">
        <v>952406.0</v>
      </c>
      <c r="C8138" s="19">
        <v>0.0</v>
      </c>
      <c r="D8138" s="42">
        <v>110.2</v>
      </c>
      <c r="E8138" s="43">
        <v>1.0</v>
      </c>
      <c r="F8138" s="19" t="s">
        <v>46</v>
      </c>
      <c r="G8138" s="19" t="s">
        <v>47</v>
      </c>
      <c r="H8138" s="44" t="s">
        <v>51</v>
      </c>
      <c r="I8138" s="19" t="s">
        <v>51</v>
      </c>
    </row>
    <row r="8139">
      <c r="A8139" s="41">
        <v>44412.0</v>
      </c>
      <c r="B8139" s="19">
        <v>952521.0</v>
      </c>
      <c r="C8139" s="19">
        <v>0.0</v>
      </c>
      <c r="D8139" s="42">
        <v>39.1</v>
      </c>
      <c r="E8139" s="43">
        <v>1.0</v>
      </c>
      <c r="F8139" s="19" t="s">
        <v>46</v>
      </c>
      <c r="G8139" s="19" t="s">
        <v>47</v>
      </c>
      <c r="H8139" s="44" t="s">
        <v>123</v>
      </c>
      <c r="I8139" s="19" t="s">
        <v>123</v>
      </c>
    </row>
    <row r="8140">
      <c r="A8140" s="41">
        <v>44416.0</v>
      </c>
      <c r="B8140" s="19">
        <v>955775.0</v>
      </c>
      <c r="C8140" s="19">
        <v>0.0</v>
      </c>
      <c r="D8140" s="42">
        <v>128.6</v>
      </c>
      <c r="E8140" s="43">
        <v>1.0</v>
      </c>
      <c r="F8140" s="19" t="s">
        <v>46</v>
      </c>
      <c r="G8140" s="19" t="s">
        <v>47</v>
      </c>
      <c r="H8140" s="44" t="s">
        <v>183</v>
      </c>
      <c r="I8140" s="19" t="s">
        <v>183</v>
      </c>
    </row>
    <row r="8141">
      <c r="A8141" s="41">
        <v>44420.0</v>
      </c>
      <c r="B8141" s="19">
        <v>958582.0</v>
      </c>
      <c r="C8141" s="19">
        <v>0.0</v>
      </c>
      <c r="D8141" s="42">
        <v>90.3</v>
      </c>
      <c r="E8141" s="43">
        <v>1.0</v>
      </c>
      <c r="F8141" s="19" t="s">
        <v>46</v>
      </c>
      <c r="G8141" s="19" t="s">
        <v>47</v>
      </c>
      <c r="H8141" s="44" t="s">
        <v>226</v>
      </c>
      <c r="I8141" s="19" t="s">
        <v>226</v>
      </c>
    </row>
    <row r="8142">
      <c r="A8142" s="41">
        <v>44420.0</v>
      </c>
      <c r="B8142" s="19">
        <v>959013.0</v>
      </c>
      <c r="C8142" s="19">
        <v>0.0</v>
      </c>
      <c r="D8142" s="42">
        <v>62.9</v>
      </c>
      <c r="E8142" s="43">
        <v>1.0</v>
      </c>
      <c r="F8142" s="19" t="s">
        <v>46</v>
      </c>
      <c r="G8142" s="19" t="s">
        <v>47</v>
      </c>
      <c r="H8142" s="44" t="s">
        <v>227</v>
      </c>
      <c r="I8142" s="19" t="s">
        <v>227</v>
      </c>
    </row>
    <row r="8143">
      <c r="A8143" s="41">
        <v>44421.0</v>
      </c>
      <c r="B8143" s="19">
        <v>959900.0</v>
      </c>
      <c r="C8143" s="19">
        <v>0.0</v>
      </c>
      <c r="D8143" s="42">
        <v>39.8</v>
      </c>
      <c r="E8143" s="43">
        <v>1.0</v>
      </c>
      <c r="F8143" s="19" t="s">
        <v>46</v>
      </c>
      <c r="G8143" s="19" t="s">
        <v>47</v>
      </c>
      <c r="H8143" s="44" t="s">
        <v>235</v>
      </c>
      <c r="I8143" s="19" t="s">
        <v>235</v>
      </c>
    </row>
    <row r="8144">
      <c r="A8144" s="41">
        <v>44423.0</v>
      </c>
      <c r="B8144" s="19">
        <v>960672.0</v>
      </c>
      <c r="C8144" s="19">
        <v>0.0</v>
      </c>
      <c r="D8144" s="42">
        <v>49.5</v>
      </c>
      <c r="E8144" s="43">
        <v>1.0</v>
      </c>
      <c r="F8144" s="19" t="s">
        <v>46</v>
      </c>
      <c r="G8144" s="19" t="s">
        <v>47</v>
      </c>
      <c r="H8144" s="44" t="s">
        <v>254</v>
      </c>
      <c r="I8144" s="19" t="s">
        <v>254</v>
      </c>
    </row>
    <row r="8145">
      <c r="A8145" s="41">
        <v>44423.0</v>
      </c>
      <c r="B8145" s="19">
        <v>960545.0</v>
      </c>
      <c r="C8145" s="19">
        <v>0.0</v>
      </c>
      <c r="D8145" s="42">
        <v>78.9</v>
      </c>
      <c r="E8145" s="43">
        <v>1.0</v>
      </c>
      <c r="F8145" s="19" t="s">
        <v>46</v>
      </c>
      <c r="G8145" s="19" t="s">
        <v>47</v>
      </c>
      <c r="H8145" s="44" t="s">
        <v>246</v>
      </c>
      <c r="I8145" s="19" t="s">
        <v>246</v>
      </c>
    </row>
    <row r="8146">
      <c r="A8146" s="41">
        <v>44409.0</v>
      </c>
      <c r="B8146" s="19">
        <v>949176.0</v>
      </c>
      <c r="C8146" s="19">
        <v>1.0</v>
      </c>
      <c r="D8146" s="42">
        <v>9.7</v>
      </c>
      <c r="E8146" s="43">
        <v>1.0</v>
      </c>
      <c r="F8146" s="19" t="s">
        <v>46</v>
      </c>
      <c r="G8146" s="19" t="s">
        <v>47</v>
      </c>
      <c r="H8146" s="44" t="s">
        <v>63</v>
      </c>
      <c r="I8146" s="19" t="s">
        <v>63</v>
      </c>
    </row>
    <row r="8147">
      <c r="A8147" s="41">
        <v>44410.0</v>
      </c>
      <c r="B8147" s="19">
        <v>950368.0</v>
      </c>
      <c r="C8147" s="19">
        <v>1.0</v>
      </c>
      <c r="D8147" s="42">
        <v>71.8</v>
      </c>
      <c r="E8147" s="43">
        <v>1.0</v>
      </c>
      <c r="F8147" s="19" t="s">
        <v>46</v>
      </c>
      <c r="G8147" s="19" t="s">
        <v>47</v>
      </c>
      <c r="H8147" s="44" t="s">
        <v>87</v>
      </c>
      <c r="I8147" s="19" t="s">
        <v>87</v>
      </c>
    </row>
    <row r="8148">
      <c r="A8148" s="41">
        <v>44411.0</v>
      </c>
      <c r="B8148" s="19">
        <v>951108.0</v>
      </c>
      <c r="C8148" s="19">
        <v>1.0</v>
      </c>
      <c r="D8148" s="42">
        <v>61.8</v>
      </c>
      <c r="E8148" s="43">
        <v>1.0</v>
      </c>
      <c r="F8148" s="19" t="s">
        <v>46</v>
      </c>
      <c r="G8148" s="19" t="s">
        <v>47</v>
      </c>
      <c r="H8148" s="44" t="s">
        <v>60</v>
      </c>
      <c r="I8148" s="19" t="s">
        <v>60</v>
      </c>
    </row>
    <row r="8149">
      <c r="A8149" s="41">
        <v>44413.0</v>
      </c>
      <c r="B8149" s="19">
        <v>953926.0</v>
      </c>
      <c r="C8149" s="19">
        <v>1.0</v>
      </c>
      <c r="D8149" s="42">
        <v>77.2</v>
      </c>
      <c r="E8149" s="43">
        <v>1.0</v>
      </c>
      <c r="F8149" s="19" t="s">
        <v>46</v>
      </c>
      <c r="G8149" s="19" t="s">
        <v>47</v>
      </c>
      <c r="H8149" s="44" t="s">
        <v>152</v>
      </c>
      <c r="I8149" s="19" t="s">
        <v>152</v>
      </c>
    </row>
    <row r="8150">
      <c r="A8150" s="41">
        <v>44414.0</v>
      </c>
      <c r="B8150" s="19">
        <v>954365.0</v>
      </c>
      <c r="C8150" s="19">
        <v>0.0</v>
      </c>
      <c r="D8150" s="42">
        <v>45.2</v>
      </c>
      <c r="E8150" s="43">
        <v>1.0</v>
      </c>
      <c r="F8150" s="19" t="s">
        <v>46</v>
      </c>
      <c r="G8150" s="19" t="s">
        <v>47</v>
      </c>
      <c r="H8150" s="44" t="s">
        <v>150</v>
      </c>
      <c r="I8150" s="19" t="s">
        <v>150</v>
      </c>
    </row>
    <row r="8151">
      <c r="A8151" s="41">
        <v>44416.0</v>
      </c>
      <c r="B8151" s="19">
        <v>955794.0</v>
      </c>
      <c r="C8151" s="19">
        <v>0.0</v>
      </c>
      <c r="D8151" s="42">
        <v>40.5</v>
      </c>
      <c r="E8151" s="43">
        <v>1.0</v>
      </c>
      <c r="F8151" s="19" t="s">
        <v>46</v>
      </c>
      <c r="G8151" s="19" t="s">
        <v>47</v>
      </c>
      <c r="H8151" s="44" t="s">
        <v>180</v>
      </c>
      <c r="I8151" s="19" t="s">
        <v>180</v>
      </c>
    </row>
    <row r="8152">
      <c r="A8152" s="41">
        <v>44419.0</v>
      </c>
      <c r="B8152" s="19">
        <v>957964.0</v>
      </c>
      <c r="C8152" s="19">
        <v>1.0</v>
      </c>
      <c r="D8152" s="42">
        <v>41.2</v>
      </c>
      <c r="E8152" s="43">
        <v>1.0</v>
      </c>
      <c r="F8152" s="19" t="s">
        <v>46</v>
      </c>
      <c r="G8152" s="19" t="s">
        <v>47</v>
      </c>
      <c r="H8152" s="44" t="s">
        <v>73</v>
      </c>
      <c r="I8152" s="19" t="s">
        <v>73</v>
      </c>
    </row>
    <row r="8153">
      <c r="A8153" s="41">
        <v>44422.0</v>
      </c>
      <c r="B8153" s="19">
        <v>960093.0</v>
      </c>
      <c r="C8153" s="19">
        <v>0.0</v>
      </c>
      <c r="D8153" s="42">
        <v>91.1</v>
      </c>
      <c r="E8153" s="43">
        <v>1.0</v>
      </c>
      <c r="F8153" s="19" t="s">
        <v>46</v>
      </c>
      <c r="G8153" s="19" t="s">
        <v>47</v>
      </c>
      <c r="H8153" s="44" t="s">
        <v>237</v>
      </c>
      <c r="I8153" s="19" t="s">
        <v>237</v>
      </c>
    </row>
    <row r="8154">
      <c r="A8154" s="41">
        <v>44423.0</v>
      </c>
      <c r="B8154" s="19">
        <v>960753.0</v>
      </c>
      <c r="C8154" s="19">
        <v>1.0</v>
      </c>
      <c r="D8154" s="42">
        <v>55.4</v>
      </c>
      <c r="E8154" s="43">
        <v>1.0</v>
      </c>
      <c r="F8154" s="19" t="s">
        <v>46</v>
      </c>
      <c r="G8154" s="19" t="s">
        <v>47</v>
      </c>
      <c r="H8154" s="44" t="s">
        <v>248</v>
      </c>
      <c r="I8154" s="19" t="s">
        <v>248</v>
      </c>
    </row>
    <row r="8155">
      <c r="A8155" s="41">
        <v>44409.0</v>
      </c>
      <c r="B8155" s="19">
        <v>949607.0</v>
      </c>
      <c r="C8155" s="19">
        <v>0.0</v>
      </c>
      <c r="D8155" s="42">
        <v>113.0</v>
      </c>
      <c r="E8155" s="43">
        <v>1.0</v>
      </c>
      <c r="F8155" s="19" t="s">
        <v>46</v>
      </c>
      <c r="G8155" s="19" t="s">
        <v>47</v>
      </c>
      <c r="H8155" s="44" t="s">
        <v>57</v>
      </c>
      <c r="I8155" s="19" t="s">
        <v>57</v>
      </c>
    </row>
    <row r="8156">
      <c r="A8156" s="41">
        <v>44411.0</v>
      </c>
      <c r="B8156" s="19">
        <v>951191.0</v>
      </c>
      <c r="C8156" s="19">
        <v>0.0</v>
      </c>
      <c r="D8156" s="42">
        <v>102.6</v>
      </c>
      <c r="E8156" s="43">
        <v>1.0</v>
      </c>
      <c r="F8156" s="19" t="s">
        <v>46</v>
      </c>
      <c r="G8156" s="19" t="s">
        <v>47</v>
      </c>
      <c r="H8156" s="44" t="s">
        <v>123</v>
      </c>
      <c r="I8156" s="19" t="s">
        <v>123</v>
      </c>
    </row>
    <row r="8157">
      <c r="A8157" s="41">
        <v>44412.0</v>
      </c>
      <c r="B8157" s="19">
        <v>951982.0</v>
      </c>
      <c r="C8157" s="19">
        <v>1.0</v>
      </c>
      <c r="D8157" s="42">
        <v>45.4</v>
      </c>
      <c r="E8157" s="43">
        <v>1.0</v>
      </c>
      <c r="F8157" s="19" t="s">
        <v>46</v>
      </c>
      <c r="G8157" s="19" t="s">
        <v>47</v>
      </c>
      <c r="H8157" s="44" t="s">
        <v>120</v>
      </c>
      <c r="I8157" s="19" t="s">
        <v>120</v>
      </c>
    </row>
    <row r="8158">
      <c r="A8158" s="41">
        <v>44413.0</v>
      </c>
      <c r="B8158" s="19">
        <v>953237.0</v>
      </c>
      <c r="C8158" s="19">
        <v>1.0</v>
      </c>
      <c r="D8158" s="42">
        <v>13.9</v>
      </c>
      <c r="E8158" s="43">
        <v>1.0</v>
      </c>
      <c r="F8158" s="19" t="s">
        <v>46</v>
      </c>
      <c r="G8158" s="19" t="s">
        <v>47</v>
      </c>
      <c r="H8158" s="44" t="s">
        <v>70</v>
      </c>
      <c r="I8158" s="19" t="s">
        <v>70</v>
      </c>
    </row>
    <row r="8159">
      <c r="A8159" s="41">
        <v>44413.0</v>
      </c>
      <c r="B8159" s="19">
        <v>953889.0</v>
      </c>
      <c r="C8159" s="19">
        <v>0.0</v>
      </c>
      <c r="D8159" s="42">
        <v>146.3</v>
      </c>
      <c r="E8159" s="43">
        <v>1.0</v>
      </c>
      <c r="F8159" s="19" t="s">
        <v>46</v>
      </c>
      <c r="G8159" s="19" t="s">
        <v>47</v>
      </c>
      <c r="H8159" s="44" t="s">
        <v>151</v>
      </c>
      <c r="I8159" s="19" t="s">
        <v>151</v>
      </c>
    </row>
    <row r="8160">
      <c r="A8160" s="41">
        <v>44416.0</v>
      </c>
      <c r="B8160" s="19">
        <v>955450.0</v>
      </c>
      <c r="C8160" s="19">
        <v>1.0</v>
      </c>
      <c r="D8160" s="42">
        <v>60.5</v>
      </c>
      <c r="E8160" s="43">
        <v>1.0</v>
      </c>
      <c r="F8160" s="19" t="s">
        <v>46</v>
      </c>
      <c r="G8160" s="19" t="s">
        <v>47</v>
      </c>
      <c r="H8160" s="44" t="s">
        <v>55</v>
      </c>
      <c r="I8160" s="19" t="s">
        <v>55</v>
      </c>
    </row>
    <row r="8161">
      <c r="A8161" s="41">
        <v>44418.0</v>
      </c>
      <c r="B8161" s="19">
        <v>957619.0</v>
      </c>
      <c r="C8161" s="19">
        <v>1.0</v>
      </c>
      <c r="D8161" s="42">
        <v>319.1</v>
      </c>
      <c r="E8161" s="43">
        <v>1.0</v>
      </c>
      <c r="F8161" s="19" t="s">
        <v>46</v>
      </c>
      <c r="G8161" s="19" t="s">
        <v>47</v>
      </c>
      <c r="H8161" s="44" t="s">
        <v>70</v>
      </c>
      <c r="I8161" s="19" t="s">
        <v>70</v>
      </c>
    </row>
    <row r="8162">
      <c r="A8162" s="41">
        <v>44418.0</v>
      </c>
      <c r="B8162" s="19">
        <v>957774.0</v>
      </c>
      <c r="C8162" s="19">
        <v>1.0</v>
      </c>
      <c r="D8162" s="42">
        <v>33.3</v>
      </c>
      <c r="E8162" s="43">
        <v>1.0</v>
      </c>
      <c r="F8162" s="19" t="s">
        <v>46</v>
      </c>
      <c r="G8162" s="19" t="s">
        <v>47</v>
      </c>
      <c r="H8162" s="44" t="s">
        <v>73</v>
      </c>
      <c r="I8162" s="19" t="s">
        <v>73</v>
      </c>
    </row>
    <row r="8163">
      <c r="A8163" s="41">
        <v>44413.0</v>
      </c>
      <c r="B8163" s="19">
        <v>953066.0</v>
      </c>
      <c r="C8163" s="19">
        <v>1.0</v>
      </c>
      <c r="D8163" s="42">
        <v>118.5</v>
      </c>
      <c r="E8163" s="43">
        <v>1.0</v>
      </c>
      <c r="F8163" s="19" t="s">
        <v>46</v>
      </c>
      <c r="G8163" s="19" t="s">
        <v>47</v>
      </c>
      <c r="H8163" s="44" t="s">
        <v>153</v>
      </c>
      <c r="I8163" s="19" t="s">
        <v>153</v>
      </c>
    </row>
    <row r="8164">
      <c r="A8164" s="41">
        <v>44413.0</v>
      </c>
      <c r="B8164" s="19">
        <v>952868.0</v>
      </c>
      <c r="C8164" s="19">
        <v>0.0</v>
      </c>
      <c r="D8164" s="42">
        <v>60.3</v>
      </c>
      <c r="E8164" s="43">
        <v>1.0</v>
      </c>
      <c r="F8164" s="19" t="s">
        <v>46</v>
      </c>
      <c r="G8164" s="19" t="s">
        <v>47</v>
      </c>
      <c r="H8164" s="44" t="s">
        <v>151</v>
      </c>
      <c r="I8164" s="19" t="s">
        <v>151</v>
      </c>
    </row>
    <row r="8165">
      <c r="A8165" s="41">
        <v>44415.0</v>
      </c>
      <c r="B8165" s="19">
        <v>954707.0</v>
      </c>
      <c r="C8165" s="19">
        <v>0.0</v>
      </c>
      <c r="D8165" s="42">
        <v>66.1</v>
      </c>
      <c r="E8165" s="43">
        <v>1.0</v>
      </c>
      <c r="F8165" s="19" t="s">
        <v>46</v>
      </c>
      <c r="G8165" s="19" t="s">
        <v>47</v>
      </c>
      <c r="H8165" s="44" t="s">
        <v>152</v>
      </c>
      <c r="I8165" s="19" t="s">
        <v>152</v>
      </c>
    </row>
    <row r="8166">
      <c r="A8166" s="41">
        <v>44416.0</v>
      </c>
      <c r="B8166" s="19">
        <v>955438.0</v>
      </c>
      <c r="C8166" s="19">
        <v>1.0</v>
      </c>
      <c r="D8166" s="42">
        <v>106.3</v>
      </c>
      <c r="E8166" s="43">
        <v>1.0</v>
      </c>
      <c r="F8166" s="19" t="s">
        <v>46</v>
      </c>
      <c r="G8166" s="19" t="s">
        <v>47</v>
      </c>
      <c r="H8166" s="44" t="s">
        <v>183</v>
      </c>
      <c r="I8166" s="19" t="s">
        <v>183</v>
      </c>
    </row>
    <row r="8167">
      <c r="A8167" s="41">
        <v>44416.0</v>
      </c>
      <c r="B8167" s="19">
        <v>955276.0</v>
      </c>
      <c r="C8167" s="19">
        <v>0.0</v>
      </c>
      <c r="D8167" s="42">
        <v>38.8</v>
      </c>
      <c r="E8167" s="43">
        <v>1.0</v>
      </c>
      <c r="F8167" s="19" t="s">
        <v>46</v>
      </c>
      <c r="G8167" s="19" t="s">
        <v>47</v>
      </c>
      <c r="H8167" s="44" t="s">
        <v>180</v>
      </c>
      <c r="I8167" s="19" t="s">
        <v>180</v>
      </c>
    </row>
    <row r="8168">
      <c r="A8168" s="41">
        <v>44417.0</v>
      </c>
      <c r="B8168" s="19">
        <v>957009.0</v>
      </c>
      <c r="C8168" s="19">
        <v>0.0</v>
      </c>
      <c r="D8168" s="42">
        <v>60.7</v>
      </c>
      <c r="E8168" s="43">
        <v>1.0</v>
      </c>
      <c r="F8168" s="19" t="s">
        <v>46</v>
      </c>
      <c r="G8168" s="19" t="s">
        <v>47</v>
      </c>
      <c r="H8168" s="44" t="s">
        <v>197</v>
      </c>
      <c r="I8168" s="19" t="s">
        <v>197</v>
      </c>
    </row>
    <row r="8169">
      <c r="A8169" s="41">
        <v>44420.0</v>
      </c>
      <c r="B8169" s="19">
        <v>958749.0</v>
      </c>
      <c r="C8169" s="19">
        <v>0.0</v>
      </c>
      <c r="D8169" s="42">
        <v>131.7</v>
      </c>
      <c r="E8169" s="43">
        <v>1.0</v>
      </c>
      <c r="F8169" s="19" t="s">
        <v>46</v>
      </c>
      <c r="G8169" s="19" t="s">
        <v>47</v>
      </c>
      <c r="H8169" s="44" t="s">
        <v>227</v>
      </c>
      <c r="I8169" s="19" t="s">
        <v>227</v>
      </c>
    </row>
    <row r="8170">
      <c r="A8170" s="41">
        <v>44410.0</v>
      </c>
      <c r="B8170" s="19">
        <v>950865.0</v>
      </c>
      <c r="C8170" s="19">
        <v>0.0</v>
      </c>
      <c r="D8170" s="42">
        <v>126.3</v>
      </c>
      <c r="E8170" s="43">
        <v>1.0</v>
      </c>
      <c r="F8170" s="19" t="s">
        <v>46</v>
      </c>
      <c r="G8170" s="19" t="s">
        <v>47</v>
      </c>
      <c r="H8170" s="44" t="s">
        <v>97</v>
      </c>
      <c r="I8170" s="19" t="s">
        <v>97</v>
      </c>
    </row>
    <row r="8171">
      <c r="A8171" s="41">
        <v>44410.0</v>
      </c>
      <c r="B8171" s="19">
        <v>950073.0</v>
      </c>
      <c r="C8171" s="19">
        <v>0.0</v>
      </c>
      <c r="D8171" s="42">
        <v>87.9</v>
      </c>
      <c r="E8171" s="43">
        <v>1.0</v>
      </c>
      <c r="F8171" s="19" t="s">
        <v>46</v>
      </c>
      <c r="G8171" s="19" t="s">
        <v>47</v>
      </c>
      <c r="H8171" s="44" t="s">
        <v>97</v>
      </c>
      <c r="I8171" s="19" t="s">
        <v>97</v>
      </c>
    </row>
    <row r="8172">
      <c r="A8172" s="41">
        <v>44411.0</v>
      </c>
      <c r="B8172" s="19">
        <v>951594.0</v>
      </c>
      <c r="C8172" s="19">
        <v>0.0</v>
      </c>
      <c r="D8172" s="42">
        <v>94.9</v>
      </c>
      <c r="E8172" s="43">
        <v>1.0</v>
      </c>
      <c r="F8172" s="19" t="s">
        <v>46</v>
      </c>
      <c r="G8172" s="19" t="s">
        <v>47</v>
      </c>
      <c r="H8172" s="44" t="s">
        <v>108</v>
      </c>
      <c r="I8172" s="19" t="s">
        <v>108</v>
      </c>
    </row>
    <row r="8173">
      <c r="A8173" s="41">
        <v>44413.0</v>
      </c>
      <c r="B8173" s="19">
        <v>953444.0</v>
      </c>
      <c r="C8173" s="19">
        <v>0.0</v>
      </c>
      <c r="D8173" s="42">
        <v>66.2</v>
      </c>
      <c r="E8173" s="43">
        <v>1.0</v>
      </c>
      <c r="F8173" s="19" t="s">
        <v>46</v>
      </c>
      <c r="G8173" s="19" t="s">
        <v>47</v>
      </c>
      <c r="H8173" s="44" t="s">
        <v>154</v>
      </c>
      <c r="I8173" s="19" t="s">
        <v>154</v>
      </c>
    </row>
    <row r="8174">
      <c r="A8174" s="41">
        <v>44413.0</v>
      </c>
      <c r="B8174" s="19">
        <v>953266.0</v>
      </c>
      <c r="C8174" s="19">
        <v>0.0</v>
      </c>
      <c r="D8174" s="42">
        <v>148.1</v>
      </c>
      <c r="E8174" s="43">
        <v>1.0</v>
      </c>
      <c r="F8174" s="19" t="s">
        <v>46</v>
      </c>
      <c r="G8174" s="19" t="s">
        <v>47</v>
      </c>
      <c r="H8174" s="44" t="s">
        <v>71</v>
      </c>
      <c r="I8174" s="19" t="s">
        <v>71</v>
      </c>
    </row>
    <row r="8175">
      <c r="A8175" s="41">
        <v>44416.0</v>
      </c>
      <c r="B8175" s="19">
        <v>956177.0</v>
      </c>
      <c r="C8175" s="19">
        <v>0.0</v>
      </c>
      <c r="D8175" s="42">
        <v>119.9</v>
      </c>
      <c r="E8175" s="43">
        <v>1.0</v>
      </c>
      <c r="F8175" s="19" t="s">
        <v>46</v>
      </c>
      <c r="G8175" s="19" t="s">
        <v>47</v>
      </c>
      <c r="H8175" s="44" t="s">
        <v>183</v>
      </c>
      <c r="I8175" s="19" t="s">
        <v>183</v>
      </c>
    </row>
    <row r="8176">
      <c r="A8176" s="41">
        <v>44416.0</v>
      </c>
      <c r="B8176" s="19">
        <v>955296.0</v>
      </c>
      <c r="C8176" s="19">
        <v>0.0</v>
      </c>
      <c r="D8176" s="42">
        <v>62.4</v>
      </c>
      <c r="E8176" s="43">
        <v>1.0</v>
      </c>
      <c r="F8176" s="19" t="s">
        <v>46</v>
      </c>
      <c r="G8176" s="19" t="s">
        <v>47</v>
      </c>
      <c r="H8176" s="44" t="s">
        <v>183</v>
      </c>
      <c r="I8176" s="19" t="s">
        <v>183</v>
      </c>
    </row>
    <row r="8177">
      <c r="A8177" s="41">
        <v>44416.0</v>
      </c>
      <c r="B8177" s="19">
        <v>955330.0</v>
      </c>
      <c r="C8177" s="19">
        <v>1.0</v>
      </c>
      <c r="D8177" s="42">
        <v>66.7</v>
      </c>
      <c r="E8177" s="43">
        <v>1.0</v>
      </c>
      <c r="F8177" s="19" t="s">
        <v>46</v>
      </c>
      <c r="G8177" s="19" t="s">
        <v>47</v>
      </c>
      <c r="H8177" s="44" t="s">
        <v>177</v>
      </c>
      <c r="I8177" s="19" t="s">
        <v>177</v>
      </c>
    </row>
    <row r="8178">
      <c r="A8178" s="41">
        <v>44421.0</v>
      </c>
      <c r="B8178" s="19">
        <v>959606.0</v>
      </c>
      <c r="C8178" s="19">
        <v>0.0</v>
      </c>
      <c r="D8178" s="42">
        <v>41.7</v>
      </c>
      <c r="E8178" s="43">
        <v>1.0</v>
      </c>
      <c r="F8178" s="19" t="s">
        <v>46</v>
      </c>
      <c r="G8178" s="19" t="s">
        <v>47</v>
      </c>
      <c r="H8178" s="44" t="s">
        <v>225</v>
      </c>
      <c r="I8178" s="19" t="s">
        <v>225</v>
      </c>
    </row>
    <row r="8179">
      <c r="A8179" s="41">
        <v>44423.0</v>
      </c>
      <c r="B8179" s="19">
        <v>961046.0</v>
      </c>
      <c r="C8179" s="19">
        <v>0.0</v>
      </c>
      <c r="D8179" s="42">
        <v>143.4</v>
      </c>
      <c r="E8179" s="43">
        <v>1.0</v>
      </c>
      <c r="F8179" s="19" t="s">
        <v>46</v>
      </c>
      <c r="G8179" s="19" t="s">
        <v>47</v>
      </c>
      <c r="H8179" s="44" t="s">
        <v>126</v>
      </c>
      <c r="I8179" s="19" t="s">
        <v>126</v>
      </c>
    </row>
    <row r="8180">
      <c r="A8180" s="41">
        <v>44410.0</v>
      </c>
      <c r="B8180" s="19">
        <v>950406.0</v>
      </c>
      <c r="C8180" s="19">
        <v>1.0</v>
      </c>
      <c r="D8180" s="42">
        <v>24.2</v>
      </c>
      <c r="E8180" s="43">
        <v>1.0</v>
      </c>
      <c r="F8180" s="19" t="s">
        <v>46</v>
      </c>
      <c r="G8180" s="19" t="s">
        <v>47</v>
      </c>
      <c r="H8180" s="44" t="s">
        <v>98</v>
      </c>
      <c r="I8180" s="19" t="s">
        <v>98</v>
      </c>
    </row>
    <row r="8181">
      <c r="A8181" s="41">
        <v>44410.0</v>
      </c>
      <c r="B8181" s="19">
        <v>950070.0</v>
      </c>
      <c r="C8181" s="19">
        <v>0.0</v>
      </c>
      <c r="D8181" s="42">
        <v>53.7</v>
      </c>
      <c r="E8181" s="43">
        <v>1.0</v>
      </c>
      <c r="F8181" s="19" t="s">
        <v>46</v>
      </c>
      <c r="G8181" s="19" t="s">
        <v>47</v>
      </c>
      <c r="H8181" s="44" t="s">
        <v>103</v>
      </c>
      <c r="I8181" s="19" t="s">
        <v>103</v>
      </c>
    </row>
    <row r="8182">
      <c r="A8182" s="41">
        <v>44413.0</v>
      </c>
      <c r="B8182" s="19">
        <v>953060.0</v>
      </c>
      <c r="C8182" s="19">
        <v>0.0</v>
      </c>
      <c r="D8182" s="42">
        <v>66.8</v>
      </c>
      <c r="E8182" s="43">
        <v>1.0</v>
      </c>
      <c r="F8182" s="19" t="s">
        <v>46</v>
      </c>
      <c r="G8182" s="19" t="s">
        <v>47</v>
      </c>
      <c r="H8182" s="44" t="s">
        <v>150</v>
      </c>
      <c r="I8182" s="19" t="s">
        <v>150</v>
      </c>
    </row>
    <row r="8183">
      <c r="A8183" s="41">
        <v>44414.0</v>
      </c>
      <c r="B8183" s="19">
        <v>954246.0</v>
      </c>
      <c r="C8183" s="19">
        <v>0.0</v>
      </c>
      <c r="D8183" s="42">
        <v>92.8</v>
      </c>
      <c r="E8183" s="43">
        <v>1.0</v>
      </c>
      <c r="F8183" s="19" t="s">
        <v>46</v>
      </c>
      <c r="G8183" s="19" t="s">
        <v>47</v>
      </c>
      <c r="H8183" s="44" t="s">
        <v>92</v>
      </c>
      <c r="I8183" s="19" t="s">
        <v>92</v>
      </c>
    </row>
    <row r="8184">
      <c r="A8184" s="41">
        <v>44415.0</v>
      </c>
      <c r="B8184" s="19">
        <v>955097.0</v>
      </c>
      <c r="C8184" s="19">
        <v>0.0</v>
      </c>
      <c r="D8184" s="42">
        <v>53.2</v>
      </c>
      <c r="E8184" s="43">
        <v>1.0</v>
      </c>
      <c r="F8184" s="19" t="s">
        <v>46</v>
      </c>
      <c r="G8184" s="19" t="s">
        <v>47</v>
      </c>
      <c r="H8184" s="44" t="s">
        <v>126</v>
      </c>
      <c r="I8184" s="19" t="s">
        <v>126</v>
      </c>
    </row>
    <row r="8185">
      <c r="A8185" s="41">
        <v>44416.0</v>
      </c>
      <c r="B8185" s="19">
        <v>955406.0</v>
      </c>
      <c r="C8185" s="19">
        <v>0.0</v>
      </c>
      <c r="D8185" s="42">
        <v>66.3</v>
      </c>
      <c r="E8185" s="43">
        <v>1.0</v>
      </c>
      <c r="F8185" s="19" t="s">
        <v>46</v>
      </c>
      <c r="G8185" s="19" t="s">
        <v>47</v>
      </c>
      <c r="H8185" s="44" t="s">
        <v>182</v>
      </c>
      <c r="I8185" s="19" t="s">
        <v>182</v>
      </c>
    </row>
    <row r="8186">
      <c r="A8186" s="41">
        <v>44420.0</v>
      </c>
      <c r="B8186" s="19">
        <v>958794.0</v>
      </c>
      <c r="C8186" s="19">
        <v>1.0</v>
      </c>
      <c r="D8186" s="42">
        <v>67.5</v>
      </c>
      <c r="E8186" s="43">
        <v>1.0</v>
      </c>
      <c r="F8186" s="19" t="s">
        <v>46</v>
      </c>
      <c r="G8186" s="19" t="s">
        <v>47</v>
      </c>
      <c r="H8186" s="44" t="s">
        <v>79</v>
      </c>
      <c r="I8186" s="19" t="s">
        <v>79</v>
      </c>
    </row>
    <row r="8187">
      <c r="A8187" s="41">
        <v>44422.0</v>
      </c>
      <c r="B8187" s="19">
        <v>960129.0</v>
      </c>
      <c r="C8187" s="19">
        <v>1.0</v>
      </c>
      <c r="D8187" s="42">
        <v>122.5</v>
      </c>
      <c r="E8187" s="43">
        <v>1.0</v>
      </c>
      <c r="F8187" s="19" t="s">
        <v>46</v>
      </c>
      <c r="G8187" s="19" t="s">
        <v>47</v>
      </c>
      <c r="H8187" s="44" t="s">
        <v>238</v>
      </c>
      <c r="I8187" s="19" t="s">
        <v>238</v>
      </c>
    </row>
    <row r="8188">
      <c r="A8188" s="41">
        <v>44409.0</v>
      </c>
      <c r="B8188" s="19">
        <v>949625.0</v>
      </c>
      <c r="C8188" s="19">
        <v>1.0</v>
      </c>
      <c r="D8188" s="42">
        <v>80.0</v>
      </c>
      <c r="E8188" s="43">
        <v>1.0</v>
      </c>
      <c r="F8188" s="19" t="s">
        <v>46</v>
      </c>
      <c r="G8188" s="19" t="s">
        <v>47</v>
      </c>
      <c r="H8188" s="44" t="s">
        <v>60</v>
      </c>
      <c r="I8188" s="19" t="s">
        <v>60</v>
      </c>
    </row>
    <row r="8189">
      <c r="A8189" s="41">
        <v>44410.0</v>
      </c>
      <c r="B8189" s="19">
        <v>950233.0</v>
      </c>
      <c r="C8189" s="19">
        <v>0.0</v>
      </c>
      <c r="D8189" s="42">
        <v>28.8</v>
      </c>
      <c r="E8189" s="43">
        <v>1.0</v>
      </c>
      <c r="F8189" s="19" t="s">
        <v>46</v>
      </c>
      <c r="G8189" s="19" t="s">
        <v>47</v>
      </c>
      <c r="H8189" s="44" t="s">
        <v>99</v>
      </c>
      <c r="I8189" s="19" t="s">
        <v>99</v>
      </c>
    </row>
    <row r="8190">
      <c r="A8190" s="41">
        <v>44410.0</v>
      </c>
      <c r="B8190" s="19">
        <v>950543.0</v>
      </c>
      <c r="C8190" s="19">
        <v>0.0</v>
      </c>
      <c r="D8190" s="42">
        <v>145.5</v>
      </c>
      <c r="E8190" s="43">
        <v>1.0</v>
      </c>
      <c r="F8190" s="19" t="s">
        <v>46</v>
      </c>
      <c r="G8190" s="19" t="s">
        <v>47</v>
      </c>
      <c r="H8190" s="44" t="s">
        <v>55</v>
      </c>
      <c r="I8190" s="19" t="s">
        <v>55</v>
      </c>
    </row>
    <row r="8191">
      <c r="A8191" s="41">
        <v>44411.0</v>
      </c>
      <c r="B8191" s="19">
        <v>951873.0</v>
      </c>
      <c r="C8191" s="19">
        <v>0.0</v>
      </c>
      <c r="D8191" s="42">
        <v>66.6</v>
      </c>
      <c r="E8191" s="43">
        <v>1.0</v>
      </c>
      <c r="F8191" s="19" t="s">
        <v>46</v>
      </c>
      <c r="G8191" s="19" t="s">
        <v>47</v>
      </c>
      <c r="H8191" s="44" t="s">
        <v>111</v>
      </c>
      <c r="I8191" s="19" t="s">
        <v>111</v>
      </c>
    </row>
    <row r="8192">
      <c r="A8192" s="41">
        <v>44412.0</v>
      </c>
      <c r="B8192" s="19">
        <v>952139.0</v>
      </c>
      <c r="C8192" s="19">
        <v>0.0</v>
      </c>
      <c r="D8192" s="42">
        <v>83.5</v>
      </c>
      <c r="E8192" s="43">
        <v>1.0</v>
      </c>
      <c r="F8192" s="19" t="s">
        <v>46</v>
      </c>
      <c r="G8192" s="19" t="s">
        <v>47</v>
      </c>
      <c r="H8192" s="44" t="s">
        <v>92</v>
      </c>
      <c r="I8192" s="19" t="s">
        <v>92</v>
      </c>
    </row>
    <row r="8193">
      <c r="A8193" s="41">
        <v>44413.0</v>
      </c>
      <c r="B8193" s="19">
        <v>953743.0</v>
      </c>
      <c r="C8193" s="19">
        <v>1.0</v>
      </c>
      <c r="D8193" s="42">
        <v>61.7</v>
      </c>
      <c r="E8193" s="43">
        <v>1.0</v>
      </c>
      <c r="F8193" s="19" t="s">
        <v>46</v>
      </c>
      <c r="G8193" s="19" t="s">
        <v>47</v>
      </c>
      <c r="H8193" s="44" t="s">
        <v>152</v>
      </c>
      <c r="I8193" s="19" t="s">
        <v>152</v>
      </c>
    </row>
    <row r="8194">
      <c r="A8194" s="41">
        <v>44413.0</v>
      </c>
      <c r="B8194" s="19">
        <v>953899.0</v>
      </c>
      <c r="C8194" s="19">
        <v>0.0</v>
      </c>
      <c r="D8194" s="42">
        <v>82.2</v>
      </c>
      <c r="E8194" s="43">
        <v>1.0</v>
      </c>
      <c r="F8194" s="19" t="s">
        <v>46</v>
      </c>
      <c r="G8194" s="19" t="s">
        <v>47</v>
      </c>
      <c r="H8194" s="44" t="s">
        <v>151</v>
      </c>
      <c r="I8194" s="19" t="s">
        <v>151</v>
      </c>
    </row>
    <row r="8195">
      <c r="A8195" s="41">
        <v>44414.0</v>
      </c>
      <c r="B8195" s="19">
        <v>954172.0</v>
      </c>
      <c r="C8195" s="19">
        <v>0.0</v>
      </c>
      <c r="D8195" s="42">
        <v>21.5</v>
      </c>
      <c r="E8195" s="43">
        <v>1.0</v>
      </c>
      <c r="F8195" s="19" t="s">
        <v>46</v>
      </c>
      <c r="G8195" s="19" t="s">
        <v>47</v>
      </c>
      <c r="H8195" s="44" t="s">
        <v>152</v>
      </c>
      <c r="I8195" s="19" t="s">
        <v>152</v>
      </c>
    </row>
    <row r="8196">
      <c r="A8196" s="41">
        <v>44416.0</v>
      </c>
      <c r="B8196" s="19">
        <v>956126.0</v>
      </c>
      <c r="C8196" s="19">
        <v>1.0</v>
      </c>
      <c r="D8196" s="42">
        <v>68.8</v>
      </c>
      <c r="E8196" s="43">
        <v>1.0</v>
      </c>
      <c r="F8196" s="19" t="s">
        <v>46</v>
      </c>
      <c r="G8196" s="19" t="s">
        <v>47</v>
      </c>
      <c r="H8196" s="44" t="s">
        <v>183</v>
      </c>
      <c r="I8196" s="19" t="s">
        <v>183</v>
      </c>
    </row>
    <row r="8197">
      <c r="A8197" s="41">
        <v>44416.0</v>
      </c>
      <c r="B8197" s="19">
        <v>955676.0</v>
      </c>
      <c r="C8197" s="19">
        <v>1.0</v>
      </c>
      <c r="D8197" s="42">
        <v>109.4</v>
      </c>
      <c r="E8197" s="43">
        <v>1.0</v>
      </c>
      <c r="F8197" s="19" t="s">
        <v>46</v>
      </c>
      <c r="G8197" s="19" t="s">
        <v>47</v>
      </c>
      <c r="H8197" s="44" t="s">
        <v>39</v>
      </c>
      <c r="I8197" s="19" t="s">
        <v>39</v>
      </c>
    </row>
    <row r="8198">
      <c r="A8198" s="41">
        <v>44416.0</v>
      </c>
      <c r="B8198" s="19">
        <v>956230.0</v>
      </c>
      <c r="C8198" s="19">
        <v>0.0</v>
      </c>
      <c r="D8198" s="42">
        <v>92.2</v>
      </c>
      <c r="E8198" s="43">
        <v>1.0</v>
      </c>
      <c r="F8198" s="19" t="s">
        <v>46</v>
      </c>
      <c r="G8198" s="19" t="s">
        <v>47</v>
      </c>
      <c r="H8198" s="44" t="s">
        <v>150</v>
      </c>
      <c r="I8198" s="19" t="s">
        <v>150</v>
      </c>
    </row>
    <row r="8199">
      <c r="A8199" s="41">
        <v>44420.0</v>
      </c>
      <c r="B8199" s="19">
        <v>958808.0</v>
      </c>
      <c r="C8199" s="19">
        <v>0.0</v>
      </c>
      <c r="D8199" s="42">
        <v>36.4</v>
      </c>
      <c r="E8199" s="43">
        <v>1.0</v>
      </c>
      <c r="F8199" s="19" t="s">
        <v>46</v>
      </c>
      <c r="G8199" s="19" t="s">
        <v>47</v>
      </c>
      <c r="H8199" s="44" t="s">
        <v>73</v>
      </c>
      <c r="I8199" s="19" t="s">
        <v>73</v>
      </c>
    </row>
    <row r="8200">
      <c r="A8200" s="41">
        <v>44421.0</v>
      </c>
      <c r="B8200" s="19">
        <v>959595.0</v>
      </c>
      <c r="C8200" s="19">
        <v>1.0</v>
      </c>
      <c r="D8200" s="42">
        <v>52.0</v>
      </c>
      <c r="E8200" s="43">
        <v>1.0</v>
      </c>
      <c r="F8200" s="19" t="s">
        <v>46</v>
      </c>
      <c r="G8200" s="19" t="s">
        <v>47</v>
      </c>
      <c r="H8200" s="44" t="s">
        <v>237</v>
      </c>
      <c r="I8200" s="19" t="s">
        <v>237</v>
      </c>
    </row>
    <row r="8201">
      <c r="A8201" s="41">
        <v>44421.0</v>
      </c>
      <c r="B8201" s="19">
        <v>959674.0</v>
      </c>
      <c r="C8201" s="19">
        <v>0.0</v>
      </c>
      <c r="D8201" s="42">
        <v>110.5</v>
      </c>
      <c r="E8201" s="43">
        <v>1.0</v>
      </c>
      <c r="F8201" s="19" t="s">
        <v>46</v>
      </c>
      <c r="G8201" s="19" t="s">
        <v>47</v>
      </c>
      <c r="H8201" s="44" t="s">
        <v>60</v>
      </c>
      <c r="I8201" s="19" t="s">
        <v>60</v>
      </c>
    </row>
    <row r="8202">
      <c r="A8202" s="41">
        <v>44422.0</v>
      </c>
      <c r="B8202" s="19">
        <v>960147.0</v>
      </c>
      <c r="C8202" s="19">
        <v>0.0</v>
      </c>
      <c r="D8202" s="42">
        <v>305.7</v>
      </c>
      <c r="E8202" s="43">
        <v>1.0</v>
      </c>
      <c r="F8202" s="19" t="s">
        <v>46</v>
      </c>
      <c r="G8202" s="19" t="s">
        <v>47</v>
      </c>
      <c r="H8202" s="44" t="s">
        <v>130</v>
      </c>
      <c r="I8202" s="19" t="s">
        <v>130</v>
      </c>
    </row>
    <row r="8203">
      <c r="A8203" s="41">
        <v>44409.0</v>
      </c>
      <c r="B8203" s="19">
        <v>949390.0</v>
      </c>
      <c r="C8203" s="19">
        <v>0.0</v>
      </c>
      <c r="D8203" s="42">
        <v>336.9</v>
      </c>
      <c r="E8203" s="43">
        <v>1.0</v>
      </c>
      <c r="F8203" s="19" t="s">
        <v>46</v>
      </c>
      <c r="G8203" s="19" t="s">
        <v>47</v>
      </c>
      <c r="H8203" s="44" t="s">
        <v>63</v>
      </c>
      <c r="I8203" s="19" t="s">
        <v>63</v>
      </c>
    </row>
    <row r="8204">
      <c r="A8204" s="41">
        <v>44410.0</v>
      </c>
      <c r="B8204" s="19">
        <v>950658.0</v>
      </c>
      <c r="C8204" s="19">
        <v>1.0</v>
      </c>
      <c r="D8204" s="42">
        <v>37.7</v>
      </c>
      <c r="E8204" s="43">
        <v>1.0</v>
      </c>
      <c r="F8204" s="19" t="s">
        <v>46</v>
      </c>
      <c r="G8204" s="19" t="s">
        <v>47</v>
      </c>
      <c r="H8204" s="44" t="s">
        <v>70</v>
      </c>
      <c r="I8204" s="19" t="s">
        <v>70</v>
      </c>
    </row>
    <row r="8205">
      <c r="A8205" s="41">
        <v>44410.0</v>
      </c>
      <c r="B8205" s="19">
        <v>950158.0</v>
      </c>
      <c r="C8205" s="19">
        <v>0.0</v>
      </c>
      <c r="D8205" s="42">
        <v>57.0</v>
      </c>
      <c r="E8205" s="43">
        <v>1.0</v>
      </c>
      <c r="F8205" s="19" t="s">
        <v>46</v>
      </c>
      <c r="G8205" s="19" t="s">
        <v>47</v>
      </c>
      <c r="H8205" s="44" t="s">
        <v>87</v>
      </c>
      <c r="I8205" s="19" t="s">
        <v>87</v>
      </c>
    </row>
    <row r="8206">
      <c r="A8206" s="41">
        <v>44411.0</v>
      </c>
      <c r="B8206" s="19">
        <v>951519.0</v>
      </c>
      <c r="C8206" s="19">
        <v>0.0</v>
      </c>
      <c r="D8206" s="42">
        <v>43.3</v>
      </c>
      <c r="E8206" s="43">
        <v>1.0</v>
      </c>
      <c r="F8206" s="19" t="s">
        <v>46</v>
      </c>
      <c r="G8206" s="19" t="s">
        <v>47</v>
      </c>
      <c r="H8206" s="44" t="s">
        <v>70</v>
      </c>
      <c r="I8206" s="19" t="s">
        <v>70</v>
      </c>
    </row>
    <row r="8207">
      <c r="A8207" s="41">
        <v>44411.0</v>
      </c>
      <c r="B8207" s="19">
        <v>951486.0</v>
      </c>
      <c r="C8207" s="19">
        <v>1.0</v>
      </c>
      <c r="D8207" s="42">
        <v>80.5</v>
      </c>
      <c r="E8207" s="43">
        <v>1.0</v>
      </c>
      <c r="F8207" s="19" t="s">
        <v>46</v>
      </c>
      <c r="G8207" s="19" t="s">
        <v>47</v>
      </c>
      <c r="H8207" s="44" t="s">
        <v>125</v>
      </c>
      <c r="I8207" s="19" t="s">
        <v>125</v>
      </c>
    </row>
    <row r="8208">
      <c r="A8208" s="41">
        <v>44411.0</v>
      </c>
      <c r="B8208" s="19">
        <v>951866.0</v>
      </c>
      <c r="C8208" s="19">
        <v>0.0</v>
      </c>
      <c r="D8208" s="42">
        <v>179.0</v>
      </c>
      <c r="E8208" s="43">
        <v>1.0</v>
      </c>
      <c r="F8208" s="19" t="s">
        <v>46</v>
      </c>
      <c r="G8208" s="19" t="s">
        <v>47</v>
      </c>
      <c r="H8208" s="44" t="s">
        <v>116</v>
      </c>
      <c r="I8208" s="19" t="s">
        <v>116</v>
      </c>
    </row>
    <row r="8209">
      <c r="A8209" s="41">
        <v>44412.0</v>
      </c>
      <c r="B8209" s="19">
        <v>952005.0</v>
      </c>
      <c r="C8209" s="19">
        <v>0.0</v>
      </c>
      <c r="D8209" s="42">
        <v>72.3</v>
      </c>
      <c r="E8209" s="43">
        <v>1.0</v>
      </c>
      <c r="F8209" s="19" t="s">
        <v>46</v>
      </c>
      <c r="G8209" s="19" t="s">
        <v>47</v>
      </c>
      <c r="H8209" s="44" t="s">
        <v>60</v>
      </c>
      <c r="I8209" s="19" t="s">
        <v>60</v>
      </c>
    </row>
    <row r="8210">
      <c r="A8210" s="41">
        <v>44413.0</v>
      </c>
      <c r="B8210" s="19">
        <v>953487.0</v>
      </c>
      <c r="C8210" s="19">
        <v>0.0</v>
      </c>
      <c r="D8210" s="42">
        <v>72.2</v>
      </c>
      <c r="E8210" s="43">
        <v>1.0</v>
      </c>
      <c r="F8210" s="19" t="s">
        <v>46</v>
      </c>
      <c r="G8210" s="19" t="s">
        <v>47</v>
      </c>
      <c r="H8210" s="44" t="s">
        <v>136</v>
      </c>
      <c r="I8210" s="19" t="s">
        <v>136</v>
      </c>
    </row>
    <row r="8211">
      <c r="A8211" s="41">
        <v>44416.0</v>
      </c>
      <c r="B8211" s="19">
        <v>956234.0</v>
      </c>
      <c r="C8211" s="19">
        <v>0.0</v>
      </c>
      <c r="D8211" s="42">
        <v>56.1</v>
      </c>
      <c r="E8211" s="43">
        <v>1.0</v>
      </c>
      <c r="F8211" s="19" t="s">
        <v>46</v>
      </c>
      <c r="G8211" s="19" t="s">
        <v>47</v>
      </c>
      <c r="H8211" s="44" t="s">
        <v>184</v>
      </c>
      <c r="I8211" s="19" t="s">
        <v>184</v>
      </c>
    </row>
    <row r="8212">
      <c r="A8212" s="41">
        <v>44416.0</v>
      </c>
      <c r="B8212" s="19">
        <v>955725.0</v>
      </c>
      <c r="C8212" s="19">
        <v>0.0</v>
      </c>
      <c r="D8212" s="42">
        <v>65.4</v>
      </c>
      <c r="E8212" s="43">
        <v>1.0</v>
      </c>
      <c r="F8212" s="19" t="s">
        <v>46</v>
      </c>
      <c r="G8212" s="19" t="s">
        <v>47</v>
      </c>
      <c r="H8212" s="44" t="s">
        <v>183</v>
      </c>
      <c r="I8212" s="19" t="s">
        <v>183</v>
      </c>
    </row>
    <row r="8213">
      <c r="A8213" s="41">
        <v>44416.0</v>
      </c>
      <c r="B8213" s="19">
        <v>955410.0</v>
      </c>
      <c r="C8213" s="19">
        <v>0.0</v>
      </c>
      <c r="D8213" s="42">
        <v>26.5</v>
      </c>
      <c r="E8213" s="43">
        <v>1.0</v>
      </c>
      <c r="F8213" s="19" t="s">
        <v>46</v>
      </c>
      <c r="G8213" s="19" t="s">
        <v>47</v>
      </c>
      <c r="H8213" s="44" t="s">
        <v>180</v>
      </c>
      <c r="I8213" s="19" t="s">
        <v>180</v>
      </c>
    </row>
    <row r="8214">
      <c r="A8214" s="41">
        <v>44417.0</v>
      </c>
      <c r="B8214" s="19">
        <v>956683.0</v>
      </c>
      <c r="C8214" s="19">
        <v>1.0</v>
      </c>
      <c r="D8214" s="42">
        <v>30.9</v>
      </c>
      <c r="E8214" s="43">
        <v>1.0</v>
      </c>
      <c r="F8214" s="19" t="s">
        <v>46</v>
      </c>
      <c r="G8214" s="19" t="s">
        <v>47</v>
      </c>
      <c r="H8214" s="44" t="s">
        <v>108</v>
      </c>
      <c r="I8214" s="19" t="s">
        <v>108</v>
      </c>
    </row>
    <row r="8215">
      <c r="A8215" s="41">
        <v>44419.0</v>
      </c>
      <c r="B8215" s="19">
        <v>958180.0</v>
      </c>
      <c r="C8215" s="19">
        <v>0.0</v>
      </c>
      <c r="D8215" s="42">
        <v>2.3</v>
      </c>
      <c r="E8215" s="43">
        <v>1.0</v>
      </c>
      <c r="F8215" s="19" t="s">
        <v>46</v>
      </c>
      <c r="G8215" s="19" t="s">
        <v>47</v>
      </c>
      <c r="H8215" s="44" t="s">
        <v>39</v>
      </c>
      <c r="I8215" s="19" t="s">
        <v>39</v>
      </c>
    </row>
    <row r="8216">
      <c r="A8216" s="41">
        <v>44420.0</v>
      </c>
      <c r="B8216" s="19">
        <v>959312.0</v>
      </c>
      <c r="C8216" s="19">
        <v>0.0</v>
      </c>
      <c r="D8216" s="42">
        <v>65.5</v>
      </c>
      <c r="E8216" s="43">
        <v>1.0</v>
      </c>
      <c r="F8216" s="19" t="s">
        <v>46</v>
      </c>
      <c r="G8216" s="19" t="s">
        <v>47</v>
      </c>
      <c r="H8216" s="44" t="s">
        <v>70</v>
      </c>
      <c r="I8216" s="19" t="s">
        <v>70</v>
      </c>
    </row>
    <row r="8217">
      <c r="A8217" s="41">
        <v>44420.0</v>
      </c>
      <c r="B8217" s="19">
        <v>958888.0</v>
      </c>
      <c r="C8217" s="19">
        <v>1.0</v>
      </c>
      <c r="D8217" s="42">
        <v>17.0</v>
      </c>
      <c r="E8217" s="43">
        <v>1.0</v>
      </c>
      <c r="F8217" s="19" t="s">
        <v>46</v>
      </c>
      <c r="G8217" s="19" t="s">
        <v>47</v>
      </c>
      <c r="H8217" s="44" t="s">
        <v>232</v>
      </c>
      <c r="I8217" s="19" t="s">
        <v>232</v>
      </c>
    </row>
    <row r="8218">
      <c r="A8218" s="41">
        <v>44410.0</v>
      </c>
      <c r="B8218" s="19">
        <v>950896.0</v>
      </c>
      <c r="C8218" s="19">
        <v>0.0</v>
      </c>
      <c r="D8218" s="42">
        <v>141.0</v>
      </c>
      <c r="E8218" s="43">
        <v>1.0</v>
      </c>
      <c r="F8218" s="19" t="s">
        <v>46</v>
      </c>
      <c r="G8218" s="19" t="s">
        <v>47</v>
      </c>
      <c r="H8218" s="44" t="s">
        <v>60</v>
      </c>
      <c r="I8218" s="19" t="s">
        <v>60</v>
      </c>
    </row>
    <row r="8219">
      <c r="A8219" s="41">
        <v>44411.0</v>
      </c>
      <c r="B8219" s="19">
        <v>951177.0</v>
      </c>
      <c r="C8219" s="19">
        <v>0.0</v>
      </c>
      <c r="D8219" s="42">
        <v>60.7</v>
      </c>
      <c r="E8219" s="43">
        <v>1.0</v>
      </c>
      <c r="F8219" s="19" t="s">
        <v>46</v>
      </c>
      <c r="G8219" s="19" t="s">
        <v>47</v>
      </c>
      <c r="H8219" s="44" t="s">
        <v>127</v>
      </c>
      <c r="I8219" s="19" t="s">
        <v>127</v>
      </c>
    </row>
    <row r="8220">
      <c r="A8220" s="41">
        <v>44412.0</v>
      </c>
      <c r="B8220" s="19">
        <v>952495.0</v>
      </c>
      <c r="C8220" s="19">
        <v>1.0</v>
      </c>
      <c r="D8220" s="42">
        <v>52.8</v>
      </c>
      <c r="E8220" s="43">
        <v>1.0</v>
      </c>
      <c r="F8220" s="19" t="s">
        <v>46</v>
      </c>
      <c r="G8220" s="19" t="s">
        <v>47</v>
      </c>
      <c r="H8220" s="44" t="s">
        <v>60</v>
      </c>
      <c r="I8220" s="19" t="s">
        <v>60</v>
      </c>
    </row>
    <row r="8221">
      <c r="A8221" s="41">
        <v>44413.0</v>
      </c>
      <c r="B8221" s="19">
        <v>952889.0</v>
      </c>
      <c r="C8221" s="19">
        <v>0.0</v>
      </c>
      <c r="D8221" s="42">
        <v>66.6</v>
      </c>
      <c r="E8221" s="43">
        <v>1.0</v>
      </c>
      <c r="F8221" s="19" t="s">
        <v>46</v>
      </c>
      <c r="G8221" s="19" t="s">
        <v>47</v>
      </c>
      <c r="H8221" s="44" t="s">
        <v>153</v>
      </c>
      <c r="I8221" s="19" t="s">
        <v>153</v>
      </c>
    </row>
    <row r="8222">
      <c r="A8222" s="41">
        <v>44413.0</v>
      </c>
      <c r="B8222" s="19">
        <v>953270.0</v>
      </c>
      <c r="C8222" s="19">
        <v>0.0</v>
      </c>
      <c r="D8222" s="42">
        <v>82.2</v>
      </c>
      <c r="E8222" s="43">
        <v>1.0</v>
      </c>
      <c r="F8222" s="19" t="s">
        <v>46</v>
      </c>
      <c r="G8222" s="19" t="s">
        <v>47</v>
      </c>
      <c r="H8222" s="44" t="s">
        <v>138</v>
      </c>
      <c r="I8222" s="19" t="s">
        <v>138</v>
      </c>
    </row>
    <row r="8223">
      <c r="A8223" s="41">
        <v>44413.0</v>
      </c>
      <c r="B8223" s="19">
        <v>953792.0</v>
      </c>
      <c r="C8223" s="19">
        <v>0.0</v>
      </c>
      <c r="D8223" s="42">
        <v>143.3</v>
      </c>
      <c r="E8223" s="43">
        <v>1.0</v>
      </c>
      <c r="F8223" s="19" t="s">
        <v>46</v>
      </c>
      <c r="G8223" s="19" t="s">
        <v>47</v>
      </c>
      <c r="H8223" s="44" t="s">
        <v>150</v>
      </c>
      <c r="I8223" s="19" t="s">
        <v>150</v>
      </c>
    </row>
    <row r="8224">
      <c r="A8224" s="41">
        <v>44414.0</v>
      </c>
      <c r="B8224" s="19">
        <v>954343.0</v>
      </c>
      <c r="C8224" s="19">
        <v>0.0</v>
      </c>
      <c r="D8224" s="42">
        <v>65.8</v>
      </c>
      <c r="E8224" s="43">
        <v>1.0</v>
      </c>
      <c r="F8224" s="19" t="s">
        <v>46</v>
      </c>
      <c r="G8224" s="19" t="s">
        <v>47</v>
      </c>
      <c r="H8224" s="44" t="s">
        <v>126</v>
      </c>
      <c r="I8224" s="19" t="s">
        <v>126</v>
      </c>
    </row>
    <row r="8225">
      <c r="A8225" s="41">
        <v>44417.0</v>
      </c>
      <c r="B8225" s="19">
        <v>956968.0</v>
      </c>
      <c r="C8225" s="19">
        <v>0.0</v>
      </c>
      <c r="D8225" s="42">
        <v>47.8</v>
      </c>
      <c r="E8225" s="43">
        <v>1.0</v>
      </c>
      <c r="F8225" s="19" t="s">
        <v>46</v>
      </c>
      <c r="G8225" s="19" t="s">
        <v>47</v>
      </c>
      <c r="H8225" s="44" t="s">
        <v>190</v>
      </c>
      <c r="I8225" s="19" t="s">
        <v>190</v>
      </c>
    </row>
    <row r="8226">
      <c r="A8226" s="41">
        <v>44418.0</v>
      </c>
      <c r="B8226" s="19">
        <v>957167.0</v>
      </c>
      <c r="C8226" s="19">
        <v>0.0</v>
      </c>
      <c r="D8226" s="42">
        <v>93.9</v>
      </c>
      <c r="E8226" s="43">
        <v>1.0</v>
      </c>
      <c r="F8226" s="19" t="s">
        <v>46</v>
      </c>
      <c r="G8226" s="19" t="s">
        <v>47</v>
      </c>
      <c r="H8226" s="44" t="s">
        <v>204</v>
      </c>
      <c r="I8226" s="19" t="s">
        <v>204</v>
      </c>
    </row>
    <row r="8227">
      <c r="A8227" s="41">
        <v>44419.0</v>
      </c>
      <c r="B8227" s="19">
        <v>958515.0</v>
      </c>
      <c r="C8227" s="19">
        <v>0.0</v>
      </c>
      <c r="D8227" s="42">
        <v>131.9</v>
      </c>
      <c r="E8227" s="43">
        <v>1.0</v>
      </c>
      <c r="F8227" s="19" t="s">
        <v>46</v>
      </c>
      <c r="G8227" s="19" t="s">
        <v>47</v>
      </c>
      <c r="H8227" s="44" t="s">
        <v>114</v>
      </c>
      <c r="I8227" s="19" t="s">
        <v>114</v>
      </c>
    </row>
    <row r="8228">
      <c r="A8228" s="41">
        <v>44409.0</v>
      </c>
      <c r="B8228" s="19">
        <v>949622.0</v>
      </c>
      <c r="C8228" s="19">
        <v>1.0</v>
      </c>
      <c r="D8228" s="42">
        <v>77.7</v>
      </c>
      <c r="E8228" s="43">
        <v>1.0</v>
      </c>
      <c r="F8228" s="19" t="s">
        <v>46</v>
      </c>
      <c r="G8228" s="19" t="s">
        <v>47</v>
      </c>
      <c r="H8228" s="44" t="s">
        <v>49</v>
      </c>
      <c r="I8228" s="19" t="s">
        <v>49</v>
      </c>
    </row>
    <row r="8229">
      <c r="A8229" s="41">
        <v>44410.0</v>
      </c>
      <c r="B8229" s="19">
        <v>950156.0</v>
      </c>
      <c r="C8229" s="19">
        <v>0.0</v>
      </c>
      <c r="D8229" s="42">
        <v>48.9</v>
      </c>
      <c r="E8229" s="43">
        <v>1.0</v>
      </c>
      <c r="F8229" s="19" t="s">
        <v>46</v>
      </c>
      <c r="G8229" s="19" t="s">
        <v>47</v>
      </c>
      <c r="H8229" s="44" t="s">
        <v>62</v>
      </c>
      <c r="I8229" s="19" t="s">
        <v>62</v>
      </c>
    </row>
    <row r="8230">
      <c r="A8230" s="41">
        <v>44410.0</v>
      </c>
      <c r="B8230" s="19">
        <v>950124.0</v>
      </c>
      <c r="C8230" s="19">
        <v>0.0</v>
      </c>
      <c r="D8230" s="42">
        <v>26.2</v>
      </c>
      <c r="E8230" s="43">
        <v>1.0</v>
      </c>
      <c r="F8230" s="19" t="s">
        <v>46</v>
      </c>
      <c r="G8230" s="19" t="s">
        <v>47</v>
      </c>
      <c r="H8230" s="44" t="s">
        <v>96</v>
      </c>
      <c r="I8230" s="19" t="s">
        <v>96</v>
      </c>
    </row>
    <row r="8231">
      <c r="A8231" s="41">
        <v>44411.0</v>
      </c>
      <c r="B8231" s="19">
        <v>951342.0</v>
      </c>
      <c r="C8231" s="19">
        <v>0.0</v>
      </c>
      <c r="D8231" s="42">
        <v>103.1</v>
      </c>
      <c r="E8231" s="43">
        <v>1.0</v>
      </c>
      <c r="F8231" s="19" t="s">
        <v>46</v>
      </c>
      <c r="G8231" s="19" t="s">
        <v>47</v>
      </c>
      <c r="H8231" s="44" t="s">
        <v>97</v>
      </c>
      <c r="I8231" s="19" t="s">
        <v>97</v>
      </c>
    </row>
    <row r="8232">
      <c r="A8232" s="41">
        <v>44413.0</v>
      </c>
      <c r="B8232" s="19">
        <v>952970.0</v>
      </c>
      <c r="C8232" s="19">
        <v>1.0</v>
      </c>
      <c r="D8232" s="42">
        <v>80.0</v>
      </c>
      <c r="E8232" s="43">
        <v>1.0</v>
      </c>
      <c r="F8232" s="19" t="s">
        <v>46</v>
      </c>
      <c r="G8232" s="19" t="s">
        <v>47</v>
      </c>
      <c r="H8232" s="44" t="s">
        <v>151</v>
      </c>
      <c r="I8232" s="19" t="s">
        <v>151</v>
      </c>
    </row>
    <row r="8233">
      <c r="A8233" s="41">
        <v>44413.0</v>
      </c>
      <c r="B8233" s="19">
        <v>952881.0</v>
      </c>
      <c r="C8233" s="19">
        <v>0.0</v>
      </c>
      <c r="D8233" s="42">
        <v>119.6</v>
      </c>
      <c r="E8233" s="43">
        <v>1.0</v>
      </c>
      <c r="F8233" s="19" t="s">
        <v>46</v>
      </c>
      <c r="G8233" s="19" t="s">
        <v>47</v>
      </c>
      <c r="H8233" s="44" t="s">
        <v>151</v>
      </c>
      <c r="I8233" s="19" t="s">
        <v>151</v>
      </c>
    </row>
    <row r="8234">
      <c r="A8234" s="41">
        <v>44416.0</v>
      </c>
      <c r="B8234" s="19">
        <v>955333.0</v>
      </c>
      <c r="C8234" s="19">
        <v>0.0</v>
      </c>
      <c r="D8234" s="42">
        <v>80.0</v>
      </c>
      <c r="E8234" s="43">
        <v>1.0</v>
      </c>
      <c r="F8234" s="19" t="s">
        <v>46</v>
      </c>
      <c r="G8234" s="19" t="s">
        <v>47</v>
      </c>
      <c r="H8234" s="44" t="s">
        <v>180</v>
      </c>
      <c r="I8234" s="19" t="s">
        <v>180</v>
      </c>
    </row>
    <row r="8235">
      <c r="A8235" s="41">
        <v>44417.0</v>
      </c>
      <c r="B8235" s="19">
        <v>956421.0</v>
      </c>
      <c r="C8235" s="19">
        <v>0.0</v>
      </c>
      <c r="D8235" s="42">
        <v>98.0</v>
      </c>
      <c r="E8235" s="43">
        <v>1.0</v>
      </c>
      <c r="F8235" s="19" t="s">
        <v>46</v>
      </c>
      <c r="G8235" s="19" t="s">
        <v>47</v>
      </c>
      <c r="H8235" s="44" t="s">
        <v>191</v>
      </c>
      <c r="I8235" s="19" t="s">
        <v>191</v>
      </c>
    </row>
    <row r="8236">
      <c r="A8236" s="41">
        <v>44418.0</v>
      </c>
      <c r="B8236" s="19">
        <v>957237.0</v>
      </c>
      <c r="C8236" s="19">
        <v>1.0</v>
      </c>
      <c r="D8236" s="42">
        <v>44.3</v>
      </c>
      <c r="E8236" s="43">
        <v>1.0</v>
      </c>
      <c r="F8236" s="19" t="s">
        <v>46</v>
      </c>
      <c r="G8236" s="19" t="s">
        <v>47</v>
      </c>
      <c r="H8236" s="44" t="s">
        <v>127</v>
      </c>
      <c r="I8236" s="19" t="s">
        <v>127</v>
      </c>
    </row>
    <row r="8237">
      <c r="A8237" s="41">
        <v>44419.0</v>
      </c>
      <c r="B8237" s="19">
        <v>958254.0</v>
      </c>
      <c r="C8237" s="19">
        <v>0.0</v>
      </c>
      <c r="D8237" s="42">
        <v>79.0</v>
      </c>
      <c r="E8237" s="43">
        <v>1.0</v>
      </c>
      <c r="F8237" s="19" t="s">
        <v>46</v>
      </c>
      <c r="G8237" s="19" t="s">
        <v>47</v>
      </c>
      <c r="H8237" s="44" t="s">
        <v>59</v>
      </c>
      <c r="I8237" s="19" t="s">
        <v>59</v>
      </c>
    </row>
    <row r="8238">
      <c r="A8238" s="41">
        <v>44420.0</v>
      </c>
      <c r="B8238" s="19">
        <v>958621.0</v>
      </c>
      <c r="C8238" s="19">
        <v>0.0</v>
      </c>
      <c r="D8238" s="42">
        <v>52.8</v>
      </c>
      <c r="E8238" s="43">
        <v>1.0</v>
      </c>
      <c r="F8238" s="19" t="s">
        <v>46</v>
      </c>
      <c r="G8238" s="19" t="s">
        <v>47</v>
      </c>
      <c r="H8238" s="44" t="s">
        <v>183</v>
      </c>
      <c r="I8238" s="19" t="s">
        <v>183</v>
      </c>
    </row>
    <row r="8239">
      <c r="A8239" s="41">
        <v>44423.0</v>
      </c>
      <c r="B8239" s="19">
        <v>960763.0</v>
      </c>
      <c r="C8239" s="19">
        <v>0.0</v>
      </c>
      <c r="D8239" s="42">
        <v>70.9</v>
      </c>
      <c r="E8239" s="43">
        <v>1.0</v>
      </c>
      <c r="F8239" s="19" t="s">
        <v>46</v>
      </c>
      <c r="G8239" s="19" t="s">
        <v>47</v>
      </c>
      <c r="H8239" s="44" t="s">
        <v>252</v>
      </c>
      <c r="I8239" s="19" t="s">
        <v>252</v>
      </c>
    </row>
    <row r="8240">
      <c r="A8240" s="41">
        <v>44409.0</v>
      </c>
      <c r="B8240" s="19">
        <v>949642.0</v>
      </c>
      <c r="C8240" s="19">
        <v>1.0</v>
      </c>
      <c r="D8240" s="42">
        <v>67.1</v>
      </c>
      <c r="E8240" s="43">
        <v>1.0</v>
      </c>
      <c r="F8240" s="19" t="s">
        <v>46</v>
      </c>
      <c r="G8240" s="19" t="s">
        <v>47</v>
      </c>
      <c r="H8240" s="44" t="s">
        <v>74</v>
      </c>
      <c r="I8240" s="19" t="s">
        <v>74</v>
      </c>
    </row>
    <row r="8241">
      <c r="A8241" s="41">
        <v>44410.0</v>
      </c>
      <c r="B8241" s="19">
        <v>950562.0</v>
      </c>
      <c r="C8241" s="19">
        <v>1.0</v>
      </c>
      <c r="D8241" s="42">
        <v>58.9</v>
      </c>
      <c r="E8241" s="43">
        <v>1.0</v>
      </c>
      <c r="F8241" s="19" t="s">
        <v>46</v>
      </c>
      <c r="G8241" s="19" t="s">
        <v>47</v>
      </c>
      <c r="H8241" s="44" t="s">
        <v>88</v>
      </c>
      <c r="I8241" s="19" t="s">
        <v>88</v>
      </c>
    </row>
    <row r="8242">
      <c r="A8242" s="41">
        <v>44411.0</v>
      </c>
      <c r="B8242" s="19">
        <v>951513.0</v>
      </c>
      <c r="C8242" s="19">
        <v>0.0</v>
      </c>
      <c r="D8242" s="42">
        <v>155.1</v>
      </c>
      <c r="E8242" s="43">
        <v>1.0</v>
      </c>
      <c r="F8242" s="19" t="s">
        <v>46</v>
      </c>
      <c r="G8242" s="19" t="s">
        <v>47</v>
      </c>
      <c r="H8242" s="44" t="s">
        <v>114</v>
      </c>
      <c r="I8242" s="19" t="s">
        <v>114</v>
      </c>
    </row>
    <row r="8243">
      <c r="A8243" s="41">
        <v>44413.0</v>
      </c>
      <c r="B8243" s="19">
        <v>953030.0</v>
      </c>
      <c r="C8243" s="19">
        <v>1.0</v>
      </c>
      <c r="D8243" s="42">
        <v>73.9</v>
      </c>
      <c r="E8243" s="43">
        <v>1.0</v>
      </c>
      <c r="F8243" s="19" t="s">
        <v>46</v>
      </c>
      <c r="G8243" s="19" t="s">
        <v>47</v>
      </c>
      <c r="H8243" s="44" t="s">
        <v>150</v>
      </c>
      <c r="I8243" s="19" t="s">
        <v>150</v>
      </c>
    </row>
    <row r="8244">
      <c r="A8244" s="41">
        <v>44414.0</v>
      </c>
      <c r="B8244" s="19">
        <v>954011.0</v>
      </c>
      <c r="C8244" s="19">
        <v>1.0</v>
      </c>
      <c r="D8244" s="42">
        <v>96.6</v>
      </c>
      <c r="E8244" s="43">
        <v>1.0</v>
      </c>
      <c r="F8244" s="19" t="s">
        <v>46</v>
      </c>
      <c r="G8244" s="19" t="s">
        <v>47</v>
      </c>
      <c r="H8244" s="44" t="s">
        <v>96</v>
      </c>
      <c r="I8244" s="19" t="s">
        <v>96</v>
      </c>
    </row>
    <row r="8245">
      <c r="A8245" s="41">
        <v>44417.0</v>
      </c>
      <c r="B8245" s="19">
        <v>956735.0</v>
      </c>
      <c r="C8245" s="19">
        <v>0.0</v>
      </c>
      <c r="D8245" s="42">
        <v>35.4</v>
      </c>
      <c r="E8245" s="43">
        <v>1.0</v>
      </c>
      <c r="F8245" s="19" t="s">
        <v>46</v>
      </c>
      <c r="G8245" s="19" t="s">
        <v>47</v>
      </c>
      <c r="H8245" s="44" t="s">
        <v>188</v>
      </c>
      <c r="I8245" s="19" t="s">
        <v>188</v>
      </c>
    </row>
    <row r="8246">
      <c r="A8246" s="41">
        <v>44417.0</v>
      </c>
      <c r="B8246" s="19">
        <v>956648.0</v>
      </c>
      <c r="C8246" s="19">
        <v>0.0</v>
      </c>
      <c r="D8246" s="42">
        <v>68.7</v>
      </c>
      <c r="E8246" s="43">
        <v>1.0</v>
      </c>
      <c r="F8246" s="19" t="s">
        <v>46</v>
      </c>
      <c r="G8246" s="19" t="s">
        <v>47</v>
      </c>
      <c r="H8246" s="44" t="s">
        <v>71</v>
      </c>
      <c r="I8246" s="19" t="s">
        <v>71</v>
      </c>
    </row>
    <row r="8247">
      <c r="A8247" s="41">
        <v>44417.0</v>
      </c>
      <c r="B8247" s="19">
        <v>957094.0</v>
      </c>
      <c r="C8247" s="19">
        <v>0.0</v>
      </c>
      <c r="D8247" s="42">
        <v>97.4</v>
      </c>
      <c r="E8247" s="43">
        <v>1.0</v>
      </c>
      <c r="F8247" s="19" t="s">
        <v>46</v>
      </c>
      <c r="G8247" s="19" t="s">
        <v>47</v>
      </c>
      <c r="H8247" s="44" t="s">
        <v>125</v>
      </c>
      <c r="I8247" s="19" t="s">
        <v>125</v>
      </c>
    </row>
    <row r="8248">
      <c r="A8248" s="41">
        <v>44418.0</v>
      </c>
      <c r="B8248" s="19">
        <v>957568.0</v>
      </c>
      <c r="C8248" s="19">
        <v>0.0</v>
      </c>
      <c r="D8248" s="42">
        <v>37.7</v>
      </c>
      <c r="E8248" s="43">
        <v>1.0</v>
      </c>
      <c r="F8248" s="19" t="s">
        <v>46</v>
      </c>
      <c r="G8248" s="19" t="s">
        <v>47</v>
      </c>
      <c r="H8248" s="44" t="s">
        <v>39</v>
      </c>
      <c r="I8248" s="19" t="s">
        <v>39</v>
      </c>
    </row>
    <row r="8249">
      <c r="A8249" s="41">
        <v>44420.0</v>
      </c>
      <c r="B8249" s="19">
        <v>958775.0</v>
      </c>
      <c r="C8249" s="19">
        <v>0.0</v>
      </c>
      <c r="D8249" s="42">
        <v>52.8</v>
      </c>
      <c r="E8249" s="43">
        <v>1.0</v>
      </c>
      <c r="F8249" s="19" t="s">
        <v>46</v>
      </c>
      <c r="G8249" s="19" t="s">
        <v>47</v>
      </c>
      <c r="H8249" s="44" t="s">
        <v>231</v>
      </c>
      <c r="I8249" s="19" t="s">
        <v>231</v>
      </c>
    </row>
    <row r="8250">
      <c r="A8250" s="41">
        <v>44420.0</v>
      </c>
      <c r="B8250" s="19">
        <v>959072.0</v>
      </c>
      <c r="C8250" s="19">
        <v>1.0</v>
      </c>
      <c r="D8250" s="42">
        <v>66.6</v>
      </c>
      <c r="E8250" s="43">
        <v>1.0</v>
      </c>
      <c r="F8250" s="19" t="s">
        <v>46</v>
      </c>
      <c r="G8250" s="19" t="s">
        <v>47</v>
      </c>
      <c r="H8250" s="44" t="s">
        <v>231</v>
      </c>
      <c r="I8250" s="19" t="s">
        <v>231</v>
      </c>
    </row>
    <row r="8251">
      <c r="A8251" s="41">
        <v>44409.0</v>
      </c>
      <c r="B8251" s="19">
        <v>949875.0</v>
      </c>
      <c r="C8251" s="19">
        <v>1.0</v>
      </c>
      <c r="D8251" s="42">
        <v>21.4</v>
      </c>
      <c r="E8251" s="43">
        <v>1.0</v>
      </c>
      <c r="F8251" s="19" t="s">
        <v>46</v>
      </c>
      <c r="G8251" s="19" t="s">
        <v>47</v>
      </c>
      <c r="H8251" s="44" t="s">
        <v>63</v>
      </c>
      <c r="I8251" s="19" t="s">
        <v>63</v>
      </c>
    </row>
    <row r="8252">
      <c r="A8252" s="41">
        <v>44413.0</v>
      </c>
      <c r="B8252" s="19">
        <v>953418.0</v>
      </c>
      <c r="C8252" s="19">
        <v>1.0</v>
      </c>
      <c r="D8252" s="42">
        <v>97.0</v>
      </c>
      <c r="E8252" s="43">
        <v>1.0</v>
      </c>
      <c r="F8252" s="19" t="s">
        <v>46</v>
      </c>
      <c r="G8252" s="19" t="s">
        <v>47</v>
      </c>
      <c r="H8252" s="44" t="s">
        <v>151</v>
      </c>
      <c r="I8252" s="19" t="s">
        <v>151</v>
      </c>
    </row>
    <row r="8253">
      <c r="A8253" s="41">
        <v>44413.0</v>
      </c>
      <c r="B8253" s="19">
        <v>953923.0</v>
      </c>
      <c r="C8253" s="19">
        <v>1.0</v>
      </c>
      <c r="D8253" s="42">
        <v>110.2</v>
      </c>
      <c r="E8253" s="43">
        <v>1.0</v>
      </c>
      <c r="F8253" s="19" t="s">
        <v>46</v>
      </c>
      <c r="G8253" s="19" t="s">
        <v>47</v>
      </c>
      <c r="H8253" s="44" t="s">
        <v>137</v>
      </c>
      <c r="I8253" s="19" t="s">
        <v>137</v>
      </c>
    </row>
    <row r="8254">
      <c r="A8254" s="41">
        <v>44413.0</v>
      </c>
      <c r="B8254" s="19">
        <v>952870.0</v>
      </c>
      <c r="C8254" s="19">
        <v>1.0</v>
      </c>
      <c r="D8254" s="42">
        <v>351.4</v>
      </c>
      <c r="E8254" s="43">
        <v>1.0</v>
      </c>
      <c r="F8254" s="19" t="s">
        <v>46</v>
      </c>
      <c r="G8254" s="19" t="s">
        <v>47</v>
      </c>
      <c r="H8254" s="44" t="s">
        <v>146</v>
      </c>
      <c r="I8254" s="19" t="s">
        <v>146</v>
      </c>
    </row>
    <row r="8255">
      <c r="A8255" s="41">
        <v>44414.0</v>
      </c>
      <c r="B8255" s="19">
        <v>954416.0</v>
      </c>
      <c r="C8255" s="19">
        <v>1.0</v>
      </c>
      <c r="D8255" s="42">
        <v>46.7</v>
      </c>
      <c r="E8255" s="43">
        <v>1.0</v>
      </c>
      <c r="F8255" s="19" t="s">
        <v>46</v>
      </c>
      <c r="G8255" s="19" t="s">
        <v>47</v>
      </c>
      <c r="H8255" s="44" t="s">
        <v>150</v>
      </c>
      <c r="I8255" s="19" t="s">
        <v>150</v>
      </c>
    </row>
    <row r="8256">
      <c r="A8256" s="41">
        <v>44417.0</v>
      </c>
      <c r="B8256" s="19">
        <v>956875.0</v>
      </c>
      <c r="C8256" s="19">
        <v>1.0</v>
      </c>
      <c r="D8256" s="42">
        <v>105.2</v>
      </c>
      <c r="E8256" s="43">
        <v>1.0</v>
      </c>
      <c r="F8256" s="19" t="s">
        <v>46</v>
      </c>
      <c r="G8256" s="19" t="s">
        <v>47</v>
      </c>
      <c r="H8256" s="44" t="s">
        <v>190</v>
      </c>
      <c r="I8256" s="19" t="s">
        <v>190</v>
      </c>
    </row>
    <row r="8257">
      <c r="A8257" s="41">
        <v>44418.0</v>
      </c>
      <c r="B8257" s="19">
        <v>957512.0</v>
      </c>
      <c r="C8257" s="19">
        <v>0.0</v>
      </c>
      <c r="D8257" s="42">
        <v>74.9</v>
      </c>
      <c r="E8257" s="43">
        <v>1.0</v>
      </c>
      <c r="F8257" s="19" t="s">
        <v>46</v>
      </c>
      <c r="G8257" s="19" t="s">
        <v>47</v>
      </c>
      <c r="H8257" s="44" t="s">
        <v>39</v>
      </c>
      <c r="I8257" s="19" t="s">
        <v>39</v>
      </c>
    </row>
    <row r="8258">
      <c r="A8258" s="41">
        <v>44420.0</v>
      </c>
      <c r="B8258" s="19">
        <v>958620.0</v>
      </c>
      <c r="C8258" s="19">
        <v>1.0</v>
      </c>
      <c r="D8258" s="42">
        <v>21.8</v>
      </c>
      <c r="E8258" s="43">
        <v>1.0</v>
      </c>
      <c r="F8258" s="19" t="s">
        <v>46</v>
      </c>
      <c r="G8258" s="19" t="s">
        <v>47</v>
      </c>
      <c r="H8258" s="44" t="s">
        <v>39</v>
      </c>
      <c r="I8258" s="19" t="s">
        <v>39</v>
      </c>
    </row>
    <row r="8259">
      <c r="A8259" s="41">
        <v>44420.0</v>
      </c>
      <c r="B8259" s="19">
        <v>959019.0</v>
      </c>
      <c r="C8259" s="19">
        <v>0.0</v>
      </c>
      <c r="D8259" s="42">
        <v>121.6</v>
      </c>
      <c r="E8259" s="43">
        <v>1.0</v>
      </c>
      <c r="F8259" s="19" t="s">
        <v>46</v>
      </c>
      <c r="G8259" s="19" t="s">
        <v>47</v>
      </c>
      <c r="H8259" s="44" t="s">
        <v>39</v>
      </c>
      <c r="I8259" s="19" t="s">
        <v>39</v>
      </c>
    </row>
    <row r="8260">
      <c r="A8260" s="41">
        <v>44420.0</v>
      </c>
      <c r="B8260" s="19">
        <v>959185.0</v>
      </c>
      <c r="C8260" s="19">
        <v>0.0</v>
      </c>
      <c r="D8260" s="42">
        <v>67.5</v>
      </c>
      <c r="E8260" s="43">
        <v>1.0</v>
      </c>
      <c r="F8260" s="19" t="s">
        <v>46</v>
      </c>
      <c r="G8260" s="19" t="s">
        <v>47</v>
      </c>
      <c r="H8260" s="44" t="s">
        <v>180</v>
      </c>
      <c r="I8260" s="19" t="s">
        <v>180</v>
      </c>
    </row>
    <row r="8261">
      <c r="A8261" s="41">
        <v>44420.0</v>
      </c>
      <c r="B8261" s="19">
        <v>959383.0</v>
      </c>
      <c r="C8261" s="19">
        <v>0.0</v>
      </c>
      <c r="D8261" s="42">
        <v>61.7</v>
      </c>
      <c r="E8261" s="43">
        <v>1.0</v>
      </c>
      <c r="F8261" s="19" t="s">
        <v>46</v>
      </c>
      <c r="G8261" s="19" t="s">
        <v>47</v>
      </c>
      <c r="H8261" s="44" t="s">
        <v>225</v>
      </c>
      <c r="I8261" s="19" t="s">
        <v>225</v>
      </c>
    </row>
    <row r="8262">
      <c r="A8262" s="41">
        <v>44423.0</v>
      </c>
      <c r="B8262" s="19">
        <v>960541.0</v>
      </c>
      <c r="C8262" s="19">
        <v>0.0</v>
      </c>
      <c r="D8262" s="42">
        <v>30.7</v>
      </c>
      <c r="E8262" s="43">
        <v>1.0</v>
      </c>
      <c r="F8262" s="19" t="s">
        <v>46</v>
      </c>
      <c r="G8262" s="19" t="s">
        <v>47</v>
      </c>
      <c r="H8262" s="44" t="s">
        <v>71</v>
      </c>
      <c r="I8262" s="19" t="s">
        <v>71</v>
      </c>
    </row>
    <row r="8263">
      <c r="A8263" s="41">
        <v>44409.0</v>
      </c>
      <c r="B8263" s="19">
        <v>949902.0</v>
      </c>
      <c r="C8263" s="19">
        <v>1.0</v>
      </c>
      <c r="D8263" s="42">
        <v>119.3</v>
      </c>
      <c r="E8263" s="43">
        <v>1.0</v>
      </c>
      <c r="F8263" s="19" t="s">
        <v>46</v>
      </c>
      <c r="G8263" s="19" t="s">
        <v>47</v>
      </c>
      <c r="H8263" s="44" t="s">
        <v>59</v>
      </c>
      <c r="I8263" s="19" t="s">
        <v>59</v>
      </c>
    </row>
    <row r="8264">
      <c r="A8264" s="41">
        <v>44410.0</v>
      </c>
      <c r="B8264" s="19">
        <v>950150.0</v>
      </c>
      <c r="C8264" s="19">
        <v>0.0</v>
      </c>
      <c r="D8264" s="42">
        <v>133.3</v>
      </c>
      <c r="E8264" s="43">
        <v>1.0</v>
      </c>
      <c r="F8264" s="19" t="s">
        <v>46</v>
      </c>
      <c r="G8264" s="19" t="s">
        <v>47</v>
      </c>
      <c r="H8264" s="44" t="s">
        <v>39</v>
      </c>
      <c r="I8264" s="19" t="s">
        <v>39</v>
      </c>
    </row>
    <row r="8265">
      <c r="A8265" s="41">
        <v>44413.0</v>
      </c>
      <c r="B8265" s="19">
        <v>953816.0</v>
      </c>
      <c r="C8265" s="19">
        <v>1.0</v>
      </c>
      <c r="D8265" s="42">
        <v>63.7</v>
      </c>
      <c r="E8265" s="43">
        <v>1.0</v>
      </c>
      <c r="F8265" s="19" t="s">
        <v>46</v>
      </c>
      <c r="G8265" s="19" t="s">
        <v>47</v>
      </c>
      <c r="H8265" s="44" t="s">
        <v>150</v>
      </c>
      <c r="I8265" s="19" t="s">
        <v>150</v>
      </c>
    </row>
    <row r="8266">
      <c r="A8266" s="41">
        <v>44413.0</v>
      </c>
      <c r="B8266" s="19">
        <v>952846.0</v>
      </c>
      <c r="C8266" s="19">
        <v>1.0</v>
      </c>
      <c r="D8266" s="42">
        <v>65.4</v>
      </c>
      <c r="E8266" s="43">
        <v>1.0</v>
      </c>
      <c r="F8266" s="19" t="s">
        <v>46</v>
      </c>
      <c r="G8266" s="19" t="s">
        <v>47</v>
      </c>
      <c r="H8266" s="44" t="s">
        <v>152</v>
      </c>
      <c r="I8266" s="19" t="s">
        <v>152</v>
      </c>
    </row>
    <row r="8267">
      <c r="A8267" s="41">
        <v>44413.0</v>
      </c>
      <c r="B8267" s="19">
        <v>953116.0</v>
      </c>
      <c r="C8267" s="19">
        <v>1.0</v>
      </c>
      <c r="D8267" s="42">
        <v>16.2</v>
      </c>
      <c r="E8267" s="43">
        <v>1.0</v>
      </c>
      <c r="F8267" s="19" t="s">
        <v>46</v>
      </c>
      <c r="G8267" s="19" t="s">
        <v>47</v>
      </c>
      <c r="H8267" s="44" t="s">
        <v>153</v>
      </c>
      <c r="I8267" s="19" t="s">
        <v>153</v>
      </c>
    </row>
    <row r="8268">
      <c r="A8268" s="41">
        <v>44416.0</v>
      </c>
      <c r="B8268" s="19">
        <v>956259.0</v>
      </c>
      <c r="C8268" s="19">
        <v>1.0</v>
      </c>
      <c r="D8268" s="42">
        <v>69.1</v>
      </c>
      <c r="E8268" s="43">
        <v>1.0</v>
      </c>
      <c r="F8268" s="19" t="s">
        <v>46</v>
      </c>
      <c r="G8268" s="19" t="s">
        <v>47</v>
      </c>
      <c r="H8268" s="44" t="s">
        <v>180</v>
      </c>
      <c r="I8268" s="19" t="s">
        <v>180</v>
      </c>
    </row>
    <row r="8269">
      <c r="A8269" s="41">
        <v>44417.0</v>
      </c>
      <c r="B8269" s="19">
        <v>956809.0</v>
      </c>
      <c r="C8269" s="19">
        <v>0.0</v>
      </c>
      <c r="D8269" s="42">
        <v>48.0</v>
      </c>
      <c r="E8269" s="43">
        <v>1.0</v>
      </c>
      <c r="F8269" s="19" t="s">
        <v>46</v>
      </c>
      <c r="G8269" s="19" t="s">
        <v>47</v>
      </c>
      <c r="H8269" s="44" t="s">
        <v>189</v>
      </c>
      <c r="I8269" s="19" t="s">
        <v>189</v>
      </c>
    </row>
    <row r="8270">
      <c r="A8270" s="41">
        <v>44420.0</v>
      </c>
      <c r="B8270" s="19">
        <v>958684.0</v>
      </c>
      <c r="C8270" s="19">
        <v>0.0</v>
      </c>
      <c r="D8270" s="42">
        <v>117.7</v>
      </c>
      <c r="E8270" s="43">
        <v>1.0</v>
      </c>
      <c r="F8270" s="19" t="s">
        <v>46</v>
      </c>
      <c r="G8270" s="19" t="s">
        <v>47</v>
      </c>
      <c r="H8270" s="44" t="s">
        <v>230</v>
      </c>
      <c r="I8270" s="19" t="s">
        <v>230</v>
      </c>
    </row>
    <row r="8271">
      <c r="A8271" s="41">
        <v>44421.0</v>
      </c>
      <c r="B8271" s="19">
        <v>959425.0</v>
      </c>
      <c r="C8271" s="19">
        <v>0.0</v>
      </c>
      <c r="D8271" s="42">
        <v>74.6</v>
      </c>
      <c r="E8271" s="43">
        <v>1.0</v>
      </c>
      <c r="F8271" s="19" t="s">
        <v>46</v>
      </c>
      <c r="G8271" s="19" t="s">
        <v>47</v>
      </c>
      <c r="H8271" s="44" t="s">
        <v>237</v>
      </c>
      <c r="I8271" s="19" t="s">
        <v>237</v>
      </c>
    </row>
    <row r="8272">
      <c r="A8272" s="41">
        <v>44423.0</v>
      </c>
      <c r="B8272" s="19">
        <v>960905.0</v>
      </c>
      <c r="C8272" s="19">
        <v>0.0</v>
      </c>
      <c r="D8272" s="42">
        <v>65.8</v>
      </c>
      <c r="E8272" s="43">
        <v>1.0</v>
      </c>
      <c r="F8272" s="19" t="s">
        <v>46</v>
      </c>
      <c r="G8272" s="19" t="s">
        <v>47</v>
      </c>
      <c r="H8272" s="44" t="s">
        <v>247</v>
      </c>
      <c r="I8272" s="19" t="s">
        <v>247</v>
      </c>
    </row>
    <row r="8273">
      <c r="A8273" s="41">
        <v>44411.0</v>
      </c>
      <c r="B8273" s="19">
        <v>951902.0</v>
      </c>
      <c r="C8273" s="19">
        <v>1.0</v>
      </c>
      <c r="D8273" s="42">
        <v>296.7</v>
      </c>
      <c r="E8273" s="43">
        <v>1.0</v>
      </c>
      <c r="F8273" s="19" t="s">
        <v>46</v>
      </c>
      <c r="G8273" s="19" t="s">
        <v>47</v>
      </c>
      <c r="H8273" s="44" t="s">
        <v>98</v>
      </c>
      <c r="I8273" s="19" t="s">
        <v>98</v>
      </c>
    </row>
    <row r="8274">
      <c r="A8274" s="41">
        <v>44412.0</v>
      </c>
      <c r="B8274" s="19">
        <v>952612.0</v>
      </c>
      <c r="C8274" s="19">
        <v>0.0</v>
      </c>
      <c r="D8274" s="42">
        <v>39.0</v>
      </c>
      <c r="E8274" s="43">
        <v>1.0</v>
      </c>
      <c r="F8274" s="19" t="s">
        <v>46</v>
      </c>
      <c r="G8274" s="19" t="s">
        <v>47</v>
      </c>
      <c r="H8274" s="44" t="s">
        <v>73</v>
      </c>
      <c r="I8274" s="19" t="s">
        <v>73</v>
      </c>
    </row>
    <row r="8275">
      <c r="A8275" s="41">
        <v>44413.0</v>
      </c>
      <c r="B8275" s="19">
        <v>953811.0</v>
      </c>
      <c r="C8275" s="19">
        <v>0.0</v>
      </c>
      <c r="D8275" s="42">
        <v>99.5</v>
      </c>
      <c r="E8275" s="43">
        <v>1.0</v>
      </c>
      <c r="F8275" s="19" t="s">
        <v>46</v>
      </c>
      <c r="G8275" s="19" t="s">
        <v>47</v>
      </c>
      <c r="H8275" s="44" t="s">
        <v>151</v>
      </c>
      <c r="I8275" s="19" t="s">
        <v>151</v>
      </c>
    </row>
    <row r="8276">
      <c r="A8276" s="41">
        <v>44413.0</v>
      </c>
      <c r="B8276" s="19">
        <v>953761.0</v>
      </c>
      <c r="C8276" s="19">
        <v>0.0</v>
      </c>
      <c r="D8276" s="42">
        <v>69.8</v>
      </c>
      <c r="E8276" s="43">
        <v>1.0</v>
      </c>
      <c r="F8276" s="19" t="s">
        <v>46</v>
      </c>
      <c r="G8276" s="19" t="s">
        <v>47</v>
      </c>
      <c r="H8276" s="44" t="s">
        <v>150</v>
      </c>
      <c r="I8276" s="19" t="s">
        <v>150</v>
      </c>
    </row>
    <row r="8277">
      <c r="A8277" s="41">
        <v>44413.0</v>
      </c>
      <c r="B8277" s="19">
        <v>953608.0</v>
      </c>
      <c r="C8277" s="19">
        <v>0.0</v>
      </c>
      <c r="D8277" s="42">
        <v>48.8</v>
      </c>
      <c r="E8277" s="43">
        <v>1.0</v>
      </c>
      <c r="F8277" s="19" t="s">
        <v>46</v>
      </c>
      <c r="G8277" s="19" t="s">
        <v>47</v>
      </c>
      <c r="H8277" s="44" t="s">
        <v>150</v>
      </c>
      <c r="I8277" s="19" t="s">
        <v>150</v>
      </c>
    </row>
    <row r="8278">
      <c r="A8278" s="41">
        <v>44416.0</v>
      </c>
      <c r="B8278" s="19">
        <v>955734.0</v>
      </c>
      <c r="C8278" s="19">
        <v>0.0</v>
      </c>
      <c r="D8278" s="42">
        <v>102.2</v>
      </c>
      <c r="E8278" s="43">
        <v>1.0</v>
      </c>
      <c r="F8278" s="19" t="s">
        <v>46</v>
      </c>
      <c r="G8278" s="19" t="s">
        <v>47</v>
      </c>
      <c r="H8278" s="44" t="s">
        <v>183</v>
      </c>
      <c r="I8278" s="19" t="s">
        <v>183</v>
      </c>
    </row>
    <row r="8279">
      <c r="A8279" s="41">
        <v>44416.0</v>
      </c>
      <c r="B8279" s="19">
        <v>955674.0</v>
      </c>
      <c r="C8279" s="19">
        <v>0.0</v>
      </c>
      <c r="D8279" s="42">
        <v>64.7</v>
      </c>
      <c r="E8279" s="43">
        <v>1.0</v>
      </c>
      <c r="F8279" s="19" t="s">
        <v>46</v>
      </c>
      <c r="G8279" s="19" t="s">
        <v>47</v>
      </c>
      <c r="H8279" s="44" t="s">
        <v>71</v>
      </c>
      <c r="I8279" s="19" t="s">
        <v>71</v>
      </c>
    </row>
    <row r="8280">
      <c r="A8280" s="41">
        <v>44417.0</v>
      </c>
      <c r="B8280" s="19">
        <v>956622.0</v>
      </c>
      <c r="C8280" s="19">
        <v>1.0</v>
      </c>
      <c r="D8280" s="42">
        <v>50.5</v>
      </c>
      <c r="E8280" s="43">
        <v>1.0</v>
      </c>
      <c r="F8280" s="19" t="s">
        <v>46</v>
      </c>
      <c r="G8280" s="19" t="s">
        <v>47</v>
      </c>
      <c r="H8280" s="44" t="s">
        <v>193</v>
      </c>
      <c r="I8280" s="19" t="s">
        <v>193</v>
      </c>
    </row>
    <row r="8281">
      <c r="A8281" s="41">
        <v>44420.0</v>
      </c>
      <c r="B8281" s="19">
        <v>959254.0</v>
      </c>
      <c r="C8281" s="19">
        <v>0.0</v>
      </c>
      <c r="D8281" s="42">
        <v>66.8</v>
      </c>
      <c r="E8281" s="43">
        <v>1.0</v>
      </c>
      <c r="F8281" s="19" t="s">
        <v>46</v>
      </c>
      <c r="G8281" s="19" t="s">
        <v>47</v>
      </c>
      <c r="H8281" s="44" t="s">
        <v>231</v>
      </c>
      <c r="I8281" s="19" t="s">
        <v>231</v>
      </c>
    </row>
    <row r="8282">
      <c r="A8282" s="41">
        <v>44423.0</v>
      </c>
      <c r="B8282" s="19">
        <v>960622.0</v>
      </c>
      <c r="C8282" s="19">
        <v>0.0</v>
      </c>
      <c r="D8282" s="42">
        <v>47.7</v>
      </c>
      <c r="E8282" s="43">
        <v>1.0</v>
      </c>
      <c r="F8282" s="19" t="s">
        <v>46</v>
      </c>
      <c r="G8282" s="19" t="s">
        <v>47</v>
      </c>
      <c r="H8282" s="44" t="s">
        <v>248</v>
      </c>
      <c r="I8282" s="19" t="s">
        <v>248</v>
      </c>
    </row>
    <row r="8283">
      <c r="A8283" s="41">
        <v>44409.0</v>
      </c>
      <c r="B8283" s="19">
        <v>949759.0</v>
      </c>
      <c r="C8283" s="19">
        <v>0.0</v>
      </c>
      <c r="D8283" s="42">
        <v>137.8</v>
      </c>
      <c r="E8283" s="43">
        <v>1.0</v>
      </c>
      <c r="F8283" s="19" t="s">
        <v>46</v>
      </c>
      <c r="G8283" s="19" t="s">
        <v>47</v>
      </c>
      <c r="H8283" s="44" t="s">
        <v>60</v>
      </c>
      <c r="I8283" s="19" t="s">
        <v>60</v>
      </c>
    </row>
    <row r="8284">
      <c r="A8284" s="41">
        <v>44409.0</v>
      </c>
      <c r="B8284" s="19">
        <v>949271.0</v>
      </c>
      <c r="C8284" s="19">
        <v>0.0</v>
      </c>
      <c r="D8284" s="42">
        <v>48.0</v>
      </c>
      <c r="E8284" s="43">
        <v>1.0</v>
      </c>
      <c r="F8284" s="19" t="s">
        <v>46</v>
      </c>
      <c r="G8284" s="19" t="s">
        <v>47</v>
      </c>
      <c r="H8284" s="44" t="s">
        <v>61</v>
      </c>
      <c r="I8284" s="19" t="s">
        <v>61</v>
      </c>
    </row>
    <row r="8285">
      <c r="A8285" s="41">
        <v>44412.0</v>
      </c>
      <c r="B8285" s="19">
        <v>952087.0</v>
      </c>
      <c r="C8285" s="19">
        <v>0.0</v>
      </c>
      <c r="D8285" s="42">
        <v>13.3</v>
      </c>
      <c r="E8285" s="43">
        <v>1.0</v>
      </c>
      <c r="F8285" s="19" t="s">
        <v>46</v>
      </c>
      <c r="G8285" s="19" t="s">
        <v>47</v>
      </c>
      <c r="H8285" s="44" t="s">
        <v>39</v>
      </c>
      <c r="I8285" s="19" t="s">
        <v>39</v>
      </c>
    </row>
    <row r="8286">
      <c r="A8286" s="41">
        <v>44415.0</v>
      </c>
      <c r="B8286" s="19">
        <v>954719.0</v>
      </c>
      <c r="C8286" s="19">
        <v>0.0</v>
      </c>
      <c r="D8286" s="42">
        <v>228.6</v>
      </c>
      <c r="E8286" s="43">
        <v>1.0</v>
      </c>
      <c r="F8286" s="19" t="s">
        <v>46</v>
      </c>
      <c r="G8286" s="19" t="s">
        <v>47</v>
      </c>
      <c r="H8286" s="44" t="s">
        <v>154</v>
      </c>
      <c r="I8286" s="19" t="s">
        <v>154</v>
      </c>
    </row>
    <row r="8287">
      <c r="A8287" s="41">
        <v>44416.0</v>
      </c>
      <c r="B8287" s="19">
        <v>955997.0</v>
      </c>
      <c r="C8287" s="19">
        <v>0.0</v>
      </c>
      <c r="D8287" s="42">
        <v>96.3</v>
      </c>
      <c r="E8287" s="43">
        <v>1.0</v>
      </c>
      <c r="F8287" s="19" t="s">
        <v>46</v>
      </c>
      <c r="G8287" s="19" t="s">
        <v>47</v>
      </c>
      <c r="H8287" s="44" t="s">
        <v>183</v>
      </c>
      <c r="I8287" s="19" t="s">
        <v>183</v>
      </c>
    </row>
    <row r="8288">
      <c r="A8288" s="41">
        <v>44419.0</v>
      </c>
      <c r="B8288" s="19">
        <v>958399.0</v>
      </c>
      <c r="C8288" s="19">
        <v>0.0</v>
      </c>
      <c r="D8288" s="42">
        <v>40.8</v>
      </c>
      <c r="E8288" s="43">
        <v>1.0</v>
      </c>
      <c r="F8288" s="19" t="s">
        <v>46</v>
      </c>
      <c r="G8288" s="19" t="s">
        <v>47</v>
      </c>
      <c r="H8288" s="44" t="s">
        <v>183</v>
      </c>
      <c r="I8288" s="19" t="s">
        <v>183</v>
      </c>
    </row>
    <row r="8289">
      <c r="A8289" s="41">
        <v>44420.0</v>
      </c>
      <c r="B8289" s="19">
        <v>958581.0</v>
      </c>
      <c r="C8289" s="19">
        <v>1.0</v>
      </c>
      <c r="D8289" s="42">
        <v>84.0</v>
      </c>
      <c r="E8289" s="43">
        <v>1.0</v>
      </c>
      <c r="F8289" s="19" t="s">
        <v>46</v>
      </c>
      <c r="G8289" s="19" t="s">
        <v>47</v>
      </c>
      <c r="H8289" s="44" t="s">
        <v>230</v>
      </c>
      <c r="I8289" s="19" t="s">
        <v>230</v>
      </c>
    </row>
    <row r="8290">
      <c r="A8290" s="41">
        <v>44422.0</v>
      </c>
      <c r="B8290" s="19">
        <v>960229.0</v>
      </c>
      <c r="C8290" s="19">
        <v>0.0</v>
      </c>
      <c r="D8290" s="42">
        <v>61.3</v>
      </c>
      <c r="E8290" s="43">
        <v>1.0</v>
      </c>
      <c r="F8290" s="19" t="s">
        <v>46</v>
      </c>
      <c r="G8290" s="19" t="s">
        <v>47</v>
      </c>
      <c r="H8290" s="44" t="s">
        <v>244</v>
      </c>
      <c r="I8290" s="19" t="s">
        <v>244</v>
      </c>
    </row>
    <row r="8291">
      <c r="A8291" s="41">
        <v>44423.0</v>
      </c>
      <c r="B8291" s="19">
        <v>960570.0</v>
      </c>
      <c r="C8291" s="19">
        <v>1.0</v>
      </c>
      <c r="D8291" s="42">
        <v>17.4</v>
      </c>
      <c r="E8291" s="43">
        <v>1.0</v>
      </c>
      <c r="F8291" s="19" t="s">
        <v>46</v>
      </c>
      <c r="G8291" s="19" t="s">
        <v>47</v>
      </c>
      <c r="H8291" s="44" t="s">
        <v>235</v>
      </c>
      <c r="I8291" s="19" t="s">
        <v>235</v>
      </c>
    </row>
    <row r="8292">
      <c r="A8292" s="41">
        <v>44410.0</v>
      </c>
      <c r="B8292" s="19">
        <v>950949.0</v>
      </c>
      <c r="C8292" s="19">
        <v>1.0</v>
      </c>
      <c r="D8292" s="42">
        <v>76.5</v>
      </c>
      <c r="E8292" s="43">
        <v>1.0</v>
      </c>
      <c r="F8292" s="19" t="s">
        <v>46</v>
      </c>
      <c r="G8292" s="19" t="s">
        <v>47</v>
      </c>
      <c r="H8292" s="44" t="s">
        <v>70</v>
      </c>
      <c r="I8292" s="19" t="s">
        <v>70</v>
      </c>
    </row>
    <row r="8293">
      <c r="A8293" s="41">
        <v>44412.0</v>
      </c>
      <c r="B8293" s="19">
        <v>952718.0</v>
      </c>
      <c r="C8293" s="19">
        <v>1.0</v>
      </c>
      <c r="D8293" s="42">
        <v>49.8</v>
      </c>
      <c r="E8293" s="43">
        <v>1.0</v>
      </c>
      <c r="F8293" s="19" t="s">
        <v>46</v>
      </c>
      <c r="G8293" s="19" t="s">
        <v>47</v>
      </c>
      <c r="H8293" s="44" t="s">
        <v>39</v>
      </c>
      <c r="I8293" s="19" t="s">
        <v>39</v>
      </c>
    </row>
    <row r="8294">
      <c r="A8294" s="41">
        <v>44412.0</v>
      </c>
      <c r="B8294" s="19">
        <v>952761.0</v>
      </c>
      <c r="C8294" s="19">
        <v>0.0</v>
      </c>
      <c r="D8294" s="42">
        <v>63.6</v>
      </c>
      <c r="E8294" s="43">
        <v>1.0</v>
      </c>
      <c r="F8294" s="19" t="s">
        <v>46</v>
      </c>
      <c r="G8294" s="19" t="s">
        <v>47</v>
      </c>
      <c r="H8294" s="44" t="s">
        <v>60</v>
      </c>
      <c r="I8294" s="19" t="s">
        <v>60</v>
      </c>
    </row>
    <row r="8295">
      <c r="A8295" s="41">
        <v>44417.0</v>
      </c>
      <c r="B8295" s="19">
        <v>956723.0</v>
      </c>
      <c r="C8295" s="19">
        <v>1.0</v>
      </c>
      <c r="D8295" s="42">
        <v>57.1</v>
      </c>
      <c r="E8295" s="43">
        <v>1.0</v>
      </c>
      <c r="F8295" s="19" t="s">
        <v>46</v>
      </c>
      <c r="G8295" s="19" t="s">
        <v>47</v>
      </c>
      <c r="H8295" s="44" t="s">
        <v>194</v>
      </c>
      <c r="I8295" s="19" t="s">
        <v>194</v>
      </c>
    </row>
    <row r="8296">
      <c r="A8296" s="41">
        <v>44423.0</v>
      </c>
      <c r="B8296" s="19">
        <v>961150.0</v>
      </c>
      <c r="C8296" s="19">
        <v>0.0</v>
      </c>
      <c r="D8296" s="42">
        <v>100.6</v>
      </c>
      <c r="E8296" s="43">
        <v>1.0</v>
      </c>
      <c r="F8296" s="19" t="s">
        <v>46</v>
      </c>
      <c r="G8296" s="19" t="s">
        <v>47</v>
      </c>
      <c r="H8296" s="44" t="s">
        <v>226</v>
      </c>
      <c r="I8296" s="19" t="s">
        <v>226</v>
      </c>
    </row>
    <row r="8297">
      <c r="A8297" s="41">
        <v>44410.0</v>
      </c>
      <c r="B8297" s="19">
        <v>950983.0</v>
      </c>
      <c r="C8297" s="19">
        <v>0.0</v>
      </c>
      <c r="D8297" s="42">
        <v>74.7</v>
      </c>
      <c r="E8297" s="43">
        <v>1.0</v>
      </c>
      <c r="F8297" s="19" t="s">
        <v>46</v>
      </c>
      <c r="G8297" s="19" t="s">
        <v>47</v>
      </c>
      <c r="H8297" s="44" t="s">
        <v>92</v>
      </c>
      <c r="I8297" s="19" t="s">
        <v>92</v>
      </c>
    </row>
    <row r="8298">
      <c r="A8298" s="41">
        <v>44413.0</v>
      </c>
      <c r="B8298" s="19">
        <v>953510.0</v>
      </c>
      <c r="C8298" s="19">
        <v>0.0</v>
      </c>
      <c r="D8298" s="42">
        <v>48.6</v>
      </c>
      <c r="E8298" s="43">
        <v>1.0</v>
      </c>
      <c r="F8298" s="19" t="s">
        <v>46</v>
      </c>
      <c r="G8298" s="19" t="s">
        <v>47</v>
      </c>
      <c r="H8298" s="44" t="s">
        <v>153</v>
      </c>
      <c r="I8298" s="19" t="s">
        <v>153</v>
      </c>
    </row>
    <row r="8299">
      <c r="A8299" s="41">
        <v>44413.0</v>
      </c>
      <c r="B8299" s="19">
        <v>952940.0</v>
      </c>
      <c r="C8299" s="19">
        <v>0.0</v>
      </c>
      <c r="D8299" s="42">
        <v>62.3</v>
      </c>
      <c r="E8299" s="43">
        <v>1.0</v>
      </c>
      <c r="F8299" s="19" t="s">
        <v>46</v>
      </c>
      <c r="G8299" s="19" t="s">
        <v>47</v>
      </c>
      <c r="H8299" s="44" t="s">
        <v>153</v>
      </c>
      <c r="I8299" s="19" t="s">
        <v>153</v>
      </c>
    </row>
    <row r="8300">
      <c r="A8300" s="41">
        <v>44415.0</v>
      </c>
      <c r="B8300" s="19">
        <v>955185.0</v>
      </c>
      <c r="C8300" s="19">
        <v>1.0</v>
      </c>
      <c r="D8300" s="42">
        <v>105.7</v>
      </c>
      <c r="E8300" s="43">
        <v>1.0</v>
      </c>
      <c r="F8300" s="19" t="s">
        <v>46</v>
      </c>
      <c r="G8300" s="19" t="s">
        <v>47</v>
      </c>
      <c r="H8300" s="44" t="s">
        <v>142</v>
      </c>
      <c r="I8300" s="19" t="s">
        <v>142</v>
      </c>
    </row>
    <row r="8301">
      <c r="A8301" s="41">
        <v>44415.0</v>
      </c>
      <c r="B8301" s="19">
        <v>954761.0</v>
      </c>
      <c r="C8301" s="19">
        <v>1.0</v>
      </c>
      <c r="D8301" s="42">
        <v>58.7</v>
      </c>
      <c r="E8301" s="43">
        <v>1.0</v>
      </c>
      <c r="F8301" s="19" t="s">
        <v>46</v>
      </c>
      <c r="G8301" s="19" t="s">
        <v>47</v>
      </c>
      <c r="H8301" s="44" t="s">
        <v>102</v>
      </c>
      <c r="I8301" s="19" t="s">
        <v>102</v>
      </c>
    </row>
    <row r="8302">
      <c r="A8302" s="41">
        <v>44416.0</v>
      </c>
      <c r="B8302" s="19">
        <v>955856.0</v>
      </c>
      <c r="C8302" s="19">
        <v>0.0</v>
      </c>
      <c r="D8302" s="42">
        <v>148.0</v>
      </c>
      <c r="E8302" s="43">
        <v>1.0</v>
      </c>
      <c r="F8302" s="19" t="s">
        <v>46</v>
      </c>
      <c r="G8302" s="19" t="s">
        <v>47</v>
      </c>
      <c r="H8302" s="44" t="s">
        <v>185</v>
      </c>
      <c r="I8302" s="19" t="s">
        <v>185</v>
      </c>
    </row>
    <row r="8303">
      <c r="A8303" s="41">
        <v>44420.0</v>
      </c>
      <c r="B8303" s="19">
        <v>958900.0</v>
      </c>
      <c r="C8303" s="19">
        <v>1.0</v>
      </c>
      <c r="D8303" s="42">
        <v>550.4</v>
      </c>
      <c r="E8303" s="43">
        <v>1.0</v>
      </c>
      <c r="F8303" s="19" t="s">
        <v>46</v>
      </c>
      <c r="G8303" s="19" t="s">
        <v>47</v>
      </c>
      <c r="H8303" s="44" t="s">
        <v>229</v>
      </c>
      <c r="I8303" s="19" t="s">
        <v>229</v>
      </c>
    </row>
    <row r="8304">
      <c r="A8304" s="41">
        <v>44420.0</v>
      </c>
      <c r="B8304" s="19">
        <v>959315.0</v>
      </c>
      <c r="C8304" s="19">
        <v>0.0</v>
      </c>
      <c r="D8304" s="42">
        <v>67.7</v>
      </c>
      <c r="E8304" s="43">
        <v>1.0</v>
      </c>
      <c r="F8304" s="19" t="s">
        <v>46</v>
      </c>
      <c r="G8304" s="19" t="s">
        <v>47</v>
      </c>
      <c r="H8304" s="44" t="s">
        <v>230</v>
      </c>
      <c r="I8304" s="19" t="s">
        <v>230</v>
      </c>
    </row>
    <row r="8305">
      <c r="A8305" s="41">
        <v>44423.0</v>
      </c>
      <c r="B8305" s="19">
        <v>960498.0</v>
      </c>
      <c r="C8305" s="19">
        <v>1.0</v>
      </c>
      <c r="D8305" s="42">
        <v>56.4</v>
      </c>
      <c r="E8305" s="43">
        <v>1.0</v>
      </c>
      <c r="F8305" s="19" t="s">
        <v>46</v>
      </c>
      <c r="G8305" s="19" t="s">
        <v>47</v>
      </c>
      <c r="H8305" s="44" t="s">
        <v>71</v>
      </c>
      <c r="I8305" s="19" t="s">
        <v>71</v>
      </c>
    </row>
    <row r="8306">
      <c r="A8306" s="41">
        <v>44410.0</v>
      </c>
      <c r="B8306" s="19">
        <v>950050.0</v>
      </c>
      <c r="C8306" s="19">
        <v>0.0</v>
      </c>
      <c r="D8306" s="42">
        <v>69.3</v>
      </c>
      <c r="E8306" s="43">
        <v>1.0</v>
      </c>
      <c r="F8306" s="19" t="s">
        <v>46</v>
      </c>
      <c r="G8306" s="19" t="s">
        <v>47</v>
      </c>
      <c r="H8306" s="44" t="s">
        <v>39</v>
      </c>
      <c r="I8306" s="19" t="s">
        <v>39</v>
      </c>
    </row>
    <row r="8307">
      <c r="A8307" s="41">
        <v>44410.0</v>
      </c>
      <c r="B8307" s="19">
        <v>950069.0</v>
      </c>
      <c r="C8307" s="19">
        <v>0.0</v>
      </c>
      <c r="D8307" s="42">
        <v>25.3</v>
      </c>
      <c r="E8307" s="43">
        <v>1.0</v>
      </c>
      <c r="F8307" s="19" t="s">
        <v>46</v>
      </c>
      <c r="G8307" s="19" t="s">
        <v>47</v>
      </c>
      <c r="H8307" s="44" t="s">
        <v>99</v>
      </c>
      <c r="I8307" s="19" t="s">
        <v>99</v>
      </c>
    </row>
    <row r="8308">
      <c r="A8308" s="41">
        <v>44410.0</v>
      </c>
      <c r="B8308" s="19">
        <v>950836.0</v>
      </c>
      <c r="C8308" s="19">
        <v>0.0</v>
      </c>
      <c r="D8308" s="42">
        <v>38.9</v>
      </c>
      <c r="E8308" s="43">
        <v>1.0</v>
      </c>
      <c r="F8308" s="19" t="s">
        <v>46</v>
      </c>
      <c r="G8308" s="19" t="s">
        <v>47</v>
      </c>
      <c r="H8308" s="44" t="s">
        <v>95</v>
      </c>
      <c r="I8308" s="19" t="s">
        <v>95</v>
      </c>
    </row>
    <row r="8309">
      <c r="A8309" s="41">
        <v>44410.0</v>
      </c>
      <c r="B8309" s="19">
        <v>950270.0</v>
      </c>
      <c r="C8309" s="19">
        <v>0.0</v>
      </c>
      <c r="D8309" s="42">
        <v>24.4</v>
      </c>
      <c r="E8309" s="43">
        <v>1.0</v>
      </c>
      <c r="F8309" s="19" t="s">
        <v>46</v>
      </c>
      <c r="G8309" s="19" t="s">
        <v>47</v>
      </c>
      <c r="H8309" s="44" t="s">
        <v>83</v>
      </c>
      <c r="I8309" s="19" t="s">
        <v>83</v>
      </c>
    </row>
    <row r="8310">
      <c r="A8310" s="41">
        <v>44413.0</v>
      </c>
      <c r="B8310" s="19">
        <v>952856.0</v>
      </c>
      <c r="C8310" s="19">
        <v>0.0</v>
      </c>
      <c r="D8310" s="42">
        <v>73.7</v>
      </c>
      <c r="E8310" s="43">
        <v>1.0</v>
      </c>
      <c r="F8310" s="19" t="s">
        <v>46</v>
      </c>
      <c r="G8310" s="19" t="s">
        <v>47</v>
      </c>
      <c r="H8310" s="44" t="s">
        <v>143</v>
      </c>
      <c r="I8310" s="19" t="s">
        <v>143</v>
      </c>
    </row>
    <row r="8311">
      <c r="A8311" s="41">
        <v>44416.0</v>
      </c>
      <c r="B8311" s="19">
        <v>955599.0</v>
      </c>
      <c r="C8311" s="19">
        <v>0.0</v>
      </c>
      <c r="D8311" s="42">
        <v>105.8</v>
      </c>
      <c r="E8311" s="43">
        <v>1.0</v>
      </c>
      <c r="F8311" s="19" t="s">
        <v>46</v>
      </c>
      <c r="G8311" s="19" t="s">
        <v>47</v>
      </c>
      <c r="H8311" s="44" t="s">
        <v>183</v>
      </c>
      <c r="I8311" s="19" t="s">
        <v>183</v>
      </c>
    </row>
    <row r="8312">
      <c r="A8312" s="41">
        <v>44419.0</v>
      </c>
      <c r="B8312" s="19">
        <v>958029.0</v>
      </c>
      <c r="C8312" s="19">
        <v>0.0</v>
      </c>
      <c r="D8312" s="42">
        <v>102.1</v>
      </c>
      <c r="E8312" s="43">
        <v>1.0</v>
      </c>
      <c r="F8312" s="19" t="s">
        <v>46</v>
      </c>
      <c r="G8312" s="19" t="s">
        <v>47</v>
      </c>
      <c r="H8312" s="44" t="s">
        <v>196</v>
      </c>
      <c r="I8312" s="19" t="s">
        <v>196</v>
      </c>
    </row>
    <row r="8313">
      <c r="A8313" s="41">
        <v>44420.0</v>
      </c>
      <c r="B8313" s="19">
        <v>958584.0</v>
      </c>
      <c r="C8313" s="19">
        <v>0.0</v>
      </c>
      <c r="D8313" s="42">
        <v>64.4</v>
      </c>
      <c r="E8313" s="43">
        <v>1.0</v>
      </c>
      <c r="F8313" s="19" t="s">
        <v>46</v>
      </c>
      <c r="G8313" s="19" t="s">
        <v>47</v>
      </c>
      <c r="H8313" s="44" t="s">
        <v>230</v>
      </c>
      <c r="I8313" s="19" t="s">
        <v>230</v>
      </c>
    </row>
    <row r="8314">
      <c r="A8314" s="41">
        <v>44421.0</v>
      </c>
      <c r="B8314" s="19">
        <v>959484.0</v>
      </c>
      <c r="C8314" s="19">
        <v>0.0</v>
      </c>
      <c r="D8314" s="42">
        <v>80.4</v>
      </c>
      <c r="E8314" s="43">
        <v>1.0</v>
      </c>
      <c r="F8314" s="19" t="s">
        <v>46</v>
      </c>
      <c r="G8314" s="19" t="s">
        <v>47</v>
      </c>
      <c r="H8314" s="44" t="s">
        <v>236</v>
      </c>
      <c r="I8314" s="19" t="s">
        <v>236</v>
      </c>
    </row>
    <row r="8315">
      <c r="A8315" s="41">
        <v>44423.0</v>
      </c>
      <c r="B8315" s="19">
        <v>960959.0</v>
      </c>
      <c r="C8315" s="19">
        <v>0.0</v>
      </c>
      <c r="D8315" s="42">
        <v>95.5</v>
      </c>
      <c r="E8315" s="43">
        <v>1.0</v>
      </c>
      <c r="F8315" s="19" t="s">
        <v>46</v>
      </c>
      <c r="G8315" s="19" t="s">
        <v>47</v>
      </c>
      <c r="H8315" s="44" t="s">
        <v>230</v>
      </c>
      <c r="I8315" s="19" t="s">
        <v>230</v>
      </c>
    </row>
    <row r="8316">
      <c r="A8316" s="41">
        <v>44409.0</v>
      </c>
      <c r="B8316" s="19">
        <v>949844.0</v>
      </c>
      <c r="C8316" s="19">
        <v>0.0</v>
      </c>
      <c r="D8316" s="42">
        <v>115.3</v>
      </c>
      <c r="E8316" s="43">
        <v>1.0</v>
      </c>
      <c r="F8316" s="19" t="s">
        <v>46</v>
      </c>
      <c r="G8316" s="19" t="s">
        <v>47</v>
      </c>
      <c r="H8316" s="44" t="s">
        <v>59</v>
      </c>
      <c r="I8316" s="19" t="s">
        <v>59</v>
      </c>
    </row>
    <row r="8317">
      <c r="A8317" s="41">
        <v>44410.0</v>
      </c>
      <c r="B8317" s="19">
        <v>950055.0</v>
      </c>
      <c r="C8317" s="19">
        <v>0.0</v>
      </c>
      <c r="D8317" s="42">
        <v>70.0</v>
      </c>
      <c r="E8317" s="43">
        <v>1.0</v>
      </c>
      <c r="F8317" s="19" t="s">
        <v>46</v>
      </c>
      <c r="G8317" s="19" t="s">
        <v>47</v>
      </c>
      <c r="H8317" s="44" t="s">
        <v>99</v>
      </c>
      <c r="I8317" s="19" t="s">
        <v>99</v>
      </c>
    </row>
    <row r="8318">
      <c r="A8318" s="41">
        <v>44413.0</v>
      </c>
      <c r="B8318" s="19">
        <v>952882.0</v>
      </c>
      <c r="C8318" s="19">
        <v>1.0</v>
      </c>
      <c r="D8318" s="42">
        <v>58.4</v>
      </c>
      <c r="E8318" s="43">
        <v>1.0</v>
      </c>
      <c r="F8318" s="19" t="s">
        <v>46</v>
      </c>
      <c r="G8318" s="19" t="s">
        <v>47</v>
      </c>
      <c r="H8318" s="44" t="s">
        <v>146</v>
      </c>
      <c r="I8318" s="19" t="s">
        <v>146</v>
      </c>
    </row>
    <row r="8319">
      <c r="A8319" s="41">
        <v>44415.0</v>
      </c>
      <c r="B8319" s="19">
        <v>955163.0</v>
      </c>
      <c r="C8319" s="19">
        <v>0.0</v>
      </c>
      <c r="D8319" s="42">
        <v>63.3</v>
      </c>
      <c r="E8319" s="43">
        <v>1.0</v>
      </c>
      <c r="F8319" s="19" t="s">
        <v>46</v>
      </c>
      <c r="G8319" s="19" t="s">
        <v>47</v>
      </c>
      <c r="H8319" s="44" t="s">
        <v>160</v>
      </c>
      <c r="I8319" s="19" t="s">
        <v>160</v>
      </c>
    </row>
    <row r="8320">
      <c r="A8320" s="41">
        <v>44415.0</v>
      </c>
      <c r="B8320" s="19">
        <v>954662.0</v>
      </c>
      <c r="C8320" s="19">
        <v>1.0</v>
      </c>
      <c r="D8320" s="42">
        <v>58.9</v>
      </c>
      <c r="E8320" s="43">
        <v>1.0</v>
      </c>
      <c r="F8320" s="19" t="s">
        <v>46</v>
      </c>
      <c r="G8320" s="19" t="s">
        <v>47</v>
      </c>
      <c r="H8320" s="44" t="s">
        <v>71</v>
      </c>
      <c r="I8320" s="19" t="s">
        <v>71</v>
      </c>
    </row>
    <row r="8321">
      <c r="A8321" s="41">
        <v>44417.0</v>
      </c>
      <c r="B8321" s="19">
        <v>956478.0</v>
      </c>
      <c r="C8321" s="19">
        <v>0.0</v>
      </c>
      <c r="D8321" s="42">
        <v>49.7</v>
      </c>
      <c r="E8321" s="43">
        <v>1.0</v>
      </c>
      <c r="F8321" s="19" t="s">
        <v>46</v>
      </c>
      <c r="G8321" s="19" t="s">
        <v>47</v>
      </c>
      <c r="H8321" s="44" t="s">
        <v>191</v>
      </c>
      <c r="I8321" s="19" t="s">
        <v>191</v>
      </c>
    </row>
    <row r="8322">
      <c r="A8322" s="41">
        <v>44417.0</v>
      </c>
      <c r="B8322" s="19">
        <v>956879.0</v>
      </c>
      <c r="C8322" s="19">
        <v>0.0</v>
      </c>
      <c r="D8322" s="42">
        <v>11.0</v>
      </c>
      <c r="E8322" s="43">
        <v>1.0</v>
      </c>
      <c r="F8322" s="19" t="s">
        <v>46</v>
      </c>
      <c r="G8322" s="19" t="s">
        <v>47</v>
      </c>
      <c r="H8322" s="44" t="s">
        <v>39</v>
      </c>
      <c r="I8322" s="19" t="s">
        <v>39</v>
      </c>
    </row>
    <row r="8323">
      <c r="A8323" s="41">
        <v>44409.0</v>
      </c>
      <c r="B8323" s="19">
        <v>949594.0</v>
      </c>
      <c r="C8323" s="19">
        <v>0.0</v>
      </c>
      <c r="D8323" s="42">
        <v>54.5</v>
      </c>
      <c r="E8323" s="43">
        <v>1.0</v>
      </c>
      <c r="F8323" s="19" t="s">
        <v>46</v>
      </c>
      <c r="G8323" s="19" t="s">
        <v>47</v>
      </c>
      <c r="H8323" s="44" t="s">
        <v>62</v>
      </c>
      <c r="I8323" s="19" t="s">
        <v>62</v>
      </c>
    </row>
    <row r="8324">
      <c r="A8324" s="41">
        <v>44411.0</v>
      </c>
      <c r="B8324" s="19">
        <v>951633.0</v>
      </c>
      <c r="C8324" s="19">
        <v>0.0</v>
      </c>
      <c r="D8324" s="42">
        <v>128.4</v>
      </c>
      <c r="E8324" s="43">
        <v>1.0</v>
      </c>
      <c r="F8324" s="19" t="s">
        <v>46</v>
      </c>
      <c r="G8324" s="19" t="s">
        <v>47</v>
      </c>
      <c r="H8324" s="44" t="s">
        <v>71</v>
      </c>
      <c r="I8324" s="19" t="s">
        <v>71</v>
      </c>
    </row>
    <row r="8325">
      <c r="A8325" s="41">
        <v>44411.0</v>
      </c>
      <c r="B8325" s="19">
        <v>951367.0</v>
      </c>
      <c r="C8325" s="19">
        <v>1.0</v>
      </c>
      <c r="D8325" s="42">
        <v>58.4</v>
      </c>
      <c r="E8325" s="43">
        <v>1.0</v>
      </c>
      <c r="F8325" s="19" t="s">
        <v>46</v>
      </c>
      <c r="G8325" s="19" t="s">
        <v>47</v>
      </c>
      <c r="H8325" s="44" t="s">
        <v>62</v>
      </c>
      <c r="I8325" s="19" t="s">
        <v>62</v>
      </c>
    </row>
    <row r="8326">
      <c r="A8326" s="41">
        <v>44411.0</v>
      </c>
      <c r="B8326" s="19">
        <v>951277.0</v>
      </c>
      <c r="C8326" s="19">
        <v>0.0</v>
      </c>
      <c r="D8326" s="42">
        <v>57.9</v>
      </c>
      <c r="E8326" s="43">
        <v>1.0</v>
      </c>
      <c r="F8326" s="19" t="s">
        <v>46</v>
      </c>
      <c r="G8326" s="19" t="s">
        <v>47</v>
      </c>
      <c r="H8326" s="44" t="s">
        <v>119</v>
      </c>
      <c r="I8326" s="19" t="s">
        <v>119</v>
      </c>
    </row>
    <row r="8327">
      <c r="A8327" s="41">
        <v>44413.0</v>
      </c>
      <c r="B8327" s="19">
        <v>953429.0</v>
      </c>
      <c r="C8327" s="19">
        <v>0.0</v>
      </c>
      <c r="D8327" s="42">
        <v>11.8</v>
      </c>
      <c r="E8327" s="43">
        <v>1.0</v>
      </c>
      <c r="F8327" s="19" t="s">
        <v>46</v>
      </c>
      <c r="G8327" s="19" t="s">
        <v>47</v>
      </c>
      <c r="H8327" s="44" t="s">
        <v>39</v>
      </c>
      <c r="I8327" s="19" t="s">
        <v>39</v>
      </c>
    </row>
    <row r="8328">
      <c r="A8328" s="41">
        <v>44413.0</v>
      </c>
      <c r="B8328" s="19">
        <v>952841.0</v>
      </c>
      <c r="C8328" s="19">
        <v>1.0</v>
      </c>
      <c r="D8328" s="42">
        <v>82.7</v>
      </c>
      <c r="E8328" s="43">
        <v>1.0</v>
      </c>
      <c r="F8328" s="19" t="s">
        <v>46</v>
      </c>
      <c r="G8328" s="19" t="s">
        <v>47</v>
      </c>
      <c r="H8328" s="44" t="s">
        <v>71</v>
      </c>
      <c r="I8328" s="19" t="s">
        <v>71</v>
      </c>
    </row>
    <row r="8329">
      <c r="A8329" s="41">
        <v>44415.0</v>
      </c>
      <c r="B8329" s="19">
        <v>954716.0</v>
      </c>
      <c r="C8329" s="19">
        <v>1.0</v>
      </c>
      <c r="D8329" s="42">
        <v>37.4</v>
      </c>
      <c r="E8329" s="43">
        <v>1.0</v>
      </c>
      <c r="F8329" s="19" t="s">
        <v>46</v>
      </c>
      <c r="G8329" s="19" t="s">
        <v>47</v>
      </c>
      <c r="H8329" s="44" t="s">
        <v>71</v>
      </c>
      <c r="I8329" s="19" t="s">
        <v>71</v>
      </c>
    </row>
    <row r="8330">
      <c r="A8330" s="41">
        <v>44416.0</v>
      </c>
      <c r="B8330" s="19">
        <v>955969.0</v>
      </c>
      <c r="C8330" s="19">
        <v>0.0</v>
      </c>
      <c r="D8330" s="42">
        <v>66.9</v>
      </c>
      <c r="E8330" s="43">
        <v>1.0</v>
      </c>
      <c r="F8330" s="19" t="s">
        <v>46</v>
      </c>
      <c r="G8330" s="19" t="s">
        <v>47</v>
      </c>
      <c r="H8330" s="44" t="s">
        <v>179</v>
      </c>
      <c r="I8330" s="19" t="s">
        <v>179</v>
      </c>
    </row>
    <row r="8331">
      <c r="A8331" s="41">
        <v>44416.0</v>
      </c>
      <c r="B8331" s="19">
        <v>955432.0</v>
      </c>
      <c r="C8331" s="19">
        <v>1.0</v>
      </c>
      <c r="D8331" s="42">
        <v>64.1</v>
      </c>
      <c r="E8331" s="43">
        <v>1.0</v>
      </c>
      <c r="F8331" s="19" t="s">
        <v>46</v>
      </c>
      <c r="G8331" s="19" t="s">
        <v>47</v>
      </c>
      <c r="H8331" s="44" t="s">
        <v>182</v>
      </c>
      <c r="I8331" s="19" t="s">
        <v>182</v>
      </c>
    </row>
    <row r="8332">
      <c r="A8332" s="41">
        <v>44417.0</v>
      </c>
      <c r="B8332" s="19">
        <v>956850.0</v>
      </c>
      <c r="C8332" s="19">
        <v>0.0</v>
      </c>
      <c r="D8332" s="42">
        <v>104.7</v>
      </c>
      <c r="E8332" s="43">
        <v>1.0</v>
      </c>
      <c r="F8332" s="19" t="s">
        <v>46</v>
      </c>
      <c r="G8332" s="19" t="s">
        <v>47</v>
      </c>
      <c r="H8332" s="44" t="s">
        <v>187</v>
      </c>
      <c r="I8332" s="19" t="s">
        <v>187</v>
      </c>
    </row>
    <row r="8333">
      <c r="A8333" s="41">
        <v>44418.0</v>
      </c>
      <c r="B8333" s="19">
        <v>957327.0</v>
      </c>
      <c r="C8333" s="19">
        <v>0.0</v>
      </c>
      <c r="D8333" s="42">
        <v>107.7</v>
      </c>
      <c r="E8333" s="43">
        <v>1.0</v>
      </c>
      <c r="F8333" s="19" t="s">
        <v>46</v>
      </c>
      <c r="G8333" s="19" t="s">
        <v>47</v>
      </c>
      <c r="H8333" s="44" t="s">
        <v>207</v>
      </c>
      <c r="I8333" s="19" t="s">
        <v>207</v>
      </c>
    </row>
    <row r="8334">
      <c r="A8334" s="41">
        <v>44419.0</v>
      </c>
      <c r="B8334" s="19">
        <v>958481.0</v>
      </c>
      <c r="C8334" s="19">
        <v>0.0</v>
      </c>
      <c r="D8334" s="42">
        <v>65.5</v>
      </c>
      <c r="E8334" s="43">
        <v>1.0</v>
      </c>
      <c r="F8334" s="19" t="s">
        <v>46</v>
      </c>
      <c r="G8334" s="19" t="s">
        <v>47</v>
      </c>
      <c r="H8334" s="44" t="s">
        <v>219</v>
      </c>
      <c r="I8334" s="19" t="s">
        <v>219</v>
      </c>
    </row>
    <row r="8335">
      <c r="A8335" s="41">
        <v>44421.0</v>
      </c>
      <c r="B8335" s="19">
        <v>959479.0</v>
      </c>
      <c r="C8335" s="19">
        <v>0.0</v>
      </c>
      <c r="D8335" s="42">
        <v>78.6</v>
      </c>
      <c r="E8335" s="43">
        <v>1.0</v>
      </c>
      <c r="F8335" s="19" t="s">
        <v>46</v>
      </c>
      <c r="G8335" s="19" t="s">
        <v>47</v>
      </c>
      <c r="H8335" s="44" t="s">
        <v>235</v>
      </c>
      <c r="I8335" s="19" t="s">
        <v>235</v>
      </c>
    </row>
    <row r="8336">
      <c r="A8336" s="41">
        <v>44421.0</v>
      </c>
      <c r="B8336" s="19">
        <v>959628.0</v>
      </c>
      <c r="C8336" s="19">
        <v>1.0</v>
      </c>
      <c r="D8336" s="42">
        <v>87.6</v>
      </c>
      <c r="E8336" s="43">
        <v>1.0</v>
      </c>
      <c r="F8336" s="19" t="s">
        <v>46</v>
      </c>
      <c r="G8336" s="19" t="s">
        <v>47</v>
      </c>
      <c r="H8336" s="44" t="s">
        <v>236</v>
      </c>
      <c r="I8336" s="19" t="s">
        <v>236</v>
      </c>
    </row>
    <row r="8337">
      <c r="A8337" s="41">
        <v>44422.0</v>
      </c>
      <c r="B8337" s="19">
        <v>960386.0</v>
      </c>
      <c r="C8337" s="19">
        <v>0.0</v>
      </c>
      <c r="D8337" s="42">
        <v>128.6</v>
      </c>
      <c r="E8337" s="43">
        <v>1.0</v>
      </c>
      <c r="F8337" s="19" t="s">
        <v>46</v>
      </c>
      <c r="G8337" s="19" t="s">
        <v>47</v>
      </c>
      <c r="H8337" s="44" t="s">
        <v>107</v>
      </c>
      <c r="I8337" s="19" t="s">
        <v>107</v>
      </c>
    </row>
    <row r="8338">
      <c r="A8338" s="41">
        <v>44418.0</v>
      </c>
      <c r="B8338" s="19">
        <v>957451.0</v>
      </c>
      <c r="C8338" s="19">
        <v>0.0</v>
      </c>
      <c r="D8338" s="42">
        <v>100.7</v>
      </c>
      <c r="E8338" s="43">
        <v>1.0</v>
      </c>
      <c r="F8338" s="19" t="s">
        <v>41</v>
      </c>
      <c r="G8338" s="19" t="s">
        <v>43</v>
      </c>
      <c r="H8338" s="44" t="s">
        <v>39</v>
      </c>
      <c r="I8338" s="19" t="s">
        <v>39</v>
      </c>
    </row>
    <row r="8339">
      <c r="A8339" s="41">
        <v>44412.0</v>
      </c>
      <c r="B8339" s="19">
        <v>952594.0</v>
      </c>
      <c r="C8339" s="19">
        <v>0.0</v>
      </c>
      <c r="D8339" s="42">
        <v>39.8</v>
      </c>
      <c r="E8339" s="43">
        <v>1.0</v>
      </c>
      <c r="F8339" s="19" t="s">
        <v>41</v>
      </c>
      <c r="G8339" s="19" t="s">
        <v>43</v>
      </c>
      <c r="H8339" s="44" t="s">
        <v>39</v>
      </c>
      <c r="I8339" s="19" t="s">
        <v>39</v>
      </c>
    </row>
    <row r="8340">
      <c r="A8340" s="41">
        <v>44412.0</v>
      </c>
      <c r="B8340" s="19">
        <v>952339.0</v>
      </c>
      <c r="C8340" s="19">
        <v>0.0</v>
      </c>
      <c r="D8340" s="42">
        <v>119.6</v>
      </c>
      <c r="E8340" s="43">
        <v>1.0</v>
      </c>
      <c r="F8340" s="19" t="s">
        <v>41</v>
      </c>
      <c r="G8340" s="19" t="s">
        <v>43</v>
      </c>
      <c r="H8340" s="44" t="s">
        <v>39</v>
      </c>
      <c r="I8340" s="19" t="s">
        <v>39</v>
      </c>
    </row>
    <row r="8341">
      <c r="A8341" s="41">
        <v>44412.0</v>
      </c>
      <c r="B8341" s="19">
        <v>952787.0</v>
      </c>
      <c r="C8341" s="19">
        <v>0.0</v>
      </c>
      <c r="D8341" s="42">
        <v>31.4</v>
      </c>
      <c r="E8341" s="43">
        <v>1.0</v>
      </c>
      <c r="F8341" s="19" t="s">
        <v>41</v>
      </c>
      <c r="G8341" s="19" t="s">
        <v>43</v>
      </c>
      <c r="H8341" s="44" t="s">
        <v>39</v>
      </c>
      <c r="I8341" s="19" t="s">
        <v>39</v>
      </c>
    </row>
    <row r="8342">
      <c r="A8342" s="41">
        <v>44413.0</v>
      </c>
      <c r="B8342" s="19">
        <v>953042.0</v>
      </c>
      <c r="C8342" s="19">
        <v>0.0</v>
      </c>
      <c r="D8342" s="42">
        <v>35.3</v>
      </c>
      <c r="E8342" s="43">
        <v>1.0</v>
      </c>
      <c r="F8342" s="19" t="s">
        <v>41</v>
      </c>
      <c r="G8342" s="19" t="s">
        <v>43</v>
      </c>
      <c r="H8342" s="44" t="s">
        <v>39</v>
      </c>
      <c r="I8342" s="19" t="s">
        <v>39</v>
      </c>
    </row>
    <row r="8343">
      <c r="A8343" s="41">
        <v>44415.0</v>
      </c>
      <c r="B8343" s="19">
        <v>955147.0</v>
      </c>
      <c r="C8343" s="19">
        <v>1.0</v>
      </c>
      <c r="D8343" s="42">
        <v>78.9</v>
      </c>
      <c r="E8343" s="43">
        <v>1.0</v>
      </c>
      <c r="F8343" s="19" t="s">
        <v>41</v>
      </c>
      <c r="G8343" s="19" t="s">
        <v>43</v>
      </c>
      <c r="H8343" s="44" t="s">
        <v>39</v>
      </c>
      <c r="I8343" s="19" t="s">
        <v>39</v>
      </c>
    </row>
    <row r="8344">
      <c r="A8344" s="41">
        <v>44416.0</v>
      </c>
      <c r="B8344" s="19">
        <v>956061.0</v>
      </c>
      <c r="C8344" s="19">
        <v>0.0</v>
      </c>
      <c r="D8344" s="42">
        <v>24.9</v>
      </c>
      <c r="E8344" s="43">
        <v>1.0</v>
      </c>
      <c r="F8344" s="19" t="s">
        <v>41</v>
      </c>
      <c r="G8344" s="19" t="s">
        <v>43</v>
      </c>
      <c r="H8344" s="44" t="s">
        <v>39</v>
      </c>
      <c r="I8344" s="19" t="s">
        <v>39</v>
      </c>
    </row>
    <row r="8345">
      <c r="A8345" s="41">
        <v>44418.0</v>
      </c>
      <c r="B8345" s="19">
        <v>957789.0</v>
      </c>
      <c r="C8345" s="19">
        <v>0.0</v>
      </c>
      <c r="D8345" s="42">
        <v>29.5</v>
      </c>
      <c r="E8345" s="43">
        <v>1.0</v>
      </c>
      <c r="F8345" s="19" t="s">
        <v>41</v>
      </c>
      <c r="G8345" s="19" t="s">
        <v>43</v>
      </c>
      <c r="H8345" s="44" t="s">
        <v>39</v>
      </c>
      <c r="I8345" s="19" t="s">
        <v>39</v>
      </c>
    </row>
    <row r="8346">
      <c r="A8346" s="41">
        <v>44418.0</v>
      </c>
      <c r="B8346" s="19">
        <v>957487.0</v>
      </c>
      <c r="C8346" s="19">
        <v>1.0</v>
      </c>
      <c r="D8346" s="42">
        <v>46.5</v>
      </c>
      <c r="E8346" s="43">
        <v>1.0</v>
      </c>
      <c r="F8346" s="19" t="s">
        <v>41</v>
      </c>
      <c r="G8346" s="19" t="s">
        <v>43</v>
      </c>
      <c r="H8346" s="44" t="s">
        <v>39</v>
      </c>
      <c r="I8346" s="19" t="s">
        <v>39</v>
      </c>
    </row>
    <row r="8347">
      <c r="A8347" s="41">
        <v>44422.0</v>
      </c>
      <c r="B8347" s="19">
        <v>960423.0</v>
      </c>
      <c r="C8347" s="19">
        <v>1.0</v>
      </c>
      <c r="D8347" s="42">
        <v>51.8</v>
      </c>
      <c r="E8347" s="43">
        <v>1.0</v>
      </c>
      <c r="F8347" s="19" t="s">
        <v>41</v>
      </c>
      <c r="G8347" s="19" t="s">
        <v>43</v>
      </c>
      <c r="H8347" s="44" t="s">
        <v>39</v>
      </c>
      <c r="I8347" s="19" t="s">
        <v>39</v>
      </c>
    </row>
    <row r="8348">
      <c r="A8348" s="41">
        <v>44409.0</v>
      </c>
      <c r="B8348" s="19">
        <v>949919.0</v>
      </c>
      <c r="C8348" s="19">
        <v>0.0</v>
      </c>
      <c r="D8348" s="42">
        <v>21.0</v>
      </c>
      <c r="E8348" s="43">
        <v>1.0</v>
      </c>
      <c r="F8348" s="19" t="s">
        <v>41</v>
      </c>
      <c r="G8348" s="19" t="s">
        <v>43</v>
      </c>
      <c r="H8348" s="44" t="s">
        <v>39</v>
      </c>
      <c r="I8348" s="19" t="s">
        <v>39</v>
      </c>
    </row>
    <row r="8349">
      <c r="A8349" s="41">
        <v>44409.0</v>
      </c>
      <c r="B8349" s="19">
        <v>949559.0</v>
      </c>
      <c r="C8349" s="19">
        <v>0.0</v>
      </c>
      <c r="D8349" s="42">
        <v>43.0</v>
      </c>
      <c r="E8349" s="43">
        <v>1.0</v>
      </c>
      <c r="F8349" s="19" t="s">
        <v>41</v>
      </c>
      <c r="G8349" s="19" t="s">
        <v>43</v>
      </c>
      <c r="H8349" s="44" t="s">
        <v>39</v>
      </c>
      <c r="I8349" s="19" t="s">
        <v>39</v>
      </c>
    </row>
    <row r="8350">
      <c r="A8350" s="41">
        <v>44423.0</v>
      </c>
      <c r="B8350" s="19">
        <v>960844.0</v>
      </c>
      <c r="C8350" s="19">
        <v>1.0</v>
      </c>
      <c r="D8350" s="42">
        <v>75.1</v>
      </c>
      <c r="E8350" s="43">
        <v>1.0</v>
      </c>
      <c r="F8350" s="19" t="s">
        <v>41</v>
      </c>
      <c r="G8350" s="19" t="s">
        <v>43</v>
      </c>
      <c r="H8350" s="44" t="s">
        <v>39</v>
      </c>
      <c r="I8350" s="19" t="s">
        <v>39</v>
      </c>
    </row>
    <row r="8351">
      <c r="A8351" s="41">
        <v>44420.0</v>
      </c>
      <c r="B8351" s="19">
        <v>958573.0</v>
      </c>
      <c r="C8351" s="19">
        <v>0.0</v>
      </c>
      <c r="D8351" s="42">
        <v>104.1</v>
      </c>
      <c r="E8351" s="43">
        <v>1.0</v>
      </c>
      <c r="F8351" s="19" t="s">
        <v>41</v>
      </c>
      <c r="G8351" s="19" t="s">
        <v>43</v>
      </c>
      <c r="H8351" s="44" t="s">
        <v>39</v>
      </c>
      <c r="I8351" s="19" t="s">
        <v>39</v>
      </c>
    </row>
    <row r="8352">
      <c r="A8352" s="41">
        <v>44423.0</v>
      </c>
      <c r="B8352" s="19">
        <v>960660.0</v>
      </c>
      <c r="C8352" s="19">
        <v>1.0</v>
      </c>
      <c r="D8352" s="42">
        <v>81.7</v>
      </c>
      <c r="E8352" s="43">
        <v>1.0</v>
      </c>
      <c r="F8352" s="19" t="s">
        <v>41</v>
      </c>
      <c r="G8352" s="19" t="s">
        <v>43</v>
      </c>
      <c r="H8352" s="44" t="s">
        <v>39</v>
      </c>
      <c r="I8352" s="19" t="s">
        <v>39</v>
      </c>
    </row>
    <row r="8353">
      <c r="A8353" s="41">
        <v>44411.0</v>
      </c>
      <c r="B8353" s="19">
        <v>951166.0</v>
      </c>
      <c r="C8353" s="19">
        <v>0.0</v>
      </c>
      <c r="D8353" s="42">
        <v>88.4</v>
      </c>
      <c r="E8353" s="43">
        <v>1.0</v>
      </c>
      <c r="F8353" s="19" t="s">
        <v>41</v>
      </c>
      <c r="G8353" s="19" t="s">
        <v>43</v>
      </c>
      <c r="H8353" s="44" t="s">
        <v>39</v>
      </c>
      <c r="I8353" s="19" t="s">
        <v>39</v>
      </c>
    </row>
    <row r="8354">
      <c r="A8354" s="41">
        <v>44417.0</v>
      </c>
      <c r="B8354" s="19">
        <v>956397.0</v>
      </c>
      <c r="C8354" s="19">
        <v>0.0</v>
      </c>
      <c r="D8354" s="42">
        <v>43.6</v>
      </c>
      <c r="E8354" s="43">
        <v>1.0</v>
      </c>
      <c r="F8354" s="19" t="s">
        <v>41</v>
      </c>
      <c r="G8354" s="19" t="s">
        <v>43</v>
      </c>
      <c r="H8354" s="44" t="s">
        <v>39</v>
      </c>
      <c r="I8354" s="19" t="s">
        <v>39</v>
      </c>
    </row>
    <row r="8355">
      <c r="A8355" s="41">
        <v>44418.0</v>
      </c>
      <c r="B8355" s="19">
        <v>957561.0</v>
      </c>
      <c r="C8355" s="19">
        <v>0.0</v>
      </c>
      <c r="D8355" s="42">
        <v>21.8</v>
      </c>
      <c r="E8355" s="43">
        <v>1.0</v>
      </c>
      <c r="F8355" s="19" t="s">
        <v>41</v>
      </c>
      <c r="G8355" s="19" t="s">
        <v>43</v>
      </c>
      <c r="H8355" s="44" t="s">
        <v>39</v>
      </c>
      <c r="I8355" s="19" t="s">
        <v>39</v>
      </c>
    </row>
    <row r="8356">
      <c r="A8356" s="41">
        <v>44420.0</v>
      </c>
      <c r="B8356" s="19">
        <v>959309.0</v>
      </c>
      <c r="C8356" s="19">
        <v>0.0</v>
      </c>
      <c r="D8356" s="42">
        <v>97.2</v>
      </c>
      <c r="E8356" s="43">
        <v>1.0</v>
      </c>
      <c r="F8356" s="19" t="s">
        <v>41</v>
      </c>
      <c r="G8356" s="19" t="s">
        <v>43</v>
      </c>
      <c r="H8356" s="44" t="s">
        <v>39</v>
      </c>
      <c r="I8356" s="19" t="s">
        <v>39</v>
      </c>
    </row>
    <row r="8357">
      <c r="A8357" s="41">
        <v>44409.0</v>
      </c>
      <c r="B8357" s="19">
        <v>949470.0</v>
      </c>
      <c r="C8357" s="19">
        <v>1.0</v>
      </c>
      <c r="D8357" s="42">
        <v>34.6</v>
      </c>
      <c r="E8357" s="43">
        <v>1.0</v>
      </c>
      <c r="F8357" s="19" t="s">
        <v>41</v>
      </c>
      <c r="G8357" s="19" t="s">
        <v>43</v>
      </c>
      <c r="H8357" s="44" t="s">
        <v>39</v>
      </c>
      <c r="I8357" s="19" t="s">
        <v>39</v>
      </c>
    </row>
    <row r="8358">
      <c r="A8358" s="41">
        <v>44420.0</v>
      </c>
      <c r="B8358" s="19">
        <v>958897.0</v>
      </c>
      <c r="C8358" s="19">
        <v>1.0</v>
      </c>
      <c r="D8358" s="42">
        <v>33.4</v>
      </c>
      <c r="E8358" s="43">
        <v>1.0</v>
      </c>
      <c r="F8358" s="19" t="s">
        <v>41</v>
      </c>
      <c r="G8358" s="19" t="s">
        <v>43</v>
      </c>
      <c r="H8358" s="44" t="s">
        <v>39</v>
      </c>
      <c r="I8358" s="19" t="s">
        <v>39</v>
      </c>
    </row>
    <row r="8359">
      <c r="A8359" s="41">
        <v>44410.0</v>
      </c>
      <c r="B8359" s="19">
        <v>950767.0</v>
      </c>
      <c r="C8359" s="19">
        <v>0.0</v>
      </c>
      <c r="D8359" s="42">
        <v>69.7</v>
      </c>
      <c r="E8359" s="43">
        <v>1.0</v>
      </c>
      <c r="F8359" s="19" t="s">
        <v>41</v>
      </c>
      <c r="G8359" s="19" t="s">
        <v>43</v>
      </c>
      <c r="H8359" s="44" t="s">
        <v>39</v>
      </c>
      <c r="I8359" s="19" t="s">
        <v>39</v>
      </c>
    </row>
    <row r="8360">
      <c r="A8360" s="41">
        <v>44413.0</v>
      </c>
      <c r="B8360" s="19">
        <v>953824.0</v>
      </c>
      <c r="C8360" s="19">
        <v>0.0</v>
      </c>
      <c r="D8360" s="42">
        <v>209.1</v>
      </c>
      <c r="E8360" s="43">
        <v>1.0</v>
      </c>
      <c r="F8360" s="19" t="s">
        <v>41</v>
      </c>
      <c r="G8360" s="19" t="s">
        <v>43</v>
      </c>
      <c r="H8360" s="44" t="s">
        <v>39</v>
      </c>
      <c r="I8360" s="19" t="s">
        <v>39</v>
      </c>
    </row>
    <row r="8361">
      <c r="A8361" s="41">
        <v>44419.0</v>
      </c>
      <c r="B8361" s="19">
        <v>958315.0</v>
      </c>
      <c r="C8361" s="19">
        <v>0.0</v>
      </c>
      <c r="D8361" s="42">
        <v>19.9</v>
      </c>
      <c r="E8361" s="43">
        <v>1.0</v>
      </c>
      <c r="F8361" s="19" t="s">
        <v>41</v>
      </c>
      <c r="G8361" s="19" t="s">
        <v>43</v>
      </c>
      <c r="H8361" s="44" t="s">
        <v>39</v>
      </c>
      <c r="I8361" s="19" t="s">
        <v>39</v>
      </c>
    </row>
    <row r="8362">
      <c r="A8362" s="41">
        <v>44423.0</v>
      </c>
      <c r="B8362" s="19">
        <v>960523.0</v>
      </c>
      <c r="C8362" s="19">
        <v>0.0</v>
      </c>
      <c r="D8362" s="42">
        <v>165.1</v>
      </c>
      <c r="E8362" s="43">
        <v>1.0</v>
      </c>
      <c r="F8362" s="19" t="s">
        <v>41</v>
      </c>
      <c r="G8362" s="19" t="s">
        <v>43</v>
      </c>
      <c r="H8362" s="44" t="s">
        <v>39</v>
      </c>
      <c r="I8362" s="19" t="s">
        <v>39</v>
      </c>
    </row>
    <row r="8363">
      <c r="A8363" s="41">
        <v>44412.0</v>
      </c>
      <c r="B8363" s="19">
        <v>952316.0</v>
      </c>
      <c r="C8363" s="19">
        <v>1.0</v>
      </c>
      <c r="D8363" s="42">
        <v>52.1</v>
      </c>
      <c r="E8363" s="43">
        <v>1.0</v>
      </c>
      <c r="F8363" s="19" t="s">
        <v>41</v>
      </c>
      <c r="G8363" s="19" t="s">
        <v>43</v>
      </c>
      <c r="H8363" s="44" t="s">
        <v>39</v>
      </c>
      <c r="I8363" s="19" t="s">
        <v>39</v>
      </c>
    </row>
    <row r="8364">
      <c r="A8364" s="41">
        <v>44412.0</v>
      </c>
      <c r="B8364" s="19">
        <v>952028.0</v>
      </c>
      <c r="C8364" s="19">
        <v>0.0</v>
      </c>
      <c r="D8364" s="42">
        <v>121.3</v>
      </c>
      <c r="E8364" s="43">
        <v>1.0</v>
      </c>
      <c r="F8364" s="19" t="s">
        <v>41</v>
      </c>
      <c r="G8364" s="19" t="s">
        <v>43</v>
      </c>
      <c r="H8364" s="44" t="s">
        <v>39</v>
      </c>
      <c r="I8364" s="19" t="s">
        <v>39</v>
      </c>
    </row>
    <row r="8365">
      <c r="A8365" s="41">
        <v>44417.0</v>
      </c>
      <c r="B8365" s="19">
        <v>956947.0</v>
      </c>
      <c r="C8365" s="19">
        <v>0.0</v>
      </c>
      <c r="D8365" s="42">
        <v>255.8</v>
      </c>
      <c r="E8365" s="43">
        <v>1.0</v>
      </c>
      <c r="F8365" s="19" t="s">
        <v>41</v>
      </c>
      <c r="G8365" s="19" t="s">
        <v>43</v>
      </c>
      <c r="H8365" s="44" t="s">
        <v>39</v>
      </c>
      <c r="I8365" s="19" t="s">
        <v>39</v>
      </c>
    </row>
    <row r="8366">
      <c r="A8366" s="41">
        <v>44412.0</v>
      </c>
      <c r="B8366" s="19">
        <v>952602.0</v>
      </c>
      <c r="C8366" s="19">
        <v>0.0</v>
      </c>
      <c r="D8366" s="42">
        <v>87.9</v>
      </c>
      <c r="E8366" s="43">
        <v>1.0</v>
      </c>
      <c r="F8366" s="19" t="s">
        <v>41</v>
      </c>
      <c r="G8366" s="19" t="s">
        <v>43</v>
      </c>
      <c r="H8366" s="44" t="s">
        <v>39</v>
      </c>
      <c r="I8366" s="19" t="s">
        <v>39</v>
      </c>
    </row>
    <row r="8367">
      <c r="A8367" s="41">
        <v>44413.0</v>
      </c>
      <c r="B8367" s="19">
        <v>953839.0</v>
      </c>
      <c r="C8367" s="19">
        <v>0.0</v>
      </c>
      <c r="D8367" s="42">
        <v>121.9</v>
      </c>
      <c r="E8367" s="43">
        <v>1.0</v>
      </c>
      <c r="F8367" s="19" t="s">
        <v>41</v>
      </c>
      <c r="G8367" s="19" t="s">
        <v>43</v>
      </c>
      <c r="H8367" s="44" t="s">
        <v>39</v>
      </c>
      <c r="I8367" s="19" t="s">
        <v>39</v>
      </c>
    </row>
    <row r="8368">
      <c r="A8368" s="41">
        <v>44410.0</v>
      </c>
      <c r="B8368" s="19">
        <v>950643.0</v>
      </c>
      <c r="C8368" s="19">
        <v>1.0</v>
      </c>
      <c r="D8368" s="42">
        <v>69.0</v>
      </c>
      <c r="E8368" s="43">
        <v>1.0</v>
      </c>
      <c r="F8368" s="19" t="s">
        <v>41</v>
      </c>
      <c r="G8368" s="19" t="s">
        <v>43</v>
      </c>
      <c r="H8368" s="44" t="s">
        <v>39</v>
      </c>
      <c r="I8368" s="19" t="s">
        <v>39</v>
      </c>
    </row>
    <row r="8369">
      <c r="A8369" s="41">
        <v>44410.0</v>
      </c>
      <c r="B8369" s="19">
        <v>950366.0</v>
      </c>
      <c r="C8369" s="19">
        <v>0.0</v>
      </c>
      <c r="D8369" s="42">
        <v>39.3</v>
      </c>
      <c r="E8369" s="43">
        <v>1.0</v>
      </c>
      <c r="F8369" s="19" t="s">
        <v>41</v>
      </c>
      <c r="G8369" s="19" t="s">
        <v>43</v>
      </c>
      <c r="H8369" s="44" t="s">
        <v>39</v>
      </c>
      <c r="I8369" s="19" t="s">
        <v>39</v>
      </c>
    </row>
    <row r="8370">
      <c r="A8370" s="41">
        <v>44416.0</v>
      </c>
      <c r="B8370" s="19">
        <v>956058.0</v>
      </c>
      <c r="C8370" s="19">
        <v>0.0</v>
      </c>
      <c r="D8370" s="42">
        <v>77.2</v>
      </c>
      <c r="E8370" s="43">
        <v>1.0</v>
      </c>
      <c r="F8370" s="19" t="s">
        <v>41</v>
      </c>
      <c r="G8370" s="19" t="s">
        <v>43</v>
      </c>
      <c r="H8370" s="44" t="s">
        <v>39</v>
      </c>
      <c r="I8370" s="19" t="s">
        <v>39</v>
      </c>
    </row>
    <row r="8371">
      <c r="A8371" s="41">
        <v>44420.0</v>
      </c>
      <c r="B8371" s="19">
        <v>958981.0</v>
      </c>
      <c r="C8371" s="19">
        <v>0.0</v>
      </c>
      <c r="D8371" s="42">
        <v>64.9</v>
      </c>
      <c r="E8371" s="43">
        <v>1.0</v>
      </c>
      <c r="F8371" s="19" t="s">
        <v>41</v>
      </c>
      <c r="G8371" s="19" t="s">
        <v>43</v>
      </c>
      <c r="H8371" s="44" t="s">
        <v>39</v>
      </c>
      <c r="I8371" s="19" t="s">
        <v>39</v>
      </c>
    </row>
    <row r="8372">
      <c r="A8372" s="41">
        <v>44422.0</v>
      </c>
      <c r="B8372" s="19">
        <v>960344.0</v>
      </c>
      <c r="C8372" s="19">
        <v>0.0</v>
      </c>
      <c r="D8372" s="42">
        <v>89.8</v>
      </c>
      <c r="E8372" s="43">
        <v>1.0</v>
      </c>
      <c r="F8372" s="19" t="s">
        <v>41</v>
      </c>
      <c r="G8372" s="19" t="s">
        <v>43</v>
      </c>
      <c r="H8372" s="44" t="s">
        <v>39</v>
      </c>
      <c r="I8372" s="19" t="s">
        <v>39</v>
      </c>
    </row>
    <row r="8373">
      <c r="A8373" s="41">
        <v>44423.0</v>
      </c>
      <c r="B8373" s="19">
        <v>961106.0</v>
      </c>
      <c r="C8373" s="19">
        <v>0.0</v>
      </c>
      <c r="D8373" s="42">
        <v>137.2</v>
      </c>
      <c r="E8373" s="43">
        <v>1.0</v>
      </c>
      <c r="F8373" s="19" t="s">
        <v>41</v>
      </c>
      <c r="G8373" s="19" t="s">
        <v>43</v>
      </c>
      <c r="H8373" s="44" t="s">
        <v>39</v>
      </c>
      <c r="I8373" s="19" t="s">
        <v>39</v>
      </c>
    </row>
    <row r="8374">
      <c r="A8374" s="41">
        <v>44420.0</v>
      </c>
      <c r="B8374" s="19">
        <v>958977.0</v>
      </c>
      <c r="C8374" s="19">
        <v>0.0</v>
      </c>
      <c r="D8374" s="42">
        <v>48.1</v>
      </c>
      <c r="E8374" s="43">
        <v>1.0</v>
      </c>
      <c r="F8374" s="19" t="s">
        <v>41</v>
      </c>
      <c r="G8374" s="19" t="s">
        <v>43</v>
      </c>
      <c r="H8374" s="44" t="s">
        <v>39</v>
      </c>
      <c r="I8374" s="19" t="s">
        <v>39</v>
      </c>
    </row>
    <row r="8375">
      <c r="A8375" s="41">
        <v>44414.0</v>
      </c>
      <c r="B8375" s="19">
        <v>954409.0</v>
      </c>
      <c r="C8375" s="19">
        <v>0.0</v>
      </c>
      <c r="D8375" s="42">
        <v>42.8</v>
      </c>
      <c r="E8375" s="43">
        <v>1.0</v>
      </c>
      <c r="F8375" s="19" t="s">
        <v>41</v>
      </c>
      <c r="G8375" s="19" t="s">
        <v>43</v>
      </c>
      <c r="H8375" s="44" t="s">
        <v>39</v>
      </c>
      <c r="I8375" s="19" t="s">
        <v>39</v>
      </c>
    </row>
    <row r="8376">
      <c r="A8376" s="41">
        <v>44417.0</v>
      </c>
      <c r="B8376" s="19">
        <v>956726.0</v>
      </c>
      <c r="C8376" s="19">
        <v>0.0</v>
      </c>
      <c r="D8376" s="42">
        <v>69.2</v>
      </c>
      <c r="E8376" s="43">
        <v>1.0</v>
      </c>
      <c r="F8376" s="19" t="s">
        <v>41</v>
      </c>
      <c r="G8376" s="19" t="s">
        <v>43</v>
      </c>
      <c r="H8376" s="44" t="s">
        <v>39</v>
      </c>
      <c r="I8376" s="19" t="s">
        <v>39</v>
      </c>
    </row>
    <row r="8377">
      <c r="A8377" s="41">
        <v>44410.0</v>
      </c>
      <c r="B8377" s="19">
        <v>950056.0</v>
      </c>
      <c r="C8377" s="19">
        <v>1.0</v>
      </c>
      <c r="D8377" s="42">
        <v>26.5</v>
      </c>
      <c r="E8377" s="43">
        <v>1.0</v>
      </c>
      <c r="F8377" s="19" t="s">
        <v>41</v>
      </c>
      <c r="G8377" s="19" t="s">
        <v>43</v>
      </c>
      <c r="H8377" s="44" t="s">
        <v>39</v>
      </c>
      <c r="I8377" s="19" t="s">
        <v>39</v>
      </c>
    </row>
    <row r="8378">
      <c r="A8378" s="41">
        <v>44411.0</v>
      </c>
      <c r="B8378" s="19">
        <v>951104.0</v>
      </c>
      <c r="C8378" s="19">
        <v>0.0</v>
      </c>
      <c r="D8378" s="42">
        <v>77.8</v>
      </c>
      <c r="E8378" s="43">
        <v>1.0</v>
      </c>
      <c r="F8378" s="19" t="s">
        <v>41</v>
      </c>
      <c r="G8378" s="19" t="s">
        <v>43</v>
      </c>
      <c r="H8378" s="44" t="s">
        <v>39</v>
      </c>
      <c r="I8378" s="19" t="s">
        <v>39</v>
      </c>
    </row>
    <row r="8379">
      <c r="A8379" s="41">
        <v>44413.0</v>
      </c>
      <c r="B8379" s="19">
        <v>953236.0</v>
      </c>
      <c r="C8379" s="19">
        <v>1.0</v>
      </c>
      <c r="D8379" s="42">
        <v>144.5</v>
      </c>
      <c r="E8379" s="43">
        <v>1.0</v>
      </c>
      <c r="F8379" s="19" t="s">
        <v>41</v>
      </c>
      <c r="G8379" s="19" t="s">
        <v>43</v>
      </c>
      <c r="H8379" s="44" t="s">
        <v>39</v>
      </c>
      <c r="I8379" s="19" t="s">
        <v>39</v>
      </c>
    </row>
    <row r="8380">
      <c r="A8380" s="41">
        <v>44418.0</v>
      </c>
      <c r="B8380" s="19">
        <v>957807.0</v>
      </c>
      <c r="C8380" s="19">
        <v>1.0</v>
      </c>
      <c r="D8380" s="42">
        <v>21.2</v>
      </c>
      <c r="E8380" s="43">
        <v>1.0</v>
      </c>
      <c r="F8380" s="19" t="s">
        <v>41</v>
      </c>
      <c r="G8380" s="19" t="s">
        <v>43</v>
      </c>
      <c r="H8380" s="44" t="s">
        <v>39</v>
      </c>
      <c r="I8380" s="19" t="s">
        <v>39</v>
      </c>
    </row>
    <row r="8381">
      <c r="A8381" s="41">
        <v>44418.0</v>
      </c>
      <c r="B8381" s="19">
        <v>957569.0</v>
      </c>
      <c r="C8381" s="19">
        <v>0.0</v>
      </c>
      <c r="D8381" s="42">
        <v>23.1</v>
      </c>
      <c r="E8381" s="43">
        <v>1.0</v>
      </c>
      <c r="F8381" s="19" t="s">
        <v>41</v>
      </c>
      <c r="G8381" s="19" t="s">
        <v>43</v>
      </c>
      <c r="H8381" s="44" t="s">
        <v>39</v>
      </c>
      <c r="I8381" s="19" t="s">
        <v>39</v>
      </c>
    </row>
    <row r="8382">
      <c r="A8382" s="41">
        <v>44413.0</v>
      </c>
      <c r="B8382" s="19">
        <v>953979.0</v>
      </c>
      <c r="C8382" s="19">
        <v>0.0</v>
      </c>
      <c r="D8382" s="42">
        <v>97.9</v>
      </c>
      <c r="E8382" s="43">
        <v>1.0</v>
      </c>
      <c r="F8382" s="19" t="s">
        <v>41</v>
      </c>
      <c r="G8382" s="19" t="s">
        <v>43</v>
      </c>
      <c r="H8382" s="44" t="s">
        <v>39</v>
      </c>
      <c r="I8382" s="19" t="s">
        <v>39</v>
      </c>
    </row>
    <row r="8383">
      <c r="A8383" s="41">
        <v>44415.0</v>
      </c>
      <c r="B8383" s="19">
        <v>954645.0</v>
      </c>
      <c r="C8383" s="19">
        <v>0.0</v>
      </c>
      <c r="D8383" s="42">
        <v>41.8</v>
      </c>
      <c r="E8383" s="43">
        <v>1.0</v>
      </c>
      <c r="F8383" s="19" t="s">
        <v>41</v>
      </c>
      <c r="G8383" s="19" t="s">
        <v>43</v>
      </c>
      <c r="H8383" s="44" t="s">
        <v>39</v>
      </c>
      <c r="I8383" s="19" t="s">
        <v>39</v>
      </c>
    </row>
    <row r="8384">
      <c r="A8384" s="41">
        <v>44415.0</v>
      </c>
      <c r="B8384" s="19">
        <v>955033.0</v>
      </c>
      <c r="C8384" s="19">
        <v>0.0</v>
      </c>
      <c r="D8384" s="42">
        <v>33.9</v>
      </c>
      <c r="E8384" s="43">
        <v>1.0</v>
      </c>
      <c r="F8384" s="19" t="s">
        <v>41</v>
      </c>
      <c r="G8384" s="19" t="s">
        <v>43</v>
      </c>
      <c r="H8384" s="44" t="s">
        <v>39</v>
      </c>
      <c r="I8384" s="19" t="s">
        <v>39</v>
      </c>
    </row>
    <row r="8385">
      <c r="A8385" s="41">
        <v>44418.0</v>
      </c>
      <c r="B8385" s="19">
        <v>957269.0</v>
      </c>
      <c r="C8385" s="19">
        <v>0.0</v>
      </c>
      <c r="D8385" s="42">
        <v>90.1</v>
      </c>
      <c r="E8385" s="43">
        <v>1.0</v>
      </c>
      <c r="F8385" s="19" t="s">
        <v>41</v>
      </c>
      <c r="G8385" s="19" t="s">
        <v>43</v>
      </c>
      <c r="H8385" s="44" t="s">
        <v>39</v>
      </c>
      <c r="I8385" s="19" t="s">
        <v>39</v>
      </c>
    </row>
    <row r="8386">
      <c r="A8386" s="41">
        <v>44409.0</v>
      </c>
      <c r="B8386" s="19">
        <v>949327.0</v>
      </c>
      <c r="C8386" s="19">
        <v>1.0</v>
      </c>
      <c r="D8386" s="42">
        <v>38.7</v>
      </c>
      <c r="E8386" s="43">
        <v>1.0</v>
      </c>
      <c r="F8386" s="19" t="s">
        <v>41</v>
      </c>
      <c r="G8386" s="19" t="s">
        <v>43</v>
      </c>
      <c r="H8386" s="44" t="s">
        <v>39</v>
      </c>
      <c r="I8386" s="19" t="s">
        <v>39</v>
      </c>
    </row>
    <row r="8387">
      <c r="A8387" s="41">
        <v>44409.0</v>
      </c>
      <c r="B8387" s="19">
        <v>949229.0</v>
      </c>
      <c r="C8387" s="19">
        <v>0.0</v>
      </c>
      <c r="D8387" s="42">
        <v>92.7</v>
      </c>
      <c r="E8387" s="43">
        <v>1.0</v>
      </c>
      <c r="F8387" s="19" t="s">
        <v>41</v>
      </c>
      <c r="G8387" s="19" t="s">
        <v>43</v>
      </c>
      <c r="H8387" s="44" t="s">
        <v>39</v>
      </c>
      <c r="I8387" s="19" t="s">
        <v>39</v>
      </c>
    </row>
    <row r="8388">
      <c r="A8388" s="41">
        <v>44410.0</v>
      </c>
      <c r="B8388" s="19">
        <v>950793.0</v>
      </c>
      <c r="C8388" s="19">
        <v>1.0</v>
      </c>
      <c r="D8388" s="42">
        <v>30.9</v>
      </c>
      <c r="E8388" s="43">
        <v>1.0</v>
      </c>
      <c r="F8388" s="19" t="s">
        <v>41</v>
      </c>
      <c r="G8388" s="19" t="s">
        <v>43</v>
      </c>
      <c r="H8388" s="44" t="s">
        <v>39</v>
      </c>
      <c r="I8388" s="19" t="s">
        <v>39</v>
      </c>
    </row>
    <row r="8389">
      <c r="A8389" s="41">
        <v>44413.0</v>
      </c>
      <c r="B8389" s="19">
        <v>953855.0</v>
      </c>
      <c r="C8389" s="19">
        <v>0.0</v>
      </c>
      <c r="D8389" s="42">
        <v>9.2</v>
      </c>
      <c r="E8389" s="43">
        <v>1.0</v>
      </c>
      <c r="F8389" s="19" t="s">
        <v>41</v>
      </c>
      <c r="G8389" s="19" t="s">
        <v>43</v>
      </c>
      <c r="H8389" s="44" t="s">
        <v>39</v>
      </c>
      <c r="I8389" s="19" t="s">
        <v>39</v>
      </c>
    </row>
    <row r="8390">
      <c r="A8390" s="41">
        <v>44421.0</v>
      </c>
      <c r="B8390" s="19">
        <v>959940.0</v>
      </c>
      <c r="C8390" s="19">
        <v>0.0</v>
      </c>
      <c r="D8390" s="42">
        <v>27.0</v>
      </c>
      <c r="E8390" s="43">
        <v>1.0</v>
      </c>
      <c r="F8390" s="19" t="s">
        <v>41</v>
      </c>
      <c r="G8390" s="19" t="s">
        <v>43</v>
      </c>
      <c r="H8390" s="44" t="s">
        <v>39</v>
      </c>
      <c r="I8390" s="19" t="s">
        <v>39</v>
      </c>
    </row>
    <row r="8391">
      <c r="A8391" s="41">
        <v>44421.0</v>
      </c>
      <c r="B8391" s="19">
        <v>959615.0</v>
      </c>
      <c r="C8391" s="19">
        <v>0.0</v>
      </c>
      <c r="D8391" s="42">
        <v>14.9</v>
      </c>
      <c r="E8391" s="43">
        <v>1.0</v>
      </c>
      <c r="F8391" s="19" t="s">
        <v>41</v>
      </c>
      <c r="G8391" s="19" t="s">
        <v>43</v>
      </c>
      <c r="H8391" s="44" t="s">
        <v>39</v>
      </c>
      <c r="I8391" s="19" t="s">
        <v>39</v>
      </c>
    </row>
    <row r="8392">
      <c r="A8392" s="41">
        <v>44410.0</v>
      </c>
      <c r="B8392" s="19">
        <v>950511.0</v>
      </c>
      <c r="C8392" s="19">
        <v>0.0</v>
      </c>
      <c r="D8392" s="42">
        <v>136.8</v>
      </c>
      <c r="E8392" s="43">
        <v>1.0</v>
      </c>
      <c r="F8392" s="19" t="s">
        <v>41</v>
      </c>
      <c r="G8392" s="19" t="s">
        <v>43</v>
      </c>
      <c r="H8392" s="44" t="s">
        <v>39</v>
      </c>
      <c r="I8392" s="19" t="s">
        <v>39</v>
      </c>
    </row>
    <row r="8393">
      <c r="A8393" s="41">
        <v>44411.0</v>
      </c>
      <c r="B8393" s="19">
        <v>951532.0</v>
      </c>
      <c r="C8393" s="19">
        <v>1.0</v>
      </c>
      <c r="D8393" s="42">
        <v>64.5</v>
      </c>
      <c r="E8393" s="43">
        <v>1.0</v>
      </c>
      <c r="F8393" s="19" t="s">
        <v>41</v>
      </c>
      <c r="G8393" s="19" t="s">
        <v>43</v>
      </c>
      <c r="H8393" s="44" t="s">
        <v>39</v>
      </c>
      <c r="I8393" s="19" t="s">
        <v>39</v>
      </c>
    </row>
    <row r="8394">
      <c r="A8394" s="41">
        <v>44411.0</v>
      </c>
      <c r="B8394" s="19">
        <v>951852.0</v>
      </c>
      <c r="C8394" s="19">
        <v>0.0</v>
      </c>
      <c r="D8394" s="42">
        <v>23.2</v>
      </c>
      <c r="E8394" s="43">
        <v>1.0</v>
      </c>
      <c r="F8394" s="19" t="s">
        <v>41</v>
      </c>
      <c r="G8394" s="19" t="s">
        <v>43</v>
      </c>
      <c r="H8394" s="44" t="s">
        <v>39</v>
      </c>
      <c r="I8394" s="19" t="s">
        <v>39</v>
      </c>
    </row>
    <row r="8395">
      <c r="A8395" s="41">
        <v>44416.0</v>
      </c>
      <c r="B8395" s="19">
        <v>955479.0</v>
      </c>
      <c r="C8395" s="19">
        <v>0.0</v>
      </c>
      <c r="D8395" s="42">
        <v>48.4</v>
      </c>
      <c r="E8395" s="43">
        <v>1.0</v>
      </c>
      <c r="F8395" s="19" t="s">
        <v>41</v>
      </c>
      <c r="G8395" s="19" t="s">
        <v>43</v>
      </c>
      <c r="H8395" s="44" t="s">
        <v>39</v>
      </c>
      <c r="I8395" s="19" t="s">
        <v>39</v>
      </c>
    </row>
    <row r="8396">
      <c r="A8396" s="41">
        <v>44417.0</v>
      </c>
      <c r="B8396" s="19">
        <v>956773.0</v>
      </c>
      <c r="C8396" s="19">
        <v>1.0</v>
      </c>
      <c r="D8396" s="42">
        <v>236.9</v>
      </c>
      <c r="E8396" s="43">
        <v>1.0</v>
      </c>
      <c r="F8396" s="19" t="s">
        <v>41</v>
      </c>
      <c r="G8396" s="19" t="s">
        <v>43</v>
      </c>
      <c r="H8396" s="44" t="s">
        <v>39</v>
      </c>
      <c r="I8396" s="19" t="s">
        <v>39</v>
      </c>
    </row>
    <row r="8397">
      <c r="A8397" s="41">
        <v>44417.0</v>
      </c>
      <c r="B8397" s="19">
        <v>956815.0</v>
      </c>
      <c r="C8397" s="19">
        <v>1.0</v>
      </c>
      <c r="D8397" s="42">
        <v>62.4</v>
      </c>
      <c r="E8397" s="43">
        <v>1.0</v>
      </c>
      <c r="F8397" s="19" t="s">
        <v>41</v>
      </c>
      <c r="G8397" s="19" t="s">
        <v>43</v>
      </c>
      <c r="H8397" s="44" t="s">
        <v>39</v>
      </c>
      <c r="I8397" s="19" t="s">
        <v>39</v>
      </c>
    </row>
    <row r="8398">
      <c r="A8398" s="41">
        <v>44423.0</v>
      </c>
      <c r="B8398" s="19">
        <v>961061.0</v>
      </c>
      <c r="C8398" s="19">
        <v>0.0</v>
      </c>
      <c r="D8398" s="42">
        <v>62.7</v>
      </c>
      <c r="E8398" s="43">
        <v>1.0</v>
      </c>
      <c r="F8398" s="19" t="s">
        <v>41</v>
      </c>
      <c r="G8398" s="19" t="s">
        <v>43</v>
      </c>
      <c r="H8398" s="44" t="s">
        <v>39</v>
      </c>
      <c r="I8398" s="19" t="s">
        <v>39</v>
      </c>
    </row>
    <row r="8399">
      <c r="A8399" s="41">
        <v>44413.0</v>
      </c>
      <c r="B8399" s="19">
        <v>952819.0</v>
      </c>
      <c r="C8399" s="19">
        <v>0.0</v>
      </c>
      <c r="D8399" s="42">
        <v>97.4</v>
      </c>
      <c r="E8399" s="43">
        <v>1.0</v>
      </c>
      <c r="F8399" s="19" t="s">
        <v>41</v>
      </c>
      <c r="G8399" s="19" t="s">
        <v>43</v>
      </c>
      <c r="H8399" s="44" t="s">
        <v>39</v>
      </c>
      <c r="I8399" s="19" t="s">
        <v>39</v>
      </c>
    </row>
    <row r="8400">
      <c r="A8400" s="41">
        <v>44416.0</v>
      </c>
      <c r="B8400" s="19">
        <v>955526.0</v>
      </c>
      <c r="C8400" s="19">
        <v>0.0</v>
      </c>
      <c r="D8400" s="42">
        <v>83.1</v>
      </c>
      <c r="E8400" s="43">
        <v>1.0</v>
      </c>
      <c r="F8400" s="19" t="s">
        <v>41</v>
      </c>
      <c r="G8400" s="19" t="s">
        <v>43</v>
      </c>
      <c r="H8400" s="44" t="s">
        <v>39</v>
      </c>
      <c r="I8400" s="19" t="s">
        <v>39</v>
      </c>
    </row>
    <row r="8401">
      <c r="A8401" s="41">
        <v>44418.0</v>
      </c>
      <c r="B8401" s="19">
        <v>957262.0</v>
      </c>
      <c r="C8401" s="19">
        <v>0.0</v>
      </c>
      <c r="D8401" s="42">
        <v>73.9</v>
      </c>
      <c r="E8401" s="43">
        <v>1.0</v>
      </c>
      <c r="F8401" s="19" t="s">
        <v>41</v>
      </c>
      <c r="G8401" s="19" t="s">
        <v>43</v>
      </c>
      <c r="H8401" s="44" t="s">
        <v>39</v>
      </c>
      <c r="I8401" s="19" t="s">
        <v>39</v>
      </c>
    </row>
    <row r="8402">
      <c r="A8402" s="41">
        <v>44420.0</v>
      </c>
      <c r="B8402" s="19">
        <v>959363.0</v>
      </c>
      <c r="C8402" s="19">
        <v>0.0</v>
      </c>
      <c r="D8402" s="42">
        <v>188.6</v>
      </c>
      <c r="E8402" s="43">
        <v>1.0</v>
      </c>
      <c r="F8402" s="19" t="s">
        <v>41</v>
      </c>
      <c r="G8402" s="19" t="s">
        <v>43</v>
      </c>
      <c r="H8402" s="44" t="s">
        <v>39</v>
      </c>
      <c r="I8402" s="19" t="s">
        <v>39</v>
      </c>
    </row>
    <row r="8403">
      <c r="A8403" s="41">
        <v>44421.0</v>
      </c>
      <c r="B8403" s="19">
        <v>959882.0</v>
      </c>
      <c r="C8403" s="19">
        <v>0.0</v>
      </c>
      <c r="D8403" s="42">
        <v>65.0</v>
      </c>
      <c r="E8403" s="43">
        <v>1.0</v>
      </c>
      <c r="F8403" s="19" t="s">
        <v>41</v>
      </c>
      <c r="G8403" s="19" t="s">
        <v>43</v>
      </c>
      <c r="H8403" s="44" t="s">
        <v>39</v>
      </c>
      <c r="I8403" s="19" t="s">
        <v>39</v>
      </c>
    </row>
    <row r="8404">
      <c r="A8404" s="41">
        <v>44409.0</v>
      </c>
      <c r="B8404" s="19">
        <v>949824.0</v>
      </c>
      <c r="C8404" s="19">
        <v>1.0</v>
      </c>
      <c r="D8404" s="42">
        <v>31.6</v>
      </c>
      <c r="E8404" s="43">
        <v>1.0</v>
      </c>
      <c r="F8404" s="19" t="s">
        <v>41</v>
      </c>
      <c r="G8404" s="19" t="s">
        <v>43</v>
      </c>
      <c r="H8404" s="44" t="s">
        <v>39</v>
      </c>
      <c r="I8404" s="19" t="s">
        <v>39</v>
      </c>
    </row>
    <row r="8405">
      <c r="A8405" s="41">
        <v>44411.0</v>
      </c>
      <c r="B8405" s="19">
        <v>951542.0</v>
      </c>
      <c r="C8405" s="19">
        <v>0.0</v>
      </c>
      <c r="D8405" s="42">
        <v>72.3</v>
      </c>
      <c r="E8405" s="43">
        <v>1.0</v>
      </c>
      <c r="F8405" s="19" t="s">
        <v>41</v>
      </c>
      <c r="G8405" s="19" t="s">
        <v>43</v>
      </c>
      <c r="H8405" s="44" t="s">
        <v>39</v>
      </c>
      <c r="I8405" s="19" t="s">
        <v>39</v>
      </c>
    </row>
    <row r="8406">
      <c r="A8406" s="41">
        <v>44420.0</v>
      </c>
      <c r="B8406" s="19">
        <v>958862.0</v>
      </c>
      <c r="C8406" s="19">
        <v>1.0</v>
      </c>
      <c r="D8406" s="42">
        <v>13.2</v>
      </c>
      <c r="E8406" s="43">
        <v>1.0</v>
      </c>
      <c r="F8406" s="19" t="s">
        <v>41</v>
      </c>
      <c r="G8406" s="19" t="s">
        <v>43</v>
      </c>
      <c r="H8406" s="44" t="s">
        <v>39</v>
      </c>
      <c r="I8406" s="19" t="s">
        <v>39</v>
      </c>
    </row>
    <row r="8407">
      <c r="A8407" s="41">
        <v>44420.0</v>
      </c>
      <c r="B8407" s="19">
        <v>958596.0</v>
      </c>
      <c r="C8407" s="19">
        <v>0.0</v>
      </c>
      <c r="D8407" s="42">
        <v>29.1</v>
      </c>
      <c r="E8407" s="43">
        <v>1.0</v>
      </c>
      <c r="F8407" s="19" t="s">
        <v>41</v>
      </c>
      <c r="G8407" s="19" t="s">
        <v>43</v>
      </c>
      <c r="H8407" s="44" t="s">
        <v>39</v>
      </c>
      <c r="I8407" s="19" t="s">
        <v>39</v>
      </c>
    </row>
    <row r="8408">
      <c r="A8408" s="41">
        <v>44423.0</v>
      </c>
      <c r="B8408" s="19">
        <v>961099.0</v>
      </c>
      <c r="C8408" s="19">
        <v>0.0</v>
      </c>
      <c r="D8408" s="42">
        <v>47.6</v>
      </c>
      <c r="E8408" s="43">
        <v>1.0</v>
      </c>
      <c r="F8408" s="19" t="s">
        <v>41</v>
      </c>
      <c r="G8408" s="19" t="s">
        <v>43</v>
      </c>
      <c r="H8408" s="44" t="s">
        <v>39</v>
      </c>
      <c r="I8408" s="19" t="s">
        <v>39</v>
      </c>
    </row>
    <row r="8409">
      <c r="A8409" s="41">
        <v>44409.0</v>
      </c>
      <c r="B8409" s="19">
        <v>950010.0</v>
      </c>
      <c r="C8409" s="19">
        <v>1.0</v>
      </c>
      <c r="D8409" s="42">
        <v>42.6</v>
      </c>
      <c r="E8409" s="43">
        <v>1.0</v>
      </c>
      <c r="F8409" s="19" t="s">
        <v>41</v>
      </c>
      <c r="G8409" s="19" t="s">
        <v>43</v>
      </c>
      <c r="H8409" s="44" t="s">
        <v>39</v>
      </c>
      <c r="I8409" s="19" t="s">
        <v>39</v>
      </c>
    </row>
    <row r="8410">
      <c r="A8410" s="41">
        <v>44410.0</v>
      </c>
      <c r="B8410" s="19">
        <v>950429.0</v>
      </c>
      <c r="C8410" s="19">
        <v>0.0</v>
      </c>
      <c r="D8410" s="42">
        <v>82.5</v>
      </c>
      <c r="E8410" s="43">
        <v>1.0</v>
      </c>
      <c r="F8410" s="19" t="s">
        <v>41</v>
      </c>
      <c r="G8410" s="19" t="s">
        <v>43</v>
      </c>
      <c r="H8410" s="44" t="s">
        <v>39</v>
      </c>
      <c r="I8410" s="19" t="s">
        <v>39</v>
      </c>
    </row>
    <row r="8411">
      <c r="A8411" s="41">
        <v>44410.0</v>
      </c>
      <c r="B8411" s="19">
        <v>950968.0</v>
      </c>
      <c r="C8411" s="19">
        <v>0.0</v>
      </c>
      <c r="D8411" s="42">
        <v>91.2</v>
      </c>
      <c r="E8411" s="43">
        <v>1.0</v>
      </c>
      <c r="F8411" s="19" t="s">
        <v>41</v>
      </c>
      <c r="G8411" s="19" t="s">
        <v>43</v>
      </c>
      <c r="H8411" s="44" t="s">
        <v>39</v>
      </c>
      <c r="I8411" s="19" t="s">
        <v>39</v>
      </c>
    </row>
    <row r="8412">
      <c r="A8412" s="41">
        <v>44411.0</v>
      </c>
      <c r="B8412" s="19">
        <v>951133.0</v>
      </c>
      <c r="C8412" s="19">
        <v>0.0</v>
      </c>
      <c r="D8412" s="42">
        <v>57.8</v>
      </c>
      <c r="E8412" s="43">
        <v>1.0</v>
      </c>
      <c r="F8412" s="19" t="s">
        <v>41</v>
      </c>
      <c r="G8412" s="19" t="s">
        <v>43</v>
      </c>
      <c r="H8412" s="44" t="s">
        <v>39</v>
      </c>
      <c r="I8412" s="19" t="s">
        <v>39</v>
      </c>
    </row>
    <row r="8413">
      <c r="A8413" s="41">
        <v>44412.0</v>
      </c>
      <c r="B8413" s="19">
        <v>952150.0</v>
      </c>
      <c r="C8413" s="19">
        <v>1.0</v>
      </c>
      <c r="D8413" s="42">
        <v>38.7</v>
      </c>
      <c r="E8413" s="43">
        <v>1.0</v>
      </c>
      <c r="F8413" s="19" t="s">
        <v>41</v>
      </c>
      <c r="G8413" s="19" t="s">
        <v>43</v>
      </c>
      <c r="H8413" s="44" t="s">
        <v>39</v>
      </c>
      <c r="I8413" s="19" t="s">
        <v>39</v>
      </c>
    </row>
    <row r="8414">
      <c r="A8414" s="41">
        <v>44412.0</v>
      </c>
      <c r="B8414" s="19">
        <v>952797.0</v>
      </c>
      <c r="C8414" s="19">
        <v>1.0</v>
      </c>
      <c r="D8414" s="42">
        <v>73.3</v>
      </c>
      <c r="E8414" s="43">
        <v>1.0</v>
      </c>
      <c r="F8414" s="19" t="s">
        <v>41</v>
      </c>
      <c r="G8414" s="19" t="s">
        <v>43</v>
      </c>
      <c r="H8414" s="44" t="s">
        <v>39</v>
      </c>
      <c r="I8414" s="19" t="s">
        <v>39</v>
      </c>
    </row>
    <row r="8415">
      <c r="A8415" s="41">
        <v>44412.0</v>
      </c>
      <c r="B8415" s="19">
        <v>952118.0</v>
      </c>
      <c r="C8415" s="19">
        <v>1.0</v>
      </c>
      <c r="D8415" s="42">
        <v>44.6</v>
      </c>
      <c r="E8415" s="43">
        <v>1.0</v>
      </c>
      <c r="F8415" s="19" t="s">
        <v>41</v>
      </c>
      <c r="G8415" s="19" t="s">
        <v>43</v>
      </c>
      <c r="H8415" s="44" t="s">
        <v>39</v>
      </c>
      <c r="I8415" s="19" t="s">
        <v>39</v>
      </c>
    </row>
    <row r="8416">
      <c r="A8416" s="41">
        <v>44414.0</v>
      </c>
      <c r="B8416" s="19">
        <v>954404.0</v>
      </c>
      <c r="C8416" s="19">
        <v>0.0</v>
      </c>
      <c r="D8416" s="42">
        <v>124.3</v>
      </c>
      <c r="E8416" s="43">
        <v>1.0</v>
      </c>
      <c r="F8416" s="19" t="s">
        <v>41</v>
      </c>
      <c r="G8416" s="19" t="s">
        <v>43</v>
      </c>
      <c r="H8416" s="44" t="s">
        <v>39</v>
      </c>
      <c r="I8416" s="19" t="s">
        <v>39</v>
      </c>
    </row>
    <row r="8417">
      <c r="A8417" s="41">
        <v>44417.0</v>
      </c>
      <c r="B8417" s="19">
        <v>956616.0</v>
      </c>
      <c r="C8417" s="19">
        <v>1.0</v>
      </c>
      <c r="D8417" s="42">
        <v>83.1</v>
      </c>
      <c r="E8417" s="43">
        <v>1.0</v>
      </c>
      <c r="F8417" s="19" t="s">
        <v>41</v>
      </c>
      <c r="G8417" s="19" t="s">
        <v>43</v>
      </c>
      <c r="H8417" s="44" t="s">
        <v>39</v>
      </c>
      <c r="I8417" s="19" t="s">
        <v>39</v>
      </c>
    </row>
    <row r="8418">
      <c r="A8418" s="41">
        <v>44409.0</v>
      </c>
      <c r="B8418" s="19">
        <v>949203.0</v>
      </c>
      <c r="C8418" s="19">
        <v>0.0</v>
      </c>
      <c r="D8418" s="42">
        <v>31.1</v>
      </c>
      <c r="E8418" s="43">
        <v>1.0</v>
      </c>
      <c r="F8418" s="19" t="s">
        <v>41</v>
      </c>
      <c r="G8418" s="19" t="s">
        <v>43</v>
      </c>
      <c r="H8418" s="44" t="s">
        <v>39</v>
      </c>
      <c r="I8418" s="19" t="s">
        <v>39</v>
      </c>
    </row>
    <row r="8419">
      <c r="A8419" s="41">
        <v>44413.0</v>
      </c>
      <c r="B8419" s="19">
        <v>953065.0</v>
      </c>
      <c r="C8419" s="19">
        <v>0.0</v>
      </c>
      <c r="D8419" s="42">
        <v>260.1</v>
      </c>
      <c r="E8419" s="43">
        <v>1.0</v>
      </c>
      <c r="F8419" s="19" t="s">
        <v>41</v>
      </c>
      <c r="G8419" s="19" t="s">
        <v>43</v>
      </c>
      <c r="H8419" s="44" t="s">
        <v>39</v>
      </c>
      <c r="I8419" s="19" t="s">
        <v>39</v>
      </c>
    </row>
    <row r="8420">
      <c r="A8420" s="41">
        <v>44423.0</v>
      </c>
      <c r="B8420" s="19">
        <v>960711.0</v>
      </c>
      <c r="C8420" s="19">
        <v>0.0</v>
      </c>
      <c r="D8420" s="42">
        <v>74.1</v>
      </c>
      <c r="E8420" s="43">
        <v>1.0</v>
      </c>
      <c r="F8420" s="19" t="s">
        <v>41</v>
      </c>
      <c r="G8420" s="19" t="s">
        <v>43</v>
      </c>
      <c r="H8420" s="44" t="s">
        <v>39</v>
      </c>
      <c r="I8420" s="19" t="s">
        <v>39</v>
      </c>
    </row>
    <row r="8421">
      <c r="A8421" s="41">
        <v>44418.0</v>
      </c>
      <c r="B8421" s="19">
        <v>957417.0</v>
      </c>
      <c r="C8421" s="19">
        <v>0.0</v>
      </c>
      <c r="D8421" s="42">
        <v>33.9</v>
      </c>
      <c r="E8421" s="43">
        <v>1.0</v>
      </c>
      <c r="F8421" s="19" t="s">
        <v>41</v>
      </c>
      <c r="G8421" s="19" t="s">
        <v>43</v>
      </c>
      <c r="H8421" s="44" t="s">
        <v>39</v>
      </c>
      <c r="I8421" s="19" t="s">
        <v>39</v>
      </c>
    </row>
    <row r="8422">
      <c r="A8422" s="41">
        <v>44418.0</v>
      </c>
      <c r="B8422" s="19">
        <v>957420.0</v>
      </c>
      <c r="C8422" s="19">
        <v>0.0</v>
      </c>
      <c r="D8422" s="42">
        <v>38.2</v>
      </c>
      <c r="E8422" s="43">
        <v>1.0</v>
      </c>
      <c r="F8422" s="19" t="s">
        <v>41</v>
      </c>
      <c r="G8422" s="19" t="s">
        <v>43</v>
      </c>
      <c r="H8422" s="44" t="s">
        <v>39</v>
      </c>
      <c r="I8422" s="19" t="s">
        <v>39</v>
      </c>
    </row>
    <row r="8423">
      <c r="A8423" s="41">
        <v>44423.0</v>
      </c>
      <c r="B8423" s="19">
        <v>960731.0</v>
      </c>
      <c r="C8423" s="19">
        <v>0.0</v>
      </c>
      <c r="D8423" s="42">
        <v>117.5</v>
      </c>
      <c r="E8423" s="43">
        <v>1.0</v>
      </c>
      <c r="F8423" s="19" t="s">
        <v>41</v>
      </c>
      <c r="G8423" s="19" t="s">
        <v>43</v>
      </c>
      <c r="H8423" s="44" t="s">
        <v>39</v>
      </c>
      <c r="I8423" s="19" t="s">
        <v>39</v>
      </c>
    </row>
    <row r="8424">
      <c r="A8424" s="41">
        <v>44410.0</v>
      </c>
      <c r="B8424" s="19">
        <v>950910.0</v>
      </c>
      <c r="C8424" s="19">
        <v>0.0</v>
      </c>
      <c r="D8424" s="42">
        <v>44.5</v>
      </c>
      <c r="E8424" s="43">
        <v>1.0</v>
      </c>
      <c r="F8424" s="19" t="s">
        <v>41</v>
      </c>
      <c r="G8424" s="19" t="s">
        <v>43</v>
      </c>
      <c r="H8424" s="44" t="s">
        <v>39</v>
      </c>
      <c r="I8424" s="19" t="s">
        <v>39</v>
      </c>
    </row>
    <row r="8425">
      <c r="A8425" s="41">
        <v>44418.0</v>
      </c>
      <c r="B8425" s="19">
        <v>957469.0</v>
      </c>
      <c r="C8425" s="19">
        <v>0.0</v>
      </c>
      <c r="D8425" s="42">
        <v>36.0</v>
      </c>
      <c r="E8425" s="43">
        <v>1.0</v>
      </c>
      <c r="F8425" s="19" t="s">
        <v>41</v>
      </c>
      <c r="G8425" s="19" t="s">
        <v>43</v>
      </c>
      <c r="H8425" s="44" t="s">
        <v>39</v>
      </c>
      <c r="I8425" s="19" t="s">
        <v>39</v>
      </c>
    </row>
    <row r="8426">
      <c r="A8426" s="41">
        <v>44422.0</v>
      </c>
      <c r="B8426" s="19">
        <v>960112.0</v>
      </c>
      <c r="C8426" s="19">
        <v>0.0</v>
      </c>
      <c r="D8426" s="42">
        <v>71.9</v>
      </c>
      <c r="E8426" s="43">
        <v>1.0</v>
      </c>
      <c r="F8426" s="19" t="s">
        <v>41</v>
      </c>
      <c r="G8426" s="19" t="s">
        <v>43</v>
      </c>
      <c r="H8426" s="44" t="s">
        <v>39</v>
      </c>
      <c r="I8426" s="19" t="s">
        <v>39</v>
      </c>
    </row>
    <row r="8427">
      <c r="A8427" s="41">
        <v>44410.0</v>
      </c>
      <c r="B8427" s="19">
        <v>950630.0</v>
      </c>
      <c r="C8427" s="19">
        <v>0.0</v>
      </c>
      <c r="D8427" s="42">
        <v>70.9</v>
      </c>
      <c r="E8427" s="43">
        <v>1.0</v>
      </c>
      <c r="F8427" s="19" t="s">
        <v>41</v>
      </c>
      <c r="G8427" s="19" t="s">
        <v>43</v>
      </c>
      <c r="H8427" s="44" t="s">
        <v>39</v>
      </c>
      <c r="I8427" s="19" t="s">
        <v>39</v>
      </c>
    </row>
    <row r="8428">
      <c r="A8428" s="41">
        <v>44412.0</v>
      </c>
      <c r="B8428" s="19">
        <v>952270.0</v>
      </c>
      <c r="C8428" s="19">
        <v>1.0</v>
      </c>
      <c r="D8428" s="42">
        <v>68.8</v>
      </c>
      <c r="E8428" s="43">
        <v>1.0</v>
      </c>
      <c r="F8428" s="19" t="s">
        <v>41</v>
      </c>
      <c r="G8428" s="19" t="s">
        <v>43</v>
      </c>
      <c r="H8428" s="44" t="s">
        <v>39</v>
      </c>
      <c r="I8428" s="19" t="s">
        <v>39</v>
      </c>
    </row>
    <row r="8429">
      <c r="A8429" s="41">
        <v>44413.0</v>
      </c>
      <c r="B8429" s="19">
        <v>952834.0</v>
      </c>
      <c r="C8429" s="19">
        <v>0.0</v>
      </c>
      <c r="D8429" s="42">
        <v>105.3</v>
      </c>
      <c r="E8429" s="43">
        <v>1.0</v>
      </c>
      <c r="F8429" s="19" t="s">
        <v>41</v>
      </c>
      <c r="G8429" s="19" t="s">
        <v>43</v>
      </c>
      <c r="H8429" s="44" t="s">
        <v>39</v>
      </c>
      <c r="I8429" s="19" t="s">
        <v>39</v>
      </c>
    </row>
    <row r="8430">
      <c r="A8430" s="41">
        <v>44414.0</v>
      </c>
      <c r="B8430" s="19">
        <v>954127.0</v>
      </c>
      <c r="C8430" s="19">
        <v>0.0</v>
      </c>
      <c r="D8430" s="42">
        <v>59.2</v>
      </c>
      <c r="E8430" s="43">
        <v>1.0</v>
      </c>
      <c r="F8430" s="19" t="s">
        <v>41</v>
      </c>
      <c r="G8430" s="19" t="s">
        <v>43</v>
      </c>
      <c r="H8430" s="44" t="s">
        <v>39</v>
      </c>
      <c r="I8430" s="19" t="s">
        <v>39</v>
      </c>
    </row>
    <row r="8431">
      <c r="A8431" s="41">
        <v>44422.0</v>
      </c>
      <c r="B8431" s="19">
        <v>960294.0</v>
      </c>
      <c r="C8431" s="19">
        <v>0.0</v>
      </c>
      <c r="D8431" s="42">
        <v>64.9</v>
      </c>
      <c r="E8431" s="43">
        <v>1.0</v>
      </c>
      <c r="F8431" s="19" t="s">
        <v>41</v>
      </c>
      <c r="G8431" s="19" t="s">
        <v>43</v>
      </c>
      <c r="H8431" s="44" t="s">
        <v>39</v>
      </c>
      <c r="I8431" s="19" t="s">
        <v>39</v>
      </c>
    </row>
    <row r="8432">
      <c r="A8432" s="41">
        <v>44409.0</v>
      </c>
      <c r="B8432" s="19">
        <v>949358.0</v>
      </c>
      <c r="C8432" s="19">
        <v>0.0</v>
      </c>
      <c r="D8432" s="42">
        <v>92.7</v>
      </c>
      <c r="E8432" s="43">
        <v>1.0</v>
      </c>
      <c r="F8432" s="19" t="s">
        <v>41</v>
      </c>
      <c r="G8432" s="19" t="s">
        <v>43</v>
      </c>
      <c r="H8432" s="44" t="s">
        <v>39</v>
      </c>
      <c r="I8432" s="19" t="s">
        <v>39</v>
      </c>
    </row>
    <row r="8433">
      <c r="A8433" s="41">
        <v>44410.0</v>
      </c>
      <c r="B8433" s="19">
        <v>950421.0</v>
      </c>
      <c r="C8433" s="19">
        <v>0.0</v>
      </c>
      <c r="D8433" s="42">
        <v>93.4</v>
      </c>
      <c r="E8433" s="43">
        <v>1.0</v>
      </c>
      <c r="F8433" s="19" t="s">
        <v>41</v>
      </c>
      <c r="G8433" s="19" t="s">
        <v>43</v>
      </c>
      <c r="H8433" s="44" t="s">
        <v>39</v>
      </c>
      <c r="I8433" s="19" t="s">
        <v>39</v>
      </c>
    </row>
    <row r="8434">
      <c r="A8434" s="41">
        <v>44413.0</v>
      </c>
      <c r="B8434" s="19">
        <v>953150.0</v>
      </c>
      <c r="C8434" s="19">
        <v>0.0</v>
      </c>
      <c r="D8434" s="42">
        <v>110.2</v>
      </c>
      <c r="E8434" s="43">
        <v>1.0</v>
      </c>
      <c r="F8434" s="19" t="s">
        <v>41</v>
      </c>
      <c r="G8434" s="19" t="s">
        <v>43</v>
      </c>
      <c r="H8434" s="44" t="s">
        <v>39</v>
      </c>
      <c r="I8434" s="19" t="s">
        <v>39</v>
      </c>
    </row>
    <row r="8435">
      <c r="A8435" s="41">
        <v>44414.0</v>
      </c>
      <c r="B8435" s="19">
        <v>954397.0</v>
      </c>
      <c r="C8435" s="19">
        <v>0.0</v>
      </c>
      <c r="D8435" s="42">
        <v>82.1</v>
      </c>
      <c r="E8435" s="43">
        <v>1.0</v>
      </c>
      <c r="F8435" s="19" t="s">
        <v>41</v>
      </c>
      <c r="G8435" s="19" t="s">
        <v>43</v>
      </c>
      <c r="H8435" s="44" t="s">
        <v>39</v>
      </c>
      <c r="I8435" s="19" t="s">
        <v>39</v>
      </c>
    </row>
    <row r="8436">
      <c r="A8436" s="41">
        <v>44416.0</v>
      </c>
      <c r="B8436" s="19">
        <v>956266.0</v>
      </c>
      <c r="C8436" s="19">
        <v>0.0</v>
      </c>
      <c r="D8436" s="42">
        <v>58.7</v>
      </c>
      <c r="E8436" s="43">
        <v>1.0</v>
      </c>
      <c r="F8436" s="19" t="s">
        <v>41</v>
      </c>
      <c r="G8436" s="19" t="s">
        <v>43</v>
      </c>
      <c r="H8436" s="44" t="s">
        <v>39</v>
      </c>
      <c r="I8436" s="19" t="s">
        <v>39</v>
      </c>
    </row>
    <row r="8437">
      <c r="A8437" s="41">
        <v>44418.0</v>
      </c>
      <c r="B8437" s="19">
        <v>957236.0</v>
      </c>
      <c r="C8437" s="19">
        <v>0.0</v>
      </c>
      <c r="D8437" s="42">
        <v>84.7</v>
      </c>
      <c r="E8437" s="43">
        <v>1.0</v>
      </c>
      <c r="F8437" s="19" t="s">
        <v>41</v>
      </c>
      <c r="G8437" s="19" t="s">
        <v>43</v>
      </c>
      <c r="H8437" s="44" t="s">
        <v>39</v>
      </c>
      <c r="I8437" s="19" t="s">
        <v>39</v>
      </c>
    </row>
    <row r="8438">
      <c r="A8438" s="41">
        <v>44419.0</v>
      </c>
      <c r="B8438" s="19">
        <v>958141.0</v>
      </c>
      <c r="C8438" s="19">
        <v>1.0</v>
      </c>
      <c r="D8438" s="42">
        <v>49.5</v>
      </c>
      <c r="E8438" s="43">
        <v>1.0</v>
      </c>
      <c r="F8438" s="19" t="s">
        <v>41</v>
      </c>
      <c r="G8438" s="19" t="s">
        <v>43</v>
      </c>
      <c r="H8438" s="44" t="s">
        <v>39</v>
      </c>
      <c r="I8438" s="19" t="s">
        <v>39</v>
      </c>
    </row>
    <row r="8439">
      <c r="A8439" s="41">
        <v>44409.0</v>
      </c>
      <c r="B8439" s="19">
        <v>949966.0</v>
      </c>
      <c r="C8439" s="19">
        <v>1.0</v>
      </c>
      <c r="D8439" s="42">
        <v>120.3</v>
      </c>
      <c r="E8439" s="43">
        <v>1.0</v>
      </c>
      <c r="F8439" s="19" t="s">
        <v>41</v>
      </c>
      <c r="G8439" s="19" t="s">
        <v>43</v>
      </c>
      <c r="H8439" s="44" t="s">
        <v>39</v>
      </c>
      <c r="I8439" s="19" t="s">
        <v>39</v>
      </c>
    </row>
    <row r="8440">
      <c r="A8440" s="41">
        <v>44414.0</v>
      </c>
      <c r="B8440" s="19">
        <v>954572.0</v>
      </c>
      <c r="C8440" s="19">
        <v>0.0</v>
      </c>
      <c r="D8440" s="42">
        <v>116.8</v>
      </c>
      <c r="E8440" s="43">
        <v>1.0</v>
      </c>
      <c r="F8440" s="19" t="s">
        <v>41</v>
      </c>
      <c r="G8440" s="19" t="s">
        <v>43</v>
      </c>
      <c r="H8440" s="44" t="s">
        <v>39</v>
      </c>
      <c r="I8440" s="19" t="s">
        <v>39</v>
      </c>
    </row>
    <row r="8441">
      <c r="A8441" s="41">
        <v>44417.0</v>
      </c>
      <c r="B8441" s="19">
        <v>956521.0</v>
      </c>
      <c r="C8441" s="19">
        <v>0.0</v>
      </c>
      <c r="D8441" s="42">
        <v>49.2</v>
      </c>
      <c r="E8441" s="43">
        <v>1.0</v>
      </c>
      <c r="F8441" s="19" t="s">
        <v>41</v>
      </c>
      <c r="G8441" s="19" t="s">
        <v>43</v>
      </c>
      <c r="H8441" s="44" t="s">
        <v>39</v>
      </c>
      <c r="I8441" s="19" t="s">
        <v>39</v>
      </c>
    </row>
    <row r="8442">
      <c r="A8442" s="41">
        <v>44418.0</v>
      </c>
      <c r="B8442" s="19">
        <v>957846.0</v>
      </c>
      <c r="C8442" s="19">
        <v>0.0</v>
      </c>
      <c r="D8442" s="42">
        <v>94.9</v>
      </c>
      <c r="E8442" s="43">
        <v>1.0</v>
      </c>
      <c r="F8442" s="19" t="s">
        <v>41</v>
      </c>
      <c r="G8442" s="19" t="s">
        <v>43</v>
      </c>
      <c r="H8442" s="44" t="s">
        <v>39</v>
      </c>
      <c r="I8442" s="19" t="s">
        <v>39</v>
      </c>
    </row>
    <row r="8443">
      <c r="A8443" s="41">
        <v>44419.0</v>
      </c>
      <c r="B8443" s="19">
        <v>958359.0</v>
      </c>
      <c r="C8443" s="19">
        <v>0.0</v>
      </c>
      <c r="D8443" s="42">
        <v>24.0</v>
      </c>
      <c r="E8443" s="43">
        <v>1.0</v>
      </c>
      <c r="F8443" s="19" t="s">
        <v>41</v>
      </c>
      <c r="G8443" s="19" t="s">
        <v>43</v>
      </c>
      <c r="H8443" s="44" t="s">
        <v>39</v>
      </c>
      <c r="I8443" s="19" t="s">
        <v>39</v>
      </c>
    </row>
    <row r="8444">
      <c r="A8444" s="41">
        <v>44420.0</v>
      </c>
      <c r="B8444" s="19">
        <v>959152.0</v>
      </c>
      <c r="C8444" s="19">
        <v>0.0</v>
      </c>
      <c r="D8444" s="42">
        <v>23.9</v>
      </c>
      <c r="E8444" s="43">
        <v>1.0</v>
      </c>
      <c r="F8444" s="19" t="s">
        <v>41</v>
      </c>
      <c r="G8444" s="19" t="s">
        <v>43</v>
      </c>
      <c r="H8444" s="44" t="s">
        <v>39</v>
      </c>
      <c r="I8444" s="19" t="s">
        <v>39</v>
      </c>
    </row>
    <row r="8445">
      <c r="A8445" s="41">
        <v>44422.0</v>
      </c>
      <c r="B8445" s="19">
        <v>960339.0</v>
      </c>
      <c r="C8445" s="19">
        <v>1.0</v>
      </c>
      <c r="D8445" s="42">
        <v>58.4</v>
      </c>
      <c r="E8445" s="43">
        <v>1.0</v>
      </c>
      <c r="F8445" s="19" t="s">
        <v>41</v>
      </c>
      <c r="G8445" s="19" t="s">
        <v>43</v>
      </c>
      <c r="H8445" s="44" t="s">
        <v>39</v>
      </c>
      <c r="I8445" s="19" t="s">
        <v>39</v>
      </c>
    </row>
    <row r="8446">
      <c r="A8446" s="41">
        <v>44423.0</v>
      </c>
      <c r="B8446" s="19">
        <v>960489.0</v>
      </c>
      <c r="C8446" s="19">
        <v>1.0</v>
      </c>
      <c r="D8446" s="42">
        <v>102.2</v>
      </c>
      <c r="E8446" s="43">
        <v>1.0</v>
      </c>
      <c r="F8446" s="19" t="s">
        <v>41</v>
      </c>
      <c r="G8446" s="19" t="s">
        <v>43</v>
      </c>
      <c r="H8446" s="44" t="s">
        <v>39</v>
      </c>
      <c r="I8446" s="19" t="s">
        <v>39</v>
      </c>
    </row>
    <row r="8447">
      <c r="A8447" s="41">
        <v>44409.0</v>
      </c>
      <c r="B8447" s="19">
        <v>949636.0</v>
      </c>
      <c r="C8447" s="19">
        <v>1.0</v>
      </c>
      <c r="D8447" s="42">
        <v>93.8</v>
      </c>
      <c r="E8447" s="43">
        <v>1.0</v>
      </c>
      <c r="F8447" s="19" t="s">
        <v>41</v>
      </c>
      <c r="G8447" s="19" t="s">
        <v>43</v>
      </c>
      <c r="H8447" s="44" t="s">
        <v>39</v>
      </c>
      <c r="I8447" s="19" t="s">
        <v>39</v>
      </c>
    </row>
    <row r="8448">
      <c r="A8448" s="41">
        <v>44410.0</v>
      </c>
      <c r="B8448" s="19">
        <v>950148.0</v>
      </c>
      <c r="C8448" s="19">
        <v>0.0</v>
      </c>
      <c r="D8448" s="42">
        <v>43.7</v>
      </c>
      <c r="E8448" s="43">
        <v>1.0</v>
      </c>
      <c r="F8448" s="19" t="s">
        <v>41</v>
      </c>
      <c r="G8448" s="19" t="s">
        <v>43</v>
      </c>
      <c r="H8448" s="44" t="s">
        <v>39</v>
      </c>
      <c r="I8448" s="19" t="s">
        <v>39</v>
      </c>
    </row>
    <row r="8449">
      <c r="A8449" s="41">
        <v>44410.0</v>
      </c>
      <c r="B8449" s="19">
        <v>950293.0</v>
      </c>
      <c r="C8449" s="19">
        <v>0.0</v>
      </c>
      <c r="D8449" s="42">
        <v>35.9</v>
      </c>
      <c r="E8449" s="43">
        <v>1.0</v>
      </c>
      <c r="F8449" s="19" t="s">
        <v>41</v>
      </c>
      <c r="G8449" s="19" t="s">
        <v>43</v>
      </c>
      <c r="H8449" s="44" t="s">
        <v>39</v>
      </c>
      <c r="I8449" s="19" t="s">
        <v>39</v>
      </c>
    </row>
    <row r="8450">
      <c r="A8450" s="41">
        <v>44414.0</v>
      </c>
      <c r="B8450" s="19">
        <v>954595.0</v>
      </c>
      <c r="C8450" s="19">
        <v>0.0</v>
      </c>
      <c r="D8450" s="42">
        <v>21.7</v>
      </c>
      <c r="E8450" s="43">
        <v>1.0</v>
      </c>
      <c r="F8450" s="19" t="s">
        <v>41</v>
      </c>
      <c r="G8450" s="19" t="s">
        <v>43</v>
      </c>
      <c r="H8450" s="44" t="s">
        <v>39</v>
      </c>
      <c r="I8450" s="19" t="s">
        <v>39</v>
      </c>
    </row>
    <row r="8451">
      <c r="A8451" s="41">
        <v>44409.0</v>
      </c>
      <c r="B8451" s="19">
        <v>949356.0</v>
      </c>
      <c r="C8451" s="19">
        <v>0.0</v>
      </c>
      <c r="D8451" s="42">
        <v>42.0</v>
      </c>
      <c r="E8451" s="43">
        <v>1.0</v>
      </c>
      <c r="F8451" s="19" t="s">
        <v>41</v>
      </c>
      <c r="G8451" s="19" t="s">
        <v>43</v>
      </c>
      <c r="H8451" s="44" t="s">
        <v>39</v>
      </c>
      <c r="I8451" s="19" t="s">
        <v>39</v>
      </c>
    </row>
    <row r="8452">
      <c r="A8452" s="41">
        <v>44412.0</v>
      </c>
      <c r="B8452" s="19">
        <v>951966.0</v>
      </c>
      <c r="C8452" s="19">
        <v>0.0</v>
      </c>
      <c r="D8452" s="42">
        <v>94.7</v>
      </c>
      <c r="E8452" s="43">
        <v>1.0</v>
      </c>
      <c r="F8452" s="19" t="s">
        <v>41</v>
      </c>
      <c r="G8452" s="19" t="s">
        <v>43</v>
      </c>
      <c r="H8452" s="44" t="s">
        <v>39</v>
      </c>
      <c r="I8452" s="19" t="s">
        <v>39</v>
      </c>
    </row>
    <row r="8453">
      <c r="A8453" s="41">
        <v>44419.0</v>
      </c>
      <c r="B8453" s="19">
        <v>958354.0</v>
      </c>
      <c r="C8453" s="19">
        <v>1.0</v>
      </c>
      <c r="D8453" s="42">
        <v>87.1</v>
      </c>
      <c r="E8453" s="43">
        <v>1.0</v>
      </c>
      <c r="F8453" s="19" t="s">
        <v>41</v>
      </c>
      <c r="G8453" s="19" t="s">
        <v>43</v>
      </c>
      <c r="H8453" s="44" t="s">
        <v>39</v>
      </c>
      <c r="I8453" s="19" t="s">
        <v>39</v>
      </c>
    </row>
    <row r="8454">
      <c r="A8454" s="41">
        <v>44411.0</v>
      </c>
      <c r="B8454" s="19">
        <v>951687.0</v>
      </c>
      <c r="C8454" s="19">
        <v>0.0</v>
      </c>
      <c r="D8454" s="42">
        <v>37.3</v>
      </c>
      <c r="E8454" s="43">
        <v>1.0</v>
      </c>
      <c r="F8454" s="19" t="s">
        <v>41</v>
      </c>
      <c r="G8454" s="19" t="s">
        <v>43</v>
      </c>
      <c r="H8454" s="44" t="s">
        <v>39</v>
      </c>
      <c r="I8454" s="19" t="s">
        <v>39</v>
      </c>
    </row>
    <row r="8455">
      <c r="A8455" s="41">
        <v>44414.0</v>
      </c>
      <c r="B8455" s="19">
        <v>954513.0</v>
      </c>
      <c r="C8455" s="19">
        <v>1.0</v>
      </c>
      <c r="D8455" s="42">
        <v>66.3</v>
      </c>
      <c r="E8455" s="43">
        <v>1.0</v>
      </c>
      <c r="F8455" s="19" t="s">
        <v>41</v>
      </c>
      <c r="G8455" s="19" t="s">
        <v>43</v>
      </c>
      <c r="H8455" s="44" t="s">
        <v>39</v>
      </c>
      <c r="I8455" s="19" t="s">
        <v>39</v>
      </c>
    </row>
    <row r="8456">
      <c r="A8456" s="41">
        <v>44411.0</v>
      </c>
      <c r="B8456" s="19">
        <v>951256.0</v>
      </c>
      <c r="C8456" s="19">
        <v>0.0</v>
      </c>
      <c r="D8456" s="42">
        <v>92.1</v>
      </c>
      <c r="E8456" s="43">
        <v>1.0</v>
      </c>
      <c r="F8456" s="19" t="s">
        <v>41</v>
      </c>
      <c r="G8456" s="19" t="s">
        <v>43</v>
      </c>
      <c r="H8456" s="44" t="s">
        <v>39</v>
      </c>
      <c r="I8456" s="19" t="s">
        <v>39</v>
      </c>
    </row>
    <row r="8457">
      <c r="A8457" s="41">
        <v>44412.0</v>
      </c>
      <c r="B8457" s="19">
        <v>952056.0</v>
      </c>
      <c r="C8457" s="19">
        <v>0.0</v>
      </c>
      <c r="D8457" s="42">
        <v>45.5</v>
      </c>
      <c r="E8457" s="43">
        <v>1.0</v>
      </c>
      <c r="F8457" s="19" t="s">
        <v>41</v>
      </c>
      <c r="G8457" s="19" t="s">
        <v>43</v>
      </c>
      <c r="H8457" s="44" t="s">
        <v>39</v>
      </c>
      <c r="I8457" s="19" t="s">
        <v>39</v>
      </c>
    </row>
    <row r="8458">
      <c r="A8458" s="41">
        <v>44421.0</v>
      </c>
      <c r="B8458" s="19">
        <v>959837.0</v>
      </c>
      <c r="C8458" s="19">
        <v>0.0</v>
      </c>
      <c r="D8458" s="42">
        <v>9.1</v>
      </c>
      <c r="E8458" s="43">
        <v>1.0</v>
      </c>
      <c r="F8458" s="19" t="s">
        <v>41</v>
      </c>
      <c r="G8458" s="19" t="s">
        <v>43</v>
      </c>
      <c r="H8458" s="44" t="s">
        <v>39</v>
      </c>
      <c r="I8458" s="19" t="s">
        <v>39</v>
      </c>
    </row>
    <row r="8459">
      <c r="A8459" s="41">
        <v>44422.0</v>
      </c>
      <c r="B8459" s="19">
        <v>960376.0</v>
      </c>
      <c r="C8459" s="19">
        <v>0.0</v>
      </c>
      <c r="D8459" s="42">
        <v>105.1</v>
      </c>
      <c r="E8459" s="43">
        <v>1.0</v>
      </c>
      <c r="F8459" s="19" t="s">
        <v>41</v>
      </c>
      <c r="G8459" s="19" t="s">
        <v>43</v>
      </c>
      <c r="H8459" s="44" t="s">
        <v>39</v>
      </c>
      <c r="I8459" s="19" t="s">
        <v>39</v>
      </c>
    </row>
    <row r="8460">
      <c r="A8460" s="41">
        <v>44409.0</v>
      </c>
      <c r="B8460" s="19">
        <v>949664.0</v>
      </c>
      <c r="C8460" s="19">
        <v>1.0</v>
      </c>
      <c r="D8460" s="42">
        <v>56.4</v>
      </c>
      <c r="E8460" s="43">
        <v>1.0</v>
      </c>
      <c r="F8460" s="19" t="s">
        <v>41</v>
      </c>
      <c r="G8460" s="19" t="s">
        <v>43</v>
      </c>
      <c r="H8460" s="44" t="s">
        <v>39</v>
      </c>
      <c r="I8460" s="19" t="s">
        <v>39</v>
      </c>
    </row>
    <row r="8461">
      <c r="A8461" s="41">
        <v>44422.0</v>
      </c>
      <c r="B8461" s="19">
        <v>960059.0</v>
      </c>
      <c r="C8461" s="19">
        <v>0.0</v>
      </c>
      <c r="D8461" s="42">
        <v>89.7</v>
      </c>
      <c r="E8461" s="43">
        <v>1.0</v>
      </c>
      <c r="F8461" s="19" t="s">
        <v>41</v>
      </c>
      <c r="G8461" s="19" t="s">
        <v>43</v>
      </c>
      <c r="H8461" s="44" t="s">
        <v>39</v>
      </c>
      <c r="I8461" s="19" t="s">
        <v>39</v>
      </c>
    </row>
    <row r="8462">
      <c r="A8462" s="41">
        <v>44413.0</v>
      </c>
      <c r="B8462" s="19">
        <v>953688.0</v>
      </c>
      <c r="C8462" s="19">
        <v>0.0</v>
      </c>
      <c r="D8462" s="42">
        <v>31.5</v>
      </c>
      <c r="E8462" s="43">
        <v>1.0</v>
      </c>
      <c r="F8462" s="19" t="s">
        <v>41</v>
      </c>
      <c r="G8462" s="19" t="s">
        <v>43</v>
      </c>
      <c r="H8462" s="44" t="s">
        <v>39</v>
      </c>
      <c r="I8462" s="19" t="s">
        <v>39</v>
      </c>
    </row>
    <row r="8463">
      <c r="A8463" s="41">
        <v>44423.0</v>
      </c>
      <c r="B8463" s="19">
        <v>960524.0</v>
      </c>
      <c r="C8463" s="19">
        <v>0.0</v>
      </c>
      <c r="D8463" s="42">
        <v>55.1</v>
      </c>
      <c r="E8463" s="43">
        <v>1.0</v>
      </c>
      <c r="F8463" s="19" t="s">
        <v>41</v>
      </c>
      <c r="G8463" s="19" t="s">
        <v>43</v>
      </c>
      <c r="H8463" s="44" t="s">
        <v>39</v>
      </c>
      <c r="I8463" s="19" t="s">
        <v>39</v>
      </c>
    </row>
    <row r="8464">
      <c r="A8464" s="41">
        <v>44423.0</v>
      </c>
      <c r="B8464" s="19">
        <v>960884.0</v>
      </c>
      <c r="C8464" s="19">
        <v>0.0</v>
      </c>
      <c r="D8464" s="42">
        <v>26.7</v>
      </c>
      <c r="E8464" s="43">
        <v>1.0</v>
      </c>
      <c r="F8464" s="19" t="s">
        <v>41</v>
      </c>
      <c r="G8464" s="19" t="s">
        <v>43</v>
      </c>
      <c r="H8464" s="44" t="s">
        <v>39</v>
      </c>
      <c r="I8464" s="19" t="s">
        <v>39</v>
      </c>
    </row>
    <row r="8465">
      <c r="A8465" s="41">
        <v>44410.0</v>
      </c>
      <c r="B8465" s="19">
        <v>950349.0</v>
      </c>
      <c r="C8465" s="19">
        <v>0.0</v>
      </c>
      <c r="D8465" s="42">
        <v>43.3</v>
      </c>
      <c r="E8465" s="43">
        <v>1.0</v>
      </c>
      <c r="F8465" s="19" t="s">
        <v>41</v>
      </c>
      <c r="G8465" s="19" t="s">
        <v>43</v>
      </c>
      <c r="H8465" s="44" t="s">
        <v>39</v>
      </c>
      <c r="I8465" s="19" t="s">
        <v>39</v>
      </c>
    </row>
    <row r="8466">
      <c r="A8466" s="41">
        <v>44411.0</v>
      </c>
      <c r="B8466" s="19">
        <v>951635.0</v>
      </c>
      <c r="C8466" s="19">
        <v>1.0</v>
      </c>
      <c r="D8466" s="42">
        <v>51.4</v>
      </c>
      <c r="E8466" s="43">
        <v>1.0</v>
      </c>
      <c r="F8466" s="19" t="s">
        <v>41</v>
      </c>
      <c r="G8466" s="19" t="s">
        <v>43</v>
      </c>
      <c r="H8466" s="44" t="s">
        <v>39</v>
      </c>
      <c r="I8466" s="19" t="s">
        <v>39</v>
      </c>
    </row>
    <row r="8467">
      <c r="A8467" s="41">
        <v>44418.0</v>
      </c>
      <c r="B8467" s="19">
        <v>957350.0</v>
      </c>
      <c r="C8467" s="19">
        <v>0.0</v>
      </c>
      <c r="D8467" s="42">
        <v>38.0</v>
      </c>
      <c r="E8467" s="43">
        <v>1.0</v>
      </c>
      <c r="F8467" s="19" t="s">
        <v>41</v>
      </c>
      <c r="G8467" s="19" t="s">
        <v>43</v>
      </c>
      <c r="H8467" s="44" t="s">
        <v>39</v>
      </c>
      <c r="I8467" s="19" t="s">
        <v>39</v>
      </c>
    </row>
    <row r="8468">
      <c r="A8468" s="41">
        <v>44410.0</v>
      </c>
      <c r="B8468" s="19">
        <v>950583.0</v>
      </c>
      <c r="C8468" s="19">
        <v>1.0</v>
      </c>
      <c r="D8468" s="42">
        <v>72.9</v>
      </c>
      <c r="E8468" s="43">
        <v>1.0</v>
      </c>
      <c r="F8468" s="19" t="s">
        <v>41</v>
      </c>
      <c r="G8468" s="19" t="s">
        <v>43</v>
      </c>
      <c r="H8468" s="44" t="s">
        <v>39</v>
      </c>
      <c r="I8468" s="19" t="s">
        <v>39</v>
      </c>
    </row>
    <row r="8469">
      <c r="A8469" s="41">
        <v>44413.0</v>
      </c>
      <c r="B8469" s="19">
        <v>953167.0</v>
      </c>
      <c r="C8469" s="19">
        <v>0.0</v>
      </c>
      <c r="D8469" s="42">
        <v>135.0</v>
      </c>
      <c r="E8469" s="43">
        <v>1.0</v>
      </c>
      <c r="F8469" s="19" t="s">
        <v>41</v>
      </c>
      <c r="G8469" s="19" t="s">
        <v>43</v>
      </c>
      <c r="H8469" s="44" t="s">
        <v>39</v>
      </c>
      <c r="I8469" s="19" t="s">
        <v>39</v>
      </c>
    </row>
    <row r="8470">
      <c r="A8470" s="41">
        <v>44414.0</v>
      </c>
      <c r="B8470" s="19">
        <v>954255.0</v>
      </c>
      <c r="C8470" s="19">
        <v>0.0</v>
      </c>
      <c r="D8470" s="42">
        <v>29.1</v>
      </c>
      <c r="E8470" s="43">
        <v>1.0</v>
      </c>
      <c r="F8470" s="19" t="s">
        <v>41</v>
      </c>
      <c r="G8470" s="19" t="s">
        <v>43</v>
      </c>
      <c r="H8470" s="44" t="s">
        <v>39</v>
      </c>
      <c r="I8470" s="19" t="s">
        <v>39</v>
      </c>
    </row>
    <row r="8471">
      <c r="A8471" s="41">
        <v>44411.0</v>
      </c>
      <c r="B8471" s="19">
        <v>951308.0</v>
      </c>
      <c r="C8471" s="19">
        <v>0.0</v>
      </c>
      <c r="D8471" s="42">
        <v>35.2</v>
      </c>
      <c r="E8471" s="43">
        <v>1.0</v>
      </c>
      <c r="F8471" s="19" t="s">
        <v>41</v>
      </c>
      <c r="G8471" s="19" t="s">
        <v>43</v>
      </c>
      <c r="H8471" s="44" t="s">
        <v>39</v>
      </c>
      <c r="I8471" s="19" t="s">
        <v>39</v>
      </c>
    </row>
    <row r="8472">
      <c r="A8472" s="41">
        <v>44423.0</v>
      </c>
      <c r="B8472" s="19">
        <v>961011.0</v>
      </c>
      <c r="C8472" s="19">
        <v>0.0</v>
      </c>
      <c r="D8472" s="42">
        <v>54.0</v>
      </c>
      <c r="E8472" s="43">
        <v>1.0</v>
      </c>
      <c r="F8472" s="19" t="s">
        <v>41</v>
      </c>
      <c r="G8472" s="19" t="s">
        <v>43</v>
      </c>
      <c r="H8472" s="44" t="s">
        <v>39</v>
      </c>
      <c r="I8472" s="19" t="s">
        <v>39</v>
      </c>
    </row>
    <row r="8473">
      <c r="A8473" s="41">
        <v>44412.0</v>
      </c>
      <c r="B8473" s="19">
        <v>952734.0</v>
      </c>
      <c r="C8473" s="19">
        <v>0.0</v>
      </c>
      <c r="D8473" s="42">
        <v>22.8</v>
      </c>
      <c r="E8473" s="43">
        <v>1.0</v>
      </c>
      <c r="F8473" s="19" t="s">
        <v>41</v>
      </c>
      <c r="G8473" s="19" t="s">
        <v>43</v>
      </c>
      <c r="H8473" s="44" t="s">
        <v>39</v>
      </c>
      <c r="I8473" s="19" t="s">
        <v>39</v>
      </c>
    </row>
    <row r="8474">
      <c r="A8474" s="41">
        <v>44421.0</v>
      </c>
      <c r="B8474" s="19">
        <v>959526.0</v>
      </c>
      <c r="C8474" s="19">
        <v>1.0</v>
      </c>
      <c r="D8474" s="42">
        <v>91.4</v>
      </c>
      <c r="E8474" s="43">
        <v>1.0</v>
      </c>
      <c r="F8474" s="19" t="s">
        <v>41</v>
      </c>
      <c r="G8474" s="19" t="s">
        <v>43</v>
      </c>
      <c r="H8474" s="44" t="s">
        <v>39</v>
      </c>
      <c r="I8474" s="19" t="s">
        <v>39</v>
      </c>
    </row>
    <row r="8475">
      <c r="A8475" s="41">
        <v>44409.0</v>
      </c>
      <c r="B8475" s="19">
        <v>949197.0</v>
      </c>
      <c r="C8475" s="19">
        <v>0.0</v>
      </c>
      <c r="D8475" s="42">
        <v>64.2</v>
      </c>
      <c r="E8475" s="43">
        <v>1.0</v>
      </c>
      <c r="F8475" s="19" t="s">
        <v>41</v>
      </c>
      <c r="G8475" s="19" t="s">
        <v>43</v>
      </c>
      <c r="H8475" s="44" t="s">
        <v>39</v>
      </c>
      <c r="I8475" s="19" t="s">
        <v>39</v>
      </c>
    </row>
    <row r="8476">
      <c r="A8476" s="41">
        <v>44421.0</v>
      </c>
      <c r="B8476" s="19">
        <v>959922.0</v>
      </c>
      <c r="C8476" s="19">
        <v>0.0</v>
      </c>
      <c r="D8476" s="42">
        <v>74.1</v>
      </c>
      <c r="E8476" s="43">
        <v>1.0</v>
      </c>
      <c r="F8476" s="19" t="s">
        <v>41</v>
      </c>
      <c r="G8476" s="19" t="s">
        <v>43</v>
      </c>
      <c r="H8476" s="44" t="s">
        <v>39</v>
      </c>
      <c r="I8476" s="19" t="s">
        <v>39</v>
      </c>
    </row>
    <row r="8477">
      <c r="A8477" s="41">
        <v>44421.0</v>
      </c>
      <c r="B8477" s="19">
        <v>959816.0</v>
      </c>
      <c r="C8477" s="19">
        <v>1.0</v>
      </c>
      <c r="D8477" s="42">
        <v>189.3</v>
      </c>
      <c r="E8477" s="43">
        <v>1.0</v>
      </c>
      <c r="F8477" s="19" t="s">
        <v>41</v>
      </c>
      <c r="G8477" s="19" t="s">
        <v>43</v>
      </c>
      <c r="H8477" s="44" t="s">
        <v>39</v>
      </c>
      <c r="I8477" s="19" t="s">
        <v>39</v>
      </c>
    </row>
    <row r="8478">
      <c r="A8478" s="41">
        <v>44421.0</v>
      </c>
      <c r="B8478" s="19">
        <v>959559.0</v>
      </c>
      <c r="C8478" s="19">
        <v>1.0</v>
      </c>
      <c r="D8478" s="42">
        <v>39.8</v>
      </c>
      <c r="E8478" s="43">
        <v>1.0</v>
      </c>
      <c r="F8478" s="19" t="s">
        <v>41</v>
      </c>
      <c r="G8478" s="19" t="s">
        <v>43</v>
      </c>
      <c r="H8478" s="44" t="s">
        <v>39</v>
      </c>
      <c r="I8478" s="19" t="s">
        <v>39</v>
      </c>
    </row>
    <row r="8479">
      <c r="A8479" s="41">
        <v>44422.0</v>
      </c>
      <c r="B8479" s="19">
        <v>960113.0</v>
      </c>
      <c r="C8479" s="19">
        <v>0.0</v>
      </c>
      <c r="D8479" s="42">
        <v>8.2</v>
      </c>
      <c r="E8479" s="43">
        <v>1.0</v>
      </c>
      <c r="F8479" s="19" t="s">
        <v>41</v>
      </c>
      <c r="G8479" s="19" t="s">
        <v>43</v>
      </c>
      <c r="H8479" s="44" t="s">
        <v>39</v>
      </c>
      <c r="I8479" s="19" t="s">
        <v>39</v>
      </c>
    </row>
    <row r="8480">
      <c r="A8480" s="41">
        <v>44423.0</v>
      </c>
      <c r="B8480" s="19">
        <v>961172.0</v>
      </c>
      <c r="C8480" s="19">
        <v>0.0</v>
      </c>
      <c r="D8480" s="42">
        <v>68.5</v>
      </c>
      <c r="E8480" s="43">
        <v>1.0</v>
      </c>
      <c r="F8480" s="19" t="s">
        <v>41</v>
      </c>
      <c r="G8480" s="19" t="s">
        <v>43</v>
      </c>
      <c r="H8480" s="44" t="s">
        <v>39</v>
      </c>
      <c r="I8480" s="19" t="s">
        <v>39</v>
      </c>
    </row>
    <row r="8481">
      <c r="A8481" s="41">
        <v>44409.0</v>
      </c>
      <c r="B8481" s="19">
        <v>949239.0</v>
      </c>
      <c r="C8481" s="19">
        <v>0.0</v>
      </c>
      <c r="D8481" s="42">
        <v>37.5</v>
      </c>
      <c r="E8481" s="43">
        <v>1.0</v>
      </c>
      <c r="F8481" s="19" t="s">
        <v>41</v>
      </c>
      <c r="G8481" s="19" t="s">
        <v>43</v>
      </c>
      <c r="H8481" s="44" t="s">
        <v>39</v>
      </c>
      <c r="I8481" s="19" t="s">
        <v>39</v>
      </c>
    </row>
    <row r="8482">
      <c r="A8482" s="41">
        <v>44411.0</v>
      </c>
      <c r="B8482" s="19">
        <v>951403.0</v>
      </c>
      <c r="C8482" s="19">
        <v>0.0</v>
      </c>
      <c r="D8482" s="42">
        <v>40.4</v>
      </c>
      <c r="E8482" s="43">
        <v>1.0</v>
      </c>
      <c r="F8482" s="19" t="s">
        <v>41</v>
      </c>
      <c r="G8482" s="19" t="s">
        <v>43</v>
      </c>
      <c r="H8482" s="44" t="s">
        <v>39</v>
      </c>
      <c r="I8482" s="19" t="s">
        <v>39</v>
      </c>
    </row>
    <row r="8483">
      <c r="A8483" s="41">
        <v>44412.0</v>
      </c>
      <c r="B8483" s="19">
        <v>952562.0</v>
      </c>
      <c r="C8483" s="19">
        <v>1.0</v>
      </c>
      <c r="D8483" s="42">
        <v>132.3</v>
      </c>
      <c r="E8483" s="43">
        <v>1.0</v>
      </c>
      <c r="F8483" s="19" t="s">
        <v>41</v>
      </c>
      <c r="G8483" s="19" t="s">
        <v>43</v>
      </c>
      <c r="H8483" s="44" t="s">
        <v>39</v>
      </c>
      <c r="I8483" s="19" t="s">
        <v>39</v>
      </c>
    </row>
    <row r="8484">
      <c r="A8484" s="41">
        <v>44423.0</v>
      </c>
      <c r="B8484" s="19">
        <v>960812.0</v>
      </c>
      <c r="C8484" s="19">
        <v>0.0</v>
      </c>
      <c r="D8484" s="42">
        <v>33.3</v>
      </c>
      <c r="E8484" s="43">
        <v>1.0</v>
      </c>
      <c r="F8484" s="19" t="s">
        <v>41</v>
      </c>
      <c r="G8484" s="19" t="s">
        <v>43</v>
      </c>
      <c r="H8484" s="44" t="s">
        <v>39</v>
      </c>
      <c r="I8484" s="19" t="s">
        <v>39</v>
      </c>
    </row>
    <row r="8485">
      <c r="A8485" s="41">
        <v>44409.0</v>
      </c>
      <c r="B8485" s="19">
        <v>949663.0</v>
      </c>
      <c r="C8485" s="19">
        <v>1.0</v>
      </c>
      <c r="D8485" s="42">
        <v>41.2</v>
      </c>
      <c r="E8485" s="43">
        <v>1.0</v>
      </c>
      <c r="F8485" s="19" t="s">
        <v>41</v>
      </c>
      <c r="G8485" s="19" t="s">
        <v>43</v>
      </c>
      <c r="H8485" s="44" t="s">
        <v>39</v>
      </c>
      <c r="I8485" s="19" t="s">
        <v>39</v>
      </c>
    </row>
    <row r="8486">
      <c r="A8486" s="41">
        <v>44411.0</v>
      </c>
      <c r="B8486" s="19">
        <v>951273.0</v>
      </c>
      <c r="C8486" s="19">
        <v>1.0</v>
      </c>
      <c r="D8486" s="42">
        <v>14.6</v>
      </c>
      <c r="E8486" s="43">
        <v>1.0</v>
      </c>
      <c r="F8486" s="19" t="s">
        <v>41</v>
      </c>
      <c r="G8486" s="19" t="s">
        <v>43</v>
      </c>
      <c r="H8486" s="44" t="s">
        <v>39</v>
      </c>
      <c r="I8486" s="19" t="s">
        <v>39</v>
      </c>
    </row>
    <row r="8487">
      <c r="A8487" s="41">
        <v>44412.0</v>
      </c>
      <c r="B8487" s="19">
        <v>952611.0</v>
      </c>
      <c r="C8487" s="19">
        <v>0.0</v>
      </c>
      <c r="D8487" s="42">
        <v>49.9</v>
      </c>
      <c r="E8487" s="43">
        <v>1.0</v>
      </c>
      <c r="F8487" s="19" t="s">
        <v>41</v>
      </c>
      <c r="G8487" s="19" t="s">
        <v>43</v>
      </c>
      <c r="H8487" s="44" t="s">
        <v>39</v>
      </c>
      <c r="I8487" s="19" t="s">
        <v>39</v>
      </c>
    </row>
    <row r="8488">
      <c r="A8488" s="41">
        <v>44415.0</v>
      </c>
      <c r="B8488" s="19">
        <v>955035.0</v>
      </c>
      <c r="C8488" s="19">
        <v>0.0</v>
      </c>
      <c r="D8488" s="42">
        <v>27.4</v>
      </c>
      <c r="E8488" s="43">
        <v>1.0</v>
      </c>
      <c r="F8488" s="19" t="s">
        <v>41</v>
      </c>
      <c r="G8488" s="19" t="s">
        <v>43</v>
      </c>
      <c r="H8488" s="44" t="s">
        <v>39</v>
      </c>
      <c r="I8488" s="19" t="s">
        <v>39</v>
      </c>
    </row>
    <row r="8489">
      <c r="A8489" s="41">
        <v>44420.0</v>
      </c>
      <c r="B8489" s="19">
        <v>959117.0</v>
      </c>
      <c r="C8489" s="19">
        <v>1.0</v>
      </c>
      <c r="D8489" s="42">
        <v>44.6</v>
      </c>
      <c r="E8489" s="43">
        <v>1.0</v>
      </c>
      <c r="F8489" s="19" t="s">
        <v>41</v>
      </c>
      <c r="G8489" s="19" t="s">
        <v>43</v>
      </c>
      <c r="H8489" s="44" t="s">
        <v>39</v>
      </c>
      <c r="I8489" s="19" t="s">
        <v>39</v>
      </c>
    </row>
    <row r="8490">
      <c r="A8490" s="41">
        <v>44411.0</v>
      </c>
      <c r="B8490" s="19">
        <v>951575.0</v>
      </c>
      <c r="C8490" s="19">
        <v>0.0</v>
      </c>
      <c r="D8490" s="42">
        <v>112.0</v>
      </c>
      <c r="E8490" s="43">
        <v>1.0</v>
      </c>
      <c r="F8490" s="19" t="s">
        <v>41</v>
      </c>
      <c r="G8490" s="19" t="s">
        <v>43</v>
      </c>
      <c r="H8490" s="44" t="s">
        <v>39</v>
      </c>
      <c r="I8490" s="19" t="s">
        <v>39</v>
      </c>
    </row>
    <row r="8491">
      <c r="A8491" s="41">
        <v>44412.0</v>
      </c>
      <c r="B8491" s="19">
        <v>952109.0</v>
      </c>
      <c r="C8491" s="19">
        <v>0.0</v>
      </c>
      <c r="D8491" s="42">
        <v>61.2</v>
      </c>
      <c r="E8491" s="43">
        <v>1.0</v>
      </c>
      <c r="F8491" s="19" t="s">
        <v>41</v>
      </c>
      <c r="G8491" s="19" t="s">
        <v>43</v>
      </c>
      <c r="H8491" s="44" t="s">
        <v>39</v>
      </c>
      <c r="I8491" s="19" t="s">
        <v>39</v>
      </c>
    </row>
    <row r="8492">
      <c r="A8492" s="41">
        <v>44419.0</v>
      </c>
      <c r="B8492" s="19">
        <v>957896.0</v>
      </c>
      <c r="C8492" s="19">
        <v>0.0</v>
      </c>
      <c r="D8492" s="42">
        <v>88.7</v>
      </c>
      <c r="E8492" s="43">
        <v>1.0</v>
      </c>
      <c r="F8492" s="19" t="s">
        <v>41</v>
      </c>
      <c r="G8492" s="19" t="s">
        <v>43</v>
      </c>
      <c r="H8492" s="44" t="s">
        <v>39</v>
      </c>
      <c r="I8492" s="19" t="s">
        <v>39</v>
      </c>
    </row>
    <row r="8493">
      <c r="A8493" s="41">
        <v>44419.0</v>
      </c>
      <c r="B8493" s="19">
        <v>958283.0</v>
      </c>
      <c r="C8493" s="19">
        <v>1.0</v>
      </c>
      <c r="D8493" s="42">
        <v>175.3</v>
      </c>
      <c r="E8493" s="43">
        <v>1.0</v>
      </c>
      <c r="F8493" s="19" t="s">
        <v>41</v>
      </c>
      <c r="G8493" s="19" t="s">
        <v>43</v>
      </c>
      <c r="H8493" s="44" t="s">
        <v>39</v>
      </c>
      <c r="I8493" s="19" t="s">
        <v>39</v>
      </c>
    </row>
    <row r="8494">
      <c r="A8494" s="41">
        <v>44411.0</v>
      </c>
      <c r="B8494" s="19">
        <v>951788.0</v>
      </c>
      <c r="C8494" s="19">
        <v>0.0</v>
      </c>
      <c r="D8494" s="42">
        <v>41.0</v>
      </c>
      <c r="E8494" s="43">
        <v>1.0</v>
      </c>
      <c r="F8494" s="19" t="s">
        <v>41</v>
      </c>
      <c r="G8494" s="19" t="s">
        <v>43</v>
      </c>
      <c r="H8494" s="44" t="s">
        <v>39</v>
      </c>
      <c r="I8494" s="19" t="s">
        <v>39</v>
      </c>
    </row>
    <row r="8495">
      <c r="A8495" s="41">
        <v>44411.0</v>
      </c>
      <c r="B8495" s="19">
        <v>951272.0</v>
      </c>
      <c r="C8495" s="19">
        <v>1.0</v>
      </c>
      <c r="D8495" s="42">
        <v>50.7</v>
      </c>
      <c r="E8495" s="43">
        <v>1.0</v>
      </c>
      <c r="F8495" s="19" t="s">
        <v>41</v>
      </c>
      <c r="G8495" s="19" t="s">
        <v>43</v>
      </c>
      <c r="H8495" s="44" t="s">
        <v>39</v>
      </c>
      <c r="I8495" s="19" t="s">
        <v>39</v>
      </c>
    </row>
    <row r="8496">
      <c r="A8496" s="41">
        <v>44416.0</v>
      </c>
      <c r="B8496" s="19">
        <v>955443.0</v>
      </c>
      <c r="C8496" s="19">
        <v>0.0</v>
      </c>
      <c r="D8496" s="42">
        <v>74.7</v>
      </c>
      <c r="E8496" s="43">
        <v>1.0</v>
      </c>
      <c r="F8496" s="19" t="s">
        <v>41</v>
      </c>
      <c r="G8496" s="19" t="s">
        <v>43</v>
      </c>
      <c r="H8496" s="44" t="s">
        <v>39</v>
      </c>
      <c r="I8496" s="19" t="s">
        <v>39</v>
      </c>
    </row>
    <row r="8497">
      <c r="A8497" s="41">
        <v>44416.0</v>
      </c>
      <c r="B8497" s="19">
        <v>955434.0</v>
      </c>
      <c r="C8497" s="19">
        <v>1.0</v>
      </c>
      <c r="D8497" s="42">
        <v>74.7</v>
      </c>
      <c r="E8497" s="43">
        <v>1.0</v>
      </c>
      <c r="F8497" s="19" t="s">
        <v>41</v>
      </c>
      <c r="G8497" s="19" t="s">
        <v>43</v>
      </c>
      <c r="H8497" s="44" t="s">
        <v>39</v>
      </c>
      <c r="I8497" s="19" t="s">
        <v>39</v>
      </c>
    </row>
    <row r="8498">
      <c r="A8498" s="41">
        <v>44423.0</v>
      </c>
      <c r="B8498" s="19">
        <v>960912.0</v>
      </c>
      <c r="C8498" s="19">
        <v>0.0</v>
      </c>
      <c r="D8498" s="42">
        <v>130.5</v>
      </c>
      <c r="E8498" s="43">
        <v>1.0</v>
      </c>
      <c r="F8498" s="19" t="s">
        <v>41</v>
      </c>
      <c r="G8498" s="19" t="s">
        <v>43</v>
      </c>
      <c r="H8498" s="44" t="s">
        <v>39</v>
      </c>
      <c r="I8498" s="19" t="s">
        <v>39</v>
      </c>
    </row>
    <row r="8499">
      <c r="A8499" s="41">
        <v>44409.0</v>
      </c>
      <c r="B8499" s="19">
        <v>949352.0</v>
      </c>
      <c r="C8499" s="19">
        <v>0.0</v>
      </c>
      <c r="D8499" s="42">
        <v>56.6</v>
      </c>
      <c r="E8499" s="43">
        <v>1.0</v>
      </c>
      <c r="F8499" s="19" t="s">
        <v>41</v>
      </c>
      <c r="G8499" s="19" t="s">
        <v>43</v>
      </c>
      <c r="H8499" s="44" t="s">
        <v>39</v>
      </c>
      <c r="I8499" s="19" t="s">
        <v>39</v>
      </c>
    </row>
    <row r="8500">
      <c r="A8500" s="41">
        <v>44409.0</v>
      </c>
      <c r="B8500" s="19">
        <v>949654.0</v>
      </c>
      <c r="C8500" s="19">
        <v>0.0</v>
      </c>
      <c r="D8500" s="42">
        <v>54.7</v>
      </c>
      <c r="E8500" s="43">
        <v>1.0</v>
      </c>
      <c r="F8500" s="19" t="s">
        <v>41</v>
      </c>
      <c r="G8500" s="19" t="s">
        <v>43</v>
      </c>
      <c r="H8500" s="44" t="s">
        <v>39</v>
      </c>
      <c r="I8500" s="19" t="s">
        <v>39</v>
      </c>
    </row>
    <row r="8501">
      <c r="A8501" s="41">
        <v>44410.0</v>
      </c>
      <c r="B8501" s="19">
        <v>950763.0</v>
      </c>
      <c r="C8501" s="19">
        <v>0.0</v>
      </c>
      <c r="D8501" s="42">
        <v>63.7</v>
      </c>
      <c r="E8501" s="43">
        <v>1.0</v>
      </c>
      <c r="F8501" s="19" t="s">
        <v>41</v>
      </c>
      <c r="G8501" s="19" t="s">
        <v>43</v>
      </c>
      <c r="H8501" s="44" t="s">
        <v>39</v>
      </c>
      <c r="I8501" s="19" t="s">
        <v>39</v>
      </c>
    </row>
    <row r="8502">
      <c r="A8502" s="41">
        <v>44410.0</v>
      </c>
      <c r="B8502" s="19">
        <v>950284.0</v>
      </c>
      <c r="C8502" s="19">
        <v>0.0</v>
      </c>
      <c r="D8502" s="42">
        <v>116.7</v>
      </c>
      <c r="E8502" s="43">
        <v>1.0</v>
      </c>
      <c r="F8502" s="19" t="s">
        <v>41</v>
      </c>
      <c r="G8502" s="19" t="s">
        <v>43</v>
      </c>
      <c r="H8502" s="44" t="s">
        <v>39</v>
      </c>
      <c r="I8502" s="19" t="s">
        <v>39</v>
      </c>
    </row>
    <row r="8503">
      <c r="A8503" s="41">
        <v>44410.0</v>
      </c>
      <c r="B8503" s="19">
        <v>950861.0</v>
      </c>
      <c r="C8503" s="19">
        <v>0.0</v>
      </c>
      <c r="D8503" s="42">
        <v>51.5</v>
      </c>
      <c r="E8503" s="43">
        <v>1.0</v>
      </c>
      <c r="F8503" s="19" t="s">
        <v>41</v>
      </c>
      <c r="G8503" s="19" t="s">
        <v>43</v>
      </c>
      <c r="H8503" s="44" t="s">
        <v>39</v>
      </c>
      <c r="I8503" s="19" t="s">
        <v>39</v>
      </c>
    </row>
    <row r="8504">
      <c r="A8504" s="41">
        <v>44412.0</v>
      </c>
      <c r="B8504" s="19">
        <v>952251.0</v>
      </c>
      <c r="C8504" s="19">
        <v>0.0</v>
      </c>
      <c r="D8504" s="42">
        <v>14.2</v>
      </c>
      <c r="E8504" s="43">
        <v>1.0</v>
      </c>
      <c r="F8504" s="19" t="s">
        <v>41</v>
      </c>
      <c r="G8504" s="19" t="s">
        <v>43</v>
      </c>
      <c r="H8504" s="44" t="s">
        <v>39</v>
      </c>
      <c r="I8504" s="19" t="s">
        <v>39</v>
      </c>
    </row>
    <row r="8505">
      <c r="A8505" s="41">
        <v>44422.0</v>
      </c>
      <c r="B8505" s="19">
        <v>960298.0</v>
      </c>
      <c r="C8505" s="19">
        <v>1.0</v>
      </c>
      <c r="D8505" s="42">
        <v>70.9</v>
      </c>
      <c r="E8505" s="43">
        <v>1.0</v>
      </c>
      <c r="F8505" s="19" t="s">
        <v>41</v>
      </c>
      <c r="G8505" s="19" t="s">
        <v>43</v>
      </c>
      <c r="H8505" s="44" t="s">
        <v>39</v>
      </c>
      <c r="I8505" s="19" t="s">
        <v>39</v>
      </c>
    </row>
    <row r="8506">
      <c r="A8506" s="41">
        <v>44410.0</v>
      </c>
      <c r="B8506" s="19">
        <v>950214.0</v>
      </c>
      <c r="C8506" s="19">
        <v>0.0</v>
      </c>
      <c r="D8506" s="42">
        <v>57.8</v>
      </c>
      <c r="E8506" s="43">
        <v>1.0</v>
      </c>
      <c r="F8506" s="19" t="s">
        <v>41</v>
      </c>
      <c r="G8506" s="19" t="s">
        <v>43</v>
      </c>
      <c r="H8506" s="44" t="s">
        <v>39</v>
      </c>
      <c r="I8506" s="19" t="s">
        <v>39</v>
      </c>
    </row>
    <row r="8507">
      <c r="A8507" s="41">
        <v>44410.0</v>
      </c>
      <c r="B8507" s="19">
        <v>950132.0</v>
      </c>
      <c r="C8507" s="19">
        <v>0.0</v>
      </c>
      <c r="D8507" s="42">
        <v>18.9</v>
      </c>
      <c r="E8507" s="43">
        <v>1.0</v>
      </c>
      <c r="F8507" s="19" t="s">
        <v>41</v>
      </c>
      <c r="G8507" s="19" t="s">
        <v>43</v>
      </c>
      <c r="H8507" s="44" t="s">
        <v>39</v>
      </c>
      <c r="I8507" s="19" t="s">
        <v>39</v>
      </c>
    </row>
    <row r="8508">
      <c r="A8508" s="41">
        <v>44414.0</v>
      </c>
      <c r="B8508" s="19">
        <v>954526.0</v>
      </c>
      <c r="C8508" s="19">
        <v>0.0</v>
      </c>
      <c r="D8508" s="42">
        <v>40.6</v>
      </c>
      <c r="E8508" s="43">
        <v>1.0</v>
      </c>
      <c r="F8508" s="19" t="s">
        <v>41</v>
      </c>
      <c r="G8508" s="19" t="s">
        <v>43</v>
      </c>
      <c r="H8508" s="44" t="s">
        <v>39</v>
      </c>
      <c r="I8508" s="19" t="s">
        <v>39</v>
      </c>
    </row>
    <row r="8509">
      <c r="A8509" s="41">
        <v>44420.0</v>
      </c>
      <c r="B8509" s="19">
        <v>958723.0</v>
      </c>
      <c r="C8509" s="19">
        <v>1.0</v>
      </c>
      <c r="D8509" s="42">
        <v>162.9</v>
      </c>
      <c r="E8509" s="43">
        <v>1.0</v>
      </c>
      <c r="F8509" s="19" t="s">
        <v>41</v>
      </c>
      <c r="G8509" s="19" t="s">
        <v>43</v>
      </c>
      <c r="H8509" s="44" t="s">
        <v>39</v>
      </c>
      <c r="I8509" s="19" t="s">
        <v>39</v>
      </c>
    </row>
    <row r="8510">
      <c r="A8510" s="41">
        <v>44414.0</v>
      </c>
      <c r="B8510" s="19">
        <v>954333.0</v>
      </c>
      <c r="C8510" s="19">
        <v>0.0</v>
      </c>
      <c r="D8510" s="42">
        <v>113.3</v>
      </c>
      <c r="E8510" s="43">
        <v>1.0</v>
      </c>
      <c r="F8510" s="19" t="s">
        <v>41</v>
      </c>
      <c r="G8510" s="19" t="s">
        <v>43</v>
      </c>
      <c r="H8510" s="44" t="s">
        <v>39</v>
      </c>
      <c r="I8510" s="19" t="s">
        <v>39</v>
      </c>
    </row>
    <row r="8511">
      <c r="A8511" s="41">
        <v>44414.0</v>
      </c>
      <c r="B8511" s="19">
        <v>954537.0</v>
      </c>
      <c r="C8511" s="19">
        <v>1.0</v>
      </c>
      <c r="D8511" s="42">
        <v>58.8</v>
      </c>
      <c r="E8511" s="43">
        <v>1.0</v>
      </c>
      <c r="F8511" s="19" t="s">
        <v>41</v>
      </c>
      <c r="G8511" s="19" t="s">
        <v>43</v>
      </c>
      <c r="H8511" s="44" t="s">
        <v>39</v>
      </c>
      <c r="I8511" s="19" t="s">
        <v>39</v>
      </c>
    </row>
    <row r="8512">
      <c r="A8512" s="41">
        <v>44415.0</v>
      </c>
      <c r="B8512" s="19">
        <v>955218.0</v>
      </c>
      <c r="C8512" s="19">
        <v>1.0</v>
      </c>
      <c r="D8512" s="42">
        <v>179.3</v>
      </c>
      <c r="E8512" s="43">
        <v>1.0</v>
      </c>
      <c r="F8512" s="19" t="s">
        <v>41</v>
      </c>
      <c r="G8512" s="19" t="s">
        <v>43</v>
      </c>
      <c r="H8512" s="44" t="s">
        <v>39</v>
      </c>
      <c r="I8512" s="19" t="s">
        <v>39</v>
      </c>
    </row>
    <row r="8513">
      <c r="A8513" s="41">
        <v>44420.0</v>
      </c>
      <c r="B8513" s="19">
        <v>958924.0</v>
      </c>
      <c r="C8513" s="19">
        <v>1.0</v>
      </c>
      <c r="D8513" s="42">
        <v>114.5</v>
      </c>
      <c r="E8513" s="43">
        <v>1.0</v>
      </c>
      <c r="F8513" s="19" t="s">
        <v>41</v>
      </c>
      <c r="G8513" s="19" t="s">
        <v>43</v>
      </c>
      <c r="H8513" s="44" t="s">
        <v>39</v>
      </c>
      <c r="I8513" s="19" t="s">
        <v>39</v>
      </c>
    </row>
    <row r="8514">
      <c r="A8514" s="41">
        <v>44409.0</v>
      </c>
      <c r="B8514" s="19">
        <v>949885.0</v>
      </c>
      <c r="C8514" s="19">
        <v>0.0</v>
      </c>
      <c r="D8514" s="42">
        <v>90.6</v>
      </c>
      <c r="E8514" s="43">
        <v>1.0</v>
      </c>
      <c r="F8514" s="19" t="s">
        <v>41</v>
      </c>
      <c r="G8514" s="19" t="s">
        <v>43</v>
      </c>
      <c r="H8514" s="44" t="s">
        <v>39</v>
      </c>
      <c r="I8514" s="19" t="s">
        <v>39</v>
      </c>
    </row>
    <row r="8515">
      <c r="A8515" s="41">
        <v>44413.0</v>
      </c>
      <c r="B8515" s="19">
        <v>953666.0</v>
      </c>
      <c r="C8515" s="19">
        <v>1.0</v>
      </c>
      <c r="D8515" s="42">
        <v>68.1</v>
      </c>
      <c r="E8515" s="43">
        <v>1.0</v>
      </c>
      <c r="F8515" s="19" t="s">
        <v>41</v>
      </c>
      <c r="G8515" s="19" t="s">
        <v>43</v>
      </c>
      <c r="H8515" s="44" t="s">
        <v>39</v>
      </c>
      <c r="I8515" s="19" t="s">
        <v>39</v>
      </c>
    </row>
    <row r="8516">
      <c r="A8516" s="41">
        <v>44414.0</v>
      </c>
      <c r="B8516" s="19">
        <v>954067.0</v>
      </c>
      <c r="C8516" s="19">
        <v>0.0</v>
      </c>
      <c r="D8516" s="42">
        <v>52.7</v>
      </c>
      <c r="E8516" s="43">
        <v>1.0</v>
      </c>
      <c r="F8516" s="19" t="s">
        <v>41</v>
      </c>
      <c r="G8516" s="19" t="s">
        <v>43</v>
      </c>
      <c r="H8516" s="44" t="s">
        <v>39</v>
      </c>
      <c r="I8516" s="19" t="s">
        <v>39</v>
      </c>
    </row>
    <row r="8517">
      <c r="A8517" s="41">
        <v>44417.0</v>
      </c>
      <c r="B8517" s="19">
        <v>956426.0</v>
      </c>
      <c r="C8517" s="19">
        <v>0.0</v>
      </c>
      <c r="D8517" s="42">
        <v>34.7</v>
      </c>
      <c r="E8517" s="43">
        <v>1.0</v>
      </c>
      <c r="F8517" s="19" t="s">
        <v>41</v>
      </c>
      <c r="G8517" s="19" t="s">
        <v>43</v>
      </c>
      <c r="H8517" s="44" t="s">
        <v>39</v>
      </c>
      <c r="I8517" s="19" t="s">
        <v>39</v>
      </c>
    </row>
    <row r="8518">
      <c r="A8518" s="41">
        <v>44419.0</v>
      </c>
      <c r="B8518" s="19">
        <v>958331.0</v>
      </c>
      <c r="C8518" s="19">
        <v>0.0</v>
      </c>
      <c r="D8518" s="42">
        <v>38.7</v>
      </c>
      <c r="E8518" s="43">
        <v>1.0</v>
      </c>
      <c r="F8518" s="19" t="s">
        <v>41</v>
      </c>
      <c r="G8518" s="19" t="s">
        <v>43</v>
      </c>
      <c r="H8518" s="44" t="s">
        <v>39</v>
      </c>
      <c r="I8518" s="19" t="s">
        <v>39</v>
      </c>
    </row>
    <row r="8519">
      <c r="A8519" s="41">
        <v>44410.0</v>
      </c>
      <c r="B8519" s="19">
        <v>950675.0</v>
      </c>
      <c r="C8519" s="19">
        <v>0.0</v>
      </c>
      <c r="D8519" s="42">
        <v>160.7</v>
      </c>
      <c r="E8519" s="43">
        <v>1.0</v>
      </c>
      <c r="F8519" s="19" t="s">
        <v>41</v>
      </c>
      <c r="G8519" s="19" t="s">
        <v>43</v>
      </c>
      <c r="H8519" s="44" t="s">
        <v>39</v>
      </c>
      <c r="I8519" s="19" t="s">
        <v>39</v>
      </c>
    </row>
    <row r="8520">
      <c r="A8520" s="41">
        <v>44412.0</v>
      </c>
      <c r="B8520" s="19">
        <v>952173.0</v>
      </c>
      <c r="C8520" s="19">
        <v>0.0</v>
      </c>
      <c r="D8520" s="42">
        <v>29.2</v>
      </c>
      <c r="E8520" s="43">
        <v>1.0</v>
      </c>
      <c r="F8520" s="19" t="s">
        <v>41</v>
      </c>
      <c r="G8520" s="19" t="s">
        <v>43</v>
      </c>
      <c r="H8520" s="44" t="s">
        <v>39</v>
      </c>
      <c r="I8520" s="19" t="s">
        <v>39</v>
      </c>
    </row>
    <row r="8521">
      <c r="A8521" s="41">
        <v>44416.0</v>
      </c>
      <c r="B8521" s="19">
        <v>956217.0</v>
      </c>
      <c r="C8521" s="19">
        <v>0.0</v>
      </c>
      <c r="D8521" s="42">
        <v>25.9</v>
      </c>
      <c r="E8521" s="43">
        <v>1.0</v>
      </c>
      <c r="F8521" s="19" t="s">
        <v>41</v>
      </c>
      <c r="G8521" s="19" t="s">
        <v>43</v>
      </c>
      <c r="H8521" s="44" t="s">
        <v>39</v>
      </c>
      <c r="I8521" s="19" t="s">
        <v>39</v>
      </c>
    </row>
    <row r="8522">
      <c r="A8522" s="41">
        <v>44419.0</v>
      </c>
      <c r="B8522" s="19">
        <v>958357.0</v>
      </c>
      <c r="C8522" s="19">
        <v>0.0</v>
      </c>
      <c r="D8522" s="42">
        <v>31.3</v>
      </c>
      <c r="E8522" s="43">
        <v>1.0</v>
      </c>
      <c r="F8522" s="19" t="s">
        <v>41</v>
      </c>
      <c r="G8522" s="19" t="s">
        <v>43</v>
      </c>
      <c r="H8522" s="44" t="s">
        <v>39</v>
      </c>
      <c r="I8522" s="19" t="s">
        <v>39</v>
      </c>
    </row>
    <row r="8523">
      <c r="A8523" s="41">
        <v>44409.0</v>
      </c>
      <c r="B8523" s="19">
        <v>949613.0</v>
      </c>
      <c r="C8523" s="19">
        <v>1.0</v>
      </c>
      <c r="D8523" s="42">
        <v>86.2</v>
      </c>
      <c r="E8523" s="43">
        <v>1.0</v>
      </c>
      <c r="F8523" s="19" t="s">
        <v>41</v>
      </c>
      <c r="G8523" s="19" t="s">
        <v>43</v>
      </c>
      <c r="H8523" s="44" t="s">
        <v>39</v>
      </c>
      <c r="I8523" s="19" t="s">
        <v>39</v>
      </c>
    </row>
    <row r="8524">
      <c r="A8524" s="41">
        <v>44420.0</v>
      </c>
      <c r="B8524" s="19">
        <v>958676.0</v>
      </c>
      <c r="C8524" s="19">
        <v>1.0</v>
      </c>
      <c r="D8524" s="42">
        <v>66.5</v>
      </c>
      <c r="E8524" s="43">
        <v>1.0</v>
      </c>
      <c r="F8524" s="19" t="s">
        <v>41</v>
      </c>
      <c r="G8524" s="19" t="s">
        <v>43</v>
      </c>
      <c r="H8524" s="44" t="s">
        <v>39</v>
      </c>
      <c r="I8524" s="19" t="s">
        <v>39</v>
      </c>
    </row>
    <row r="8525">
      <c r="A8525" s="41">
        <v>44418.0</v>
      </c>
      <c r="B8525" s="19">
        <v>957200.0</v>
      </c>
      <c r="C8525" s="19">
        <v>0.0</v>
      </c>
      <c r="D8525" s="42">
        <v>107.5</v>
      </c>
      <c r="E8525" s="43">
        <v>1.0</v>
      </c>
      <c r="F8525" s="19" t="s">
        <v>41</v>
      </c>
      <c r="G8525" s="19" t="s">
        <v>43</v>
      </c>
      <c r="H8525" s="44" t="s">
        <v>39</v>
      </c>
      <c r="I8525" s="19" t="s">
        <v>39</v>
      </c>
    </row>
    <row r="8526">
      <c r="A8526" s="41">
        <v>44423.0</v>
      </c>
      <c r="B8526" s="19">
        <v>960727.0</v>
      </c>
      <c r="C8526" s="19">
        <v>0.0</v>
      </c>
      <c r="D8526" s="42">
        <v>161.0</v>
      </c>
      <c r="E8526" s="43">
        <v>1.0</v>
      </c>
      <c r="F8526" s="19" t="s">
        <v>41</v>
      </c>
      <c r="G8526" s="19" t="s">
        <v>43</v>
      </c>
      <c r="H8526" s="44" t="s">
        <v>39</v>
      </c>
      <c r="I8526" s="19" t="s">
        <v>39</v>
      </c>
    </row>
    <row r="8527">
      <c r="A8527" s="41">
        <v>44409.0</v>
      </c>
      <c r="B8527" s="19">
        <v>949209.0</v>
      </c>
      <c r="C8527" s="19">
        <v>1.0</v>
      </c>
      <c r="D8527" s="42">
        <v>87.5</v>
      </c>
      <c r="E8527" s="43">
        <v>1.0</v>
      </c>
      <c r="F8527" s="19" t="s">
        <v>41</v>
      </c>
      <c r="G8527" s="19" t="s">
        <v>43</v>
      </c>
      <c r="H8527" s="44" t="s">
        <v>39</v>
      </c>
      <c r="I8527" s="19" t="s">
        <v>39</v>
      </c>
    </row>
    <row r="8528">
      <c r="A8528" s="41">
        <v>44410.0</v>
      </c>
      <c r="B8528" s="19">
        <v>950391.0</v>
      </c>
      <c r="C8528" s="19">
        <v>1.0</v>
      </c>
      <c r="D8528" s="42">
        <v>95.2</v>
      </c>
      <c r="E8528" s="43">
        <v>1.0</v>
      </c>
      <c r="F8528" s="19" t="s">
        <v>41</v>
      </c>
      <c r="G8528" s="19" t="s">
        <v>43</v>
      </c>
      <c r="H8528" s="44" t="s">
        <v>39</v>
      </c>
      <c r="I8528" s="19" t="s">
        <v>39</v>
      </c>
    </row>
    <row r="8529">
      <c r="A8529" s="41">
        <v>44413.0</v>
      </c>
      <c r="B8529" s="19">
        <v>953877.0</v>
      </c>
      <c r="C8529" s="19">
        <v>0.0</v>
      </c>
      <c r="D8529" s="42">
        <v>87.2</v>
      </c>
      <c r="E8529" s="43">
        <v>1.0</v>
      </c>
      <c r="F8529" s="19" t="s">
        <v>41</v>
      </c>
      <c r="G8529" s="19" t="s">
        <v>43</v>
      </c>
      <c r="H8529" s="44" t="s">
        <v>39</v>
      </c>
      <c r="I8529" s="19" t="s">
        <v>39</v>
      </c>
    </row>
    <row r="8530">
      <c r="A8530" s="41">
        <v>44413.0</v>
      </c>
      <c r="B8530" s="19">
        <v>953553.0</v>
      </c>
      <c r="C8530" s="19">
        <v>1.0</v>
      </c>
      <c r="D8530" s="42">
        <v>68.5</v>
      </c>
      <c r="E8530" s="43">
        <v>1.0</v>
      </c>
      <c r="F8530" s="19" t="s">
        <v>41</v>
      </c>
      <c r="G8530" s="19" t="s">
        <v>43</v>
      </c>
      <c r="H8530" s="44" t="s">
        <v>39</v>
      </c>
      <c r="I8530" s="19" t="s">
        <v>39</v>
      </c>
    </row>
    <row r="8531">
      <c r="A8531" s="41">
        <v>44417.0</v>
      </c>
      <c r="B8531" s="19">
        <v>956783.0</v>
      </c>
      <c r="C8531" s="19">
        <v>0.0</v>
      </c>
      <c r="D8531" s="42">
        <v>38.0</v>
      </c>
      <c r="E8531" s="43">
        <v>1.0</v>
      </c>
      <c r="F8531" s="19" t="s">
        <v>41</v>
      </c>
      <c r="G8531" s="19" t="s">
        <v>43</v>
      </c>
      <c r="H8531" s="44" t="s">
        <v>39</v>
      </c>
      <c r="I8531" s="19" t="s">
        <v>39</v>
      </c>
    </row>
    <row r="8532">
      <c r="A8532" s="41">
        <v>44423.0</v>
      </c>
      <c r="B8532" s="19">
        <v>960937.0</v>
      </c>
      <c r="C8532" s="19">
        <v>1.0</v>
      </c>
      <c r="D8532" s="42">
        <v>5.2</v>
      </c>
      <c r="E8532" s="43">
        <v>1.0</v>
      </c>
      <c r="F8532" s="19" t="s">
        <v>41</v>
      </c>
      <c r="G8532" s="19" t="s">
        <v>43</v>
      </c>
      <c r="H8532" s="44" t="s">
        <v>39</v>
      </c>
      <c r="I8532" s="19" t="s">
        <v>39</v>
      </c>
    </row>
    <row r="8533">
      <c r="A8533" s="41">
        <v>44423.0</v>
      </c>
      <c r="B8533" s="19">
        <v>960795.0</v>
      </c>
      <c r="C8533" s="19">
        <v>0.0</v>
      </c>
      <c r="D8533" s="42">
        <v>51.7</v>
      </c>
      <c r="E8533" s="43">
        <v>1.0</v>
      </c>
      <c r="F8533" s="19" t="s">
        <v>41</v>
      </c>
      <c r="G8533" s="19" t="s">
        <v>43</v>
      </c>
      <c r="H8533" s="44" t="s">
        <v>39</v>
      </c>
      <c r="I8533" s="19" t="s">
        <v>39</v>
      </c>
    </row>
    <row r="8534">
      <c r="A8534" s="41">
        <v>44419.0</v>
      </c>
      <c r="B8534" s="19">
        <v>958492.0</v>
      </c>
      <c r="C8534" s="19">
        <v>0.0</v>
      </c>
      <c r="D8534" s="42">
        <v>50.7</v>
      </c>
      <c r="E8534" s="43">
        <v>1.0</v>
      </c>
      <c r="F8534" s="19" t="s">
        <v>41</v>
      </c>
      <c r="G8534" s="19" t="s">
        <v>43</v>
      </c>
      <c r="H8534" s="44" t="s">
        <v>39</v>
      </c>
      <c r="I8534" s="19" t="s">
        <v>39</v>
      </c>
    </row>
    <row r="8535">
      <c r="A8535" s="41">
        <v>44422.0</v>
      </c>
      <c r="B8535" s="19">
        <v>960375.0</v>
      </c>
      <c r="C8535" s="19">
        <v>0.0</v>
      </c>
      <c r="D8535" s="42">
        <v>67.9</v>
      </c>
      <c r="E8535" s="43">
        <v>1.0</v>
      </c>
      <c r="F8535" s="19" t="s">
        <v>41</v>
      </c>
      <c r="G8535" s="19" t="s">
        <v>43</v>
      </c>
      <c r="H8535" s="44" t="s">
        <v>39</v>
      </c>
      <c r="I8535" s="19" t="s">
        <v>39</v>
      </c>
    </row>
    <row r="8536">
      <c r="A8536" s="41">
        <v>44418.0</v>
      </c>
      <c r="B8536" s="19">
        <v>957534.0</v>
      </c>
      <c r="C8536" s="19">
        <v>0.0</v>
      </c>
      <c r="D8536" s="42">
        <v>150.3</v>
      </c>
      <c r="E8536" s="43">
        <v>1.0</v>
      </c>
      <c r="F8536" s="19" t="s">
        <v>41</v>
      </c>
      <c r="G8536" s="19" t="s">
        <v>43</v>
      </c>
      <c r="H8536" s="44" t="s">
        <v>39</v>
      </c>
      <c r="I8536" s="19" t="s">
        <v>39</v>
      </c>
    </row>
    <row r="8537">
      <c r="A8537" s="41">
        <v>44421.0</v>
      </c>
      <c r="B8537" s="19">
        <v>959599.0</v>
      </c>
      <c r="C8537" s="19">
        <v>1.0</v>
      </c>
      <c r="D8537" s="42">
        <v>33.4</v>
      </c>
      <c r="E8537" s="43">
        <v>1.0</v>
      </c>
      <c r="F8537" s="19" t="s">
        <v>41</v>
      </c>
      <c r="G8537" s="19" t="s">
        <v>43</v>
      </c>
      <c r="H8537" s="44" t="s">
        <v>39</v>
      </c>
      <c r="I8537" s="19" t="s">
        <v>39</v>
      </c>
    </row>
    <row r="8538">
      <c r="A8538" s="41">
        <v>44423.0</v>
      </c>
      <c r="B8538" s="19">
        <v>961138.0</v>
      </c>
      <c r="C8538" s="19">
        <v>0.0</v>
      </c>
      <c r="D8538" s="42">
        <v>73.3</v>
      </c>
      <c r="E8538" s="43">
        <v>1.0</v>
      </c>
      <c r="F8538" s="19" t="s">
        <v>41</v>
      </c>
      <c r="G8538" s="19" t="s">
        <v>43</v>
      </c>
      <c r="H8538" s="44" t="s">
        <v>39</v>
      </c>
      <c r="I8538" s="19" t="s">
        <v>39</v>
      </c>
    </row>
    <row r="8539">
      <c r="A8539" s="41">
        <v>44413.0</v>
      </c>
      <c r="B8539" s="19">
        <v>953268.0</v>
      </c>
      <c r="C8539" s="19">
        <v>0.0</v>
      </c>
      <c r="D8539" s="42">
        <v>70.4</v>
      </c>
      <c r="E8539" s="43">
        <v>1.0</v>
      </c>
      <c r="F8539" s="19" t="s">
        <v>41</v>
      </c>
      <c r="G8539" s="19" t="s">
        <v>43</v>
      </c>
      <c r="H8539" s="44" t="s">
        <v>39</v>
      </c>
      <c r="I8539" s="19" t="s">
        <v>39</v>
      </c>
    </row>
    <row r="8540">
      <c r="A8540" s="41">
        <v>44414.0</v>
      </c>
      <c r="B8540" s="19">
        <v>954486.0</v>
      </c>
      <c r="C8540" s="19">
        <v>0.0</v>
      </c>
      <c r="D8540" s="42">
        <v>49.8</v>
      </c>
      <c r="E8540" s="43">
        <v>1.0</v>
      </c>
      <c r="F8540" s="19" t="s">
        <v>41</v>
      </c>
      <c r="G8540" s="19" t="s">
        <v>43</v>
      </c>
      <c r="H8540" s="44" t="s">
        <v>39</v>
      </c>
      <c r="I8540" s="19" t="s">
        <v>39</v>
      </c>
    </row>
    <row r="8541">
      <c r="A8541" s="41">
        <v>44414.0</v>
      </c>
      <c r="B8541" s="19">
        <v>954156.0</v>
      </c>
      <c r="C8541" s="19">
        <v>0.0</v>
      </c>
      <c r="D8541" s="42">
        <v>166.0</v>
      </c>
      <c r="E8541" s="43">
        <v>1.0</v>
      </c>
      <c r="F8541" s="19" t="s">
        <v>41</v>
      </c>
      <c r="G8541" s="19" t="s">
        <v>43</v>
      </c>
      <c r="H8541" s="44" t="s">
        <v>39</v>
      </c>
      <c r="I8541" s="19" t="s">
        <v>39</v>
      </c>
    </row>
    <row r="8542">
      <c r="A8542" s="41">
        <v>44419.0</v>
      </c>
      <c r="B8542" s="19">
        <v>958155.0</v>
      </c>
      <c r="C8542" s="19">
        <v>1.0</v>
      </c>
      <c r="D8542" s="42">
        <v>54.6</v>
      </c>
      <c r="E8542" s="43">
        <v>1.0</v>
      </c>
      <c r="F8542" s="19" t="s">
        <v>41</v>
      </c>
      <c r="G8542" s="19" t="s">
        <v>43</v>
      </c>
      <c r="H8542" s="44" t="s">
        <v>39</v>
      </c>
      <c r="I8542" s="19" t="s">
        <v>39</v>
      </c>
    </row>
    <row r="8543">
      <c r="A8543" s="41">
        <v>44410.0</v>
      </c>
      <c r="B8543" s="19">
        <v>951060.0</v>
      </c>
      <c r="C8543" s="19">
        <v>1.0</v>
      </c>
      <c r="D8543" s="42">
        <v>53.2</v>
      </c>
      <c r="E8543" s="43">
        <v>1.0</v>
      </c>
      <c r="F8543" s="19" t="s">
        <v>41</v>
      </c>
      <c r="G8543" s="19" t="s">
        <v>43</v>
      </c>
      <c r="H8543" s="44" t="s">
        <v>39</v>
      </c>
      <c r="I8543" s="19" t="s">
        <v>39</v>
      </c>
    </row>
    <row r="8544">
      <c r="A8544" s="41">
        <v>44412.0</v>
      </c>
      <c r="B8544" s="19">
        <v>952120.0</v>
      </c>
      <c r="C8544" s="19">
        <v>0.0</v>
      </c>
      <c r="D8544" s="42">
        <v>44.9</v>
      </c>
      <c r="E8544" s="43">
        <v>1.0</v>
      </c>
      <c r="F8544" s="19" t="s">
        <v>41</v>
      </c>
      <c r="G8544" s="19" t="s">
        <v>43</v>
      </c>
      <c r="H8544" s="44" t="s">
        <v>39</v>
      </c>
      <c r="I8544" s="19" t="s">
        <v>39</v>
      </c>
    </row>
    <row r="8545">
      <c r="A8545" s="41">
        <v>44412.0</v>
      </c>
      <c r="B8545" s="19">
        <v>952587.0</v>
      </c>
      <c r="C8545" s="19">
        <v>0.0</v>
      </c>
      <c r="D8545" s="42">
        <v>14.2</v>
      </c>
      <c r="E8545" s="43">
        <v>1.0</v>
      </c>
      <c r="F8545" s="19" t="s">
        <v>41</v>
      </c>
      <c r="G8545" s="19" t="s">
        <v>43</v>
      </c>
      <c r="H8545" s="44" t="s">
        <v>39</v>
      </c>
      <c r="I8545" s="19" t="s">
        <v>39</v>
      </c>
    </row>
    <row r="8546">
      <c r="A8546" s="41">
        <v>44414.0</v>
      </c>
      <c r="B8546" s="19">
        <v>954188.0</v>
      </c>
      <c r="C8546" s="19">
        <v>0.0</v>
      </c>
      <c r="D8546" s="42">
        <v>56.8</v>
      </c>
      <c r="E8546" s="43">
        <v>1.0</v>
      </c>
      <c r="F8546" s="19" t="s">
        <v>41</v>
      </c>
      <c r="G8546" s="19" t="s">
        <v>43</v>
      </c>
      <c r="H8546" s="44" t="s">
        <v>39</v>
      </c>
      <c r="I8546" s="19" t="s">
        <v>39</v>
      </c>
    </row>
    <row r="8547">
      <c r="A8547" s="41">
        <v>44415.0</v>
      </c>
      <c r="B8547" s="19">
        <v>955229.0</v>
      </c>
      <c r="C8547" s="19">
        <v>1.0</v>
      </c>
      <c r="D8547" s="42">
        <v>108.8</v>
      </c>
      <c r="E8547" s="43">
        <v>1.0</v>
      </c>
      <c r="F8547" s="19" t="s">
        <v>41</v>
      </c>
      <c r="G8547" s="19" t="s">
        <v>43</v>
      </c>
      <c r="H8547" s="44" t="s">
        <v>39</v>
      </c>
      <c r="I8547" s="19" t="s">
        <v>39</v>
      </c>
    </row>
    <row r="8548">
      <c r="A8548" s="41">
        <v>44421.0</v>
      </c>
      <c r="B8548" s="19">
        <v>959582.0</v>
      </c>
      <c r="C8548" s="19">
        <v>0.0</v>
      </c>
      <c r="D8548" s="42">
        <v>47.3</v>
      </c>
      <c r="E8548" s="43">
        <v>1.0</v>
      </c>
      <c r="F8548" s="19" t="s">
        <v>41</v>
      </c>
      <c r="G8548" s="19" t="s">
        <v>43</v>
      </c>
      <c r="H8548" s="44" t="s">
        <v>39</v>
      </c>
      <c r="I8548" s="19" t="s">
        <v>39</v>
      </c>
    </row>
    <row r="8549">
      <c r="A8549" s="41">
        <v>44410.0</v>
      </c>
      <c r="B8549" s="19">
        <v>950152.0</v>
      </c>
      <c r="C8549" s="19">
        <v>0.0</v>
      </c>
      <c r="D8549" s="42">
        <v>30.4</v>
      </c>
      <c r="E8549" s="43">
        <v>1.0</v>
      </c>
      <c r="F8549" s="19" t="s">
        <v>41</v>
      </c>
      <c r="G8549" s="19" t="s">
        <v>43</v>
      </c>
      <c r="H8549" s="44" t="s">
        <v>39</v>
      </c>
      <c r="I8549" s="19" t="s">
        <v>39</v>
      </c>
    </row>
    <row r="8550">
      <c r="A8550" s="41">
        <v>44410.0</v>
      </c>
      <c r="B8550" s="19">
        <v>950364.0</v>
      </c>
      <c r="C8550" s="19">
        <v>0.0</v>
      </c>
      <c r="D8550" s="42">
        <v>65.4</v>
      </c>
      <c r="E8550" s="43">
        <v>1.0</v>
      </c>
      <c r="F8550" s="19" t="s">
        <v>41</v>
      </c>
      <c r="G8550" s="19" t="s">
        <v>43</v>
      </c>
      <c r="H8550" s="44" t="s">
        <v>39</v>
      </c>
      <c r="I8550" s="19" t="s">
        <v>39</v>
      </c>
    </row>
    <row r="8551">
      <c r="A8551" s="41">
        <v>44417.0</v>
      </c>
      <c r="B8551" s="19">
        <v>957111.0</v>
      </c>
      <c r="C8551" s="19">
        <v>1.0</v>
      </c>
      <c r="D8551" s="42">
        <v>89.3</v>
      </c>
      <c r="E8551" s="43">
        <v>1.0</v>
      </c>
      <c r="F8551" s="19" t="s">
        <v>41</v>
      </c>
      <c r="G8551" s="19" t="s">
        <v>43</v>
      </c>
      <c r="H8551" s="44" t="s">
        <v>39</v>
      </c>
      <c r="I8551" s="19" t="s">
        <v>39</v>
      </c>
    </row>
    <row r="8552">
      <c r="A8552" s="41">
        <v>44418.0</v>
      </c>
      <c r="B8552" s="19">
        <v>957726.0</v>
      </c>
      <c r="C8552" s="19">
        <v>0.0</v>
      </c>
      <c r="D8552" s="42">
        <v>77.2</v>
      </c>
      <c r="E8552" s="43">
        <v>1.0</v>
      </c>
      <c r="F8552" s="19" t="s">
        <v>41</v>
      </c>
      <c r="G8552" s="19" t="s">
        <v>43</v>
      </c>
      <c r="H8552" s="44" t="s">
        <v>39</v>
      </c>
      <c r="I8552" s="19" t="s">
        <v>39</v>
      </c>
    </row>
    <row r="8553">
      <c r="A8553" s="41">
        <v>44419.0</v>
      </c>
      <c r="B8553" s="19">
        <v>958385.0</v>
      </c>
      <c r="C8553" s="19">
        <v>0.0</v>
      </c>
      <c r="D8553" s="42">
        <v>84.7</v>
      </c>
      <c r="E8553" s="43">
        <v>1.0</v>
      </c>
      <c r="F8553" s="19" t="s">
        <v>41</v>
      </c>
      <c r="G8553" s="19" t="s">
        <v>43</v>
      </c>
      <c r="H8553" s="44" t="s">
        <v>39</v>
      </c>
      <c r="I8553" s="19" t="s">
        <v>39</v>
      </c>
    </row>
    <row r="8554">
      <c r="A8554" s="41">
        <v>44409.0</v>
      </c>
      <c r="B8554" s="19">
        <v>949150.0</v>
      </c>
      <c r="C8554" s="19">
        <v>0.0</v>
      </c>
      <c r="D8554" s="42">
        <v>102.9</v>
      </c>
      <c r="E8554" s="43">
        <v>1.0</v>
      </c>
      <c r="F8554" s="19" t="s">
        <v>41</v>
      </c>
      <c r="G8554" s="19" t="s">
        <v>43</v>
      </c>
      <c r="H8554" s="44" t="s">
        <v>39</v>
      </c>
      <c r="I8554" s="19" t="s">
        <v>39</v>
      </c>
    </row>
    <row r="8555">
      <c r="A8555" s="41">
        <v>44413.0</v>
      </c>
      <c r="B8555" s="19">
        <v>953230.0</v>
      </c>
      <c r="C8555" s="19">
        <v>1.0</v>
      </c>
      <c r="D8555" s="42">
        <v>41.5</v>
      </c>
      <c r="E8555" s="43">
        <v>1.0</v>
      </c>
      <c r="F8555" s="19" t="s">
        <v>41</v>
      </c>
      <c r="G8555" s="19" t="s">
        <v>43</v>
      </c>
      <c r="H8555" s="44" t="s">
        <v>39</v>
      </c>
      <c r="I8555" s="19" t="s">
        <v>39</v>
      </c>
    </row>
    <row r="8556">
      <c r="A8556" s="41">
        <v>44414.0</v>
      </c>
      <c r="B8556" s="19">
        <v>954488.0</v>
      </c>
      <c r="C8556" s="19">
        <v>0.0</v>
      </c>
      <c r="D8556" s="42">
        <v>86.4</v>
      </c>
      <c r="E8556" s="43">
        <v>1.0</v>
      </c>
      <c r="F8556" s="19" t="s">
        <v>41</v>
      </c>
      <c r="G8556" s="19" t="s">
        <v>43</v>
      </c>
      <c r="H8556" s="44" t="s">
        <v>39</v>
      </c>
      <c r="I8556" s="19" t="s">
        <v>39</v>
      </c>
    </row>
    <row r="8557">
      <c r="A8557" s="41">
        <v>44417.0</v>
      </c>
      <c r="B8557" s="19">
        <v>956628.0</v>
      </c>
      <c r="C8557" s="19">
        <v>1.0</v>
      </c>
      <c r="D8557" s="42">
        <v>51.8</v>
      </c>
      <c r="E8557" s="43">
        <v>1.0</v>
      </c>
      <c r="F8557" s="19" t="s">
        <v>41</v>
      </c>
      <c r="G8557" s="19" t="s">
        <v>43</v>
      </c>
      <c r="H8557" s="44" t="s">
        <v>39</v>
      </c>
      <c r="I8557" s="19" t="s">
        <v>39</v>
      </c>
    </row>
    <row r="8558">
      <c r="A8558" s="41">
        <v>44420.0</v>
      </c>
      <c r="B8558" s="19">
        <v>958663.0</v>
      </c>
      <c r="C8558" s="19">
        <v>0.0</v>
      </c>
      <c r="D8558" s="42">
        <v>17.4</v>
      </c>
      <c r="E8558" s="43">
        <v>1.0</v>
      </c>
      <c r="F8558" s="19" t="s">
        <v>41</v>
      </c>
      <c r="G8558" s="19" t="s">
        <v>43</v>
      </c>
      <c r="H8558" s="44" t="s">
        <v>39</v>
      </c>
      <c r="I8558" s="19" t="s">
        <v>39</v>
      </c>
    </row>
    <row r="8559">
      <c r="A8559" s="41">
        <v>44421.0</v>
      </c>
      <c r="B8559" s="19">
        <v>959890.0</v>
      </c>
      <c r="C8559" s="19">
        <v>0.0</v>
      </c>
      <c r="D8559" s="42">
        <v>14.3</v>
      </c>
      <c r="E8559" s="43">
        <v>1.0</v>
      </c>
      <c r="F8559" s="19" t="s">
        <v>41</v>
      </c>
      <c r="G8559" s="19" t="s">
        <v>43</v>
      </c>
      <c r="H8559" s="44" t="s">
        <v>39</v>
      </c>
      <c r="I8559" s="19" t="s">
        <v>39</v>
      </c>
    </row>
    <row r="8560">
      <c r="A8560" s="41">
        <v>44422.0</v>
      </c>
      <c r="B8560" s="19">
        <v>960441.0</v>
      </c>
      <c r="C8560" s="19">
        <v>0.0</v>
      </c>
      <c r="D8560" s="42">
        <v>48.2</v>
      </c>
      <c r="E8560" s="43">
        <v>1.0</v>
      </c>
      <c r="F8560" s="19" t="s">
        <v>41</v>
      </c>
      <c r="G8560" s="19" t="s">
        <v>43</v>
      </c>
      <c r="H8560" s="44" t="s">
        <v>39</v>
      </c>
      <c r="I8560" s="19" t="s">
        <v>39</v>
      </c>
    </row>
    <row r="8561">
      <c r="A8561" s="41">
        <v>44409.0</v>
      </c>
      <c r="B8561" s="19">
        <v>949892.0</v>
      </c>
      <c r="C8561" s="19">
        <v>0.0</v>
      </c>
      <c r="D8561" s="42">
        <v>38.5</v>
      </c>
      <c r="E8561" s="43">
        <v>1.0</v>
      </c>
      <c r="F8561" s="19" t="s">
        <v>41</v>
      </c>
      <c r="G8561" s="19" t="s">
        <v>43</v>
      </c>
      <c r="H8561" s="44" t="s">
        <v>39</v>
      </c>
      <c r="I8561" s="19" t="s">
        <v>39</v>
      </c>
    </row>
    <row r="8562">
      <c r="A8562" s="41">
        <v>44410.0</v>
      </c>
      <c r="B8562" s="19">
        <v>951069.0</v>
      </c>
      <c r="C8562" s="19">
        <v>0.0</v>
      </c>
      <c r="D8562" s="42">
        <v>39.2</v>
      </c>
      <c r="E8562" s="43">
        <v>1.0</v>
      </c>
      <c r="F8562" s="19" t="s">
        <v>41</v>
      </c>
      <c r="G8562" s="19" t="s">
        <v>43</v>
      </c>
      <c r="H8562" s="44" t="s">
        <v>39</v>
      </c>
      <c r="I8562" s="19" t="s">
        <v>39</v>
      </c>
    </row>
    <row r="8563">
      <c r="A8563" s="41">
        <v>44411.0</v>
      </c>
      <c r="B8563" s="19">
        <v>951483.0</v>
      </c>
      <c r="C8563" s="19">
        <v>0.0</v>
      </c>
      <c r="D8563" s="42">
        <v>60.9</v>
      </c>
      <c r="E8563" s="43">
        <v>1.0</v>
      </c>
      <c r="F8563" s="19" t="s">
        <v>41</v>
      </c>
      <c r="G8563" s="19" t="s">
        <v>43</v>
      </c>
      <c r="H8563" s="44" t="s">
        <v>39</v>
      </c>
      <c r="I8563" s="19" t="s">
        <v>39</v>
      </c>
    </row>
    <row r="8564">
      <c r="A8564" s="41">
        <v>44412.0</v>
      </c>
      <c r="B8564" s="19">
        <v>952579.0</v>
      </c>
      <c r="C8564" s="19">
        <v>0.0</v>
      </c>
      <c r="D8564" s="42">
        <v>35.5</v>
      </c>
      <c r="E8564" s="43">
        <v>1.0</v>
      </c>
      <c r="F8564" s="19" t="s">
        <v>41</v>
      </c>
      <c r="G8564" s="19" t="s">
        <v>43</v>
      </c>
      <c r="H8564" s="44" t="s">
        <v>39</v>
      </c>
      <c r="I8564" s="19" t="s">
        <v>39</v>
      </c>
    </row>
    <row r="8565">
      <c r="A8565" s="41">
        <v>44412.0</v>
      </c>
      <c r="B8565" s="19">
        <v>952285.0</v>
      </c>
      <c r="C8565" s="19">
        <v>0.0</v>
      </c>
      <c r="D8565" s="42">
        <v>24.5</v>
      </c>
      <c r="E8565" s="43">
        <v>1.0</v>
      </c>
      <c r="F8565" s="19" t="s">
        <v>41</v>
      </c>
      <c r="G8565" s="19" t="s">
        <v>43</v>
      </c>
      <c r="H8565" s="44" t="s">
        <v>39</v>
      </c>
      <c r="I8565" s="19" t="s">
        <v>39</v>
      </c>
    </row>
    <row r="8566">
      <c r="A8566" s="41">
        <v>44413.0</v>
      </c>
      <c r="B8566" s="19">
        <v>952897.0</v>
      </c>
      <c r="C8566" s="19">
        <v>0.0</v>
      </c>
      <c r="D8566" s="42">
        <v>58.5</v>
      </c>
      <c r="E8566" s="43">
        <v>1.0</v>
      </c>
      <c r="F8566" s="19" t="s">
        <v>41</v>
      </c>
      <c r="G8566" s="19" t="s">
        <v>43</v>
      </c>
      <c r="H8566" s="44" t="s">
        <v>39</v>
      </c>
      <c r="I8566" s="19" t="s">
        <v>39</v>
      </c>
    </row>
    <row r="8567">
      <c r="A8567" s="41">
        <v>44417.0</v>
      </c>
      <c r="B8567" s="19">
        <v>956734.0</v>
      </c>
      <c r="C8567" s="19">
        <v>0.0</v>
      </c>
      <c r="D8567" s="42">
        <v>20.7</v>
      </c>
      <c r="E8567" s="43">
        <v>1.0</v>
      </c>
      <c r="F8567" s="19" t="s">
        <v>41</v>
      </c>
      <c r="G8567" s="19" t="s">
        <v>43</v>
      </c>
      <c r="H8567" s="44" t="s">
        <v>39</v>
      </c>
      <c r="I8567" s="19" t="s">
        <v>39</v>
      </c>
    </row>
    <row r="8568">
      <c r="A8568" s="41">
        <v>44421.0</v>
      </c>
      <c r="B8568" s="19">
        <v>959657.0</v>
      </c>
      <c r="C8568" s="19">
        <v>0.0</v>
      </c>
      <c r="D8568" s="42">
        <v>36.5</v>
      </c>
      <c r="E8568" s="43">
        <v>1.0</v>
      </c>
      <c r="F8568" s="19" t="s">
        <v>41</v>
      </c>
      <c r="G8568" s="19" t="s">
        <v>43</v>
      </c>
      <c r="H8568" s="44" t="s">
        <v>39</v>
      </c>
      <c r="I8568" s="19" t="s">
        <v>39</v>
      </c>
    </row>
    <row r="8569">
      <c r="A8569" s="41">
        <v>44422.0</v>
      </c>
      <c r="B8569" s="19">
        <v>960311.0</v>
      </c>
      <c r="C8569" s="19">
        <v>1.0</v>
      </c>
      <c r="D8569" s="42">
        <v>12.2</v>
      </c>
      <c r="E8569" s="43">
        <v>1.0</v>
      </c>
      <c r="F8569" s="19" t="s">
        <v>41</v>
      </c>
      <c r="G8569" s="19" t="s">
        <v>43</v>
      </c>
      <c r="H8569" s="44" t="s">
        <v>39</v>
      </c>
      <c r="I8569" s="19" t="s">
        <v>39</v>
      </c>
    </row>
    <row r="8570">
      <c r="A8570" s="41">
        <v>44423.0</v>
      </c>
      <c r="B8570" s="19">
        <v>960628.0</v>
      </c>
      <c r="C8570" s="19">
        <v>0.0</v>
      </c>
      <c r="D8570" s="42">
        <v>63.7</v>
      </c>
      <c r="E8570" s="43">
        <v>1.0</v>
      </c>
      <c r="F8570" s="19" t="s">
        <v>41</v>
      </c>
      <c r="G8570" s="19" t="s">
        <v>43</v>
      </c>
      <c r="H8570" s="44" t="s">
        <v>39</v>
      </c>
      <c r="I8570" s="19" t="s">
        <v>39</v>
      </c>
    </row>
    <row r="8571">
      <c r="A8571" s="41">
        <v>44412.0</v>
      </c>
      <c r="B8571" s="19">
        <v>952651.0</v>
      </c>
      <c r="C8571" s="19">
        <v>0.0</v>
      </c>
      <c r="D8571" s="42">
        <v>45.9</v>
      </c>
      <c r="E8571" s="43">
        <v>1.0</v>
      </c>
      <c r="F8571" s="19" t="s">
        <v>41</v>
      </c>
      <c r="G8571" s="19" t="s">
        <v>43</v>
      </c>
      <c r="H8571" s="44" t="s">
        <v>39</v>
      </c>
      <c r="I8571" s="19" t="s">
        <v>39</v>
      </c>
    </row>
    <row r="8572">
      <c r="A8572" s="41">
        <v>44413.0</v>
      </c>
      <c r="B8572" s="19">
        <v>953699.0</v>
      </c>
      <c r="C8572" s="19">
        <v>1.0</v>
      </c>
      <c r="D8572" s="42">
        <v>18.3</v>
      </c>
      <c r="E8572" s="43">
        <v>1.0</v>
      </c>
      <c r="F8572" s="19" t="s">
        <v>41</v>
      </c>
      <c r="G8572" s="19" t="s">
        <v>43</v>
      </c>
      <c r="H8572" s="44" t="s">
        <v>39</v>
      </c>
      <c r="I8572" s="19" t="s">
        <v>39</v>
      </c>
    </row>
    <row r="8573">
      <c r="A8573" s="41">
        <v>44415.0</v>
      </c>
      <c r="B8573" s="19">
        <v>955216.0</v>
      </c>
      <c r="C8573" s="19">
        <v>1.0</v>
      </c>
      <c r="D8573" s="42">
        <v>40.2</v>
      </c>
      <c r="E8573" s="43">
        <v>1.0</v>
      </c>
      <c r="F8573" s="19" t="s">
        <v>41</v>
      </c>
      <c r="G8573" s="19" t="s">
        <v>43</v>
      </c>
      <c r="H8573" s="44" t="s">
        <v>39</v>
      </c>
      <c r="I8573" s="19" t="s">
        <v>39</v>
      </c>
    </row>
    <row r="8574">
      <c r="A8574" s="41">
        <v>44420.0</v>
      </c>
      <c r="B8574" s="19">
        <v>958864.0</v>
      </c>
      <c r="C8574" s="19">
        <v>0.0</v>
      </c>
      <c r="D8574" s="42">
        <v>33.2</v>
      </c>
      <c r="E8574" s="43">
        <v>1.0</v>
      </c>
      <c r="F8574" s="19" t="s">
        <v>41</v>
      </c>
      <c r="G8574" s="19" t="s">
        <v>43</v>
      </c>
      <c r="H8574" s="44" t="s">
        <v>39</v>
      </c>
      <c r="I8574" s="19" t="s">
        <v>39</v>
      </c>
    </row>
    <row r="8575">
      <c r="A8575" s="41">
        <v>44421.0</v>
      </c>
      <c r="B8575" s="19">
        <v>959564.0</v>
      </c>
      <c r="C8575" s="19">
        <v>0.0</v>
      </c>
      <c r="D8575" s="42">
        <v>35.1</v>
      </c>
      <c r="E8575" s="43">
        <v>1.0</v>
      </c>
      <c r="F8575" s="19" t="s">
        <v>41</v>
      </c>
      <c r="G8575" s="19" t="s">
        <v>43</v>
      </c>
      <c r="H8575" s="44" t="s">
        <v>39</v>
      </c>
      <c r="I8575" s="19" t="s">
        <v>39</v>
      </c>
    </row>
    <row r="8576">
      <c r="A8576" s="41">
        <v>44422.0</v>
      </c>
      <c r="B8576" s="19">
        <v>960313.0</v>
      </c>
      <c r="C8576" s="19">
        <v>0.0</v>
      </c>
      <c r="D8576" s="42">
        <v>83.5</v>
      </c>
      <c r="E8576" s="43">
        <v>1.0</v>
      </c>
      <c r="F8576" s="19" t="s">
        <v>41</v>
      </c>
      <c r="G8576" s="19" t="s">
        <v>43</v>
      </c>
      <c r="H8576" s="44" t="s">
        <v>39</v>
      </c>
      <c r="I8576" s="19" t="s">
        <v>39</v>
      </c>
    </row>
    <row r="8577">
      <c r="A8577" s="41">
        <v>44409.0</v>
      </c>
      <c r="B8577" s="19">
        <v>949779.0</v>
      </c>
      <c r="C8577" s="19">
        <v>0.0</v>
      </c>
      <c r="D8577" s="42">
        <v>44.0</v>
      </c>
      <c r="E8577" s="43">
        <v>1.0</v>
      </c>
      <c r="F8577" s="19" t="s">
        <v>41</v>
      </c>
      <c r="G8577" s="19" t="s">
        <v>43</v>
      </c>
      <c r="H8577" s="44" t="s">
        <v>39</v>
      </c>
      <c r="I8577" s="19" t="s">
        <v>39</v>
      </c>
    </row>
    <row r="8578">
      <c r="A8578" s="41">
        <v>44412.0</v>
      </c>
      <c r="B8578" s="19">
        <v>952115.0</v>
      </c>
      <c r="C8578" s="19">
        <v>0.0</v>
      </c>
      <c r="D8578" s="42">
        <v>62.5</v>
      </c>
      <c r="E8578" s="43">
        <v>1.0</v>
      </c>
      <c r="F8578" s="19" t="s">
        <v>41</v>
      </c>
      <c r="G8578" s="19" t="s">
        <v>43</v>
      </c>
      <c r="H8578" s="44" t="s">
        <v>39</v>
      </c>
      <c r="I8578" s="19" t="s">
        <v>39</v>
      </c>
    </row>
    <row r="8579">
      <c r="A8579" s="41">
        <v>44414.0</v>
      </c>
      <c r="B8579" s="19">
        <v>954448.0</v>
      </c>
      <c r="C8579" s="19">
        <v>0.0</v>
      </c>
      <c r="D8579" s="42">
        <v>153.5</v>
      </c>
      <c r="E8579" s="43">
        <v>1.0</v>
      </c>
      <c r="F8579" s="19" t="s">
        <v>41</v>
      </c>
      <c r="G8579" s="19" t="s">
        <v>43</v>
      </c>
      <c r="H8579" s="44" t="s">
        <v>39</v>
      </c>
      <c r="I8579" s="19" t="s">
        <v>39</v>
      </c>
    </row>
    <row r="8580">
      <c r="A8580" s="41">
        <v>44414.0</v>
      </c>
      <c r="B8580" s="19">
        <v>954408.0</v>
      </c>
      <c r="C8580" s="19">
        <v>0.0</v>
      </c>
      <c r="D8580" s="42">
        <v>48.1</v>
      </c>
      <c r="E8580" s="43">
        <v>1.0</v>
      </c>
      <c r="F8580" s="19" t="s">
        <v>41</v>
      </c>
      <c r="G8580" s="19" t="s">
        <v>43</v>
      </c>
      <c r="H8580" s="44" t="s">
        <v>39</v>
      </c>
      <c r="I8580" s="19" t="s">
        <v>39</v>
      </c>
    </row>
    <row r="8581">
      <c r="A8581" s="41">
        <v>44416.0</v>
      </c>
      <c r="B8581" s="19">
        <v>956326.0</v>
      </c>
      <c r="C8581" s="19">
        <v>0.0</v>
      </c>
      <c r="D8581" s="42">
        <v>172.4</v>
      </c>
      <c r="E8581" s="43">
        <v>1.0</v>
      </c>
      <c r="F8581" s="19" t="s">
        <v>41</v>
      </c>
      <c r="G8581" s="19" t="s">
        <v>43</v>
      </c>
      <c r="H8581" s="44" t="s">
        <v>39</v>
      </c>
      <c r="I8581" s="19" t="s">
        <v>39</v>
      </c>
    </row>
    <row r="8582">
      <c r="A8582" s="41">
        <v>44409.0</v>
      </c>
      <c r="B8582" s="19">
        <v>949382.0</v>
      </c>
      <c r="C8582" s="19">
        <v>0.0</v>
      </c>
      <c r="D8582" s="42">
        <v>99.4</v>
      </c>
      <c r="E8582" s="43">
        <v>1.0</v>
      </c>
      <c r="F8582" s="19" t="s">
        <v>41</v>
      </c>
      <c r="G8582" s="19" t="s">
        <v>43</v>
      </c>
      <c r="H8582" s="44" t="s">
        <v>39</v>
      </c>
      <c r="I8582" s="19" t="s">
        <v>39</v>
      </c>
    </row>
    <row r="8583">
      <c r="A8583" s="41">
        <v>44409.0</v>
      </c>
      <c r="B8583" s="19">
        <v>949414.0</v>
      </c>
      <c r="C8583" s="19">
        <v>0.0</v>
      </c>
      <c r="D8583" s="42">
        <v>35.5</v>
      </c>
      <c r="E8583" s="43">
        <v>1.0</v>
      </c>
      <c r="F8583" s="19" t="s">
        <v>41</v>
      </c>
      <c r="G8583" s="19" t="s">
        <v>43</v>
      </c>
      <c r="H8583" s="44" t="s">
        <v>39</v>
      </c>
      <c r="I8583" s="19" t="s">
        <v>39</v>
      </c>
    </row>
    <row r="8584">
      <c r="A8584" s="41">
        <v>44410.0</v>
      </c>
      <c r="B8584" s="19">
        <v>950379.0</v>
      </c>
      <c r="C8584" s="19">
        <v>0.0</v>
      </c>
      <c r="D8584" s="42">
        <v>90.0</v>
      </c>
      <c r="E8584" s="43">
        <v>1.0</v>
      </c>
      <c r="F8584" s="19" t="s">
        <v>41</v>
      </c>
      <c r="G8584" s="19" t="s">
        <v>43</v>
      </c>
      <c r="H8584" s="44" t="s">
        <v>39</v>
      </c>
      <c r="I8584" s="19" t="s">
        <v>39</v>
      </c>
    </row>
    <row r="8585">
      <c r="A8585" s="41">
        <v>44411.0</v>
      </c>
      <c r="B8585" s="19">
        <v>951172.0</v>
      </c>
      <c r="C8585" s="19">
        <v>1.0</v>
      </c>
      <c r="D8585" s="42">
        <v>62.7</v>
      </c>
      <c r="E8585" s="43">
        <v>1.0</v>
      </c>
      <c r="F8585" s="19" t="s">
        <v>41</v>
      </c>
      <c r="G8585" s="19" t="s">
        <v>43</v>
      </c>
      <c r="H8585" s="44" t="s">
        <v>39</v>
      </c>
      <c r="I8585" s="19" t="s">
        <v>39</v>
      </c>
    </row>
    <row r="8586">
      <c r="A8586" s="41">
        <v>44413.0</v>
      </c>
      <c r="B8586" s="19">
        <v>953724.0</v>
      </c>
      <c r="C8586" s="19">
        <v>1.0</v>
      </c>
      <c r="D8586" s="42">
        <v>106.6</v>
      </c>
      <c r="E8586" s="43">
        <v>1.0</v>
      </c>
      <c r="F8586" s="19" t="s">
        <v>41</v>
      </c>
      <c r="G8586" s="19" t="s">
        <v>43</v>
      </c>
      <c r="H8586" s="44" t="s">
        <v>39</v>
      </c>
      <c r="I8586" s="19" t="s">
        <v>39</v>
      </c>
    </row>
    <row r="8587">
      <c r="A8587" s="41">
        <v>44414.0</v>
      </c>
      <c r="B8587" s="19">
        <v>954015.0</v>
      </c>
      <c r="C8587" s="19">
        <v>1.0</v>
      </c>
      <c r="D8587" s="42">
        <v>36.7</v>
      </c>
      <c r="E8587" s="43">
        <v>1.0</v>
      </c>
      <c r="F8587" s="19" t="s">
        <v>41</v>
      </c>
      <c r="G8587" s="19" t="s">
        <v>43</v>
      </c>
      <c r="H8587" s="44" t="s">
        <v>39</v>
      </c>
      <c r="I8587" s="19" t="s">
        <v>39</v>
      </c>
    </row>
    <row r="8588">
      <c r="A8588" s="41">
        <v>44422.0</v>
      </c>
      <c r="B8588" s="19">
        <v>960115.0</v>
      </c>
      <c r="C8588" s="19">
        <v>0.0</v>
      </c>
      <c r="D8588" s="42">
        <v>49.7</v>
      </c>
      <c r="E8588" s="43">
        <v>1.0</v>
      </c>
      <c r="F8588" s="19" t="s">
        <v>41</v>
      </c>
      <c r="G8588" s="19" t="s">
        <v>43</v>
      </c>
      <c r="H8588" s="44" t="s">
        <v>39</v>
      </c>
      <c r="I8588" s="19" t="s">
        <v>39</v>
      </c>
    </row>
    <row r="8589">
      <c r="A8589" s="41">
        <v>44422.0</v>
      </c>
      <c r="B8589" s="19">
        <v>960256.0</v>
      </c>
      <c r="C8589" s="19">
        <v>0.0</v>
      </c>
      <c r="D8589" s="42">
        <v>64.9</v>
      </c>
      <c r="E8589" s="43">
        <v>1.0</v>
      </c>
      <c r="F8589" s="19" t="s">
        <v>41</v>
      </c>
      <c r="G8589" s="19" t="s">
        <v>43</v>
      </c>
      <c r="H8589" s="44" t="s">
        <v>39</v>
      </c>
      <c r="I8589" s="19" t="s">
        <v>39</v>
      </c>
    </row>
    <row r="8590">
      <c r="A8590" s="41">
        <v>44416.0</v>
      </c>
      <c r="B8590" s="19">
        <v>955894.0</v>
      </c>
      <c r="C8590" s="19">
        <v>1.0</v>
      </c>
      <c r="D8590" s="42">
        <v>106.7</v>
      </c>
      <c r="E8590" s="43">
        <v>1.0</v>
      </c>
      <c r="F8590" s="19" t="s">
        <v>41</v>
      </c>
      <c r="G8590" s="19" t="s">
        <v>43</v>
      </c>
      <c r="H8590" s="44" t="s">
        <v>39</v>
      </c>
      <c r="I8590" s="19" t="s">
        <v>39</v>
      </c>
    </row>
    <row r="8591">
      <c r="A8591" s="41">
        <v>44411.0</v>
      </c>
      <c r="B8591" s="19">
        <v>951627.0</v>
      </c>
      <c r="C8591" s="19">
        <v>1.0</v>
      </c>
      <c r="D8591" s="42">
        <v>53.8</v>
      </c>
      <c r="E8591" s="43">
        <v>1.0</v>
      </c>
      <c r="F8591" s="19" t="s">
        <v>41</v>
      </c>
      <c r="G8591" s="19" t="s">
        <v>43</v>
      </c>
      <c r="H8591" s="44" t="s">
        <v>39</v>
      </c>
      <c r="I8591" s="19" t="s">
        <v>39</v>
      </c>
    </row>
    <row r="8592">
      <c r="A8592" s="41">
        <v>44411.0</v>
      </c>
      <c r="B8592" s="19">
        <v>951872.0</v>
      </c>
      <c r="C8592" s="19">
        <v>0.0</v>
      </c>
      <c r="D8592" s="42">
        <v>110.7</v>
      </c>
      <c r="E8592" s="43">
        <v>1.0</v>
      </c>
      <c r="F8592" s="19" t="s">
        <v>41</v>
      </c>
      <c r="G8592" s="19" t="s">
        <v>43</v>
      </c>
      <c r="H8592" s="44" t="s">
        <v>39</v>
      </c>
      <c r="I8592" s="19" t="s">
        <v>39</v>
      </c>
    </row>
    <row r="8593">
      <c r="A8593" s="41">
        <v>44411.0</v>
      </c>
      <c r="B8593" s="19">
        <v>951417.0</v>
      </c>
      <c r="C8593" s="19">
        <v>1.0</v>
      </c>
      <c r="D8593" s="42">
        <v>32.4</v>
      </c>
      <c r="E8593" s="43">
        <v>1.0</v>
      </c>
      <c r="F8593" s="19" t="s">
        <v>41</v>
      </c>
      <c r="G8593" s="19" t="s">
        <v>43</v>
      </c>
      <c r="H8593" s="44" t="s">
        <v>39</v>
      </c>
      <c r="I8593" s="19" t="s">
        <v>39</v>
      </c>
    </row>
    <row r="8594">
      <c r="A8594" s="41">
        <v>44414.0</v>
      </c>
      <c r="B8594" s="19">
        <v>954037.0</v>
      </c>
      <c r="C8594" s="19">
        <v>1.0</v>
      </c>
      <c r="D8594" s="42">
        <v>102.1</v>
      </c>
      <c r="E8594" s="43">
        <v>1.0</v>
      </c>
      <c r="F8594" s="19" t="s">
        <v>41</v>
      </c>
      <c r="G8594" s="19" t="s">
        <v>43</v>
      </c>
      <c r="H8594" s="44" t="s">
        <v>39</v>
      </c>
      <c r="I8594" s="19" t="s">
        <v>39</v>
      </c>
    </row>
    <row r="8595">
      <c r="A8595" s="41">
        <v>44416.0</v>
      </c>
      <c r="B8595" s="19">
        <v>955378.0</v>
      </c>
      <c r="C8595" s="19">
        <v>0.0</v>
      </c>
      <c r="D8595" s="42">
        <v>65.1</v>
      </c>
      <c r="E8595" s="43">
        <v>1.0</v>
      </c>
      <c r="F8595" s="19" t="s">
        <v>41</v>
      </c>
      <c r="G8595" s="19" t="s">
        <v>43</v>
      </c>
      <c r="H8595" s="44" t="s">
        <v>39</v>
      </c>
      <c r="I8595" s="19" t="s">
        <v>39</v>
      </c>
    </row>
    <row r="8596">
      <c r="A8596" s="41">
        <v>44412.0</v>
      </c>
      <c r="B8596" s="19">
        <v>952757.0</v>
      </c>
      <c r="C8596" s="19">
        <v>0.0</v>
      </c>
      <c r="D8596" s="42">
        <v>11.5</v>
      </c>
      <c r="E8596" s="43">
        <v>1.0</v>
      </c>
      <c r="F8596" s="19" t="s">
        <v>41</v>
      </c>
      <c r="G8596" s="19" t="s">
        <v>43</v>
      </c>
      <c r="H8596" s="44" t="s">
        <v>39</v>
      </c>
      <c r="I8596" s="19" t="s">
        <v>39</v>
      </c>
    </row>
    <row r="8597">
      <c r="A8597" s="41">
        <v>44414.0</v>
      </c>
      <c r="B8597" s="19">
        <v>954060.0</v>
      </c>
      <c r="C8597" s="19">
        <v>0.0</v>
      </c>
      <c r="D8597" s="42">
        <v>34.3</v>
      </c>
      <c r="E8597" s="43">
        <v>1.0</v>
      </c>
      <c r="F8597" s="19" t="s">
        <v>41</v>
      </c>
      <c r="G8597" s="19" t="s">
        <v>43</v>
      </c>
      <c r="H8597" s="44" t="s">
        <v>39</v>
      </c>
      <c r="I8597" s="19" t="s">
        <v>39</v>
      </c>
    </row>
    <row r="8598">
      <c r="A8598" s="41">
        <v>44414.0</v>
      </c>
      <c r="B8598" s="19">
        <v>954146.0</v>
      </c>
      <c r="C8598" s="19">
        <v>1.0</v>
      </c>
      <c r="D8598" s="42">
        <v>35.0</v>
      </c>
      <c r="E8598" s="43">
        <v>1.0</v>
      </c>
      <c r="F8598" s="19" t="s">
        <v>41</v>
      </c>
      <c r="G8598" s="19" t="s">
        <v>43</v>
      </c>
      <c r="H8598" s="44" t="s">
        <v>39</v>
      </c>
      <c r="I8598" s="19" t="s">
        <v>39</v>
      </c>
    </row>
    <row r="8599">
      <c r="A8599" s="41">
        <v>44416.0</v>
      </c>
      <c r="B8599" s="19">
        <v>955347.0</v>
      </c>
      <c r="C8599" s="19">
        <v>0.0</v>
      </c>
      <c r="D8599" s="42">
        <v>65.5</v>
      </c>
      <c r="E8599" s="43">
        <v>1.0</v>
      </c>
      <c r="F8599" s="19" t="s">
        <v>41</v>
      </c>
      <c r="G8599" s="19" t="s">
        <v>43</v>
      </c>
      <c r="H8599" s="44" t="s">
        <v>39</v>
      </c>
      <c r="I8599" s="19" t="s">
        <v>39</v>
      </c>
    </row>
    <row r="8600">
      <c r="A8600" s="41">
        <v>44417.0</v>
      </c>
      <c r="B8600" s="19">
        <v>957019.0</v>
      </c>
      <c r="C8600" s="19">
        <v>0.0</v>
      </c>
      <c r="D8600" s="42">
        <v>205.8</v>
      </c>
      <c r="E8600" s="43">
        <v>1.0</v>
      </c>
      <c r="F8600" s="19" t="s">
        <v>41</v>
      </c>
      <c r="G8600" s="19" t="s">
        <v>43</v>
      </c>
      <c r="H8600" s="44" t="s">
        <v>39</v>
      </c>
      <c r="I8600" s="19" t="s">
        <v>39</v>
      </c>
    </row>
    <row r="8601">
      <c r="A8601" s="41">
        <v>44410.0</v>
      </c>
      <c r="B8601" s="19">
        <v>950190.0</v>
      </c>
      <c r="C8601" s="19">
        <v>0.0</v>
      </c>
      <c r="D8601" s="42">
        <v>107.7</v>
      </c>
      <c r="E8601" s="43">
        <v>1.0</v>
      </c>
      <c r="F8601" s="19" t="s">
        <v>41</v>
      </c>
      <c r="G8601" s="19" t="s">
        <v>43</v>
      </c>
      <c r="H8601" s="44" t="s">
        <v>39</v>
      </c>
      <c r="I8601" s="19" t="s">
        <v>39</v>
      </c>
    </row>
    <row r="8602">
      <c r="A8602" s="41">
        <v>44415.0</v>
      </c>
      <c r="B8602" s="19">
        <v>954892.0</v>
      </c>
      <c r="C8602" s="19">
        <v>0.0</v>
      </c>
      <c r="D8602" s="42">
        <v>22.2</v>
      </c>
      <c r="E8602" s="43">
        <v>1.0</v>
      </c>
      <c r="F8602" s="19" t="s">
        <v>41</v>
      </c>
      <c r="G8602" s="19" t="s">
        <v>43</v>
      </c>
      <c r="H8602" s="44" t="s">
        <v>39</v>
      </c>
      <c r="I8602" s="19" t="s">
        <v>39</v>
      </c>
    </row>
    <row r="8603">
      <c r="A8603" s="41">
        <v>44416.0</v>
      </c>
      <c r="B8603" s="19">
        <v>955563.0</v>
      </c>
      <c r="C8603" s="19">
        <v>0.0</v>
      </c>
      <c r="D8603" s="42">
        <v>27.0</v>
      </c>
      <c r="E8603" s="43">
        <v>1.0</v>
      </c>
      <c r="F8603" s="19" t="s">
        <v>41</v>
      </c>
      <c r="G8603" s="19" t="s">
        <v>43</v>
      </c>
      <c r="H8603" s="44" t="s">
        <v>39</v>
      </c>
      <c r="I8603" s="19" t="s">
        <v>39</v>
      </c>
    </row>
    <row r="8604">
      <c r="A8604" s="41">
        <v>44419.0</v>
      </c>
      <c r="B8604" s="19">
        <v>958181.0</v>
      </c>
      <c r="C8604" s="19">
        <v>0.0</v>
      </c>
      <c r="D8604" s="42">
        <v>100.0</v>
      </c>
      <c r="E8604" s="43">
        <v>1.0</v>
      </c>
      <c r="F8604" s="19" t="s">
        <v>41</v>
      </c>
      <c r="G8604" s="19" t="s">
        <v>43</v>
      </c>
      <c r="H8604" s="44" t="s">
        <v>39</v>
      </c>
      <c r="I8604" s="19" t="s">
        <v>39</v>
      </c>
    </row>
    <row r="8605">
      <c r="A8605" s="41">
        <v>44421.0</v>
      </c>
      <c r="B8605" s="19">
        <v>959733.0</v>
      </c>
      <c r="C8605" s="19">
        <v>0.0</v>
      </c>
      <c r="D8605" s="42">
        <v>81.9</v>
      </c>
      <c r="E8605" s="43">
        <v>1.0</v>
      </c>
      <c r="F8605" s="19" t="s">
        <v>41</v>
      </c>
      <c r="G8605" s="19" t="s">
        <v>43</v>
      </c>
      <c r="H8605" s="44" t="s">
        <v>39</v>
      </c>
      <c r="I8605" s="19" t="s">
        <v>39</v>
      </c>
    </row>
    <row r="8606">
      <c r="A8606" s="41">
        <v>44423.0</v>
      </c>
      <c r="B8606" s="19">
        <v>960595.0</v>
      </c>
      <c r="C8606" s="19">
        <v>0.0</v>
      </c>
      <c r="D8606" s="42">
        <v>23.0</v>
      </c>
      <c r="E8606" s="43">
        <v>1.0</v>
      </c>
      <c r="F8606" s="19" t="s">
        <v>41</v>
      </c>
      <c r="G8606" s="19" t="s">
        <v>43</v>
      </c>
      <c r="H8606" s="44" t="s">
        <v>39</v>
      </c>
      <c r="I8606" s="19" t="s">
        <v>39</v>
      </c>
    </row>
    <row r="8607">
      <c r="A8607" s="41">
        <v>44409.0</v>
      </c>
      <c r="B8607" s="19">
        <v>949817.0</v>
      </c>
      <c r="C8607" s="19">
        <v>0.0</v>
      </c>
      <c r="D8607" s="42">
        <v>23.3</v>
      </c>
      <c r="E8607" s="43">
        <v>1.0</v>
      </c>
      <c r="F8607" s="19" t="s">
        <v>41</v>
      </c>
      <c r="G8607" s="19" t="s">
        <v>43</v>
      </c>
      <c r="H8607" s="44" t="s">
        <v>39</v>
      </c>
      <c r="I8607" s="19" t="s">
        <v>39</v>
      </c>
    </row>
    <row r="8608">
      <c r="A8608" s="41">
        <v>44411.0</v>
      </c>
      <c r="B8608" s="19">
        <v>951565.0</v>
      </c>
      <c r="C8608" s="19">
        <v>0.0</v>
      </c>
      <c r="D8608" s="42">
        <v>32.9</v>
      </c>
      <c r="E8608" s="43">
        <v>1.0</v>
      </c>
      <c r="F8608" s="19" t="s">
        <v>41</v>
      </c>
      <c r="G8608" s="19" t="s">
        <v>43</v>
      </c>
      <c r="H8608" s="44" t="s">
        <v>39</v>
      </c>
      <c r="I8608" s="19" t="s">
        <v>39</v>
      </c>
    </row>
    <row r="8609">
      <c r="A8609" s="41">
        <v>44412.0</v>
      </c>
      <c r="B8609" s="19">
        <v>952181.0</v>
      </c>
      <c r="C8609" s="19">
        <v>1.0</v>
      </c>
      <c r="D8609" s="42">
        <v>43.5</v>
      </c>
      <c r="E8609" s="43">
        <v>1.0</v>
      </c>
      <c r="F8609" s="19" t="s">
        <v>41</v>
      </c>
      <c r="G8609" s="19" t="s">
        <v>43</v>
      </c>
      <c r="H8609" s="44" t="s">
        <v>39</v>
      </c>
      <c r="I8609" s="19" t="s">
        <v>39</v>
      </c>
    </row>
    <row r="8610">
      <c r="A8610" s="41">
        <v>44412.0</v>
      </c>
      <c r="B8610" s="19">
        <v>952558.0</v>
      </c>
      <c r="C8610" s="19">
        <v>0.0</v>
      </c>
      <c r="D8610" s="42">
        <v>133.8</v>
      </c>
      <c r="E8610" s="43">
        <v>1.0</v>
      </c>
      <c r="F8610" s="19" t="s">
        <v>41</v>
      </c>
      <c r="G8610" s="19" t="s">
        <v>43</v>
      </c>
      <c r="H8610" s="44" t="s">
        <v>39</v>
      </c>
      <c r="I8610" s="19" t="s">
        <v>39</v>
      </c>
    </row>
    <row r="8611">
      <c r="A8611" s="41">
        <v>44414.0</v>
      </c>
      <c r="B8611" s="19">
        <v>954082.0</v>
      </c>
      <c r="C8611" s="19">
        <v>0.0</v>
      </c>
      <c r="D8611" s="42">
        <v>20.8</v>
      </c>
      <c r="E8611" s="43">
        <v>1.0</v>
      </c>
      <c r="F8611" s="19" t="s">
        <v>41</v>
      </c>
      <c r="G8611" s="19" t="s">
        <v>43</v>
      </c>
      <c r="H8611" s="44" t="s">
        <v>39</v>
      </c>
      <c r="I8611" s="19" t="s">
        <v>39</v>
      </c>
    </row>
    <row r="8612">
      <c r="A8612" s="41">
        <v>44415.0</v>
      </c>
      <c r="B8612" s="19">
        <v>955219.0</v>
      </c>
      <c r="C8612" s="19">
        <v>0.0</v>
      </c>
      <c r="D8612" s="42">
        <v>22.7</v>
      </c>
      <c r="E8612" s="43">
        <v>1.0</v>
      </c>
      <c r="F8612" s="19" t="s">
        <v>41</v>
      </c>
      <c r="G8612" s="19" t="s">
        <v>43</v>
      </c>
      <c r="H8612" s="44" t="s">
        <v>39</v>
      </c>
      <c r="I8612" s="19" t="s">
        <v>39</v>
      </c>
    </row>
    <row r="8613">
      <c r="A8613" s="41">
        <v>44420.0</v>
      </c>
      <c r="B8613" s="19">
        <v>958943.0</v>
      </c>
      <c r="C8613" s="19">
        <v>1.0</v>
      </c>
      <c r="D8613" s="42">
        <v>11.8</v>
      </c>
      <c r="E8613" s="43">
        <v>1.0</v>
      </c>
      <c r="F8613" s="19" t="s">
        <v>41</v>
      </c>
      <c r="G8613" s="19" t="s">
        <v>43</v>
      </c>
      <c r="H8613" s="44" t="s">
        <v>39</v>
      </c>
      <c r="I8613" s="19" t="s">
        <v>39</v>
      </c>
    </row>
    <row r="8614">
      <c r="A8614" s="41">
        <v>44417.0</v>
      </c>
      <c r="B8614" s="19">
        <v>956911.0</v>
      </c>
      <c r="C8614" s="19">
        <v>1.0</v>
      </c>
      <c r="D8614" s="42">
        <v>39.7</v>
      </c>
      <c r="E8614" s="43">
        <v>1.0</v>
      </c>
      <c r="F8614" s="19" t="s">
        <v>41</v>
      </c>
      <c r="G8614" s="19" t="s">
        <v>43</v>
      </c>
      <c r="H8614" s="44" t="s">
        <v>39</v>
      </c>
      <c r="I8614" s="19" t="s">
        <v>39</v>
      </c>
    </row>
    <row r="8615">
      <c r="A8615" s="41">
        <v>44418.0</v>
      </c>
      <c r="B8615" s="19">
        <v>957503.0</v>
      </c>
      <c r="C8615" s="19">
        <v>0.0</v>
      </c>
      <c r="D8615" s="42">
        <v>27.4</v>
      </c>
      <c r="E8615" s="43">
        <v>1.0</v>
      </c>
      <c r="F8615" s="19" t="s">
        <v>41</v>
      </c>
      <c r="G8615" s="19" t="s">
        <v>43</v>
      </c>
      <c r="H8615" s="44" t="s">
        <v>39</v>
      </c>
      <c r="I8615" s="19" t="s">
        <v>39</v>
      </c>
    </row>
    <row r="8616">
      <c r="A8616" s="41">
        <v>44423.0</v>
      </c>
      <c r="B8616" s="19">
        <v>960675.0</v>
      </c>
      <c r="C8616" s="19">
        <v>0.0</v>
      </c>
      <c r="D8616" s="42">
        <v>30.8</v>
      </c>
      <c r="E8616" s="43">
        <v>1.0</v>
      </c>
      <c r="F8616" s="19" t="s">
        <v>41</v>
      </c>
      <c r="G8616" s="19" t="s">
        <v>43</v>
      </c>
      <c r="H8616" s="44" t="s">
        <v>39</v>
      </c>
      <c r="I8616" s="19" t="s">
        <v>39</v>
      </c>
    </row>
    <row r="8617">
      <c r="A8617" s="41">
        <v>44409.0</v>
      </c>
      <c r="B8617" s="19">
        <v>949175.0</v>
      </c>
      <c r="C8617" s="19">
        <v>0.0</v>
      </c>
      <c r="D8617" s="42">
        <v>31.6</v>
      </c>
      <c r="E8617" s="43">
        <v>1.0</v>
      </c>
      <c r="F8617" s="19" t="s">
        <v>41</v>
      </c>
      <c r="G8617" s="19" t="s">
        <v>43</v>
      </c>
      <c r="H8617" s="44" t="s">
        <v>39</v>
      </c>
      <c r="I8617" s="19" t="s">
        <v>39</v>
      </c>
    </row>
    <row r="8618">
      <c r="A8618" s="41">
        <v>44414.0</v>
      </c>
      <c r="B8618" s="19">
        <v>954308.0</v>
      </c>
      <c r="C8618" s="19">
        <v>1.0</v>
      </c>
      <c r="D8618" s="42">
        <v>108.1</v>
      </c>
      <c r="E8618" s="43">
        <v>1.0</v>
      </c>
      <c r="F8618" s="19" t="s">
        <v>41</v>
      </c>
      <c r="G8618" s="19" t="s">
        <v>43</v>
      </c>
      <c r="H8618" s="44" t="s">
        <v>39</v>
      </c>
      <c r="I8618" s="19" t="s">
        <v>39</v>
      </c>
    </row>
    <row r="8619">
      <c r="A8619" s="41">
        <v>44421.0</v>
      </c>
      <c r="B8619" s="19">
        <v>959444.0</v>
      </c>
      <c r="C8619" s="19">
        <v>0.0</v>
      </c>
      <c r="D8619" s="42">
        <v>33.3</v>
      </c>
      <c r="E8619" s="43">
        <v>1.0</v>
      </c>
      <c r="F8619" s="19" t="s">
        <v>41</v>
      </c>
      <c r="G8619" s="19" t="s">
        <v>43</v>
      </c>
      <c r="H8619" s="44" t="s">
        <v>39</v>
      </c>
      <c r="I8619" s="19" t="s">
        <v>39</v>
      </c>
    </row>
    <row r="8620">
      <c r="A8620" s="41">
        <v>44410.0</v>
      </c>
      <c r="B8620" s="19">
        <v>950359.0</v>
      </c>
      <c r="C8620" s="19">
        <v>0.0</v>
      </c>
      <c r="D8620" s="42">
        <v>57.3</v>
      </c>
      <c r="E8620" s="43">
        <v>1.0</v>
      </c>
      <c r="F8620" s="19" t="s">
        <v>41</v>
      </c>
      <c r="G8620" s="19" t="s">
        <v>43</v>
      </c>
      <c r="H8620" s="44" t="s">
        <v>39</v>
      </c>
      <c r="I8620" s="19" t="s">
        <v>39</v>
      </c>
    </row>
    <row r="8621">
      <c r="A8621" s="41">
        <v>44410.0</v>
      </c>
      <c r="B8621" s="19">
        <v>950654.0</v>
      </c>
      <c r="C8621" s="19">
        <v>1.0</v>
      </c>
      <c r="D8621" s="42">
        <v>46.5</v>
      </c>
      <c r="E8621" s="43">
        <v>1.0</v>
      </c>
      <c r="F8621" s="19" t="s">
        <v>41</v>
      </c>
      <c r="G8621" s="19" t="s">
        <v>43</v>
      </c>
      <c r="H8621" s="44" t="s">
        <v>39</v>
      </c>
      <c r="I8621" s="19" t="s">
        <v>39</v>
      </c>
    </row>
    <row r="8622">
      <c r="A8622" s="41">
        <v>44412.0</v>
      </c>
      <c r="B8622" s="19">
        <v>952805.0</v>
      </c>
      <c r="C8622" s="19">
        <v>0.0</v>
      </c>
      <c r="D8622" s="42">
        <v>79.5</v>
      </c>
      <c r="E8622" s="43">
        <v>1.0</v>
      </c>
      <c r="F8622" s="19" t="s">
        <v>41</v>
      </c>
      <c r="G8622" s="19" t="s">
        <v>43</v>
      </c>
      <c r="H8622" s="44" t="s">
        <v>39</v>
      </c>
      <c r="I8622" s="19" t="s">
        <v>39</v>
      </c>
    </row>
    <row r="8623">
      <c r="A8623" s="41">
        <v>44412.0</v>
      </c>
      <c r="B8623" s="19">
        <v>952795.0</v>
      </c>
      <c r="C8623" s="19">
        <v>1.0</v>
      </c>
      <c r="D8623" s="42">
        <v>49.7</v>
      </c>
      <c r="E8623" s="43">
        <v>1.0</v>
      </c>
      <c r="F8623" s="19" t="s">
        <v>41</v>
      </c>
      <c r="G8623" s="19" t="s">
        <v>43</v>
      </c>
      <c r="H8623" s="44" t="s">
        <v>39</v>
      </c>
      <c r="I8623" s="19" t="s">
        <v>39</v>
      </c>
    </row>
    <row r="8624">
      <c r="A8624" s="41">
        <v>44413.0</v>
      </c>
      <c r="B8624" s="19">
        <v>953900.0</v>
      </c>
      <c r="C8624" s="19">
        <v>1.0</v>
      </c>
      <c r="D8624" s="42">
        <v>44.8</v>
      </c>
      <c r="E8624" s="43">
        <v>1.0</v>
      </c>
      <c r="F8624" s="19" t="s">
        <v>41</v>
      </c>
      <c r="G8624" s="19" t="s">
        <v>43</v>
      </c>
      <c r="H8624" s="44" t="s">
        <v>39</v>
      </c>
      <c r="I8624" s="19" t="s">
        <v>39</v>
      </c>
    </row>
    <row r="8625">
      <c r="A8625" s="41">
        <v>44422.0</v>
      </c>
      <c r="B8625" s="19">
        <v>960015.0</v>
      </c>
      <c r="C8625" s="19">
        <v>0.0</v>
      </c>
      <c r="D8625" s="42">
        <v>49.3</v>
      </c>
      <c r="E8625" s="43">
        <v>1.0</v>
      </c>
      <c r="F8625" s="19" t="s">
        <v>41</v>
      </c>
      <c r="G8625" s="19" t="s">
        <v>43</v>
      </c>
      <c r="H8625" s="44" t="s">
        <v>39</v>
      </c>
      <c r="I8625" s="19" t="s">
        <v>39</v>
      </c>
    </row>
    <row r="8626">
      <c r="A8626" s="41">
        <v>44415.0</v>
      </c>
      <c r="B8626" s="19">
        <v>954639.0</v>
      </c>
      <c r="C8626" s="19">
        <v>0.0</v>
      </c>
      <c r="D8626" s="42">
        <v>28.2</v>
      </c>
      <c r="E8626" s="43">
        <v>1.0</v>
      </c>
      <c r="F8626" s="19" t="s">
        <v>41</v>
      </c>
      <c r="G8626" s="19" t="s">
        <v>43</v>
      </c>
      <c r="H8626" s="44" t="s">
        <v>39</v>
      </c>
      <c r="I8626" s="19" t="s">
        <v>39</v>
      </c>
    </row>
    <row r="8627">
      <c r="A8627" s="41">
        <v>44415.0</v>
      </c>
      <c r="B8627" s="19">
        <v>955099.0</v>
      </c>
      <c r="C8627" s="19">
        <v>1.0</v>
      </c>
      <c r="D8627" s="42">
        <v>66.9</v>
      </c>
      <c r="E8627" s="43">
        <v>1.0</v>
      </c>
      <c r="F8627" s="19" t="s">
        <v>41</v>
      </c>
      <c r="G8627" s="19" t="s">
        <v>43</v>
      </c>
      <c r="H8627" s="44" t="s">
        <v>39</v>
      </c>
      <c r="I8627" s="19" t="s">
        <v>39</v>
      </c>
    </row>
    <row r="8628">
      <c r="A8628" s="41">
        <v>44416.0</v>
      </c>
      <c r="B8628" s="19">
        <v>955860.0</v>
      </c>
      <c r="C8628" s="19">
        <v>1.0</v>
      </c>
      <c r="D8628" s="42">
        <v>39.9</v>
      </c>
      <c r="E8628" s="43">
        <v>1.0</v>
      </c>
      <c r="F8628" s="19" t="s">
        <v>41</v>
      </c>
      <c r="G8628" s="19" t="s">
        <v>43</v>
      </c>
      <c r="H8628" s="44" t="s">
        <v>39</v>
      </c>
      <c r="I8628" s="19" t="s">
        <v>39</v>
      </c>
    </row>
    <row r="8629">
      <c r="A8629" s="41">
        <v>44417.0</v>
      </c>
      <c r="B8629" s="19">
        <v>956721.0</v>
      </c>
      <c r="C8629" s="19">
        <v>0.0</v>
      </c>
      <c r="D8629" s="42">
        <v>19.9</v>
      </c>
      <c r="E8629" s="43">
        <v>1.0</v>
      </c>
      <c r="F8629" s="19" t="s">
        <v>41</v>
      </c>
      <c r="G8629" s="19" t="s">
        <v>43</v>
      </c>
      <c r="H8629" s="44" t="s">
        <v>39</v>
      </c>
      <c r="I8629" s="19" t="s">
        <v>39</v>
      </c>
    </row>
    <row r="8630">
      <c r="A8630" s="41">
        <v>44421.0</v>
      </c>
      <c r="B8630" s="19">
        <v>959772.0</v>
      </c>
      <c r="C8630" s="19">
        <v>0.0</v>
      </c>
      <c r="D8630" s="42">
        <v>48.1</v>
      </c>
      <c r="E8630" s="43">
        <v>1.0</v>
      </c>
      <c r="F8630" s="19" t="s">
        <v>41</v>
      </c>
      <c r="G8630" s="19" t="s">
        <v>43</v>
      </c>
      <c r="H8630" s="44" t="s">
        <v>39</v>
      </c>
      <c r="I8630" s="19" t="s">
        <v>39</v>
      </c>
    </row>
    <row r="8631">
      <c r="A8631" s="41">
        <v>44414.0</v>
      </c>
      <c r="B8631" s="19">
        <v>954368.0</v>
      </c>
      <c r="C8631" s="19">
        <v>0.0</v>
      </c>
      <c r="D8631" s="42">
        <v>39.3</v>
      </c>
      <c r="E8631" s="43">
        <v>1.0</v>
      </c>
      <c r="F8631" s="19" t="s">
        <v>41</v>
      </c>
      <c r="G8631" s="19" t="s">
        <v>43</v>
      </c>
      <c r="H8631" s="44" t="s">
        <v>39</v>
      </c>
      <c r="I8631" s="19" t="s">
        <v>39</v>
      </c>
    </row>
    <row r="8632">
      <c r="A8632" s="41">
        <v>44416.0</v>
      </c>
      <c r="B8632" s="19">
        <v>955786.0</v>
      </c>
      <c r="C8632" s="19">
        <v>0.0</v>
      </c>
      <c r="D8632" s="42">
        <v>47.2</v>
      </c>
      <c r="E8632" s="43">
        <v>1.0</v>
      </c>
      <c r="F8632" s="19" t="s">
        <v>41</v>
      </c>
      <c r="G8632" s="19" t="s">
        <v>43</v>
      </c>
      <c r="H8632" s="44" t="s">
        <v>39</v>
      </c>
      <c r="I8632" s="19" t="s">
        <v>39</v>
      </c>
    </row>
    <row r="8633">
      <c r="A8633" s="41">
        <v>44418.0</v>
      </c>
      <c r="B8633" s="19">
        <v>957402.0</v>
      </c>
      <c r="C8633" s="19">
        <v>1.0</v>
      </c>
      <c r="D8633" s="42">
        <v>77.9</v>
      </c>
      <c r="E8633" s="43">
        <v>1.0</v>
      </c>
      <c r="F8633" s="19" t="s">
        <v>41</v>
      </c>
      <c r="G8633" s="19" t="s">
        <v>43</v>
      </c>
      <c r="H8633" s="44" t="s">
        <v>39</v>
      </c>
      <c r="I8633" s="19" t="s">
        <v>39</v>
      </c>
    </row>
    <row r="8634">
      <c r="A8634" s="41">
        <v>44417.0</v>
      </c>
      <c r="B8634" s="19">
        <v>956670.0</v>
      </c>
      <c r="C8634" s="19">
        <v>1.0</v>
      </c>
      <c r="D8634" s="42">
        <v>84.0</v>
      </c>
      <c r="E8634" s="43">
        <v>1.0</v>
      </c>
      <c r="F8634" s="19" t="s">
        <v>41</v>
      </c>
      <c r="G8634" s="19" t="s">
        <v>43</v>
      </c>
      <c r="H8634" s="44" t="s">
        <v>39</v>
      </c>
      <c r="I8634" s="19" t="s">
        <v>39</v>
      </c>
    </row>
    <row r="8635">
      <c r="A8635" s="41">
        <v>44421.0</v>
      </c>
      <c r="B8635" s="19">
        <v>959753.0</v>
      </c>
      <c r="C8635" s="19">
        <v>0.0</v>
      </c>
      <c r="D8635" s="42">
        <v>26.2</v>
      </c>
      <c r="E8635" s="43">
        <v>1.0</v>
      </c>
      <c r="F8635" s="19" t="s">
        <v>41</v>
      </c>
      <c r="G8635" s="19" t="s">
        <v>43</v>
      </c>
      <c r="H8635" s="44" t="s">
        <v>39</v>
      </c>
      <c r="I8635" s="19" t="s">
        <v>39</v>
      </c>
    </row>
    <row r="8636">
      <c r="A8636" s="41">
        <v>44411.0</v>
      </c>
      <c r="B8636" s="19">
        <v>951962.0</v>
      </c>
      <c r="C8636" s="19">
        <v>0.0</v>
      </c>
      <c r="D8636" s="42">
        <v>146.5</v>
      </c>
      <c r="E8636" s="43">
        <v>1.0</v>
      </c>
      <c r="F8636" s="19" t="s">
        <v>41</v>
      </c>
      <c r="G8636" s="19" t="s">
        <v>43</v>
      </c>
      <c r="H8636" s="44" t="s">
        <v>39</v>
      </c>
      <c r="I8636" s="19" t="s">
        <v>39</v>
      </c>
    </row>
    <row r="8637">
      <c r="A8637" s="41">
        <v>44415.0</v>
      </c>
      <c r="B8637" s="19">
        <v>954924.0</v>
      </c>
      <c r="C8637" s="19">
        <v>0.0</v>
      </c>
      <c r="D8637" s="42">
        <v>166.7</v>
      </c>
      <c r="E8637" s="43">
        <v>1.0</v>
      </c>
      <c r="F8637" s="19" t="s">
        <v>41</v>
      </c>
      <c r="G8637" s="19" t="s">
        <v>43</v>
      </c>
      <c r="H8637" s="44" t="s">
        <v>39</v>
      </c>
      <c r="I8637" s="19" t="s">
        <v>39</v>
      </c>
    </row>
    <row r="8638">
      <c r="A8638" s="41">
        <v>44411.0</v>
      </c>
      <c r="B8638" s="19">
        <v>951131.0</v>
      </c>
      <c r="C8638" s="19">
        <v>0.0</v>
      </c>
      <c r="D8638" s="42">
        <v>24.5</v>
      </c>
      <c r="E8638" s="43">
        <v>1.0</v>
      </c>
      <c r="F8638" s="19" t="s">
        <v>41</v>
      </c>
      <c r="G8638" s="19" t="s">
        <v>43</v>
      </c>
      <c r="H8638" s="44" t="s">
        <v>39</v>
      </c>
      <c r="I8638" s="19" t="s">
        <v>39</v>
      </c>
    </row>
    <row r="8639">
      <c r="A8639" s="41">
        <v>44412.0</v>
      </c>
      <c r="B8639" s="19">
        <v>951976.0</v>
      </c>
      <c r="C8639" s="19">
        <v>0.0</v>
      </c>
      <c r="D8639" s="42">
        <v>61.4</v>
      </c>
      <c r="E8639" s="43">
        <v>1.0</v>
      </c>
      <c r="F8639" s="19" t="s">
        <v>41</v>
      </c>
      <c r="G8639" s="19" t="s">
        <v>43</v>
      </c>
      <c r="H8639" s="44" t="s">
        <v>39</v>
      </c>
      <c r="I8639" s="19" t="s">
        <v>39</v>
      </c>
    </row>
    <row r="8640">
      <c r="A8640" s="41">
        <v>44422.0</v>
      </c>
      <c r="B8640" s="19">
        <v>960356.0</v>
      </c>
      <c r="C8640" s="19">
        <v>1.0</v>
      </c>
      <c r="D8640" s="42">
        <v>64.0</v>
      </c>
      <c r="E8640" s="43">
        <v>1.0</v>
      </c>
      <c r="F8640" s="19" t="s">
        <v>41</v>
      </c>
      <c r="G8640" s="19" t="s">
        <v>43</v>
      </c>
      <c r="H8640" s="44" t="s">
        <v>39</v>
      </c>
      <c r="I8640" s="19" t="s">
        <v>39</v>
      </c>
    </row>
    <row r="8641">
      <c r="A8641" s="41">
        <v>44414.0</v>
      </c>
      <c r="B8641" s="19">
        <v>954151.0</v>
      </c>
      <c r="C8641" s="19">
        <v>1.0</v>
      </c>
      <c r="D8641" s="42">
        <v>103.8</v>
      </c>
      <c r="E8641" s="43">
        <v>1.0</v>
      </c>
      <c r="F8641" s="19" t="s">
        <v>41</v>
      </c>
      <c r="G8641" s="19" t="s">
        <v>43</v>
      </c>
      <c r="H8641" s="44" t="s">
        <v>39</v>
      </c>
      <c r="I8641" s="19" t="s">
        <v>39</v>
      </c>
    </row>
    <row r="8642">
      <c r="A8642" s="41">
        <v>44415.0</v>
      </c>
      <c r="B8642" s="19">
        <v>954671.0</v>
      </c>
      <c r="C8642" s="19">
        <v>1.0</v>
      </c>
      <c r="D8642" s="42">
        <v>80.8</v>
      </c>
      <c r="E8642" s="43">
        <v>1.0</v>
      </c>
      <c r="F8642" s="19" t="s">
        <v>41</v>
      </c>
      <c r="G8642" s="19" t="s">
        <v>43</v>
      </c>
      <c r="H8642" s="44" t="s">
        <v>39</v>
      </c>
      <c r="I8642" s="19" t="s">
        <v>39</v>
      </c>
    </row>
    <row r="8643">
      <c r="A8643" s="41">
        <v>44410.0</v>
      </c>
      <c r="B8643" s="19">
        <v>950251.0</v>
      </c>
      <c r="C8643" s="19">
        <v>1.0</v>
      </c>
      <c r="D8643" s="42">
        <v>53.5</v>
      </c>
      <c r="E8643" s="43">
        <v>1.0</v>
      </c>
      <c r="F8643" s="19" t="s">
        <v>41</v>
      </c>
      <c r="G8643" s="19" t="s">
        <v>43</v>
      </c>
      <c r="H8643" s="44" t="s">
        <v>39</v>
      </c>
      <c r="I8643" s="19" t="s">
        <v>39</v>
      </c>
    </row>
    <row r="8644">
      <c r="A8644" s="41">
        <v>44415.0</v>
      </c>
      <c r="B8644" s="19">
        <v>954697.0</v>
      </c>
      <c r="C8644" s="19">
        <v>0.0</v>
      </c>
      <c r="D8644" s="42">
        <v>45.0</v>
      </c>
      <c r="E8644" s="43">
        <v>1.0</v>
      </c>
      <c r="F8644" s="19" t="s">
        <v>41</v>
      </c>
      <c r="G8644" s="19" t="s">
        <v>43</v>
      </c>
      <c r="H8644" s="44" t="s">
        <v>39</v>
      </c>
      <c r="I8644" s="19" t="s">
        <v>39</v>
      </c>
    </row>
    <row r="8645">
      <c r="A8645" s="41">
        <v>44423.0</v>
      </c>
      <c r="B8645" s="19">
        <v>961152.0</v>
      </c>
      <c r="C8645" s="19">
        <v>1.0</v>
      </c>
      <c r="D8645" s="42">
        <v>25.4</v>
      </c>
      <c r="E8645" s="43">
        <v>1.0</v>
      </c>
      <c r="F8645" s="19" t="s">
        <v>41</v>
      </c>
      <c r="G8645" s="19" t="s">
        <v>43</v>
      </c>
      <c r="H8645" s="44" t="s">
        <v>39</v>
      </c>
      <c r="I8645" s="19" t="s">
        <v>39</v>
      </c>
    </row>
    <row r="8646">
      <c r="A8646" s="41">
        <v>44411.0</v>
      </c>
      <c r="B8646" s="19">
        <v>951566.0</v>
      </c>
      <c r="C8646" s="19">
        <v>0.0</v>
      </c>
      <c r="D8646" s="42">
        <v>29.7</v>
      </c>
      <c r="E8646" s="43">
        <v>1.0</v>
      </c>
      <c r="F8646" s="19" t="s">
        <v>41</v>
      </c>
      <c r="G8646" s="19" t="s">
        <v>43</v>
      </c>
      <c r="H8646" s="44" t="s">
        <v>39</v>
      </c>
      <c r="I8646" s="19" t="s">
        <v>39</v>
      </c>
    </row>
    <row r="8647">
      <c r="A8647" s="41">
        <v>44413.0</v>
      </c>
      <c r="B8647" s="19">
        <v>953857.0</v>
      </c>
      <c r="C8647" s="19">
        <v>0.0</v>
      </c>
      <c r="D8647" s="42">
        <v>13.1</v>
      </c>
      <c r="E8647" s="43">
        <v>1.0</v>
      </c>
      <c r="F8647" s="19" t="s">
        <v>41</v>
      </c>
      <c r="G8647" s="19" t="s">
        <v>43</v>
      </c>
      <c r="H8647" s="44" t="s">
        <v>39</v>
      </c>
      <c r="I8647" s="19" t="s">
        <v>39</v>
      </c>
    </row>
    <row r="8648">
      <c r="A8648" s="41">
        <v>44414.0</v>
      </c>
      <c r="B8648" s="19">
        <v>954479.0</v>
      </c>
      <c r="C8648" s="19">
        <v>1.0</v>
      </c>
      <c r="D8648" s="42">
        <v>27.1</v>
      </c>
      <c r="E8648" s="43">
        <v>1.0</v>
      </c>
      <c r="F8648" s="19" t="s">
        <v>41</v>
      </c>
      <c r="G8648" s="19" t="s">
        <v>43</v>
      </c>
      <c r="H8648" s="44" t="s">
        <v>39</v>
      </c>
      <c r="I8648" s="19" t="s">
        <v>39</v>
      </c>
    </row>
    <row r="8649">
      <c r="A8649" s="41">
        <v>44418.0</v>
      </c>
      <c r="B8649" s="19">
        <v>957254.0</v>
      </c>
      <c r="C8649" s="19">
        <v>0.0</v>
      </c>
      <c r="D8649" s="42">
        <v>97.2</v>
      </c>
      <c r="E8649" s="43">
        <v>1.0</v>
      </c>
      <c r="F8649" s="19" t="s">
        <v>41</v>
      </c>
      <c r="G8649" s="19" t="s">
        <v>43</v>
      </c>
      <c r="H8649" s="44" t="s">
        <v>39</v>
      </c>
      <c r="I8649" s="19" t="s">
        <v>39</v>
      </c>
    </row>
    <row r="8650">
      <c r="A8650" s="41">
        <v>44419.0</v>
      </c>
      <c r="B8650" s="19">
        <v>958241.0</v>
      </c>
      <c r="C8650" s="19">
        <v>0.0</v>
      </c>
      <c r="D8650" s="42">
        <v>25.5</v>
      </c>
      <c r="E8650" s="43">
        <v>1.0</v>
      </c>
      <c r="F8650" s="19" t="s">
        <v>41</v>
      </c>
      <c r="G8650" s="19" t="s">
        <v>43</v>
      </c>
      <c r="H8650" s="44" t="s">
        <v>39</v>
      </c>
      <c r="I8650" s="19" t="s">
        <v>39</v>
      </c>
    </row>
    <row r="8651">
      <c r="A8651" s="41">
        <v>44409.0</v>
      </c>
      <c r="B8651" s="19">
        <v>949201.0</v>
      </c>
      <c r="C8651" s="19">
        <v>1.0</v>
      </c>
      <c r="D8651" s="42">
        <v>42.3</v>
      </c>
      <c r="E8651" s="43">
        <v>1.0</v>
      </c>
      <c r="F8651" s="19" t="s">
        <v>41</v>
      </c>
      <c r="G8651" s="19" t="s">
        <v>43</v>
      </c>
      <c r="H8651" s="44" t="s">
        <v>39</v>
      </c>
      <c r="I8651" s="19" t="s">
        <v>39</v>
      </c>
    </row>
    <row r="8652">
      <c r="A8652" s="41">
        <v>44409.0</v>
      </c>
      <c r="B8652" s="19">
        <v>949855.0</v>
      </c>
      <c r="C8652" s="19">
        <v>1.0</v>
      </c>
      <c r="D8652" s="42">
        <v>132.1</v>
      </c>
      <c r="E8652" s="43">
        <v>1.0</v>
      </c>
      <c r="F8652" s="19" t="s">
        <v>41</v>
      </c>
      <c r="G8652" s="19" t="s">
        <v>43</v>
      </c>
      <c r="H8652" s="44" t="s">
        <v>39</v>
      </c>
      <c r="I8652" s="19" t="s">
        <v>39</v>
      </c>
    </row>
    <row r="8653">
      <c r="A8653" s="41">
        <v>44416.0</v>
      </c>
      <c r="B8653" s="19">
        <v>956213.0</v>
      </c>
      <c r="C8653" s="19">
        <v>0.0</v>
      </c>
      <c r="D8653" s="42">
        <v>41.3</v>
      </c>
      <c r="E8653" s="43">
        <v>1.0</v>
      </c>
      <c r="F8653" s="19" t="s">
        <v>41</v>
      </c>
      <c r="G8653" s="19" t="s">
        <v>43</v>
      </c>
      <c r="H8653" s="44" t="s">
        <v>39</v>
      </c>
      <c r="I8653" s="19" t="s">
        <v>39</v>
      </c>
    </row>
    <row r="8654">
      <c r="A8654" s="41">
        <v>44417.0</v>
      </c>
      <c r="B8654" s="19">
        <v>956470.0</v>
      </c>
      <c r="C8654" s="19">
        <v>0.0</v>
      </c>
      <c r="D8654" s="42">
        <v>94.5</v>
      </c>
      <c r="E8654" s="43">
        <v>1.0</v>
      </c>
      <c r="F8654" s="19" t="s">
        <v>41</v>
      </c>
      <c r="G8654" s="19" t="s">
        <v>43</v>
      </c>
      <c r="H8654" s="44" t="s">
        <v>39</v>
      </c>
      <c r="I8654" s="19" t="s">
        <v>39</v>
      </c>
    </row>
    <row r="8655">
      <c r="A8655" s="41">
        <v>44419.0</v>
      </c>
      <c r="B8655" s="19">
        <v>958498.0</v>
      </c>
      <c r="C8655" s="19">
        <v>1.0</v>
      </c>
      <c r="D8655" s="42">
        <v>39.1</v>
      </c>
      <c r="E8655" s="43">
        <v>1.0</v>
      </c>
      <c r="F8655" s="19" t="s">
        <v>41</v>
      </c>
      <c r="G8655" s="19" t="s">
        <v>43</v>
      </c>
      <c r="H8655" s="44" t="s">
        <v>39</v>
      </c>
      <c r="I8655" s="19" t="s">
        <v>39</v>
      </c>
    </row>
    <row r="8656">
      <c r="A8656" s="41">
        <v>44414.0</v>
      </c>
      <c r="B8656" s="19">
        <v>954076.0</v>
      </c>
      <c r="C8656" s="19">
        <v>0.0</v>
      </c>
      <c r="D8656" s="42">
        <v>42.8</v>
      </c>
      <c r="E8656" s="43">
        <v>1.0</v>
      </c>
      <c r="F8656" s="19" t="s">
        <v>41</v>
      </c>
      <c r="G8656" s="19" t="s">
        <v>43</v>
      </c>
      <c r="H8656" s="44" t="s">
        <v>39</v>
      </c>
      <c r="I8656" s="19" t="s">
        <v>39</v>
      </c>
    </row>
    <row r="8657">
      <c r="A8657" s="41">
        <v>44415.0</v>
      </c>
      <c r="B8657" s="19">
        <v>954994.0</v>
      </c>
      <c r="C8657" s="19">
        <v>0.0</v>
      </c>
      <c r="D8657" s="42">
        <v>34.2</v>
      </c>
      <c r="E8657" s="43">
        <v>1.0</v>
      </c>
      <c r="F8657" s="19" t="s">
        <v>41</v>
      </c>
      <c r="G8657" s="19" t="s">
        <v>43</v>
      </c>
      <c r="H8657" s="44" t="s">
        <v>39</v>
      </c>
      <c r="I8657" s="19" t="s">
        <v>39</v>
      </c>
    </row>
    <row r="8658">
      <c r="A8658" s="41">
        <v>44418.0</v>
      </c>
      <c r="B8658" s="19">
        <v>957501.0</v>
      </c>
      <c r="C8658" s="19">
        <v>0.0</v>
      </c>
      <c r="D8658" s="42">
        <v>82.0</v>
      </c>
      <c r="E8658" s="43">
        <v>1.0</v>
      </c>
      <c r="F8658" s="19" t="s">
        <v>41</v>
      </c>
      <c r="G8658" s="19" t="s">
        <v>43</v>
      </c>
      <c r="H8658" s="44" t="s">
        <v>39</v>
      </c>
      <c r="I8658" s="19" t="s">
        <v>39</v>
      </c>
    </row>
    <row r="8659">
      <c r="A8659" s="41">
        <v>44418.0</v>
      </c>
      <c r="B8659" s="19">
        <v>957476.0</v>
      </c>
      <c r="C8659" s="19">
        <v>1.0</v>
      </c>
      <c r="D8659" s="42">
        <v>82.0</v>
      </c>
      <c r="E8659" s="43">
        <v>1.0</v>
      </c>
      <c r="F8659" s="19" t="s">
        <v>41</v>
      </c>
      <c r="G8659" s="19" t="s">
        <v>43</v>
      </c>
      <c r="H8659" s="44" t="s">
        <v>39</v>
      </c>
      <c r="I8659" s="19" t="s">
        <v>39</v>
      </c>
    </row>
    <row r="8660">
      <c r="A8660" s="41">
        <v>44423.0</v>
      </c>
      <c r="B8660" s="19">
        <v>960676.0</v>
      </c>
      <c r="C8660" s="19">
        <v>0.0</v>
      </c>
      <c r="D8660" s="42">
        <v>69.0</v>
      </c>
      <c r="E8660" s="43">
        <v>1.0</v>
      </c>
      <c r="F8660" s="19" t="s">
        <v>41</v>
      </c>
      <c r="G8660" s="19" t="s">
        <v>43</v>
      </c>
      <c r="H8660" s="44" t="s">
        <v>39</v>
      </c>
      <c r="I8660" s="19" t="s">
        <v>39</v>
      </c>
    </row>
    <row r="8661">
      <c r="A8661" s="41">
        <v>44409.0</v>
      </c>
      <c r="B8661" s="19">
        <v>949357.0</v>
      </c>
      <c r="C8661" s="19">
        <v>0.0</v>
      </c>
      <c r="D8661" s="42">
        <v>217.9</v>
      </c>
      <c r="E8661" s="43">
        <v>1.0</v>
      </c>
      <c r="F8661" s="19" t="s">
        <v>41</v>
      </c>
      <c r="G8661" s="19" t="s">
        <v>43</v>
      </c>
      <c r="H8661" s="44" t="s">
        <v>39</v>
      </c>
      <c r="I8661" s="19" t="s">
        <v>39</v>
      </c>
    </row>
    <row r="8662">
      <c r="A8662" s="41">
        <v>44410.0</v>
      </c>
      <c r="B8662" s="19">
        <v>951061.0</v>
      </c>
      <c r="C8662" s="19">
        <v>1.0</v>
      </c>
      <c r="D8662" s="42">
        <v>7.7</v>
      </c>
      <c r="E8662" s="43">
        <v>1.0</v>
      </c>
      <c r="F8662" s="19" t="s">
        <v>41</v>
      </c>
      <c r="G8662" s="19" t="s">
        <v>43</v>
      </c>
      <c r="H8662" s="44" t="s">
        <v>39</v>
      </c>
      <c r="I8662" s="19" t="s">
        <v>39</v>
      </c>
    </row>
    <row r="8663">
      <c r="A8663" s="41">
        <v>44410.0</v>
      </c>
      <c r="B8663" s="19">
        <v>950873.0</v>
      </c>
      <c r="C8663" s="19">
        <v>0.0</v>
      </c>
      <c r="D8663" s="42">
        <v>4.9</v>
      </c>
      <c r="E8663" s="43">
        <v>1.0</v>
      </c>
      <c r="F8663" s="19" t="s">
        <v>41</v>
      </c>
      <c r="G8663" s="19" t="s">
        <v>43</v>
      </c>
      <c r="H8663" s="44" t="s">
        <v>39</v>
      </c>
      <c r="I8663" s="19" t="s">
        <v>39</v>
      </c>
    </row>
    <row r="8664">
      <c r="A8664" s="41">
        <v>44414.0</v>
      </c>
      <c r="B8664" s="19">
        <v>954512.0</v>
      </c>
      <c r="C8664" s="19">
        <v>1.0</v>
      </c>
      <c r="D8664" s="42">
        <v>29.4</v>
      </c>
      <c r="E8664" s="43">
        <v>1.0</v>
      </c>
      <c r="F8664" s="19" t="s">
        <v>41</v>
      </c>
      <c r="G8664" s="19" t="s">
        <v>43</v>
      </c>
      <c r="H8664" s="44" t="s">
        <v>39</v>
      </c>
      <c r="I8664" s="19" t="s">
        <v>39</v>
      </c>
    </row>
    <row r="8665">
      <c r="A8665" s="41">
        <v>44417.0</v>
      </c>
      <c r="B8665" s="19">
        <v>956980.0</v>
      </c>
      <c r="C8665" s="19">
        <v>0.0</v>
      </c>
      <c r="D8665" s="42">
        <v>25.6</v>
      </c>
      <c r="E8665" s="43">
        <v>1.0</v>
      </c>
      <c r="F8665" s="19" t="s">
        <v>41</v>
      </c>
      <c r="G8665" s="19" t="s">
        <v>43</v>
      </c>
      <c r="H8665" s="44" t="s">
        <v>39</v>
      </c>
      <c r="I8665" s="19" t="s">
        <v>39</v>
      </c>
    </row>
    <row r="8666">
      <c r="A8666" s="41">
        <v>44418.0</v>
      </c>
      <c r="B8666" s="19">
        <v>957831.0</v>
      </c>
      <c r="C8666" s="19">
        <v>0.0</v>
      </c>
      <c r="D8666" s="42">
        <v>81.3</v>
      </c>
      <c r="E8666" s="43">
        <v>1.0</v>
      </c>
      <c r="F8666" s="19" t="s">
        <v>41</v>
      </c>
      <c r="G8666" s="19" t="s">
        <v>43</v>
      </c>
      <c r="H8666" s="44" t="s">
        <v>39</v>
      </c>
      <c r="I8666" s="19" t="s">
        <v>39</v>
      </c>
    </row>
    <row r="8667">
      <c r="A8667" s="41">
        <v>44419.0</v>
      </c>
      <c r="B8667" s="19">
        <v>958168.0</v>
      </c>
      <c r="C8667" s="19">
        <v>1.0</v>
      </c>
      <c r="D8667" s="42">
        <v>12.0</v>
      </c>
      <c r="E8667" s="43">
        <v>1.0</v>
      </c>
      <c r="F8667" s="19" t="s">
        <v>41</v>
      </c>
      <c r="G8667" s="19" t="s">
        <v>43</v>
      </c>
      <c r="H8667" s="44" t="s">
        <v>39</v>
      </c>
      <c r="I8667" s="19" t="s">
        <v>39</v>
      </c>
    </row>
    <row r="8668">
      <c r="A8668" s="41">
        <v>44419.0</v>
      </c>
      <c r="B8668" s="19">
        <v>957947.0</v>
      </c>
      <c r="C8668" s="19">
        <v>1.0</v>
      </c>
      <c r="D8668" s="42">
        <v>85.0</v>
      </c>
      <c r="E8668" s="43">
        <v>1.0</v>
      </c>
      <c r="F8668" s="19" t="s">
        <v>41</v>
      </c>
      <c r="G8668" s="19" t="s">
        <v>43</v>
      </c>
      <c r="H8668" s="44" t="s">
        <v>39</v>
      </c>
      <c r="I8668" s="19" t="s">
        <v>39</v>
      </c>
    </row>
    <row r="8669">
      <c r="A8669" s="41">
        <v>44409.0</v>
      </c>
      <c r="B8669" s="19">
        <v>949500.0</v>
      </c>
      <c r="C8669" s="19">
        <v>1.0</v>
      </c>
      <c r="D8669" s="42">
        <v>39.8</v>
      </c>
      <c r="E8669" s="43">
        <v>1.0</v>
      </c>
      <c r="F8669" s="19" t="s">
        <v>41</v>
      </c>
      <c r="G8669" s="19" t="s">
        <v>43</v>
      </c>
      <c r="H8669" s="44" t="s">
        <v>39</v>
      </c>
      <c r="I8669" s="19" t="s">
        <v>39</v>
      </c>
    </row>
    <row r="8670">
      <c r="A8670" s="41">
        <v>44418.0</v>
      </c>
      <c r="B8670" s="19">
        <v>957750.0</v>
      </c>
      <c r="C8670" s="19">
        <v>1.0</v>
      </c>
      <c r="D8670" s="42">
        <v>124.4</v>
      </c>
      <c r="E8670" s="43">
        <v>1.0</v>
      </c>
      <c r="F8670" s="19" t="s">
        <v>41</v>
      </c>
      <c r="G8670" s="19" t="s">
        <v>43</v>
      </c>
      <c r="H8670" s="44" t="s">
        <v>39</v>
      </c>
      <c r="I8670" s="19" t="s">
        <v>39</v>
      </c>
    </row>
    <row r="8671">
      <c r="A8671" s="41">
        <v>44411.0</v>
      </c>
      <c r="B8671" s="19">
        <v>951663.0</v>
      </c>
      <c r="C8671" s="19">
        <v>0.0</v>
      </c>
      <c r="D8671" s="42">
        <v>13.8</v>
      </c>
      <c r="E8671" s="43">
        <v>1.0</v>
      </c>
      <c r="F8671" s="19" t="s">
        <v>41</v>
      </c>
      <c r="G8671" s="19" t="s">
        <v>43</v>
      </c>
      <c r="H8671" s="44" t="s">
        <v>39</v>
      </c>
      <c r="I8671" s="19" t="s">
        <v>39</v>
      </c>
    </row>
    <row r="8672">
      <c r="A8672" s="41">
        <v>44412.0</v>
      </c>
      <c r="B8672" s="19">
        <v>952418.0</v>
      </c>
      <c r="C8672" s="19">
        <v>0.0</v>
      </c>
      <c r="D8672" s="42">
        <v>98.4</v>
      </c>
      <c r="E8672" s="43">
        <v>1.0</v>
      </c>
      <c r="F8672" s="19" t="s">
        <v>41</v>
      </c>
      <c r="G8672" s="19" t="s">
        <v>43</v>
      </c>
      <c r="H8672" s="44" t="s">
        <v>39</v>
      </c>
      <c r="I8672" s="19" t="s">
        <v>39</v>
      </c>
    </row>
    <row r="8673">
      <c r="A8673" s="41">
        <v>44413.0</v>
      </c>
      <c r="B8673" s="19">
        <v>953413.0</v>
      </c>
      <c r="C8673" s="19">
        <v>0.0</v>
      </c>
      <c r="D8673" s="42">
        <v>136.8</v>
      </c>
      <c r="E8673" s="43">
        <v>1.0</v>
      </c>
      <c r="F8673" s="19" t="s">
        <v>41</v>
      </c>
      <c r="G8673" s="19" t="s">
        <v>43</v>
      </c>
      <c r="H8673" s="44" t="s">
        <v>39</v>
      </c>
      <c r="I8673" s="19" t="s">
        <v>39</v>
      </c>
    </row>
    <row r="8674">
      <c r="A8674" s="41">
        <v>44418.0</v>
      </c>
      <c r="B8674" s="19">
        <v>957174.0</v>
      </c>
      <c r="C8674" s="19">
        <v>1.0</v>
      </c>
      <c r="D8674" s="42">
        <v>97.1</v>
      </c>
      <c r="E8674" s="43">
        <v>1.0</v>
      </c>
      <c r="F8674" s="19" t="s">
        <v>41</v>
      </c>
      <c r="G8674" s="19" t="s">
        <v>43</v>
      </c>
      <c r="H8674" s="44" t="s">
        <v>39</v>
      </c>
      <c r="I8674" s="19" t="s">
        <v>39</v>
      </c>
    </row>
    <row r="8675">
      <c r="A8675" s="41">
        <v>44422.0</v>
      </c>
      <c r="B8675" s="19">
        <v>960296.0</v>
      </c>
      <c r="C8675" s="19">
        <v>0.0</v>
      </c>
      <c r="D8675" s="42">
        <v>126.0</v>
      </c>
      <c r="E8675" s="43">
        <v>1.0</v>
      </c>
      <c r="F8675" s="19" t="s">
        <v>41</v>
      </c>
      <c r="G8675" s="19" t="s">
        <v>43</v>
      </c>
      <c r="H8675" s="44" t="s">
        <v>39</v>
      </c>
      <c r="I8675" s="19" t="s">
        <v>39</v>
      </c>
    </row>
    <row r="8676">
      <c r="A8676" s="41">
        <v>44413.0</v>
      </c>
      <c r="B8676" s="19">
        <v>953848.0</v>
      </c>
      <c r="C8676" s="19">
        <v>0.0</v>
      </c>
      <c r="D8676" s="42">
        <v>138.0</v>
      </c>
      <c r="E8676" s="43">
        <v>1.0</v>
      </c>
      <c r="F8676" s="19" t="s">
        <v>41</v>
      </c>
      <c r="G8676" s="19" t="s">
        <v>43</v>
      </c>
      <c r="H8676" s="44" t="s">
        <v>39</v>
      </c>
      <c r="I8676" s="19" t="s">
        <v>39</v>
      </c>
    </row>
    <row r="8677">
      <c r="A8677" s="41">
        <v>44418.0</v>
      </c>
      <c r="B8677" s="19">
        <v>957709.0</v>
      </c>
      <c r="C8677" s="19">
        <v>0.0</v>
      </c>
      <c r="D8677" s="42">
        <v>21.5</v>
      </c>
      <c r="E8677" s="43">
        <v>1.0</v>
      </c>
      <c r="F8677" s="19" t="s">
        <v>41</v>
      </c>
      <c r="G8677" s="19" t="s">
        <v>43</v>
      </c>
      <c r="H8677" s="44" t="s">
        <v>39</v>
      </c>
      <c r="I8677" s="19" t="s">
        <v>39</v>
      </c>
    </row>
    <row r="8678">
      <c r="A8678" s="41">
        <v>44410.0</v>
      </c>
      <c r="B8678" s="19">
        <v>950237.0</v>
      </c>
      <c r="C8678" s="19">
        <v>0.0</v>
      </c>
      <c r="D8678" s="42">
        <v>59.7</v>
      </c>
      <c r="E8678" s="43">
        <v>1.0</v>
      </c>
      <c r="F8678" s="19" t="s">
        <v>41</v>
      </c>
      <c r="G8678" s="19" t="s">
        <v>43</v>
      </c>
      <c r="H8678" s="44" t="s">
        <v>39</v>
      </c>
      <c r="I8678" s="19" t="s">
        <v>39</v>
      </c>
    </row>
    <row r="8679">
      <c r="A8679" s="41">
        <v>44411.0</v>
      </c>
      <c r="B8679" s="19">
        <v>951331.0</v>
      </c>
      <c r="C8679" s="19">
        <v>0.0</v>
      </c>
      <c r="D8679" s="42">
        <v>123.3</v>
      </c>
      <c r="E8679" s="43">
        <v>1.0</v>
      </c>
      <c r="F8679" s="19" t="s">
        <v>41</v>
      </c>
      <c r="G8679" s="19" t="s">
        <v>43</v>
      </c>
      <c r="H8679" s="44" t="s">
        <v>39</v>
      </c>
      <c r="I8679" s="19" t="s">
        <v>39</v>
      </c>
    </row>
    <row r="8680">
      <c r="A8680" s="41">
        <v>44414.0</v>
      </c>
      <c r="B8680" s="19">
        <v>954116.0</v>
      </c>
      <c r="C8680" s="19">
        <v>0.0</v>
      </c>
      <c r="D8680" s="42">
        <v>70.0</v>
      </c>
      <c r="E8680" s="43">
        <v>1.0</v>
      </c>
      <c r="F8680" s="19" t="s">
        <v>41</v>
      </c>
      <c r="G8680" s="19" t="s">
        <v>43</v>
      </c>
      <c r="H8680" s="44" t="s">
        <v>39</v>
      </c>
      <c r="I8680" s="19" t="s">
        <v>39</v>
      </c>
    </row>
    <row r="8681">
      <c r="A8681" s="41">
        <v>44414.0</v>
      </c>
      <c r="B8681" s="19">
        <v>954560.0</v>
      </c>
      <c r="C8681" s="19">
        <v>1.0</v>
      </c>
      <c r="D8681" s="42">
        <v>16.8</v>
      </c>
      <c r="E8681" s="43">
        <v>1.0</v>
      </c>
      <c r="F8681" s="19" t="s">
        <v>41</v>
      </c>
      <c r="G8681" s="19" t="s">
        <v>43</v>
      </c>
      <c r="H8681" s="44" t="s">
        <v>39</v>
      </c>
      <c r="I8681" s="19" t="s">
        <v>39</v>
      </c>
    </row>
    <row r="8682">
      <c r="A8682" s="41">
        <v>44416.0</v>
      </c>
      <c r="B8682" s="19">
        <v>956007.0</v>
      </c>
      <c r="C8682" s="19">
        <v>0.0</v>
      </c>
      <c r="D8682" s="42">
        <v>42.9</v>
      </c>
      <c r="E8682" s="43">
        <v>1.0</v>
      </c>
      <c r="F8682" s="19" t="s">
        <v>41</v>
      </c>
      <c r="G8682" s="19" t="s">
        <v>43</v>
      </c>
      <c r="H8682" s="44" t="s">
        <v>39</v>
      </c>
      <c r="I8682" s="19" t="s">
        <v>39</v>
      </c>
    </row>
    <row r="8683">
      <c r="A8683" s="41">
        <v>44409.0</v>
      </c>
      <c r="B8683" s="19">
        <v>949889.0</v>
      </c>
      <c r="C8683" s="19">
        <v>1.0</v>
      </c>
      <c r="D8683" s="42">
        <v>52.3</v>
      </c>
      <c r="E8683" s="43">
        <v>1.0</v>
      </c>
      <c r="F8683" s="19" t="s">
        <v>41</v>
      </c>
      <c r="G8683" s="19" t="s">
        <v>43</v>
      </c>
      <c r="H8683" s="44" t="s">
        <v>39</v>
      </c>
      <c r="I8683" s="19" t="s">
        <v>39</v>
      </c>
    </row>
    <row r="8684">
      <c r="A8684" s="41">
        <v>44410.0</v>
      </c>
      <c r="B8684" s="19">
        <v>950563.0</v>
      </c>
      <c r="C8684" s="19">
        <v>1.0</v>
      </c>
      <c r="D8684" s="42">
        <v>113.2</v>
      </c>
      <c r="E8684" s="43">
        <v>1.0</v>
      </c>
      <c r="F8684" s="19" t="s">
        <v>41</v>
      </c>
      <c r="G8684" s="19" t="s">
        <v>43</v>
      </c>
      <c r="H8684" s="44" t="s">
        <v>39</v>
      </c>
      <c r="I8684" s="19" t="s">
        <v>39</v>
      </c>
    </row>
    <row r="8685">
      <c r="A8685" s="41">
        <v>44411.0</v>
      </c>
      <c r="B8685" s="19">
        <v>951467.0</v>
      </c>
      <c r="C8685" s="19">
        <v>0.0</v>
      </c>
      <c r="D8685" s="42">
        <v>33.4</v>
      </c>
      <c r="E8685" s="43">
        <v>1.0</v>
      </c>
      <c r="F8685" s="19" t="s">
        <v>41</v>
      </c>
      <c r="G8685" s="19" t="s">
        <v>43</v>
      </c>
      <c r="H8685" s="44" t="s">
        <v>39</v>
      </c>
      <c r="I8685" s="19" t="s">
        <v>39</v>
      </c>
    </row>
    <row r="8686">
      <c r="A8686" s="41">
        <v>44411.0</v>
      </c>
      <c r="B8686" s="19">
        <v>951428.0</v>
      </c>
      <c r="C8686" s="19">
        <v>0.0</v>
      </c>
      <c r="D8686" s="42">
        <v>16.2</v>
      </c>
      <c r="E8686" s="43">
        <v>1.0</v>
      </c>
      <c r="F8686" s="19" t="s">
        <v>41</v>
      </c>
      <c r="G8686" s="19" t="s">
        <v>43</v>
      </c>
      <c r="H8686" s="44" t="s">
        <v>39</v>
      </c>
      <c r="I8686" s="19" t="s">
        <v>39</v>
      </c>
    </row>
    <row r="8687">
      <c r="A8687" s="41">
        <v>44411.0</v>
      </c>
      <c r="B8687" s="19">
        <v>951359.0</v>
      </c>
      <c r="C8687" s="19">
        <v>0.0</v>
      </c>
      <c r="D8687" s="42">
        <v>95.2</v>
      </c>
      <c r="E8687" s="43">
        <v>1.0</v>
      </c>
      <c r="F8687" s="19" t="s">
        <v>41</v>
      </c>
      <c r="G8687" s="19" t="s">
        <v>43</v>
      </c>
      <c r="H8687" s="44" t="s">
        <v>39</v>
      </c>
      <c r="I8687" s="19" t="s">
        <v>39</v>
      </c>
    </row>
    <row r="8688">
      <c r="A8688" s="41">
        <v>44413.0</v>
      </c>
      <c r="B8688" s="19">
        <v>953613.0</v>
      </c>
      <c r="C8688" s="19">
        <v>0.0</v>
      </c>
      <c r="D8688" s="42">
        <v>64.2</v>
      </c>
      <c r="E8688" s="43">
        <v>1.0</v>
      </c>
      <c r="F8688" s="19" t="s">
        <v>41</v>
      </c>
      <c r="G8688" s="19" t="s">
        <v>43</v>
      </c>
      <c r="H8688" s="44" t="s">
        <v>39</v>
      </c>
      <c r="I8688" s="19" t="s">
        <v>39</v>
      </c>
    </row>
    <row r="8689">
      <c r="A8689" s="41">
        <v>44416.0</v>
      </c>
      <c r="B8689" s="19">
        <v>955970.0</v>
      </c>
      <c r="C8689" s="19">
        <v>1.0</v>
      </c>
      <c r="D8689" s="42">
        <v>11.7</v>
      </c>
      <c r="E8689" s="43">
        <v>1.0</v>
      </c>
      <c r="F8689" s="19" t="s">
        <v>41</v>
      </c>
      <c r="G8689" s="19" t="s">
        <v>43</v>
      </c>
      <c r="H8689" s="44" t="s">
        <v>39</v>
      </c>
      <c r="I8689" s="19" t="s">
        <v>39</v>
      </c>
    </row>
    <row r="8690">
      <c r="A8690" s="41">
        <v>44422.0</v>
      </c>
      <c r="B8690" s="19">
        <v>960134.0</v>
      </c>
      <c r="C8690" s="19">
        <v>1.0</v>
      </c>
      <c r="D8690" s="42">
        <v>50.0</v>
      </c>
      <c r="E8690" s="43">
        <v>1.0</v>
      </c>
      <c r="F8690" s="19" t="s">
        <v>41</v>
      </c>
      <c r="G8690" s="19" t="s">
        <v>43</v>
      </c>
      <c r="H8690" s="44" t="s">
        <v>39</v>
      </c>
      <c r="I8690" s="19" t="s">
        <v>39</v>
      </c>
    </row>
    <row r="8691">
      <c r="A8691" s="41">
        <v>44410.0</v>
      </c>
      <c r="B8691" s="19">
        <v>950623.0</v>
      </c>
      <c r="C8691" s="19">
        <v>0.0</v>
      </c>
      <c r="D8691" s="42">
        <v>38.9</v>
      </c>
      <c r="E8691" s="43">
        <v>1.0</v>
      </c>
      <c r="F8691" s="19" t="s">
        <v>41</v>
      </c>
      <c r="G8691" s="19" t="s">
        <v>43</v>
      </c>
      <c r="H8691" s="44" t="s">
        <v>39</v>
      </c>
      <c r="I8691" s="19" t="s">
        <v>39</v>
      </c>
    </row>
    <row r="8692">
      <c r="A8692" s="41">
        <v>44412.0</v>
      </c>
      <c r="B8692" s="19">
        <v>952530.0</v>
      </c>
      <c r="C8692" s="19">
        <v>0.0</v>
      </c>
      <c r="D8692" s="42">
        <v>65.3</v>
      </c>
      <c r="E8692" s="43">
        <v>1.0</v>
      </c>
      <c r="F8692" s="19" t="s">
        <v>41</v>
      </c>
      <c r="G8692" s="19" t="s">
        <v>43</v>
      </c>
      <c r="H8692" s="44" t="s">
        <v>39</v>
      </c>
      <c r="I8692" s="19" t="s">
        <v>39</v>
      </c>
    </row>
    <row r="8693">
      <c r="A8693" s="41">
        <v>44416.0</v>
      </c>
      <c r="B8693" s="19">
        <v>956004.0</v>
      </c>
      <c r="C8693" s="19">
        <v>0.0</v>
      </c>
      <c r="D8693" s="42">
        <v>64.4</v>
      </c>
      <c r="E8693" s="43">
        <v>1.0</v>
      </c>
      <c r="F8693" s="19" t="s">
        <v>41</v>
      </c>
      <c r="G8693" s="19" t="s">
        <v>43</v>
      </c>
      <c r="H8693" s="44" t="s">
        <v>39</v>
      </c>
      <c r="I8693" s="19" t="s">
        <v>39</v>
      </c>
    </row>
    <row r="8694">
      <c r="A8694" s="41">
        <v>44422.0</v>
      </c>
      <c r="B8694" s="19">
        <v>959986.0</v>
      </c>
      <c r="C8694" s="19">
        <v>1.0</v>
      </c>
      <c r="D8694" s="42">
        <v>93.7</v>
      </c>
      <c r="E8694" s="43">
        <v>1.0</v>
      </c>
      <c r="F8694" s="19" t="s">
        <v>41</v>
      </c>
      <c r="G8694" s="19" t="s">
        <v>43</v>
      </c>
      <c r="H8694" s="44" t="s">
        <v>39</v>
      </c>
      <c r="I8694" s="19" t="s">
        <v>39</v>
      </c>
    </row>
    <row r="8695">
      <c r="A8695" s="41">
        <v>44422.0</v>
      </c>
      <c r="B8695" s="19">
        <v>960206.0</v>
      </c>
      <c r="C8695" s="19">
        <v>0.0</v>
      </c>
      <c r="D8695" s="42">
        <v>109.4</v>
      </c>
      <c r="E8695" s="43">
        <v>1.0</v>
      </c>
      <c r="F8695" s="19" t="s">
        <v>41</v>
      </c>
      <c r="G8695" s="19" t="s">
        <v>43</v>
      </c>
      <c r="H8695" s="44" t="s">
        <v>39</v>
      </c>
      <c r="I8695" s="19" t="s">
        <v>39</v>
      </c>
    </row>
    <row r="8696">
      <c r="A8696" s="41">
        <v>44422.0</v>
      </c>
      <c r="B8696" s="19">
        <v>960195.0</v>
      </c>
      <c r="C8696" s="19">
        <v>0.0</v>
      </c>
      <c r="D8696" s="42">
        <v>109.4</v>
      </c>
      <c r="E8696" s="43">
        <v>1.0</v>
      </c>
      <c r="F8696" s="19" t="s">
        <v>41</v>
      </c>
      <c r="G8696" s="19" t="s">
        <v>43</v>
      </c>
      <c r="H8696" s="44" t="s">
        <v>39</v>
      </c>
      <c r="I8696" s="19" t="s">
        <v>39</v>
      </c>
    </row>
    <row r="8697">
      <c r="A8697" s="41">
        <v>44409.0</v>
      </c>
      <c r="B8697" s="19">
        <v>949791.0</v>
      </c>
      <c r="C8697" s="19">
        <v>1.0</v>
      </c>
      <c r="D8697" s="42">
        <v>153.4</v>
      </c>
      <c r="E8697" s="43">
        <v>1.0</v>
      </c>
      <c r="F8697" s="19" t="s">
        <v>41</v>
      </c>
      <c r="G8697" s="19" t="s">
        <v>43</v>
      </c>
      <c r="H8697" s="44" t="s">
        <v>39</v>
      </c>
      <c r="I8697" s="19" t="s">
        <v>39</v>
      </c>
    </row>
    <row r="8698">
      <c r="A8698" s="41">
        <v>44409.0</v>
      </c>
      <c r="B8698" s="19">
        <v>949555.0</v>
      </c>
      <c r="C8698" s="19">
        <v>1.0</v>
      </c>
      <c r="D8698" s="42">
        <v>24.9</v>
      </c>
      <c r="E8698" s="43">
        <v>1.0</v>
      </c>
      <c r="F8698" s="19" t="s">
        <v>41</v>
      </c>
      <c r="G8698" s="19" t="s">
        <v>43</v>
      </c>
      <c r="H8698" s="44" t="s">
        <v>39</v>
      </c>
      <c r="I8698" s="19" t="s">
        <v>39</v>
      </c>
    </row>
    <row r="8699">
      <c r="A8699" s="41">
        <v>44411.0</v>
      </c>
      <c r="B8699" s="19">
        <v>951671.0</v>
      </c>
      <c r="C8699" s="19">
        <v>0.0</v>
      </c>
      <c r="D8699" s="42">
        <v>91.0</v>
      </c>
      <c r="E8699" s="43">
        <v>1.0</v>
      </c>
      <c r="F8699" s="19" t="s">
        <v>41</v>
      </c>
      <c r="G8699" s="19" t="s">
        <v>43</v>
      </c>
      <c r="H8699" s="44" t="s">
        <v>39</v>
      </c>
      <c r="I8699" s="19" t="s">
        <v>39</v>
      </c>
    </row>
    <row r="8700">
      <c r="A8700" s="41">
        <v>44410.0</v>
      </c>
      <c r="B8700" s="19">
        <v>950061.0</v>
      </c>
      <c r="C8700" s="19">
        <v>0.0</v>
      </c>
      <c r="D8700" s="42">
        <v>37.3</v>
      </c>
      <c r="E8700" s="43">
        <v>1.0</v>
      </c>
      <c r="F8700" s="19" t="s">
        <v>41</v>
      </c>
      <c r="G8700" s="19" t="s">
        <v>43</v>
      </c>
      <c r="H8700" s="44" t="s">
        <v>39</v>
      </c>
      <c r="I8700" s="19" t="s">
        <v>39</v>
      </c>
    </row>
    <row r="8701">
      <c r="A8701" s="41">
        <v>44414.0</v>
      </c>
      <c r="B8701" s="19">
        <v>954248.0</v>
      </c>
      <c r="C8701" s="19">
        <v>0.0</v>
      </c>
      <c r="D8701" s="42">
        <v>165.6</v>
      </c>
      <c r="E8701" s="43">
        <v>1.0</v>
      </c>
      <c r="F8701" s="19" t="s">
        <v>41</v>
      </c>
      <c r="G8701" s="19" t="s">
        <v>43</v>
      </c>
      <c r="H8701" s="44" t="s">
        <v>39</v>
      </c>
      <c r="I8701" s="19" t="s">
        <v>39</v>
      </c>
    </row>
    <row r="8702">
      <c r="A8702" s="41">
        <v>44419.0</v>
      </c>
      <c r="B8702" s="19">
        <v>958018.0</v>
      </c>
      <c r="C8702" s="19">
        <v>1.0</v>
      </c>
      <c r="D8702" s="42">
        <v>15.8</v>
      </c>
      <c r="E8702" s="43">
        <v>1.0</v>
      </c>
      <c r="F8702" s="19" t="s">
        <v>41</v>
      </c>
      <c r="G8702" s="19" t="s">
        <v>43</v>
      </c>
      <c r="H8702" s="44" t="s">
        <v>39</v>
      </c>
      <c r="I8702" s="19" t="s">
        <v>39</v>
      </c>
    </row>
    <row r="8703">
      <c r="A8703" s="41">
        <v>44421.0</v>
      </c>
      <c r="B8703" s="19">
        <v>959677.0</v>
      </c>
      <c r="C8703" s="19">
        <v>0.0</v>
      </c>
      <c r="D8703" s="42">
        <v>57.2</v>
      </c>
      <c r="E8703" s="43">
        <v>1.0</v>
      </c>
      <c r="F8703" s="19" t="s">
        <v>41</v>
      </c>
      <c r="G8703" s="19" t="s">
        <v>43</v>
      </c>
      <c r="H8703" s="44" t="s">
        <v>39</v>
      </c>
      <c r="I8703" s="19" t="s">
        <v>39</v>
      </c>
    </row>
    <row r="8704">
      <c r="A8704" s="41">
        <v>44423.0</v>
      </c>
      <c r="B8704" s="19">
        <v>961165.0</v>
      </c>
      <c r="C8704" s="19">
        <v>1.0</v>
      </c>
      <c r="D8704" s="42">
        <v>16.5</v>
      </c>
      <c r="E8704" s="43">
        <v>1.0</v>
      </c>
      <c r="F8704" s="19" t="s">
        <v>41</v>
      </c>
      <c r="G8704" s="19" t="s">
        <v>43</v>
      </c>
      <c r="H8704" s="44" t="s">
        <v>39</v>
      </c>
      <c r="I8704" s="19" t="s">
        <v>39</v>
      </c>
    </row>
    <row r="8705">
      <c r="A8705" s="41">
        <v>44418.0</v>
      </c>
      <c r="B8705" s="19">
        <v>957805.0</v>
      </c>
      <c r="C8705" s="19">
        <v>1.0</v>
      </c>
      <c r="D8705" s="42">
        <v>10.8</v>
      </c>
      <c r="E8705" s="43">
        <v>1.0</v>
      </c>
      <c r="F8705" s="19" t="s">
        <v>41</v>
      </c>
      <c r="G8705" s="19" t="s">
        <v>43</v>
      </c>
      <c r="H8705" s="44" t="s">
        <v>39</v>
      </c>
      <c r="I8705" s="19" t="s">
        <v>39</v>
      </c>
    </row>
    <row r="8706">
      <c r="A8706" s="41">
        <v>44419.0</v>
      </c>
      <c r="B8706" s="19">
        <v>958314.0</v>
      </c>
      <c r="C8706" s="19">
        <v>1.0</v>
      </c>
      <c r="D8706" s="42">
        <v>15.8</v>
      </c>
      <c r="E8706" s="43">
        <v>1.0</v>
      </c>
      <c r="F8706" s="19" t="s">
        <v>41</v>
      </c>
      <c r="G8706" s="19" t="s">
        <v>43</v>
      </c>
      <c r="H8706" s="44" t="s">
        <v>39</v>
      </c>
      <c r="I8706" s="19" t="s">
        <v>39</v>
      </c>
    </row>
    <row r="8707">
      <c r="A8707" s="41">
        <v>44410.0</v>
      </c>
      <c r="B8707" s="19">
        <v>950036.0</v>
      </c>
      <c r="C8707" s="19">
        <v>0.0</v>
      </c>
      <c r="D8707" s="42">
        <v>38.5</v>
      </c>
      <c r="E8707" s="43">
        <v>1.0</v>
      </c>
      <c r="F8707" s="19" t="s">
        <v>41</v>
      </c>
      <c r="G8707" s="19" t="s">
        <v>43</v>
      </c>
      <c r="H8707" s="44" t="s">
        <v>39</v>
      </c>
      <c r="I8707" s="19" t="s">
        <v>39</v>
      </c>
    </row>
    <row r="8708">
      <c r="A8708" s="41">
        <v>44412.0</v>
      </c>
      <c r="B8708" s="19">
        <v>952068.0</v>
      </c>
      <c r="C8708" s="19">
        <v>0.0</v>
      </c>
      <c r="D8708" s="42">
        <v>59.8</v>
      </c>
      <c r="E8708" s="43">
        <v>1.0</v>
      </c>
      <c r="F8708" s="19" t="s">
        <v>41</v>
      </c>
      <c r="G8708" s="19" t="s">
        <v>43</v>
      </c>
      <c r="H8708" s="44" t="s">
        <v>39</v>
      </c>
      <c r="I8708" s="19" t="s">
        <v>39</v>
      </c>
    </row>
    <row r="8709">
      <c r="A8709" s="41">
        <v>44412.0</v>
      </c>
      <c r="B8709" s="19">
        <v>952171.0</v>
      </c>
      <c r="C8709" s="19">
        <v>0.0</v>
      </c>
      <c r="D8709" s="42">
        <v>133.5</v>
      </c>
      <c r="E8709" s="43">
        <v>1.0</v>
      </c>
      <c r="F8709" s="19" t="s">
        <v>41</v>
      </c>
      <c r="G8709" s="19" t="s">
        <v>43</v>
      </c>
      <c r="H8709" s="44" t="s">
        <v>39</v>
      </c>
      <c r="I8709" s="19" t="s">
        <v>39</v>
      </c>
    </row>
    <row r="8710">
      <c r="A8710" s="41">
        <v>44414.0</v>
      </c>
      <c r="B8710" s="19">
        <v>954236.0</v>
      </c>
      <c r="C8710" s="19">
        <v>0.0</v>
      </c>
      <c r="D8710" s="42">
        <v>58.0</v>
      </c>
      <c r="E8710" s="43">
        <v>1.0</v>
      </c>
      <c r="F8710" s="19" t="s">
        <v>41</v>
      </c>
      <c r="G8710" s="19" t="s">
        <v>43</v>
      </c>
      <c r="H8710" s="44" t="s">
        <v>39</v>
      </c>
      <c r="I8710" s="19" t="s">
        <v>39</v>
      </c>
    </row>
    <row r="8711">
      <c r="A8711" s="41">
        <v>44416.0</v>
      </c>
      <c r="B8711" s="19">
        <v>955580.0</v>
      </c>
      <c r="C8711" s="19">
        <v>0.0</v>
      </c>
      <c r="D8711" s="42">
        <v>61.8</v>
      </c>
      <c r="E8711" s="43">
        <v>1.0</v>
      </c>
      <c r="F8711" s="19" t="s">
        <v>41</v>
      </c>
      <c r="G8711" s="19" t="s">
        <v>43</v>
      </c>
      <c r="H8711" s="44" t="s">
        <v>39</v>
      </c>
      <c r="I8711" s="19" t="s">
        <v>39</v>
      </c>
    </row>
    <row r="8712">
      <c r="A8712" s="41">
        <v>44420.0</v>
      </c>
      <c r="B8712" s="19">
        <v>959180.0</v>
      </c>
      <c r="C8712" s="19">
        <v>0.0</v>
      </c>
      <c r="D8712" s="42">
        <v>76.9</v>
      </c>
      <c r="E8712" s="43">
        <v>1.0</v>
      </c>
      <c r="F8712" s="19" t="s">
        <v>41</v>
      </c>
      <c r="G8712" s="19" t="s">
        <v>43</v>
      </c>
      <c r="H8712" s="44" t="s">
        <v>39</v>
      </c>
      <c r="I8712" s="19" t="s">
        <v>39</v>
      </c>
    </row>
    <row r="8713">
      <c r="A8713" s="41">
        <v>44410.0</v>
      </c>
      <c r="B8713" s="19">
        <v>950672.0</v>
      </c>
      <c r="C8713" s="19">
        <v>0.0</v>
      </c>
      <c r="D8713" s="42">
        <v>7.1</v>
      </c>
      <c r="E8713" s="43">
        <v>1.0</v>
      </c>
      <c r="F8713" s="19" t="s">
        <v>41</v>
      </c>
      <c r="G8713" s="19" t="s">
        <v>43</v>
      </c>
      <c r="H8713" s="44" t="s">
        <v>39</v>
      </c>
      <c r="I8713" s="19" t="s">
        <v>39</v>
      </c>
    </row>
    <row r="8714">
      <c r="A8714" s="41">
        <v>44411.0</v>
      </c>
      <c r="B8714" s="19">
        <v>951427.0</v>
      </c>
      <c r="C8714" s="19">
        <v>0.0</v>
      </c>
      <c r="D8714" s="42">
        <v>62.7</v>
      </c>
      <c r="E8714" s="43">
        <v>1.0</v>
      </c>
      <c r="F8714" s="19" t="s">
        <v>41</v>
      </c>
      <c r="G8714" s="19" t="s">
        <v>43</v>
      </c>
      <c r="H8714" s="44" t="s">
        <v>39</v>
      </c>
      <c r="I8714" s="19" t="s">
        <v>39</v>
      </c>
    </row>
    <row r="8715">
      <c r="A8715" s="41">
        <v>44412.0</v>
      </c>
      <c r="B8715" s="19">
        <v>952306.0</v>
      </c>
      <c r="C8715" s="19">
        <v>1.0</v>
      </c>
      <c r="D8715" s="42">
        <v>155.5</v>
      </c>
      <c r="E8715" s="43">
        <v>1.0</v>
      </c>
      <c r="F8715" s="19" t="s">
        <v>41</v>
      </c>
      <c r="G8715" s="19" t="s">
        <v>43</v>
      </c>
      <c r="H8715" s="44" t="s">
        <v>39</v>
      </c>
      <c r="I8715" s="19" t="s">
        <v>39</v>
      </c>
    </row>
    <row r="8716">
      <c r="A8716" s="41">
        <v>44411.0</v>
      </c>
      <c r="B8716" s="19">
        <v>951179.0</v>
      </c>
      <c r="C8716" s="19">
        <v>1.0</v>
      </c>
      <c r="D8716" s="42">
        <v>96.2</v>
      </c>
      <c r="E8716" s="43">
        <v>1.0</v>
      </c>
      <c r="F8716" s="19" t="s">
        <v>41</v>
      </c>
      <c r="G8716" s="19" t="s">
        <v>43</v>
      </c>
      <c r="H8716" s="44" t="s">
        <v>39</v>
      </c>
      <c r="I8716" s="19" t="s">
        <v>39</v>
      </c>
    </row>
    <row r="8717">
      <c r="A8717" s="41">
        <v>44414.0</v>
      </c>
      <c r="B8717" s="19">
        <v>954242.0</v>
      </c>
      <c r="C8717" s="19">
        <v>1.0</v>
      </c>
      <c r="D8717" s="42">
        <v>72.6</v>
      </c>
      <c r="E8717" s="43">
        <v>1.0</v>
      </c>
      <c r="F8717" s="19" t="s">
        <v>41</v>
      </c>
      <c r="G8717" s="19" t="s">
        <v>43</v>
      </c>
      <c r="H8717" s="44" t="s">
        <v>39</v>
      </c>
      <c r="I8717" s="19" t="s">
        <v>39</v>
      </c>
    </row>
    <row r="8718">
      <c r="A8718" s="41">
        <v>44415.0</v>
      </c>
      <c r="B8718" s="19">
        <v>954958.0</v>
      </c>
      <c r="C8718" s="19">
        <v>0.0</v>
      </c>
      <c r="D8718" s="42">
        <v>60.1</v>
      </c>
      <c r="E8718" s="43">
        <v>1.0</v>
      </c>
      <c r="F8718" s="19" t="s">
        <v>41</v>
      </c>
      <c r="G8718" s="19" t="s">
        <v>43</v>
      </c>
      <c r="H8718" s="44" t="s">
        <v>39</v>
      </c>
      <c r="I8718" s="19" t="s">
        <v>39</v>
      </c>
    </row>
    <row r="8719">
      <c r="A8719" s="41">
        <v>44415.0</v>
      </c>
      <c r="B8719" s="19">
        <v>955057.0</v>
      </c>
      <c r="C8719" s="19">
        <v>1.0</v>
      </c>
      <c r="D8719" s="42">
        <v>66.7</v>
      </c>
      <c r="E8719" s="43">
        <v>1.0</v>
      </c>
      <c r="F8719" s="19" t="s">
        <v>41</v>
      </c>
      <c r="G8719" s="19" t="s">
        <v>43</v>
      </c>
      <c r="H8719" s="44" t="s">
        <v>39</v>
      </c>
      <c r="I8719" s="19" t="s">
        <v>39</v>
      </c>
    </row>
    <row r="8720">
      <c r="A8720" s="41">
        <v>44417.0</v>
      </c>
      <c r="B8720" s="19">
        <v>956576.0</v>
      </c>
      <c r="C8720" s="19">
        <v>0.0</v>
      </c>
      <c r="D8720" s="42">
        <v>16.7</v>
      </c>
      <c r="E8720" s="43">
        <v>1.0</v>
      </c>
      <c r="F8720" s="19" t="s">
        <v>41</v>
      </c>
      <c r="G8720" s="19" t="s">
        <v>43</v>
      </c>
      <c r="H8720" s="44" t="s">
        <v>39</v>
      </c>
      <c r="I8720" s="19" t="s">
        <v>39</v>
      </c>
    </row>
    <row r="8721">
      <c r="A8721" s="41">
        <v>44416.0</v>
      </c>
      <c r="B8721" s="19">
        <v>956321.0</v>
      </c>
      <c r="C8721" s="19">
        <v>0.0</v>
      </c>
      <c r="D8721" s="42">
        <v>40.1</v>
      </c>
      <c r="E8721" s="43">
        <v>1.0</v>
      </c>
      <c r="F8721" s="19" t="s">
        <v>41</v>
      </c>
      <c r="G8721" s="19" t="s">
        <v>43</v>
      </c>
      <c r="H8721" s="44" t="s">
        <v>39</v>
      </c>
      <c r="I8721" s="19" t="s">
        <v>39</v>
      </c>
    </row>
    <row r="8722">
      <c r="A8722" s="41">
        <v>44410.0</v>
      </c>
      <c r="B8722" s="19">
        <v>950442.0</v>
      </c>
      <c r="C8722" s="19">
        <v>0.0</v>
      </c>
      <c r="D8722" s="42">
        <v>72.6</v>
      </c>
      <c r="E8722" s="43">
        <v>1.0</v>
      </c>
      <c r="F8722" s="19" t="s">
        <v>41</v>
      </c>
      <c r="G8722" s="19" t="s">
        <v>43</v>
      </c>
      <c r="H8722" s="44" t="s">
        <v>39</v>
      </c>
      <c r="I8722" s="19" t="s">
        <v>39</v>
      </c>
    </row>
    <row r="8723">
      <c r="A8723" s="41">
        <v>44411.0</v>
      </c>
      <c r="B8723" s="19">
        <v>951207.0</v>
      </c>
      <c r="C8723" s="19">
        <v>0.0</v>
      </c>
      <c r="D8723" s="42">
        <v>210.8</v>
      </c>
      <c r="E8723" s="43">
        <v>1.0</v>
      </c>
      <c r="F8723" s="19" t="s">
        <v>41</v>
      </c>
      <c r="G8723" s="19" t="s">
        <v>43</v>
      </c>
      <c r="H8723" s="44" t="s">
        <v>39</v>
      </c>
      <c r="I8723" s="19" t="s">
        <v>39</v>
      </c>
    </row>
    <row r="8724">
      <c r="A8724" s="41">
        <v>44413.0</v>
      </c>
      <c r="B8724" s="19">
        <v>953219.0</v>
      </c>
      <c r="C8724" s="19">
        <v>0.0</v>
      </c>
      <c r="D8724" s="42">
        <v>65.4</v>
      </c>
      <c r="E8724" s="43">
        <v>1.0</v>
      </c>
      <c r="F8724" s="19" t="s">
        <v>41</v>
      </c>
      <c r="G8724" s="19" t="s">
        <v>43</v>
      </c>
      <c r="H8724" s="44" t="s">
        <v>39</v>
      </c>
      <c r="I8724" s="19" t="s">
        <v>39</v>
      </c>
    </row>
    <row r="8725">
      <c r="A8725" s="41">
        <v>44413.0</v>
      </c>
      <c r="B8725" s="19">
        <v>953856.0</v>
      </c>
      <c r="C8725" s="19">
        <v>1.0</v>
      </c>
      <c r="D8725" s="42">
        <v>52.0</v>
      </c>
      <c r="E8725" s="43">
        <v>1.0</v>
      </c>
      <c r="F8725" s="19" t="s">
        <v>41</v>
      </c>
      <c r="G8725" s="19" t="s">
        <v>43</v>
      </c>
      <c r="H8725" s="44" t="s">
        <v>39</v>
      </c>
      <c r="I8725" s="19" t="s">
        <v>39</v>
      </c>
    </row>
    <row r="8726">
      <c r="A8726" s="41">
        <v>44414.0</v>
      </c>
      <c r="B8726" s="19">
        <v>954381.0</v>
      </c>
      <c r="C8726" s="19">
        <v>0.0</v>
      </c>
      <c r="D8726" s="42">
        <v>92.9</v>
      </c>
      <c r="E8726" s="43">
        <v>1.0</v>
      </c>
      <c r="F8726" s="19" t="s">
        <v>41</v>
      </c>
      <c r="G8726" s="19" t="s">
        <v>43</v>
      </c>
      <c r="H8726" s="44" t="s">
        <v>39</v>
      </c>
      <c r="I8726" s="19" t="s">
        <v>39</v>
      </c>
    </row>
    <row r="8727">
      <c r="A8727" s="41">
        <v>44416.0</v>
      </c>
      <c r="B8727" s="19">
        <v>955805.0</v>
      </c>
      <c r="C8727" s="19">
        <v>0.0</v>
      </c>
      <c r="D8727" s="42">
        <v>37.8</v>
      </c>
      <c r="E8727" s="43">
        <v>1.0</v>
      </c>
      <c r="F8727" s="19" t="s">
        <v>41</v>
      </c>
      <c r="G8727" s="19" t="s">
        <v>43</v>
      </c>
      <c r="H8727" s="44" t="s">
        <v>39</v>
      </c>
      <c r="I8727" s="19" t="s">
        <v>39</v>
      </c>
    </row>
    <row r="8728">
      <c r="A8728" s="41">
        <v>44419.0</v>
      </c>
      <c r="B8728" s="19">
        <v>958173.0</v>
      </c>
      <c r="C8728" s="19">
        <v>1.0</v>
      </c>
      <c r="D8728" s="42">
        <v>32.6</v>
      </c>
      <c r="E8728" s="43">
        <v>1.0</v>
      </c>
      <c r="F8728" s="19" t="s">
        <v>41</v>
      </c>
      <c r="G8728" s="19" t="s">
        <v>43</v>
      </c>
      <c r="H8728" s="44" t="s">
        <v>39</v>
      </c>
      <c r="I8728" s="19" t="s">
        <v>39</v>
      </c>
    </row>
    <row r="8729">
      <c r="A8729" s="41">
        <v>44413.0</v>
      </c>
      <c r="B8729" s="19">
        <v>953572.0</v>
      </c>
      <c r="C8729" s="19">
        <v>0.0</v>
      </c>
      <c r="D8729" s="42">
        <v>41.4</v>
      </c>
      <c r="E8729" s="43">
        <v>1.0</v>
      </c>
      <c r="F8729" s="19" t="s">
        <v>27</v>
      </c>
      <c r="G8729" s="19" t="s">
        <v>78</v>
      </c>
      <c r="H8729" s="44" t="s">
        <v>77</v>
      </c>
      <c r="I8729" s="19" t="s">
        <v>77</v>
      </c>
    </row>
    <row r="8730">
      <c r="A8730" s="41">
        <v>44412.0</v>
      </c>
      <c r="B8730" s="19">
        <v>952672.0</v>
      </c>
      <c r="C8730" s="19">
        <v>0.0</v>
      </c>
      <c r="D8730" s="42">
        <v>55.9</v>
      </c>
      <c r="E8730" s="43">
        <v>1.0</v>
      </c>
      <c r="F8730" s="19" t="s">
        <v>27</v>
      </c>
      <c r="G8730" s="19" t="s">
        <v>78</v>
      </c>
      <c r="H8730" s="44" t="s">
        <v>77</v>
      </c>
      <c r="I8730" s="19" t="s">
        <v>77</v>
      </c>
    </row>
    <row r="8731">
      <c r="A8731" s="41">
        <v>44413.0</v>
      </c>
      <c r="B8731" s="19">
        <v>953458.0</v>
      </c>
      <c r="C8731" s="19">
        <v>1.0</v>
      </c>
      <c r="D8731" s="42">
        <v>81.7</v>
      </c>
      <c r="E8731" s="43">
        <v>1.0</v>
      </c>
      <c r="F8731" s="19" t="s">
        <v>27</v>
      </c>
      <c r="G8731" s="19" t="s">
        <v>78</v>
      </c>
      <c r="H8731" s="44" t="s">
        <v>77</v>
      </c>
      <c r="I8731" s="19" t="s">
        <v>77</v>
      </c>
    </row>
    <row r="8732">
      <c r="A8732" s="41">
        <v>44416.0</v>
      </c>
      <c r="B8732" s="19">
        <v>955269.0</v>
      </c>
      <c r="C8732" s="19">
        <v>0.0</v>
      </c>
      <c r="D8732" s="42">
        <v>33.7</v>
      </c>
      <c r="E8732" s="43">
        <v>1.0</v>
      </c>
      <c r="F8732" s="19" t="s">
        <v>27</v>
      </c>
      <c r="G8732" s="19" t="s">
        <v>78</v>
      </c>
      <c r="H8732" s="44" t="s">
        <v>77</v>
      </c>
      <c r="I8732" s="19" t="s">
        <v>77</v>
      </c>
    </row>
    <row r="8733">
      <c r="A8733" s="41">
        <v>44418.0</v>
      </c>
      <c r="B8733" s="19">
        <v>957454.0</v>
      </c>
      <c r="C8733" s="19">
        <v>1.0</v>
      </c>
      <c r="D8733" s="42">
        <v>49.2</v>
      </c>
      <c r="E8733" s="43">
        <v>1.0</v>
      </c>
      <c r="F8733" s="19" t="s">
        <v>27</v>
      </c>
      <c r="G8733" s="19" t="s">
        <v>78</v>
      </c>
      <c r="H8733" s="44" t="s">
        <v>77</v>
      </c>
      <c r="I8733" s="19" t="s">
        <v>77</v>
      </c>
    </row>
    <row r="8734">
      <c r="A8734" s="41">
        <v>44420.0</v>
      </c>
      <c r="B8734" s="19">
        <v>958736.0</v>
      </c>
      <c r="C8734" s="19">
        <v>1.0</v>
      </c>
      <c r="D8734" s="42">
        <v>26.7</v>
      </c>
      <c r="E8734" s="43">
        <v>1.0</v>
      </c>
      <c r="F8734" s="19" t="s">
        <v>27</v>
      </c>
      <c r="G8734" s="19" t="s">
        <v>78</v>
      </c>
      <c r="H8734" s="44" t="s">
        <v>77</v>
      </c>
      <c r="I8734" s="19" t="s">
        <v>77</v>
      </c>
    </row>
    <row r="8735">
      <c r="A8735" s="41">
        <v>44416.0</v>
      </c>
      <c r="B8735" s="19">
        <v>956218.0</v>
      </c>
      <c r="C8735" s="19">
        <v>0.0</v>
      </c>
      <c r="D8735" s="42">
        <v>119.0</v>
      </c>
      <c r="E8735" s="43">
        <v>1.0</v>
      </c>
      <c r="F8735" s="19" t="s">
        <v>27</v>
      </c>
      <c r="G8735" s="19" t="s">
        <v>78</v>
      </c>
      <c r="H8735" s="44" t="s">
        <v>77</v>
      </c>
      <c r="I8735" s="19" t="s">
        <v>77</v>
      </c>
    </row>
    <row r="8736">
      <c r="A8736" s="41">
        <v>44420.0</v>
      </c>
      <c r="B8736" s="19">
        <v>959258.0</v>
      </c>
      <c r="C8736" s="19">
        <v>0.0</v>
      </c>
      <c r="D8736" s="42">
        <v>65.0</v>
      </c>
      <c r="E8736" s="43">
        <v>1.0</v>
      </c>
      <c r="F8736" s="19" t="s">
        <v>27</v>
      </c>
      <c r="G8736" s="19" t="s">
        <v>78</v>
      </c>
      <c r="H8736" s="44" t="s">
        <v>77</v>
      </c>
      <c r="I8736" s="19" t="s">
        <v>77</v>
      </c>
    </row>
    <row r="8737">
      <c r="A8737" s="41">
        <v>44412.0</v>
      </c>
      <c r="B8737" s="19">
        <v>952397.0</v>
      </c>
      <c r="C8737" s="19">
        <v>0.0</v>
      </c>
      <c r="D8737" s="42">
        <v>42.8</v>
      </c>
      <c r="E8737" s="43">
        <v>1.0</v>
      </c>
      <c r="F8737" s="19" t="s">
        <v>27</v>
      </c>
      <c r="G8737" s="19" t="s">
        <v>78</v>
      </c>
      <c r="H8737" s="44" t="s">
        <v>77</v>
      </c>
      <c r="I8737" s="19" t="s">
        <v>77</v>
      </c>
    </row>
    <row r="8738">
      <c r="A8738" s="41">
        <v>44411.0</v>
      </c>
      <c r="B8738" s="19">
        <v>951834.0</v>
      </c>
      <c r="C8738" s="19">
        <v>0.0</v>
      </c>
      <c r="D8738" s="42">
        <v>172.1</v>
      </c>
      <c r="E8738" s="43">
        <v>1.0</v>
      </c>
      <c r="F8738" s="19" t="s">
        <v>27</v>
      </c>
      <c r="G8738" s="19" t="s">
        <v>78</v>
      </c>
      <c r="H8738" s="44" t="s">
        <v>77</v>
      </c>
      <c r="I8738" s="19" t="s">
        <v>77</v>
      </c>
    </row>
    <row r="8739">
      <c r="A8739" s="41">
        <v>44420.0</v>
      </c>
      <c r="B8739" s="19">
        <v>958883.0</v>
      </c>
      <c r="C8739" s="19">
        <v>0.0</v>
      </c>
      <c r="D8739" s="42">
        <v>38.8</v>
      </c>
      <c r="E8739" s="43">
        <v>1.0</v>
      </c>
      <c r="F8739" s="19" t="s">
        <v>27</v>
      </c>
      <c r="G8739" s="19" t="s">
        <v>78</v>
      </c>
      <c r="H8739" s="44" t="s">
        <v>77</v>
      </c>
      <c r="I8739" s="19" t="s">
        <v>77</v>
      </c>
    </row>
    <row r="8740">
      <c r="A8740" s="41">
        <v>44421.0</v>
      </c>
      <c r="B8740" s="19">
        <v>959623.0</v>
      </c>
      <c r="C8740" s="19">
        <v>1.0</v>
      </c>
      <c r="D8740" s="42">
        <v>21.0</v>
      </c>
      <c r="E8740" s="43">
        <v>1.0</v>
      </c>
      <c r="F8740" s="19" t="s">
        <v>27</v>
      </c>
      <c r="G8740" s="19" t="s">
        <v>78</v>
      </c>
      <c r="H8740" s="44" t="s">
        <v>77</v>
      </c>
      <c r="I8740" s="19" t="s">
        <v>77</v>
      </c>
    </row>
    <row r="8741">
      <c r="A8741" s="41">
        <v>44422.0</v>
      </c>
      <c r="B8741" s="19">
        <v>960447.0</v>
      </c>
      <c r="C8741" s="19">
        <v>0.0</v>
      </c>
      <c r="D8741" s="42">
        <v>103.9</v>
      </c>
      <c r="E8741" s="43">
        <v>1.0</v>
      </c>
      <c r="F8741" s="19" t="s">
        <v>27</v>
      </c>
      <c r="G8741" s="19" t="s">
        <v>78</v>
      </c>
      <c r="H8741" s="44" t="s">
        <v>77</v>
      </c>
      <c r="I8741" s="19" t="s">
        <v>77</v>
      </c>
    </row>
    <row r="8742">
      <c r="A8742" s="41">
        <v>44418.0</v>
      </c>
      <c r="B8742" s="19">
        <v>957466.0</v>
      </c>
      <c r="C8742" s="19">
        <v>0.0</v>
      </c>
      <c r="D8742" s="42">
        <v>120.4</v>
      </c>
      <c r="E8742" s="43">
        <v>1.0</v>
      </c>
      <c r="F8742" s="19" t="s">
        <v>27</v>
      </c>
      <c r="G8742" s="19" t="s">
        <v>78</v>
      </c>
      <c r="H8742" s="44" t="s">
        <v>77</v>
      </c>
      <c r="I8742" s="19" t="s">
        <v>77</v>
      </c>
    </row>
    <row r="8743">
      <c r="A8743" s="41">
        <v>44422.0</v>
      </c>
      <c r="B8743" s="19">
        <v>960058.0</v>
      </c>
      <c r="C8743" s="19">
        <v>1.0</v>
      </c>
      <c r="D8743" s="42">
        <v>92.0</v>
      </c>
      <c r="E8743" s="43">
        <v>1.0</v>
      </c>
      <c r="F8743" s="19" t="s">
        <v>27</v>
      </c>
      <c r="G8743" s="19" t="s">
        <v>78</v>
      </c>
      <c r="H8743" s="44" t="s">
        <v>77</v>
      </c>
      <c r="I8743" s="19" t="s">
        <v>77</v>
      </c>
    </row>
    <row r="8744">
      <c r="A8744" s="41">
        <v>44410.0</v>
      </c>
      <c r="B8744" s="19">
        <v>950413.0</v>
      </c>
      <c r="C8744" s="19">
        <v>0.0</v>
      </c>
      <c r="D8744" s="42">
        <v>60.9</v>
      </c>
      <c r="E8744" s="43">
        <v>1.0</v>
      </c>
      <c r="F8744" s="19" t="s">
        <v>27</v>
      </c>
      <c r="G8744" s="19" t="s">
        <v>78</v>
      </c>
      <c r="H8744" s="44" t="s">
        <v>77</v>
      </c>
      <c r="I8744" s="19" t="s">
        <v>77</v>
      </c>
    </row>
    <row r="8745">
      <c r="A8745" s="41">
        <v>44421.0</v>
      </c>
      <c r="B8745" s="19">
        <v>959827.0</v>
      </c>
      <c r="C8745" s="19">
        <v>1.0</v>
      </c>
      <c r="D8745" s="42">
        <v>244.5</v>
      </c>
      <c r="E8745" s="43">
        <v>1.0</v>
      </c>
      <c r="F8745" s="19" t="s">
        <v>27</v>
      </c>
      <c r="G8745" s="19" t="s">
        <v>78</v>
      </c>
      <c r="H8745" s="44" t="s">
        <v>77</v>
      </c>
      <c r="I8745" s="19" t="s">
        <v>77</v>
      </c>
    </row>
    <row r="8746">
      <c r="A8746" s="41">
        <v>44410.0</v>
      </c>
      <c r="B8746" s="19">
        <v>950394.0</v>
      </c>
      <c r="C8746" s="19">
        <v>0.0</v>
      </c>
      <c r="D8746" s="42">
        <v>44.6</v>
      </c>
      <c r="E8746" s="43">
        <v>1.0</v>
      </c>
      <c r="F8746" s="19" t="s">
        <v>27</v>
      </c>
      <c r="G8746" s="19" t="s">
        <v>78</v>
      </c>
      <c r="H8746" s="44" t="s">
        <v>77</v>
      </c>
      <c r="I8746" s="19" t="s">
        <v>77</v>
      </c>
    </row>
    <row r="8747">
      <c r="A8747" s="41">
        <v>44416.0</v>
      </c>
      <c r="B8747" s="19">
        <v>955722.0</v>
      </c>
      <c r="C8747" s="19">
        <v>0.0</v>
      </c>
      <c r="D8747" s="42">
        <v>35.1</v>
      </c>
      <c r="E8747" s="43">
        <v>1.0</v>
      </c>
      <c r="F8747" s="19" t="s">
        <v>27</v>
      </c>
      <c r="G8747" s="19" t="s">
        <v>78</v>
      </c>
      <c r="H8747" s="44" t="s">
        <v>77</v>
      </c>
      <c r="I8747" s="19" t="s">
        <v>77</v>
      </c>
    </row>
    <row r="8748">
      <c r="A8748" s="41">
        <v>44421.0</v>
      </c>
      <c r="B8748" s="19">
        <v>959847.0</v>
      </c>
      <c r="C8748" s="19">
        <v>1.0</v>
      </c>
      <c r="D8748" s="42">
        <v>27.0</v>
      </c>
      <c r="E8748" s="43">
        <v>1.0</v>
      </c>
      <c r="F8748" s="19" t="s">
        <v>27</v>
      </c>
      <c r="G8748" s="19" t="s">
        <v>78</v>
      </c>
      <c r="H8748" s="44" t="s">
        <v>77</v>
      </c>
      <c r="I8748" s="19" t="s">
        <v>77</v>
      </c>
    </row>
    <row r="8749">
      <c r="A8749" s="41">
        <v>44409.0</v>
      </c>
      <c r="B8749" s="19">
        <v>949273.0</v>
      </c>
      <c r="C8749" s="19">
        <v>1.0</v>
      </c>
      <c r="D8749" s="42">
        <v>92.8</v>
      </c>
      <c r="E8749" s="43">
        <v>1.0</v>
      </c>
      <c r="F8749" s="19" t="s">
        <v>27</v>
      </c>
      <c r="G8749" s="19" t="s">
        <v>78</v>
      </c>
      <c r="H8749" s="44" t="s">
        <v>77</v>
      </c>
      <c r="I8749" s="19" t="s">
        <v>77</v>
      </c>
    </row>
    <row r="8750">
      <c r="A8750" s="41">
        <v>44416.0</v>
      </c>
      <c r="B8750" s="19">
        <v>955251.0</v>
      </c>
      <c r="C8750" s="19">
        <v>0.0</v>
      </c>
      <c r="D8750" s="42">
        <v>52.5</v>
      </c>
      <c r="E8750" s="43">
        <v>1.0</v>
      </c>
      <c r="F8750" s="19" t="s">
        <v>27</v>
      </c>
      <c r="G8750" s="19" t="s">
        <v>78</v>
      </c>
      <c r="H8750" s="44" t="s">
        <v>77</v>
      </c>
      <c r="I8750" s="19" t="s">
        <v>77</v>
      </c>
    </row>
    <row r="8751">
      <c r="A8751" s="41">
        <v>44420.0</v>
      </c>
      <c r="B8751" s="19">
        <v>958636.0</v>
      </c>
      <c r="C8751" s="19">
        <v>1.0</v>
      </c>
      <c r="D8751" s="42">
        <v>112.8</v>
      </c>
      <c r="E8751" s="43">
        <v>1.0</v>
      </c>
      <c r="F8751" s="19" t="s">
        <v>27</v>
      </c>
      <c r="G8751" s="19" t="s">
        <v>78</v>
      </c>
      <c r="H8751" s="44" t="s">
        <v>77</v>
      </c>
      <c r="I8751" s="19" t="s">
        <v>77</v>
      </c>
    </row>
    <row r="8752">
      <c r="A8752" s="41">
        <v>44423.0</v>
      </c>
      <c r="B8752" s="19">
        <v>961007.0</v>
      </c>
      <c r="C8752" s="19">
        <v>0.0</v>
      </c>
      <c r="D8752" s="42">
        <v>38.8</v>
      </c>
      <c r="E8752" s="43">
        <v>1.0</v>
      </c>
      <c r="F8752" s="19" t="s">
        <v>27</v>
      </c>
      <c r="G8752" s="19" t="s">
        <v>78</v>
      </c>
      <c r="H8752" s="44" t="s">
        <v>77</v>
      </c>
      <c r="I8752" s="19" t="s">
        <v>77</v>
      </c>
    </row>
    <row r="8753">
      <c r="A8753" s="41">
        <v>44414.0</v>
      </c>
      <c r="B8753" s="19">
        <v>954189.0</v>
      </c>
      <c r="C8753" s="19">
        <v>0.0</v>
      </c>
      <c r="D8753" s="42">
        <v>71.3</v>
      </c>
      <c r="E8753" s="43">
        <v>1.0</v>
      </c>
      <c r="F8753" s="19" t="s">
        <v>27</v>
      </c>
      <c r="G8753" s="19" t="s">
        <v>78</v>
      </c>
      <c r="H8753" s="44" t="s">
        <v>77</v>
      </c>
      <c r="I8753" s="19" t="s">
        <v>77</v>
      </c>
    </row>
    <row r="8754">
      <c r="A8754" s="41">
        <v>44414.0</v>
      </c>
      <c r="B8754" s="19">
        <v>954420.0</v>
      </c>
      <c r="C8754" s="19">
        <v>0.0</v>
      </c>
      <c r="D8754" s="42">
        <v>29.5</v>
      </c>
      <c r="E8754" s="43">
        <v>1.0</v>
      </c>
      <c r="F8754" s="19" t="s">
        <v>27</v>
      </c>
      <c r="G8754" s="19" t="s">
        <v>78</v>
      </c>
      <c r="H8754" s="44" t="s">
        <v>77</v>
      </c>
      <c r="I8754" s="19" t="s">
        <v>77</v>
      </c>
    </row>
    <row r="8755">
      <c r="A8755" s="41">
        <v>44419.0</v>
      </c>
      <c r="B8755" s="19">
        <v>958328.0</v>
      </c>
      <c r="C8755" s="19">
        <v>1.0</v>
      </c>
      <c r="D8755" s="42">
        <v>129.8</v>
      </c>
      <c r="E8755" s="43">
        <v>1.0</v>
      </c>
      <c r="F8755" s="19" t="s">
        <v>27</v>
      </c>
      <c r="G8755" s="19" t="s">
        <v>78</v>
      </c>
      <c r="H8755" s="44" t="s">
        <v>77</v>
      </c>
      <c r="I8755" s="19" t="s">
        <v>77</v>
      </c>
    </row>
    <row r="8756">
      <c r="A8756" s="41">
        <v>44409.0</v>
      </c>
      <c r="B8756" s="19">
        <v>949402.0</v>
      </c>
      <c r="C8756" s="19">
        <v>0.0</v>
      </c>
      <c r="D8756" s="42">
        <v>24.8</v>
      </c>
      <c r="E8756" s="43">
        <v>1.0</v>
      </c>
      <c r="F8756" s="19" t="s">
        <v>27</v>
      </c>
      <c r="G8756" s="19" t="s">
        <v>78</v>
      </c>
      <c r="H8756" s="44" t="s">
        <v>77</v>
      </c>
      <c r="I8756" s="19" t="s">
        <v>77</v>
      </c>
    </row>
    <row r="8757">
      <c r="A8757" s="41">
        <v>44410.0</v>
      </c>
      <c r="B8757" s="19">
        <v>950066.0</v>
      </c>
      <c r="C8757" s="19">
        <v>1.0</v>
      </c>
      <c r="D8757" s="42">
        <v>23.5</v>
      </c>
      <c r="E8757" s="43">
        <v>1.0</v>
      </c>
      <c r="F8757" s="19" t="s">
        <v>27</v>
      </c>
      <c r="G8757" s="19" t="s">
        <v>78</v>
      </c>
      <c r="H8757" s="44" t="s">
        <v>77</v>
      </c>
      <c r="I8757" s="19" t="s">
        <v>77</v>
      </c>
    </row>
    <row r="8758">
      <c r="A8758" s="41">
        <v>44412.0</v>
      </c>
      <c r="B8758" s="19">
        <v>952707.0</v>
      </c>
      <c r="C8758" s="19">
        <v>0.0</v>
      </c>
      <c r="D8758" s="42">
        <v>80.4</v>
      </c>
      <c r="E8758" s="43">
        <v>1.0</v>
      </c>
      <c r="F8758" s="19" t="s">
        <v>27</v>
      </c>
      <c r="G8758" s="19" t="s">
        <v>78</v>
      </c>
      <c r="H8758" s="44" t="s">
        <v>77</v>
      </c>
      <c r="I8758" s="19" t="s">
        <v>77</v>
      </c>
    </row>
    <row r="8759">
      <c r="A8759" s="41">
        <v>44420.0</v>
      </c>
      <c r="B8759" s="19">
        <v>959323.0</v>
      </c>
      <c r="C8759" s="19">
        <v>0.0</v>
      </c>
      <c r="D8759" s="42">
        <v>28.3</v>
      </c>
      <c r="E8759" s="43">
        <v>1.0</v>
      </c>
      <c r="F8759" s="19" t="s">
        <v>27</v>
      </c>
      <c r="G8759" s="19" t="s">
        <v>78</v>
      </c>
      <c r="H8759" s="44" t="s">
        <v>77</v>
      </c>
      <c r="I8759" s="19" t="s">
        <v>77</v>
      </c>
    </row>
    <row r="8760">
      <c r="A8760" s="41">
        <v>44415.0</v>
      </c>
      <c r="B8760" s="19">
        <v>954795.0</v>
      </c>
      <c r="C8760" s="19">
        <v>0.0</v>
      </c>
      <c r="D8760" s="42">
        <v>19.8</v>
      </c>
      <c r="E8760" s="43">
        <v>1.0</v>
      </c>
      <c r="F8760" s="19" t="s">
        <v>27</v>
      </c>
      <c r="G8760" s="19" t="s">
        <v>78</v>
      </c>
      <c r="H8760" s="44" t="s">
        <v>77</v>
      </c>
      <c r="I8760" s="19" t="s">
        <v>77</v>
      </c>
    </row>
    <row r="8761">
      <c r="A8761" s="41">
        <v>44421.0</v>
      </c>
      <c r="B8761" s="19">
        <v>959958.0</v>
      </c>
      <c r="C8761" s="19">
        <v>0.0</v>
      </c>
      <c r="D8761" s="42">
        <v>65.3</v>
      </c>
      <c r="E8761" s="43">
        <v>1.0</v>
      </c>
      <c r="F8761" s="19" t="s">
        <v>27</v>
      </c>
      <c r="G8761" s="19" t="s">
        <v>78</v>
      </c>
      <c r="H8761" s="44" t="s">
        <v>77</v>
      </c>
      <c r="I8761" s="19" t="s">
        <v>77</v>
      </c>
    </row>
    <row r="8762">
      <c r="A8762" s="41">
        <v>44421.0</v>
      </c>
      <c r="B8762" s="19">
        <v>959577.0</v>
      </c>
      <c r="C8762" s="19">
        <v>1.0</v>
      </c>
      <c r="D8762" s="42">
        <v>62.0</v>
      </c>
      <c r="E8762" s="43">
        <v>1.0</v>
      </c>
      <c r="F8762" s="19" t="s">
        <v>27</v>
      </c>
      <c r="G8762" s="19" t="s">
        <v>78</v>
      </c>
      <c r="H8762" s="44" t="s">
        <v>77</v>
      </c>
      <c r="I8762" s="19" t="s">
        <v>77</v>
      </c>
    </row>
    <row r="8763">
      <c r="A8763" s="41">
        <v>44421.0</v>
      </c>
      <c r="B8763" s="19">
        <v>959844.0</v>
      </c>
      <c r="C8763" s="19">
        <v>1.0</v>
      </c>
      <c r="D8763" s="42">
        <v>59.1</v>
      </c>
      <c r="E8763" s="43">
        <v>1.0</v>
      </c>
      <c r="F8763" s="19" t="s">
        <v>27</v>
      </c>
      <c r="G8763" s="19" t="s">
        <v>78</v>
      </c>
      <c r="H8763" s="44" t="s">
        <v>77</v>
      </c>
      <c r="I8763" s="19" t="s">
        <v>77</v>
      </c>
    </row>
    <row r="8764">
      <c r="A8764" s="41">
        <v>44409.0</v>
      </c>
      <c r="B8764" s="19">
        <v>949852.0</v>
      </c>
      <c r="C8764" s="19">
        <v>0.0</v>
      </c>
      <c r="D8764" s="42">
        <v>78.0</v>
      </c>
      <c r="E8764" s="43">
        <v>1.0</v>
      </c>
      <c r="F8764" s="19" t="s">
        <v>27</v>
      </c>
      <c r="G8764" s="19" t="s">
        <v>78</v>
      </c>
      <c r="H8764" s="44" t="s">
        <v>77</v>
      </c>
      <c r="I8764" s="19" t="s">
        <v>77</v>
      </c>
    </row>
    <row r="8765">
      <c r="A8765" s="41">
        <v>44419.0</v>
      </c>
      <c r="B8765" s="19">
        <v>958330.0</v>
      </c>
      <c r="C8765" s="19">
        <v>0.0</v>
      </c>
      <c r="D8765" s="42">
        <v>275.0</v>
      </c>
      <c r="E8765" s="43">
        <v>1.0</v>
      </c>
      <c r="F8765" s="19" t="s">
        <v>27</v>
      </c>
      <c r="G8765" s="19" t="s">
        <v>78</v>
      </c>
      <c r="H8765" s="44" t="s">
        <v>77</v>
      </c>
      <c r="I8765" s="19" t="s">
        <v>77</v>
      </c>
    </row>
    <row r="8766">
      <c r="A8766" s="41">
        <v>44411.0</v>
      </c>
      <c r="B8766" s="19">
        <v>951549.0</v>
      </c>
      <c r="C8766" s="19">
        <v>0.0</v>
      </c>
      <c r="D8766" s="42">
        <v>33.8</v>
      </c>
      <c r="E8766" s="43">
        <v>1.0</v>
      </c>
      <c r="F8766" s="19" t="s">
        <v>27</v>
      </c>
      <c r="G8766" s="19" t="s">
        <v>78</v>
      </c>
      <c r="H8766" s="44" t="s">
        <v>77</v>
      </c>
      <c r="I8766" s="19" t="s">
        <v>77</v>
      </c>
    </row>
    <row r="8767">
      <c r="A8767" s="41">
        <v>44412.0</v>
      </c>
      <c r="B8767" s="19">
        <v>952722.0</v>
      </c>
      <c r="C8767" s="19">
        <v>0.0</v>
      </c>
      <c r="D8767" s="42">
        <v>32.3</v>
      </c>
      <c r="E8767" s="43">
        <v>1.0</v>
      </c>
      <c r="F8767" s="19" t="s">
        <v>27</v>
      </c>
      <c r="G8767" s="19" t="s">
        <v>78</v>
      </c>
      <c r="H8767" s="44" t="s">
        <v>77</v>
      </c>
      <c r="I8767" s="19" t="s">
        <v>77</v>
      </c>
    </row>
    <row r="8768">
      <c r="A8768" s="41">
        <v>44410.0</v>
      </c>
      <c r="B8768" s="19">
        <v>950704.0</v>
      </c>
      <c r="C8768" s="19">
        <v>0.0</v>
      </c>
      <c r="D8768" s="42">
        <v>40.5</v>
      </c>
      <c r="E8768" s="43">
        <v>1.0</v>
      </c>
      <c r="F8768" s="19" t="s">
        <v>27</v>
      </c>
      <c r="G8768" s="19" t="s">
        <v>78</v>
      </c>
      <c r="H8768" s="44" t="s">
        <v>77</v>
      </c>
      <c r="I8768" s="19" t="s">
        <v>77</v>
      </c>
    </row>
    <row r="8769">
      <c r="A8769" s="41">
        <v>44414.0</v>
      </c>
      <c r="B8769" s="19">
        <v>954230.0</v>
      </c>
      <c r="C8769" s="19">
        <v>0.0</v>
      </c>
      <c r="D8769" s="42">
        <v>38.0</v>
      </c>
      <c r="E8769" s="43">
        <v>1.0</v>
      </c>
      <c r="F8769" s="19" t="s">
        <v>27</v>
      </c>
      <c r="G8769" s="19" t="s">
        <v>78</v>
      </c>
      <c r="H8769" s="44" t="s">
        <v>77</v>
      </c>
      <c r="I8769" s="19" t="s">
        <v>77</v>
      </c>
    </row>
    <row r="8770">
      <c r="A8770" s="41">
        <v>44423.0</v>
      </c>
      <c r="B8770" s="19">
        <v>960573.0</v>
      </c>
      <c r="C8770" s="19">
        <v>0.0</v>
      </c>
      <c r="D8770" s="42">
        <v>29.3</v>
      </c>
      <c r="E8770" s="43">
        <v>1.0</v>
      </c>
      <c r="F8770" s="19" t="s">
        <v>27</v>
      </c>
      <c r="G8770" s="19" t="s">
        <v>78</v>
      </c>
      <c r="H8770" s="44" t="s">
        <v>77</v>
      </c>
      <c r="I8770" s="19" t="s">
        <v>77</v>
      </c>
    </row>
    <row r="8771">
      <c r="A8771" s="41">
        <v>44415.0</v>
      </c>
      <c r="B8771" s="19">
        <v>955210.0</v>
      </c>
      <c r="C8771" s="19">
        <v>1.0</v>
      </c>
      <c r="D8771" s="42">
        <v>157.7</v>
      </c>
      <c r="E8771" s="43">
        <v>1.0</v>
      </c>
      <c r="F8771" s="19" t="s">
        <v>27</v>
      </c>
      <c r="G8771" s="19" t="s">
        <v>78</v>
      </c>
      <c r="H8771" s="44" t="s">
        <v>77</v>
      </c>
      <c r="I8771" s="19" t="s">
        <v>77</v>
      </c>
    </row>
    <row r="8772">
      <c r="A8772" s="41">
        <v>44415.0</v>
      </c>
      <c r="B8772" s="19">
        <v>954983.0</v>
      </c>
      <c r="C8772" s="19">
        <v>1.0</v>
      </c>
      <c r="D8772" s="42">
        <v>35.9</v>
      </c>
      <c r="E8772" s="43">
        <v>1.0</v>
      </c>
      <c r="F8772" s="19" t="s">
        <v>27</v>
      </c>
      <c r="G8772" s="19" t="s">
        <v>78</v>
      </c>
      <c r="H8772" s="44" t="s">
        <v>77</v>
      </c>
      <c r="I8772" s="19" t="s">
        <v>77</v>
      </c>
    </row>
    <row r="8773">
      <c r="A8773" s="41">
        <v>44416.0</v>
      </c>
      <c r="B8773" s="19">
        <v>956144.0</v>
      </c>
      <c r="C8773" s="19">
        <v>0.0</v>
      </c>
      <c r="D8773" s="42">
        <v>50.4</v>
      </c>
      <c r="E8773" s="43">
        <v>1.0</v>
      </c>
      <c r="F8773" s="19" t="s">
        <v>27</v>
      </c>
      <c r="G8773" s="19" t="s">
        <v>78</v>
      </c>
      <c r="H8773" s="44" t="s">
        <v>77</v>
      </c>
      <c r="I8773" s="19" t="s">
        <v>77</v>
      </c>
    </row>
    <row r="8774">
      <c r="A8774" s="41">
        <v>44421.0</v>
      </c>
      <c r="B8774" s="19">
        <v>959499.0</v>
      </c>
      <c r="C8774" s="19">
        <v>0.0</v>
      </c>
      <c r="D8774" s="42">
        <v>60.3</v>
      </c>
      <c r="E8774" s="43">
        <v>1.0</v>
      </c>
      <c r="F8774" s="19" t="s">
        <v>27</v>
      </c>
      <c r="G8774" s="19" t="s">
        <v>78</v>
      </c>
      <c r="H8774" s="44" t="s">
        <v>77</v>
      </c>
      <c r="I8774" s="19" t="s">
        <v>77</v>
      </c>
    </row>
    <row r="8775">
      <c r="A8775" s="41">
        <v>44423.0</v>
      </c>
      <c r="B8775" s="19">
        <v>961014.0</v>
      </c>
      <c r="C8775" s="19">
        <v>1.0</v>
      </c>
      <c r="D8775" s="42">
        <v>29.0</v>
      </c>
      <c r="E8775" s="43">
        <v>1.0</v>
      </c>
      <c r="F8775" s="19" t="s">
        <v>27</v>
      </c>
      <c r="G8775" s="19" t="s">
        <v>78</v>
      </c>
      <c r="H8775" s="44" t="s">
        <v>77</v>
      </c>
      <c r="I8775" s="19" t="s">
        <v>77</v>
      </c>
    </row>
    <row r="8776">
      <c r="A8776" s="41">
        <v>44417.0</v>
      </c>
      <c r="B8776" s="19">
        <v>956727.0</v>
      </c>
      <c r="C8776" s="19">
        <v>0.0</v>
      </c>
      <c r="D8776" s="42">
        <v>65.9</v>
      </c>
      <c r="E8776" s="43">
        <v>1.0</v>
      </c>
      <c r="F8776" s="19" t="s">
        <v>27</v>
      </c>
      <c r="G8776" s="19" t="s">
        <v>78</v>
      </c>
      <c r="H8776" s="44" t="s">
        <v>77</v>
      </c>
      <c r="I8776" s="19" t="s">
        <v>77</v>
      </c>
    </row>
    <row r="8777">
      <c r="A8777" s="41">
        <v>44417.0</v>
      </c>
      <c r="B8777" s="19">
        <v>956528.0</v>
      </c>
      <c r="C8777" s="19">
        <v>1.0</v>
      </c>
      <c r="D8777" s="42">
        <v>236.6</v>
      </c>
      <c r="E8777" s="43">
        <v>1.0</v>
      </c>
      <c r="F8777" s="19" t="s">
        <v>27</v>
      </c>
      <c r="G8777" s="19" t="s">
        <v>78</v>
      </c>
      <c r="H8777" s="44" t="s">
        <v>77</v>
      </c>
      <c r="I8777" s="19" t="s">
        <v>77</v>
      </c>
    </row>
    <row r="8778">
      <c r="A8778" s="41">
        <v>44414.0</v>
      </c>
      <c r="B8778" s="19">
        <v>954514.0</v>
      </c>
      <c r="C8778" s="19">
        <v>0.0</v>
      </c>
      <c r="D8778" s="42">
        <v>41.7</v>
      </c>
      <c r="E8778" s="43">
        <v>1.0</v>
      </c>
      <c r="F8778" s="19" t="s">
        <v>27</v>
      </c>
      <c r="G8778" s="19" t="s">
        <v>78</v>
      </c>
      <c r="H8778" s="44" t="s">
        <v>77</v>
      </c>
      <c r="I8778" s="19" t="s">
        <v>77</v>
      </c>
    </row>
    <row r="8779">
      <c r="A8779" s="41">
        <v>44412.0</v>
      </c>
      <c r="B8779" s="19">
        <v>952052.0</v>
      </c>
      <c r="C8779" s="19">
        <v>0.0</v>
      </c>
      <c r="D8779" s="42">
        <v>48.2</v>
      </c>
      <c r="E8779" s="43">
        <v>1.0</v>
      </c>
      <c r="F8779" s="19" t="s">
        <v>27</v>
      </c>
      <c r="G8779" s="19" t="s">
        <v>78</v>
      </c>
      <c r="H8779" s="44" t="s">
        <v>77</v>
      </c>
      <c r="I8779" s="19" t="s">
        <v>77</v>
      </c>
    </row>
    <row r="8780">
      <c r="A8780" s="41">
        <v>44415.0</v>
      </c>
      <c r="B8780" s="19">
        <v>954825.0</v>
      </c>
      <c r="C8780" s="19">
        <v>1.0</v>
      </c>
      <c r="D8780" s="42">
        <v>39.6</v>
      </c>
      <c r="E8780" s="43">
        <v>1.0</v>
      </c>
      <c r="F8780" s="19" t="s">
        <v>27</v>
      </c>
      <c r="G8780" s="19" t="s">
        <v>78</v>
      </c>
      <c r="H8780" s="44" t="s">
        <v>77</v>
      </c>
      <c r="I8780" s="19" t="s">
        <v>77</v>
      </c>
    </row>
    <row r="8781">
      <c r="A8781" s="41">
        <v>44420.0</v>
      </c>
      <c r="B8781" s="19">
        <v>959144.0</v>
      </c>
      <c r="C8781" s="19">
        <v>0.0</v>
      </c>
      <c r="D8781" s="42">
        <v>38.7</v>
      </c>
      <c r="E8781" s="43">
        <v>1.0</v>
      </c>
      <c r="F8781" s="19" t="s">
        <v>27</v>
      </c>
      <c r="G8781" s="19" t="s">
        <v>78</v>
      </c>
      <c r="H8781" s="44" t="s">
        <v>77</v>
      </c>
      <c r="I8781" s="19" t="s">
        <v>77</v>
      </c>
    </row>
    <row r="8782">
      <c r="A8782" s="41">
        <v>44422.0</v>
      </c>
      <c r="B8782" s="19">
        <v>960327.0</v>
      </c>
      <c r="C8782" s="19">
        <v>0.0</v>
      </c>
      <c r="D8782" s="42">
        <v>27.3</v>
      </c>
      <c r="E8782" s="43">
        <v>1.0</v>
      </c>
      <c r="F8782" s="19" t="s">
        <v>27</v>
      </c>
      <c r="G8782" s="19" t="s">
        <v>78</v>
      </c>
      <c r="H8782" s="44" t="s">
        <v>77</v>
      </c>
      <c r="I8782" s="19" t="s">
        <v>77</v>
      </c>
    </row>
    <row r="8783">
      <c r="A8783" s="41">
        <v>44409.0</v>
      </c>
      <c r="B8783" s="19">
        <v>949388.0</v>
      </c>
      <c r="C8783" s="19">
        <v>0.0</v>
      </c>
      <c r="D8783" s="42">
        <v>86.3</v>
      </c>
      <c r="E8783" s="43">
        <v>1.0</v>
      </c>
      <c r="F8783" s="19" t="s">
        <v>27</v>
      </c>
      <c r="G8783" s="19" t="s">
        <v>78</v>
      </c>
      <c r="H8783" s="44" t="s">
        <v>77</v>
      </c>
      <c r="I8783" s="19" t="s">
        <v>77</v>
      </c>
    </row>
    <row r="8784">
      <c r="A8784" s="41">
        <v>44416.0</v>
      </c>
      <c r="B8784" s="19">
        <v>955547.0</v>
      </c>
      <c r="C8784" s="19">
        <v>0.0</v>
      </c>
      <c r="D8784" s="42">
        <v>97.3</v>
      </c>
      <c r="E8784" s="43">
        <v>1.0</v>
      </c>
      <c r="F8784" s="19" t="s">
        <v>27</v>
      </c>
      <c r="G8784" s="19" t="s">
        <v>78</v>
      </c>
      <c r="H8784" s="44" t="s">
        <v>77</v>
      </c>
      <c r="I8784" s="19" t="s">
        <v>77</v>
      </c>
    </row>
    <row r="8785">
      <c r="A8785" s="41">
        <v>44412.0</v>
      </c>
      <c r="B8785" s="19">
        <v>952809.0</v>
      </c>
      <c r="C8785" s="19">
        <v>0.0</v>
      </c>
      <c r="D8785" s="42">
        <v>39.6</v>
      </c>
      <c r="E8785" s="43">
        <v>1.0</v>
      </c>
      <c r="F8785" s="19" t="s">
        <v>27</v>
      </c>
      <c r="G8785" s="19" t="s">
        <v>78</v>
      </c>
      <c r="H8785" s="44" t="s">
        <v>77</v>
      </c>
      <c r="I8785" s="19" t="s">
        <v>77</v>
      </c>
    </row>
    <row r="8786">
      <c r="A8786" s="41">
        <v>44409.0</v>
      </c>
      <c r="B8786" s="19">
        <v>949976.0</v>
      </c>
      <c r="C8786" s="19">
        <v>1.0</v>
      </c>
      <c r="D8786" s="42">
        <v>73.9</v>
      </c>
      <c r="E8786" s="43">
        <v>1.0</v>
      </c>
      <c r="F8786" s="19" t="s">
        <v>27</v>
      </c>
      <c r="G8786" s="19" t="s">
        <v>78</v>
      </c>
      <c r="H8786" s="44" t="s">
        <v>77</v>
      </c>
      <c r="I8786" s="19" t="s">
        <v>77</v>
      </c>
    </row>
    <row r="8787">
      <c r="A8787" s="41">
        <v>44418.0</v>
      </c>
      <c r="B8787" s="19">
        <v>957618.0</v>
      </c>
      <c r="C8787" s="19">
        <v>0.0</v>
      </c>
      <c r="D8787" s="42">
        <v>95.8</v>
      </c>
      <c r="E8787" s="43">
        <v>1.0</v>
      </c>
      <c r="F8787" s="19" t="s">
        <v>27</v>
      </c>
      <c r="G8787" s="19" t="s">
        <v>78</v>
      </c>
      <c r="H8787" s="44" t="s">
        <v>77</v>
      </c>
      <c r="I8787" s="19" t="s">
        <v>77</v>
      </c>
    </row>
    <row r="8788">
      <c r="A8788" s="41">
        <v>44418.0</v>
      </c>
      <c r="B8788" s="19">
        <v>957467.0</v>
      </c>
      <c r="C8788" s="19">
        <v>1.0</v>
      </c>
      <c r="D8788" s="42">
        <v>163.5</v>
      </c>
      <c r="E8788" s="43">
        <v>1.0</v>
      </c>
      <c r="F8788" s="19" t="s">
        <v>27</v>
      </c>
      <c r="G8788" s="19" t="s">
        <v>78</v>
      </c>
      <c r="H8788" s="44" t="s">
        <v>77</v>
      </c>
      <c r="I8788" s="19" t="s">
        <v>77</v>
      </c>
    </row>
    <row r="8789">
      <c r="A8789" s="41">
        <v>44417.0</v>
      </c>
      <c r="B8789" s="19">
        <v>956762.0</v>
      </c>
      <c r="C8789" s="19">
        <v>0.0</v>
      </c>
      <c r="D8789" s="42">
        <v>75.9</v>
      </c>
      <c r="E8789" s="43">
        <v>1.0</v>
      </c>
      <c r="F8789" s="19" t="s">
        <v>27</v>
      </c>
      <c r="G8789" s="19" t="s">
        <v>78</v>
      </c>
      <c r="H8789" s="44" t="s">
        <v>77</v>
      </c>
      <c r="I8789" s="19" t="s">
        <v>77</v>
      </c>
    </row>
    <row r="8790">
      <c r="A8790" s="41">
        <v>44418.0</v>
      </c>
      <c r="B8790" s="19">
        <v>957770.0</v>
      </c>
      <c r="C8790" s="19">
        <v>0.0</v>
      </c>
      <c r="D8790" s="42">
        <v>49.2</v>
      </c>
      <c r="E8790" s="43">
        <v>1.0</v>
      </c>
      <c r="F8790" s="19" t="s">
        <v>27</v>
      </c>
      <c r="G8790" s="19" t="s">
        <v>78</v>
      </c>
      <c r="H8790" s="44" t="s">
        <v>77</v>
      </c>
      <c r="I8790" s="19" t="s">
        <v>77</v>
      </c>
    </row>
    <row r="8791">
      <c r="A8791" s="41">
        <v>44412.0</v>
      </c>
      <c r="B8791" s="19">
        <v>952258.0</v>
      </c>
      <c r="C8791" s="19">
        <v>1.0</v>
      </c>
      <c r="D8791" s="42">
        <v>149.4</v>
      </c>
      <c r="E8791" s="43">
        <v>1.0</v>
      </c>
      <c r="F8791" s="19" t="s">
        <v>27</v>
      </c>
      <c r="G8791" s="19" t="s">
        <v>78</v>
      </c>
      <c r="H8791" s="44" t="s">
        <v>77</v>
      </c>
      <c r="I8791" s="19" t="s">
        <v>77</v>
      </c>
    </row>
    <row r="8792">
      <c r="A8792" s="41">
        <v>44421.0</v>
      </c>
      <c r="B8792" s="19">
        <v>959515.0</v>
      </c>
      <c r="C8792" s="19">
        <v>1.0</v>
      </c>
      <c r="D8792" s="42">
        <v>42.1</v>
      </c>
      <c r="E8792" s="43">
        <v>1.0</v>
      </c>
      <c r="F8792" s="19" t="s">
        <v>27</v>
      </c>
      <c r="G8792" s="19" t="s">
        <v>78</v>
      </c>
      <c r="H8792" s="44" t="s">
        <v>77</v>
      </c>
      <c r="I8792" s="19" t="s">
        <v>77</v>
      </c>
    </row>
    <row r="8793">
      <c r="A8793" s="41">
        <v>44415.0</v>
      </c>
      <c r="B8793" s="19">
        <v>954642.0</v>
      </c>
      <c r="C8793" s="19">
        <v>0.0</v>
      </c>
      <c r="D8793" s="42">
        <v>36.9</v>
      </c>
      <c r="E8793" s="43">
        <v>1.0</v>
      </c>
      <c r="F8793" s="19" t="s">
        <v>27</v>
      </c>
      <c r="G8793" s="19" t="s">
        <v>78</v>
      </c>
      <c r="H8793" s="44" t="s">
        <v>77</v>
      </c>
      <c r="I8793" s="19" t="s">
        <v>77</v>
      </c>
    </row>
    <row r="8794">
      <c r="A8794" s="41">
        <v>44420.0</v>
      </c>
      <c r="B8794" s="19">
        <v>959130.0</v>
      </c>
      <c r="C8794" s="19">
        <v>0.0</v>
      </c>
      <c r="D8794" s="42">
        <v>24.2</v>
      </c>
      <c r="E8794" s="43">
        <v>1.0</v>
      </c>
      <c r="F8794" s="19" t="s">
        <v>27</v>
      </c>
      <c r="G8794" s="19" t="s">
        <v>78</v>
      </c>
      <c r="H8794" s="44" t="s">
        <v>77</v>
      </c>
      <c r="I8794" s="19" t="s">
        <v>77</v>
      </c>
    </row>
    <row r="8795">
      <c r="A8795" s="41">
        <v>44422.0</v>
      </c>
      <c r="B8795" s="19">
        <v>960247.0</v>
      </c>
      <c r="C8795" s="19">
        <v>1.0</v>
      </c>
      <c r="D8795" s="42">
        <v>118.9</v>
      </c>
      <c r="E8795" s="43">
        <v>1.0</v>
      </c>
      <c r="F8795" s="19" t="s">
        <v>27</v>
      </c>
      <c r="G8795" s="19" t="s">
        <v>78</v>
      </c>
      <c r="H8795" s="44" t="s">
        <v>77</v>
      </c>
      <c r="I8795" s="19" t="s">
        <v>77</v>
      </c>
    </row>
    <row r="8796">
      <c r="A8796" s="41">
        <v>44422.0</v>
      </c>
      <c r="B8796" s="19">
        <v>960003.0</v>
      </c>
      <c r="C8796" s="19">
        <v>1.0</v>
      </c>
      <c r="D8796" s="42">
        <v>49.7</v>
      </c>
      <c r="E8796" s="43">
        <v>1.0</v>
      </c>
      <c r="F8796" s="19" t="s">
        <v>27</v>
      </c>
      <c r="G8796" s="19" t="s">
        <v>78</v>
      </c>
      <c r="H8796" s="44" t="s">
        <v>77</v>
      </c>
      <c r="I8796" s="19" t="s">
        <v>77</v>
      </c>
    </row>
    <row r="8797">
      <c r="A8797" s="41">
        <v>44409.0</v>
      </c>
      <c r="B8797" s="19">
        <v>949139.0</v>
      </c>
      <c r="C8797" s="19">
        <v>0.0</v>
      </c>
      <c r="D8797" s="42">
        <v>12.0</v>
      </c>
      <c r="E8797" s="43">
        <v>1.0</v>
      </c>
      <c r="F8797" s="19" t="s">
        <v>27</v>
      </c>
      <c r="G8797" s="19" t="s">
        <v>78</v>
      </c>
      <c r="H8797" s="44" t="s">
        <v>77</v>
      </c>
      <c r="I8797" s="19" t="s">
        <v>77</v>
      </c>
    </row>
    <row r="8798">
      <c r="A8798" s="41">
        <v>44419.0</v>
      </c>
      <c r="B8798" s="19">
        <v>958489.0</v>
      </c>
      <c r="C8798" s="19">
        <v>1.0</v>
      </c>
      <c r="D8798" s="42">
        <v>121.0</v>
      </c>
      <c r="E8798" s="43">
        <v>1.0</v>
      </c>
      <c r="F8798" s="19" t="s">
        <v>27</v>
      </c>
      <c r="G8798" s="19" t="s">
        <v>78</v>
      </c>
      <c r="H8798" s="44" t="s">
        <v>77</v>
      </c>
      <c r="I8798" s="19" t="s">
        <v>77</v>
      </c>
    </row>
    <row r="8799">
      <c r="A8799" s="41">
        <v>44420.0</v>
      </c>
      <c r="B8799" s="19">
        <v>959270.0</v>
      </c>
      <c r="C8799" s="19">
        <v>0.0</v>
      </c>
      <c r="D8799" s="42">
        <v>125.4</v>
      </c>
      <c r="E8799" s="43">
        <v>1.0</v>
      </c>
      <c r="F8799" s="19" t="s">
        <v>27</v>
      </c>
      <c r="G8799" s="19" t="s">
        <v>78</v>
      </c>
      <c r="H8799" s="44" t="s">
        <v>77</v>
      </c>
      <c r="I8799" s="19" t="s">
        <v>77</v>
      </c>
    </row>
    <row r="8800">
      <c r="A8800" s="41">
        <v>44419.0</v>
      </c>
      <c r="B8800" s="19">
        <v>957915.0</v>
      </c>
      <c r="C8800" s="19">
        <v>0.0</v>
      </c>
      <c r="D8800" s="42">
        <v>77.4</v>
      </c>
      <c r="E8800" s="43">
        <v>1.0</v>
      </c>
      <c r="F8800" s="19" t="s">
        <v>27</v>
      </c>
      <c r="G8800" s="19" t="s">
        <v>78</v>
      </c>
      <c r="H8800" s="44" t="s">
        <v>77</v>
      </c>
      <c r="I8800" s="19" t="s">
        <v>77</v>
      </c>
    </row>
    <row r="8801">
      <c r="A8801" s="41">
        <v>44409.0</v>
      </c>
      <c r="B8801" s="19">
        <v>949214.0</v>
      </c>
      <c r="C8801" s="19">
        <v>1.0</v>
      </c>
      <c r="D8801" s="42">
        <v>64.7</v>
      </c>
      <c r="E8801" s="43">
        <v>1.0</v>
      </c>
      <c r="F8801" s="19" t="s">
        <v>27</v>
      </c>
      <c r="G8801" s="19" t="s">
        <v>78</v>
      </c>
      <c r="H8801" s="44" t="s">
        <v>77</v>
      </c>
      <c r="I8801" s="19" t="s">
        <v>77</v>
      </c>
    </row>
    <row r="8802">
      <c r="A8802" s="41">
        <v>44411.0</v>
      </c>
      <c r="B8802" s="19">
        <v>951931.0</v>
      </c>
      <c r="C8802" s="19">
        <v>0.0</v>
      </c>
      <c r="D8802" s="42">
        <v>108.1</v>
      </c>
      <c r="E8802" s="43">
        <v>1.0</v>
      </c>
      <c r="F8802" s="19" t="s">
        <v>27</v>
      </c>
      <c r="G8802" s="19" t="s">
        <v>78</v>
      </c>
      <c r="H8802" s="44" t="s">
        <v>77</v>
      </c>
      <c r="I8802" s="19" t="s">
        <v>77</v>
      </c>
    </row>
    <row r="8803">
      <c r="A8803" s="41">
        <v>44409.0</v>
      </c>
      <c r="B8803" s="19">
        <v>949800.0</v>
      </c>
      <c r="C8803" s="19">
        <v>0.0</v>
      </c>
      <c r="D8803" s="42">
        <v>84.5</v>
      </c>
      <c r="E8803" s="43">
        <v>1.0</v>
      </c>
      <c r="F8803" s="19" t="s">
        <v>27</v>
      </c>
      <c r="G8803" s="19" t="s">
        <v>78</v>
      </c>
      <c r="H8803" s="44" t="s">
        <v>77</v>
      </c>
      <c r="I8803" s="19" t="s">
        <v>77</v>
      </c>
    </row>
    <row r="8804">
      <c r="A8804" s="41">
        <v>44419.0</v>
      </c>
      <c r="B8804" s="19">
        <v>958190.0</v>
      </c>
      <c r="C8804" s="19">
        <v>0.0</v>
      </c>
      <c r="D8804" s="42">
        <v>103.3</v>
      </c>
      <c r="E8804" s="43">
        <v>1.0</v>
      </c>
      <c r="F8804" s="19" t="s">
        <v>27</v>
      </c>
      <c r="G8804" s="19" t="s">
        <v>78</v>
      </c>
      <c r="H8804" s="44" t="s">
        <v>77</v>
      </c>
      <c r="I8804" s="19" t="s">
        <v>77</v>
      </c>
    </row>
    <row r="8805">
      <c r="A8805" s="41">
        <v>44418.0</v>
      </c>
      <c r="B8805" s="19">
        <v>957778.0</v>
      </c>
      <c r="C8805" s="19">
        <v>0.0</v>
      </c>
      <c r="D8805" s="42">
        <v>15.6</v>
      </c>
      <c r="E8805" s="43">
        <v>1.0</v>
      </c>
      <c r="F8805" s="19" t="s">
        <v>27</v>
      </c>
      <c r="G8805" s="19" t="s">
        <v>78</v>
      </c>
      <c r="H8805" s="44" t="s">
        <v>77</v>
      </c>
      <c r="I8805" s="19" t="s">
        <v>77</v>
      </c>
    </row>
    <row r="8806">
      <c r="A8806" s="41">
        <v>44420.0</v>
      </c>
      <c r="B8806" s="19">
        <v>958764.0</v>
      </c>
      <c r="C8806" s="19">
        <v>1.0</v>
      </c>
      <c r="D8806" s="42">
        <v>31.9</v>
      </c>
      <c r="E8806" s="43">
        <v>1.0</v>
      </c>
      <c r="F8806" s="19" t="s">
        <v>27</v>
      </c>
      <c r="G8806" s="19" t="s">
        <v>78</v>
      </c>
      <c r="H8806" s="44" t="s">
        <v>77</v>
      </c>
      <c r="I8806" s="19" t="s">
        <v>77</v>
      </c>
    </row>
    <row r="8807">
      <c r="A8807" s="41">
        <v>44410.0</v>
      </c>
      <c r="B8807" s="19">
        <v>951013.0</v>
      </c>
      <c r="C8807" s="19">
        <v>1.0</v>
      </c>
      <c r="D8807" s="42">
        <v>45.6</v>
      </c>
      <c r="E8807" s="43">
        <v>1.0</v>
      </c>
      <c r="F8807" s="19" t="s">
        <v>27</v>
      </c>
      <c r="G8807" s="19" t="s">
        <v>78</v>
      </c>
      <c r="H8807" s="44" t="s">
        <v>77</v>
      </c>
      <c r="I8807" s="19" t="s">
        <v>77</v>
      </c>
    </row>
    <row r="8808">
      <c r="A8808" s="41">
        <v>44410.0</v>
      </c>
      <c r="B8808" s="19">
        <v>950427.0</v>
      </c>
      <c r="C8808" s="19">
        <v>0.0</v>
      </c>
      <c r="D8808" s="42">
        <v>55.6</v>
      </c>
      <c r="E8808" s="43">
        <v>1.0</v>
      </c>
      <c r="F8808" s="19" t="s">
        <v>27</v>
      </c>
      <c r="G8808" s="19" t="s">
        <v>78</v>
      </c>
      <c r="H8808" s="44" t="s">
        <v>77</v>
      </c>
      <c r="I8808" s="19" t="s">
        <v>77</v>
      </c>
    </row>
    <row r="8809">
      <c r="A8809" s="41">
        <v>44418.0</v>
      </c>
      <c r="B8809" s="19">
        <v>957324.0</v>
      </c>
      <c r="C8809" s="19">
        <v>0.0</v>
      </c>
      <c r="D8809" s="42">
        <v>13.8</v>
      </c>
      <c r="E8809" s="43">
        <v>1.0</v>
      </c>
      <c r="F8809" s="19" t="s">
        <v>27</v>
      </c>
      <c r="G8809" s="19" t="s">
        <v>78</v>
      </c>
      <c r="H8809" s="44" t="s">
        <v>77</v>
      </c>
      <c r="I8809" s="19" t="s">
        <v>77</v>
      </c>
    </row>
    <row r="8810">
      <c r="A8810" s="41">
        <v>44414.0</v>
      </c>
      <c r="B8810" s="19">
        <v>954474.0</v>
      </c>
      <c r="C8810" s="19">
        <v>0.0</v>
      </c>
      <c r="D8810" s="42">
        <v>104.4</v>
      </c>
      <c r="E8810" s="43">
        <v>1.0</v>
      </c>
      <c r="F8810" s="19" t="s">
        <v>27</v>
      </c>
      <c r="G8810" s="19" t="s">
        <v>78</v>
      </c>
      <c r="H8810" s="44" t="s">
        <v>77</v>
      </c>
      <c r="I8810" s="19" t="s">
        <v>77</v>
      </c>
    </row>
    <row r="8811">
      <c r="A8811" s="41">
        <v>44411.0</v>
      </c>
      <c r="B8811" s="19">
        <v>951824.0</v>
      </c>
      <c r="C8811" s="19">
        <v>1.0</v>
      </c>
      <c r="D8811" s="42">
        <v>29.1</v>
      </c>
      <c r="E8811" s="43">
        <v>1.0</v>
      </c>
      <c r="F8811" s="19" t="s">
        <v>27</v>
      </c>
      <c r="G8811" s="19" t="s">
        <v>78</v>
      </c>
      <c r="H8811" s="44" t="s">
        <v>77</v>
      </c>
      <c r="I8811" s="19" t="s">
        <v>77</v>
      </c>
    </row>
    <row r="8812">
      <c r="A8812" s="41">
        <v>44418.0</v>
      </c>
      <c r="B8812" s="19">
        <v>957399.0</v>
      </c>
      <c r="C8812" s="19">
        <v>0.0</v>
      </c>
      <c r="D8812" s="42">
        <v>52.0</v>
      </c>
      <c r="E8812" s="43">
        <v>1.0</v>
      </c>
      <c r="F8812" s="19" t="s">
        <v>27</v>
      </c>
      <c r="G8812" s="19" t="s">
        <v>78</v>
      </c>
      <c r="H8812" s="44" t="s">
        <v>77</v>
      </c>
      <c r="I8812" s="19" t="s">
        <v>77</v>
      </c>
    </row>
    <row r="8813">
      <c r="A8813" s="41">
        <v>44409.0</v>
      </c>
      <c r="B8813" s="19">
        <v>949451.0</v>
      </c>
      <c r="C8813" s="19">
        <v>1.0</v>
      </c>
      <c r="D8813" s="42">
        <v>67.2</v>
      </c>
      <c r="E8813" s="43">
        <v>1.0</v>
      </c>
      <c r="F8813" s="19" t="s">
        <v>27</v>
      </c>
      <c r="G8813" s="19" t="s">
        <v>78</v>
      </c>
      <c r="H8813" s="44" t="s">
        <v>77</v>
      </c>
      <c r="I8813" s="19" t="s">
        <v>77</v>
      </c>
    </row>
    <row r="8814">
      <c r="A8814" s="41">
        <v>44416.0</v>
      </c>
      <c r="B8814" s="19">
        <v>955819.0</v>
      </c>
      <c r="C8814" s="19">
        <v>0.0</v>
      </c>
      <c r="D8814" s="42">
        <v>94.7</v>
      </c>
      <c r="E8814" s="43">
        <v>1.0</v>
      </c>
      <c r="F8814" s="19" t="s">
        <v>27</v>
      </c>
      <c r="G8814" s="19" t="s">
        <v>78</v>
      </c>
      <c r="H8814" s="44" t="s">
        <v>77</v>
      </c>
      <c r="I8814" s="19" t="s">
        <v>77</v>
      </c>
    </row>
    <row r="8815">
      <c r="A8815" s="41">
        <v>44418.0</v>
      </c>
      <c r="B8815" s="19">
        <v>957640.0</v>
      </c>
      <c r="C8815" s="19">
        <v>1.0</v>
      </c>
      <c r="D8815" s="42">
        <v>33.3</v>
      </c>
      <c r="E8815" s="43">
        <v>1.0</v>
      </c>
      <c r="F8815" s="19" t="s">
        <v>27</v>
      </c>
      <c r="G8815" s="19" t="s">
        <v>78</v>
      </c>
      <c r="H8815" s="44" t="s">
        <v>77</v>
      </c>
      <c r="I8815" s="19" t="s">
        <v>77</v>
      </c>
    </row>
    <row r="8816">
      <c r="A8816" s="41">
        <v>44413.0</v>
      </c>
      <c r="B8816" s="19">
        <v>953296.0</v>
      </c>
      <c r="C8816" s="19">
        <v>1.0</v>
      </c>
      <c r="D8816" s="42">
        <v>99.7</v>
      </c>
      <c r="E8816" s="43">
        <v>1.0</v>
      </c>
      <c r="F8816" s="19" t="s">
        <v>27</v>
      </c>
      <c r="G8816" s="19" t="s">
        <v>78</v>
      </c>
      <c r="H8816" s="44" t="s">
        <v>77</v>
      </c>
      <c r="I8816" s="19" t="s">
        <v>77</v>
      </c>
    </row>
    <row r="8817">
      <c r="A8817" s="41">
        <v>44414.0</v>
      </c>
      <c r="B8817" s="19">
        <v>954435.0</v>
      </c>
      <c r="C8817" s="19">
        <v>0.0</v>
      </c>
      <c r="D8817" s="42">
        <v>89.8</v>
      </c>
      <c r="E8817" s="43">
        <v>1.0</v>
      </c>
      <c r="F8817" s="19" t="s">
        <v>27</v>
      </c>
      <c r="G8817" s="19" t="s">
        <v>78</v>
      </c>
      <c r="H8817" s="44" t="s">
        <v>77</v>
      </c>
      <c r="I8817" s="19" t="s">
        <v>77</v>
      </c>
    </row>
    <row r="8818">
      <c r="A8818" s="41">
        <v>44417.0</v>
      </c>
      <c r="B8818" s="19">
        <v>956916.0</v>
      </c>
      <c r="C8818" s="19">
        <v>1.0</v>
      </c>
      <c r="D8818" s="42">
        <v>119.8</v>
      </c>
      <c r="E8818" s="43">
        <v>1.0</v>
      </c>
      <c r="F8818" s="19" t="s">
        <v>27</v>
      </c>
      <c r="G8818" s="19" t="s">
        <v>78</v>
      </c>
      <c r="H8818" s="44" t="s">
        <v>77</v>
      </c>
      <c r="I8818" s="19" t="s">
        <v>77</v>
      </c>
    </row>
    <row r="8819">
      <c r="A8819" s="41">
        <v>44414.0</v>
      </c>
      <c r="B8819" s="19">
        <v>954412.0</v>
      </c>
      <c r="C8819" s="19">
        <v>0.0</v>
      </c>
      <c r="D8819" s="42">
        <v>40.1</v>
      </c>
      <c r="E8819" s="43">
        <v>1.0</v>
      </c>
      <c r="F8819" s="19" t="s">
        <v>27</v>
      </c>
      <c r="G8819" s="19" t="s">
        <v>78</v>
      </c>
      <c r="H8819" s="44" t="s">
        <v>77</v>
      </c>
      <c r="I8819" s="19" t="s">
        <v>77</v>
      </c>
    </row>
    <row r="8820">
      <c r="A8820" s="41">
        <v>44422.0</v>
      </c>
      <c r="B8820" s="19">
        <v>960428.0</v>
      </c>
      <c r="C8820" s="19">
        <v>0.0</v>
      </c>
      <c r="D8820" s="42">
        <v>34.2</v>
      </c>
      <c r="E8820" s="43">
        <v>1.0</v>
      </c>
      <c r="F8820" s="19" t="s">
        <v>27</v>
      </c>
      <c r="G8820" s="19" t="s">
        <v>78</v>
      </c>
      <c r="H8820" s="44" t="s">
        <v>77</v>
      </c>
      <c r="I8820" s="19" t="s">
        <v>77</v>
      </c>
    </row>
    <row r="8821">
      <c r="A8821" s="41">
        <v>44416.0</v>
      </c>
      <c r="B8821" s="19">
        <v>956102.0</v>
      </c>
      <c r="C8821" s="19">
        <v>1.0</v>
      </c>
      <c r="D8821" s="42">
        <v>108.4</v>
      </c>
      <c r="E8821" s="43">
        <v>1.0</v>
      </c>
      <c r="F8821" s="19" t="s">
        <v>27</v>
      </c>
      <c r="G8821" s="19" t="s">
        <v>78</v>
      </c>
      <c r="H8821" s="44" t="s">
        <v>77</v>
      </c>
      <c r="I8821" s="19" t="s">
        <v>77</v>
      </c>
    </row>
    <row r="8822">
      <c r="A8822" s="41">
        <v>44423.0</v>
      </c>
      <c r="B8822" s="19">
        <v>960982.0</v>
      </c>
      <c r="C8822" s="19">
        <v>0.0</v>
      </c>
      <c r="D8822" s="42">
        <v>75.4</v>
      </c>
      <c r="E8822" s="43">
        <v>1.0</v>
      </c>
      <c r="F8822" s="19" t="s">
        <v>27</v>
      </c>
      <c r="G8822" s="19" t="s">
        <v>78</v>
      </c>
      <c r="H8822" s="44" t="s">
        <v>77</v>
      </c>
      <c r="I8822" s="19" t="s">
        <v>77</v>
      </c>
    </row>
    <row r="8823">
      <c r="A8823" s="41">
        <v>44412.0</v>
      </c>
      <c r="B8823" s="19">
        <v>951968.0</v>
      </c>
      <c r="C8823" s="19">
        <v>1.0</v>
      </c>
      <c r="D8823" s="42">
        <v>159.8</v>
      </c>
      <c r="E8823" s="43">
        <v>1.0</v>
      </c>
      <c r="F8823" s="19" t="s">
        <v>27</v>
      </c>
      <c r="G8823" s="19" t="s">
        <v>78</v>
      </c>
      <c r="H8823" s="44" t="s">
        <v>77</v>
      </c>
      <c r="I8823" s="19" t="s">
        <v>77</v>
      </c>
    </row>
    <row r="8824">
      <c r="A8824" s="41">
        <v>44411.0</v>
      </c>
      <c r="B8824" s="19">
        <v>951677.0</v>
      </c>
      <c r="C8824" s="19">
        <v>1.0</v>
      </c>
      <c r="D8824" s="42">
        <v>83.1</v>
      </c>
      <c r="E8824" s="43">
        <v>1.0</v>
      </c>
      <c r="F8824" s="19" t="s">
        <v>27</v>
      </c>
      <c r="G8824" s="19" t="s">
        <v>78</v>
      </c>
      <c r="H8824" s="44" t="s">
        <v>77</v>
      </c>
      <c r="I8824" s="19" t="s">
        <v>77</v>
      </c>
    </row>
    <row r="8825">
      <c r="A8825" s="41">
        <v>44418.0</v>
      </c>
      <c r="B8825" s="19">
        <v>957206.0</v>
      </c>
      <c r="C8825" s="19">
        <v>0.0</v>
      </c>
      <c r="D8825" s="42">
        <v>131.0</v>
      </c>
      <c r="E8825" s="43">
        <v>1.0</v>
      </c>
      <c r="F8825" s="19" t="s">
        <v>27</v>
      </c>
      <c r="G8825" s="19" t="s">
        <v>78</v>
      </c>
      <c r="H8825" s="44" t="s">
        <v>77</v>
      </c>
      <c r="I8825" s="19" t="s">
        <v>77</v>
      </c>
    </row>
    <row r="8826">
      <c r="A8826" s="41">
        <v>44423.0</v>
      </c>
      <c r="B8826" s="19">
        <v>961182.0</v>
      </c>
      <c r="C8826" s="19">
        <v>0.0</v>
      </c>
      <c r="D8826" s="42">
        <v>128.6</v>
      </c>
      <c r="E8826" s="43">
        <v>1.0</v>
      </c>
      <c r="F8826" s="19" t="s">
        <v>27</v>
      </c>
      <c r="G8826" s="19" t="s">
        <v>78</v>
      </c>
      <c r="H8826" s="44" t="s">
        <v>77</v>
      </c>
      <c r="I8826" s="19" t="s">
        <v>77</v>
      </c>
    </row>
    <row r="8827">
      <c r="A8827" s="41">
        <v>44417.0</v>
      </c>
      <c r="B8827" s="19">
        <v>956918.0</v>
      </c>
      <c r="C8827" s="19">
        <v>0.0</v>
      </c>
      <c r="D8827" s="42">
        <v>46.5</v>
      </c>
      <c r="E8827" s="43">
        <v>1.0</v>
      </c>
      <c r="F8827" s="19" t="s">
        <v>27</v>
      </c>
      <c r="G8827" s="19" t="s">
        <v>78</v>
      </c>
      <c r="H8827" s="44" t="s">
        <v>77</v>
      </c>
      <c r="I8827" s="19" t="s">
        <v>77</v>
      </c>
    </row>
    <row r="8828">
      <c r="A8828" s="41">
        <v>44418.0</v>
      </c>
      <c r="B8828" s="19">
        <v>957723.0</v>
      </c>
      <c r="C8828" s="19">
        <v>0.0</v>
      </c>
      <c r="D8828" s="42">
        <v>25.6</v>
      </c>
      <c r="E8828" s="43">
        <v>1.0</v>
      </c>
      <c r="F8828" s="19" t="s">
        <v>27</v>
      </c>
      <c r="G8828" s="19" t="s">
        <v>78</v>
      </c>
      <c r="H8828" s="44" t="s">
        <v>77</v>
      </c>
      <c r="I8828" s="19" t="s">
        <v>77</v>
      </c>
    </row>
    <row r="8829">
      <c r="A8829" s="41">
        <v>44421.0</v>
      </c>
      <c r="B8829" s="19">
        <v>959814.0</v>
      </c>
      <c r="C8829" s="19">
        <v>0.0</v>
      </c>
      <c r="D8829" s="42">
        <v>75.6</v>
      </c>
      <c r="E8829" s="43">
        <v>1.0</v>
      </c>
      <c r="F8829" s="19" t="s">
        <v>27</v>
      </c>
      <c r="G8829" s="19" t="s">
        <v>78</v>
      </c>
      <c r="H8829" s="44" t="s">
        <v>77</v>
      </c>
      <c r="I8829" s="19" t="s">
        <v>77</v>
      </c>
    </row>
    <row r="8830">
      <c r="A8830" s="41">
        <v>44409.0</v>
      </c>
      <c r="B8830" s="19">
        <v>949299.0</v>
      </c>
      <c r="C8830" s="19">
        <v>0.0</v>
      </c>
      <c r="D8830" s="42">
        <v>30.0</v>
      </c>
      <c r="E8830" s="43">
        <v>1.0</v>
      </c>
      <c r="F8830" s="19" t="s">
        <v>27</v>
      </c>
      <c r="G8830" s="19" t="s">
        <v>78</v>
      </c>
      <c r="H8830" s="44" t="s">
        <v>77</v>
      </c>
      <c r="I8830" s="19" t="s">
        <v>77</v>
      </c>
    </row>
    <row r="8831">
      <c r="A8831" s="41">
        <v>44410.0</v>
      </c>
      <c r="B8831" s="19">
        <v>950602.0</v>
      </c>
      <c r="C8831" s="19">
        <v>0.0</v>
      </c>
      <c r="D8831" s="42">
        <v>47.2</v>
      </c>
      <c r="E8831" s="43">
        <v>1.0</v>
      </c>
      <c r="F8831" s="19" t="s">
        <v>27</v>
      </c>
      <c r="G8831" s="19" t="s">
        <v>78</v>
      </c>
      <c r="H8831" s="44" t="s">
        <v>77</v>
      </c>
      <c r="I8831" s="19" t="s">
        <v>77</v>
      </c>
    </row>
    <row r="8832">
      <c r="A8832" s="41">
        <v>44419.0</v>
      </c>
      <c r="B8832" s="19">
        <v>958231.0</v>
      </c>
      <c r="C8832" s="19">
        <v>0.0</v>
      </c>
      <c r="D8832" s="42">
        <v>70.9</v>
      </c>
      <c r="E8832" s="43">
        <v>1.0</v>
      </c>
      <c r="F8832" s="19" t="s">
        <v>27</v>
      </c>
      <c r="G8832" s="19" t="s">
        <v>78</v>
      </c>
      <c r="H8832" s="44" t="s">
        <v>77</v>
      </c>
      <c r="I8832" s="19" t="s">
        <v>77</v>
      </c>
    </row>
    <row r="8833">
      <c r="A8833" s="41">
        <v>44421.0</v>
      </c>
      <c r="B8833" s="19">
        <v>959762.0</v>
      </c>
      <c r="C8833" s="19">
        <v>1.0</v>
      </c>
      <c r="D8833" s="42">
        <v>132.3</v>
      </c>
      <c r="E8833" s="43">
        <v>1.0</v>
      </c>
      <c r="F8833" s="19" t="s">
        <v>27</v>
      </c>
      <c r="G8833" s="19" t="s">
        <v>78</v>
      </c>
      <c r="H8833" s="44" t="s">
        <v>77</v>
      </c>
      <c r="I8833" s="19" t="s">
        <v>77</v>
      </c>
    </row>
    <row r="8834">
      <c r="A8834" s="41">
        <v>44423.0</v>
      </c>
      <c r="B8834" s="19">
        <v>960808.0</v>
      </c>
      <c r="C8834" s="19">
        <v>0.0</v>
      </c>
      <c r="D8834" s="42">
        <v>32.6</v>
      </c>
      <c r="E8834" s="43">
        <v>1.0</v>
      </c>
      <c r="F8834" s="19" t="s">
        <v>27</v>
      </c>
      <c r="G8834" s="19" t="s">
        <v>78</v>
      </c>
      <c r="H8834" s="44" t="s">
        <v>77</v>
      </c>
      <c r="I8834" s="19" t="s">
        <v>77</v>
      </c>
    </row>
    <row r="8835">
      <c r="A8835" s="41">
        <v>44417.0</v>
      </c>
      <c r="B8835" s="19">
        <v>956994.0</v>
      </c>
      <c r="C8835" s="19">
        <v>0.0</v>
      </c>
      <c r="D8835" s="42">
        <v>113.9</v>
      </c>
      <c r="E8835" s="43">
        <v>1.0</v>
      </c>
      <c r="F8835" s="19" t="s">
        <v>27</v>
      </c>
      <c r="G8835" s="19" t="s">
        <v>78</v>
      </c>
      <c r="H8835" s="44" t="s">
        <v>77</v>
      </c>
      <c r="I8835" s="19" t="s">
        <v>77</v>
      </c>
    </row>
    <row r="8836">
      <c r="A8836" s="41">
        <v>44417.0</v>
      </c>
      <c r="B8836" s="19">
        <v>956978.0</v>
      </c>
      <c r="C8836" s="19">
        <v>0.0</v>
      </c>
      <c r="D8836" s="42">
        <v>113.9</v>
      </c>
      <c r="E8836" s="43">
        <v>1.0</v>
      </c>
      <c r="F8836" s="19" t="s">
        <v>27</v>
      </c>
      <c r="G8836" s="19" t="s">
        <v>78</v>
      </c>
      <c r="H8836" s="44" t="s">
        <v>77</v>
      </c>
      <c r="I8836" s="19" t="s">
        <v>77</v>
      </c>
    </row>
    <row r="8837">
      <c r="A8837" s="41">
        <v>44423.0</v>
      </c>
      <c r="B8837" s="19">
        <v>960943.0</v>
      </c>
      <c r="C8837" s="19">
        <v>0.0</v>
      </c>
      <c r="D8837" s="42">
        <v>55.6</v>
      </c>
      <c r="E8837" s="43">
        <v>1.0</v>
      </c>
      <c r="F8837" s="19" t="s">
        <v>27</v>
      </c>
      <c r="G8837" s="19" t="s">
        <v>78</v>
      </c>
      <c r="H8837" s="44" t="s">
        <v>77</v>
      </c>
      <c r="I8837" s="19" t="s">
        <v>77</v>
      </c>
    </row>
    <row r="8838">
      <c r="A8838" s="41">
        <v>44411.0</v>
      </c>
      <c r="B8838" s="19">
        <v>951305.0</v>
      </c>
      <c r="C8838" s="19">
        <v>0.0</v>
      </c>
      <c r="D8838" s="42">
        <v>28.8</v>
      </c>
      <c r="E8838" s="43">
        <v>1.0</v>
      </c>
      <c r="F8838" s="19" t="s">
        <v>27</v>
      </c>
      <c r="G8838" s="19" t="s">
        <v>78</v>
      </c>
      <c r="H8838" s="44" t="s">
        <v>77</v>
      </c>
      <c r="I8838" s="19" t="s">
        <v>77</v>
      </c>
    </row>
    <row r="8839">
      <c r="A8839" s="41">
        <v>44413.0</v>
      </c>
      <c r="B8839" s="19">
        <v>953351.0</v>
      </c>
      <c r="C8839" s="19">
        <v>0.0</v>
      </c>
      <c r="D8839" s="42">
        <v>30.4</v>
      </c>
      <c r="E8839" s="43">
        <v>1.0</v>
      </c>
      <c r="F8839" s="19" t="s">
        <v>27</v>
      </c>
      <c r="G8839" s="19" t="s">
        <v>78</v>
      </c>
      <c r="H8839" s="44" t="s">
        <v>77</v>
      </c>
      <c r="I8839" s="19" t="s">
        <v>77</v>
      </c>
    </row>
    <row r="8840">
      <c r="A8840" s="41">
        <v>44416.0</v>
      </c>
      <c r="B8840" s="19">
        <v>955548.0</v>
      </c>
      <c r="C8840" s="19">
        <v>0.0</v>
      </c>
      <c r="D8840" s="42">
        <v>70.8</v>
      </c>
      <c r="E8840" s="43">
        <v>1.0</v>
      </c>
      <c r="F8840" s="19" t="s">
        <v>27</v>
      </c>
      <c r="G8840" s="19" t="s">
        <v>78</v>
      </c>
      <c r="H8840" s="44" t="s">
        <v>77</v>
      </c>
      <c r="I8840" s="19" t="s">
        <v>77</v>
      </c>
    </row>
    <row r="8841">
      <c r="A8841" s="41">
        <v>44417.0</v>
      </c>
      <c r="B8841" s="19">
        <v>957088.0</v>
      </c>
      <c r="C8841" s="19">
        <v>1.0</v>
      </c>
      <c r="D8841" s="42">
        <v>97.5</v>
      </c>
      <c r="E8841" s="43">
        <v>1.0</v>
      </c>
      <c r="F8841" s="19" t="s">
        <v>27</v>
      </c>
      <c r="G8841" s="19" t="s">
        <v>78</v>
      </c>
      <c r="H8841" s="44" t="s">
        <v>77</v>
      </c>
      <c r="I8841" s="19" t="s">
        <v>77</v>
      </c>
    </row>
    <row r="8842">
      <c r="A8842" s="41">
        <v>44419.0</v>
      </c>
      <c r="B8842" s="19">
        <v>958214.0</v>
      </c>
      <c r="C8842" s="19">
        <v>1.0</v>
      </c>
      <c r="D8842" s="42">
        <v>15.5</v>
      </c>
      <c r="E8842" s="43">
        <v>1.0</v>
      </c>
      <c r="F8842" s="19" t="s">
        <v>27</v>
      </c>
      <c r="G8842" s="19" t="s">
        <v>78</v>
      </c>
      <c r="H8842" s="44" t="s">
        <v>77</v>
      </c>
      <c r="I8842" s="19" t="s">
        <v>77</v>
      </c>
    </row>
    <row r="8843">
      <c r="A8843" s="41">
        <v>44410.0</v>
      </c>
      <c r="B8843" s="19">
        <v>950732.0</v>
      </c>
      <c r="C8843" s="19">
        <v>0.0</v>
      </c>
      <c r="D8843" s="42">
        <v>65.6</v>
      </c>
      <c r="E8843" s="43">
        <v>1.0</v>
      </c>
      <c r="F8843" s="19" t="s">
        <v>27</v>
      </c>
      <c r="G8843" s="19" t="s">
        <v>78</v>
      </c>
      <c r="H8843" s="44" t="s">
        <v>77</v>
      </c>
      <c r="I8843" s="19" t="s">
        <v>77</v>
      </c>
    </row>
    <row r="8844">
      <c r="A8844" s="41">
        <v>44416.0</v>
      </c>
      <c r="B8844" s="19">
        <v>956278.0</v>
      </c>
      <c r="C8844" s="19">
        <v>0.0</v>
      </c>
      <c r="D8844" s="42">
        <v>61.4</v>
      </c>
      <c r="E8844" s="43">
        <v>1.0</v>
      </c>
      <c r="F8844" s="19" t="s">
        <v>27</v>
      </c>
      <c r="G8844" s="19" t="s">
        <v>78</v>
      </c>
      <c r="H8844" s="44" t="s">
        <v>77</v>
      </c>
      <c r="I8844" s="19" t="s">
        <v>77</v>
      </c>
    </row>
    <row r="8845">
      <c r="A8845" s="41">
        <v>44418.0</v>
      </c>
      <c r="B8845" s="19">
        <v>957622.0</v>
      </c>
      <c r="C8845" s="19">
        <v>0.0</v>
      </c>
      <c r="D8845" s="42">
        <v>105.0</v>
      </c>
      <c r="E8845" s="43">
        <v>1.0</v>
      </c>
      <c r="F8845" s="19" t="s">
        <v>27</v>
      </c>
      <c r="G8845" s="19" t="s">
        <v>78</v>
      </c>
      <c r="H8845" s="44" t="s">
        <v>77</v>
      </c>
      <c r="I8845" s="19" t="s">
        <v>77</v>
      </c>
    </row>
    <row r="8846">
      <c r="A8846" s="41">
        <v>44410.0</v>
      </c>
      <c r="B8846" s="19">
        <v>950202.0</v>
      </c>
      <c r="C8846" s="19">
        <v>1.0</v>
      </c>
      <c r="D8846" s="42">
        <v>29.8</v>
      </c>
      <c r="E8846" s="43">
        <v>1.0</v>
      </c>
      <c r="F8846" s="19" t="s">
        <v>27</v>
      </c>
      <c r="G8846" s="19" t="s">
        <v>78</v>
      </c>
      <c r="H8846" s="44" t="s">
        <v>77</v>
      </c>
      <c r="I8846" s="19" t="s">
        <v>77</v>
      </c>
    </row>
    <row r="8847">
      <c r="A8847" s="41">
        <v>44409.0</v>
      </c>
      <c r="B8847" s="19">
        <v>949828.0</v>
      </c>
      <c r="C8847" s="19">
        <v>1.0</v>
      </c>
      <c r="D8847" s="42">
        <v>56.1</v>
      </c>
      <c r="E8847" s="43">
        <v>1.0</v>
      </c>
      <c r="F8847" s="19" t="s">
        <v>27</v>
      </c>
      <c r="G8847" s="19" t="s">
        <v>78</v>
      </c>
      <c r="H8847" s="44" t="s">
        <v>77</v>
      </c>
      <c r="I8847" s="19" t="s">
        <v>77</v>
      </c>
    </row>
    <row r="8848">
      <c r="A8848" s="41">
        <v>44413.0</v>
      </c>
      <c r="B8848" s="19">
        <v>953860.0</v>
      </c>
      <c r="C8848" s="19">
        <v>0.0</v>
      </c>
      <c r="D8848" s="42">
        <v>70.1</v>
      </c>
      <c r="E8848" s="43">
        <v>1.0</v>
      </c>
      <c r="F8848" s="19" t="s">
        <v>27</v>
      </c>
      <c r="G8848" s="19" t="s">
        <v>78</v>
      </c>
      <c r="H8848" s="44" t="s">
        <v>77</v>
      </c>
      <c r="I8848" s="19" t="s">
        <v>77</v>
      </c>
    </row>
    <row r="8849">
      <c r="A8849" s="41">
        <v>44417.0</v>
      </c>
      <c r="B8849" s="19">
        <v>956354.0</v>
      </c>
      <c r="C8849" s="19">
        <v>0.0</v>
      </c>
      <c r="D8849" s="42">
        <v>66.0</v>
      </c>
      <c r="E8849" s="43">
        <v>1.0</v>
      </c>
      <c r="F8849" s="19" t="s">
        <v>27</v>
      </c>
      <c r="G8849" s="19" t="s">
        <v>78</v>
      </c>
      <c r="H8849" s="44" t="s">
        <v>77</v>
      </c>
      <c r="I8849" s="19" t="s">
        <v>77</v>
      </c>
    </row>
    <row r="8850">
      <c r="A8850" s="41">
        <v>44410.0</v>
      </c>
      <c r="B8850" s="19">
        <v>950731.0</v>
      </c>
      <c r="C8850" s="19">
        <v>0.0</v>
      </c>
      <c r="D8850" s="42">
        <v>42.1</v>
      </c>
      <c r="E8850" s="43">
        <v>1.0</v>
      </c>
      <c r="F8850" s="19" t="s">
        <v>27</v>
      </c>
      <c r="G8850" s="19" t="s">
        <v>78</v>
      </c>
      <c r="H8850" s="44" t="s">
        <v>77</v>
      </c>
      <c r="I8850" s="19" t="s">
        <v>77</v>
      </c>
    </row>
    <row r="8851">
      <c r="A8851" s="41">
        <v>44419.0</v>
      </c>
      <c r="B8851" s="19">
        <v>958154.0</v>
      </c>
      <c r="C8851" s="19">
        <v>0.0</v>
      </c>
      <c r="D8851" s="42">
        <v>89.5</v>
      </c>
      <c r="E8851" s="43">
        <v>1.0</v>
      </c>
      <c r="F8851" s="19" t="s">
        <v>27</v>
      </c>
      <c r="G8851" s="19" t="s">
        <v>78</v>
      </c>
      <c r="H8851" s="44" t="s">
        <v>77</v>
      </c>
      <c r="I8851" s="19" t="s">
        <v>77</v>
      </c>
    </row>
    <row r="8852">
      <c r="A8852" s="41">
        <v>44420.0</v>
      </c>
      <c r="B8852" s="19">
        <v>958611.0</v>
      </c>
      <c r="C8852" s="19">
        <v>0.0</v>
      </c>
      <c r="D8852" s="42">
        <v>45.9</v>
      </c>
      <c r="E8852" s="43">
        <v>1.0</v>
      </c>
      <c r="F8852" s="19" t="s">
        <v>27</v>
      </c>
      <c r="G8852" s="19" t="s">
        <v>78</v>
      </c>
      <c r="H8852" s="44" t="s">
        <v>77</v>
      </c>
      <c r="I8852" s="19" t="s">
        <v>77</v>
      </c>
    </row>
    <row r="8853">
      <c r="A8853" s="41">
        <v>44423.0</v>
      </c>
      <c r="B8853" s="19">
        <v>960901.0</v>
      </c>
      <c r="C8853" s="19">
        <v>1.0</v>
      </c>
      <c r="D8853" s="42">
        <v>66.8</v>
      </c>
      <c r="E8853" s="43">
        <v>1.0</v>
      </c>
      <c r="F8853" s="19" t="s">
        <v>27</v>
      </c>
      <c r="G8853" s="19" t="s">
        <v>78</v>
      </c>
      <c r="H8853" s="44" t="s">
        <v>77</v>
      </c>
      <c r="I8853" s="19" t="s">
        <v>77</v>
      </c>
    </row>
    <row r="8854">
      <c r="A8854" s="41">
        <v>44410.0</v>
      </c>
      <c r="B8854" s="19">
        <v>950996.0</v>
      </c>
      <c r="C8854" s="19">
        <v>0.0</v>
      </c>
      <c r="D8854" s="42">
        <v>116.2</v>
      </c>
      <c r="E8854" s="43">
        <v>1.0</v>
      </c>
      <c r="F8854" s="19" t="s">
        <v>27</v>
      </c>
      <c r="G8854" s="19" t="s">
        <v>78</v>
      </c>
      <c r="H8854" s="44" t="s">
        <v>77</v>
      </c>
      <c r="I8854" s="19" t="s">
        <v>77</v>
      </c>
    </row>
    <row r="8855">
      <c r="A8855" s="41">
        <v>44414.0</v>
      </c>
      <c r="B8855" s="19">
        <v>954031.0</v>
      </c>
      <c r="C8855" s="19">
        <v>0.0</v>
      </c>
      <c r="D8855" s="42">
        <v>95.7</v>
      </c>
      <c r="E8855" s="43">
        <v>1.0</v>
      </c>
      <c r="F8855" s="19" t="s">
        <v>27</v>
      </c>
      <c r="G8855" s="19" t="s">
        <v>78</v>
      </c>
      <c r="H8855" s="44" t="s">
        <v>77</v>
      </c>
      <c r="I8855" s="19" t="s">
        <v>77</v>
      </c>
    </row>
    <row r="8856">
      <c r="A8856" s="41">
        <v>44416.0</v>
      </c>
      <c r="B8856" s="19">
        <v>955657.0</v>
      </c>
      <c r="C8856" s="19">
        <v>0.0</v>
      </c>
      <c r="D8856" s="42">
        <v>151.3</v>
      </c>
      <c r="E8856" s="43">
        <v>1.0</v>
      </c>
      <c r="F8856" s="19" t="s">
        <v>27</v>
      </c>
      <c r="G8856" s="19" t="s">
        <v>78</v>
      </c>
      <c r="H8856" s="44" t="s">
        <v>77</v>
      </c>
      <c r="I8856" s="19" t="s">
        <v>77</v>
      </c>
    </row>
    <row r="8857">
      <c r="A8857" s="41">
        <v>44418.0</v>
      </c>
      <c r="B8857" s="19">
        <v>957536.0</v>
      </c>
      <c r="C8857" s="19">
        <v>0.0</v>
      </c>
      <c r="D8857" s="42">
        <v>187.1</v>
      </c>
      <c r="E8857" s="43">
        <v>1.0</v>
      </c>
      <c r="F8857" s="19" t="s">
        <v>27</v>
      </c>
      <c r="G8857" s="19" t="s">
        <v>78</v>
      </c>
      <c r="H8857" s="44" t="s">
        <v>77</v>
      </c>
      <c r="I8857" s="19" t="s">
        <v>77</v>
      </c>
    </row>
    <row r="8858">
      <c r="A8858" s="41">
        <v>44409.0</v>
      </c>
      <c r="B8858" s="19">
        <v>949289.0</v>
      </c>
      <c r="C8858" s="19">
        <v>0.0</v>
      </c>
      <c r="D8858" s="42">
        <v>184.3</v>
      </c>
      <c r="E8858" s="43">
        <v>1.0</v>
      </c>
      <c r="F8858" s="19" t="s">
        <v>27</v>
      </c>
      <c r="G8858" s="19" t="s">
        <v>78</v>
      </c>
      <c r="H8858" s="44" t="s">
        <v>77</v>
      </c>
      <c r="I8858" s="19" t="s">
        <v>77</v>
      </c>
    </row>
    <row r="8859">
      <c r="A8859" s="41">
        <v>44413.0</v>
      </c>
      <c r="B8859" s="19">
        <v>953914.0</v>
      </c>
      <c r="C8859" s="19">
        <v>0.0</v>
      </c>
      <c r="D8859" s="42">
        <v>182.6</v>
      </c>
      <c r="E8859" s="43">
        <v>1.0</v>
      </c>
      <c r="F8859" s="19" t="s">
        <v>27</v>
      </c>
      <c r="G8859" s="19" t="s">
        <v>78</v>
      </c>
      <c r="H8859" s="44" t="s">
        <v>77</v>
      </c>
      <c r="I8859" s="19" t="s">
        <v>77</v>
      </c>
    </row>
    <row r="8860">
      <c r="A8860" s="41">
        <v>44413.0</v>
      </c>
      <c r="B8860" s="19">
        <v>953368.0</v>
      </c>
      <c r="C8860" s="19">
        <v>0.0</v>
      </c>
      <c r="D8860" s="42">
        <v>79.9</v>
      </c>
      <c r="E8860" s="43">
        <v>1.0</v>
      </c>
      <c r="F8860" s="19" t="s">
        <v>27</v>
      </c>
      <c r="G8860" s="19" t="s">
        <v>78</v>
      </c>
      <c r="H8860" s="44" t="s">
        <v>77</v>
      </c>
      <c r="I8860" s="19" t="s">
        <v>77</v>
      </c>
    </row>
    <row r="8861">
      <c r="A8861" s="41">
        <v>44416.0</v>
      </c>
      <c r="B8861" s="19">
        <v>956285.0</v>
      </c>
      <c r="C8861" s="19">
        <v>0.0</v>
      </c>
      <c r="D8861" s="42">
        <v>66.8</v>
      </c>
      <c r="E8861" s="43">
        <v>1.0</v>
      </c>
      <c r="F8861" s="19" t="s">
        <v>27</v>
      </c>
      <c r="G8861" s="19" t="s">
        <v>78</v>
      </c>
      <c r="H8861" s="44" t="s">
        <v>77</v>
      </c>
      <c r="I8861" s="19" t="s">
        <v>77</v>
      </c>
    </row>
    <row r="8862">
      <c r="A8862" s="41">
        <v>44414.0</v>
      </c>
      <c r="B8862" s="19">
        <v>954556.0</v>
      </c>
      <c r="C8862" s="19">
        <v>0.0</v>
      </c>
      <c r="D8862" s="42">
        <v>48.1</v>
      </c>
      <c r="E8862" s="43">
        <v>1.0</v>
      </c>
      <c r="F8862" s="19" t="s">
        <v>27</v>
      </c>
      <c r="G8862" s="19" t="s">
        <v>78</v>
      </c>
      <c r="H8862" s="44" t="s">
        <v>77</v>
      </c>
      <c r="I8862" s="19" t="s">
        <v>77</v>
      </c>
    </row>
    <row r="8863">
      <c r="A8863" s="41">
        <v>44416.0</v>
      </c>
      <c r="B8863" s="19">
        <v>956080.0</v>
      </c>
      <c r="C8863" s="19">
        <v>1.0</v>
      </c>
      <c r="D8863" s="42">
        <v>0.0</v>
      </c>
      <c r="E8863" s="43">
        <v>1.0</v>
      </c>
      <c r="F8863" s="19" t="s">
        <v>27</v>
      </c>
      <c r="G8863" s="19" t="s">
        <v>78</v>
      </c>
      <c r="H8863" s="44" t="s">
        <v>77</v>
      </c>
      <c r="I8863" s="19" t="s">
        <v>77</v>
      </c>
    </row>
    <row r="8864">
      <c r="A8864" s="41">
        <v>44411.0</v>
      </c>
      <c r="B8864" s="19">
        <v>951823.0</v>
      </c>
      <c r="C8864" s="19">
        <v>0.0</v>
      </c>
      <c r="D8864" s="42">
        <v>77.9</v>
      </c>
      <c r="E8864" s="43">
        <v>1.0</v>
      </c>
      <c r="F8864" s="19" t="s">
        <v>27</v>
      </c>
      <c r="G8864" s="19" t="s">
        <v>78</v>
      </c>
      <c r="H8864" s="44" t="s">
        <v>77</v>
      </c>
      <c r="I8864" s="19" t="s">
        <v>77</v>
      </c>
    </row>
    <row r="8865">
      <c r="A8865" s="41">
        <v>44412.0</v>
      </c>
      <c r="B8865" s="19">
        <v>952065.0</v>
      </c>
      <c r="C8865" s="19">
        <v>0.0</v>
      </c>
      <c r="D8865" s="42">
        <v>10.5</v>
      </c>
      <c r="E8865" s="43">
        <v>1.0</v>
      </c>
      <c r="F8865" s="19" t="s">
        <v>27</v>
      </c>
      <c r="G8865" s="19" t="s">
        <v>78</v>
      </c>
      <c r="H8865" s="44" t="s">
        <v>77</v>
      </c>
      <c r="I8865" s="19" t="s">
        <v>77</v>
      </c>
    </row>
    <row r="8866">
      <c r="A8866" s="41">
        <v>44412.0</v>
      </c>
      <c r="B8866" s="19">
        <v>952222.0</v>
      </c>
      <c r="C8866" s="19">
        <v>0.0</v>
      </c>
      <c r="D8866" s="42">
        <v>29.5</v>
      </c>
      <c r="E8866" s="43">
        <v>1.0</v>
      </c>
      <c r="F8866" s="19" t="s">
        <v>27</v>
      </c>
      <c r="G8866" s="19" t="s">
        <v>78</v>
      </c>
      <c r="H8866" s="44" t="s">
        <v>77</v>
      </c>
      <c r="I8866" s="19" t="s">
        <v>77</v>
      </c>
    </row>
    <row r="8867">
      <c r="A8867" s="41">
        <v>44413.0</v>
      </c>
      <c r="B8867" s="19">
        <v>953078.0</v>
      </c>
      <c r="C8867" s="19">
        <v>0.0</v>
      </c>
      <c r="D8867" s="42">
        <v>26.6</v>
      </c>
      <c r="E8867" s="43">
        <v>1.0</v>
      </c>
      <c r="F8867" s="19" t="s">
        <v>27</v>
      </c>
      <c r="G8867" s="19" t="s">
        <v>78</v>
      </c>
      <c r="H8867" s="44" t="s">
        <v>77</v>
      </c>
      <c r="I8867" s="19" t="s">
        <v>77</v>
      </c>
    </row>
    <row r="8868">
      <c r="A8868" s="41">
        <v>44413.0</v>
      </c>
      <c r="B8868" s="19">
        <v>953037.0</v>
      </c>
      <c r="C8868" s="19">
        <v>0.0</v>
      </c>
      <c r="D8868" s="42">
        <v>143.6</v>
      </c>
      <c r="E8868" s="43">
        <v>1.0</v>
      </c>
      <c r="F8868" s="19" t="s">
        <v>27</v>
      </c>
      <c r="G8868" s="19" t="s">
        <v>78</v>
      </c>
      <c r="H8868" s="44" t="s">
        <v>77</v>
      </c>
      <c r="I8868" s="19" t="s">
        <v>77</v>
      </c>
    </row>
    <row r="8869">
      <c r="A8869" s="41">
        <v>44415.0</v>
      </c>
      <c r="B8869" s="19">
        <v>954955.0</v>
      </c>
      <c r="C8869" s="19">
        <v>0.0</v>
      </c>
      <c r="D8869" s="42">
        <v>67.8</v>
      </c>
      <c r="E8869" s="43">
        <v>1.0</v>
      </c>
      <c r="F8869" s="19" t="s">
        <v>27</v>
      </c>
      <c r="G8869" s="19" t="s">
        <v>78</v>
      </c>
      <c r="H8869" s="44" t="s">
        <v>77</v>
      </c>
      <c r="I8869" s="19" t="s">
        <v>77</v>
      </c>
    </row>
    <row r="8870">
      <c r="A8870" s="41">
        <v>44409.0</v>
      </c>
      <c r="B8870" s="19">
        <v>949272.0</v>
      </c>
      <c r="C8870" s="19">
        <v>0.0</v>
      </c>
      <c r="D8870" s="42">
        <v>60.7</v>
      </c>
      <c r="E8870" s="43">
        <v>1.0</v>
      </c>
      <c r="F8870" s="19" t="s">
        <v>27</v>
      </c>
      <c r="G8870" s="19" t="s">
        <v>78</v>
      </c>
      <c r="H8870" s="44" t="s">
        <v>77</v>
      </c>
      <c r="I8870" s="19" t="s">
        <v>77</v>
      </c>
    </row>
    <row r="8871">
      <c r="A8871" s="41">
        <v>44410.0</v>
      </c>
      <c r="B8871" s="19">
        <v>950694.0</v>
      </c>
      <c r="C8871" s="19">
        <v>0.0</v>
      </c>
      <c r="D8871" s="42">
        <v>79.4</v>
      </c>
      <c r="E8871" s="43">
        <v>1.0</v>
      </c>
      <c r="F8871" s="19" t="s">
        <v>27</v>
      </c>
      <c r="G8871" s="19" t="s">
        <v>78</v>
      </c>
      <c r="H8871" s="44" t="s">
        <v>77</v>
      </c>
      <c r="I8871" s="19" t="s">
        <v>77</v>
      </c>
    </row>
    <row r="8872">
      <c r="A8872" s="41">
        <v>44416.0</v>
      </c>
      <c r="B8872" s="19">
        <v>956165.0</v>
      </c>
      <c r="C8872" s="19">
        <v>0.0</v>
      </c>
      <c r="D8872" s="42">
        <v>39.2</v>
      </c>
      <c r="E8872" s="43">
        <v>1.0</v>
      </c>
      <c r="F8872" s="19" t="s">
        <v>27</v>
      </c>
      <c r="G8872" s="19" t="s">
        <v>78</v>
      </c>
      <c r="H8872" s="44" t="s">
        <v>77</v>
      </c>
      <c r="I8872" s="19" t="s">
        <v>77</v>
      </c>
    </row>
    <row r="8873">
      <c r="A8873" s="41">
        <v>44415.0</v>
      </c>
      <c r="B8873" s="19">
        <v>954852.0</v>
      </c>
      <c r="C8873" s="19">
        <v>0.0</v>
      </c>
      <c r="D8873" s="42">
        <v>37.0</v>
      </c>
      <c r="E8873" s="43">
        <v>1.0</v>
      </c>
      <c r="F8873" s="19" t="s">
        <v>27</v>
      </c>
      <c r="G8873" s="19" t="s">
        <v>78</v>
      </c>
      <c r="H8873" s="44" t="s">
        <v>77</v>
      </c>
      <c r="I8873" s="19" t="s">
        <v>77</v>
      </c>
    </row>
    <row r="8874">
      <c r="A8874" s="41">
        <v>44417.0</v>
      </c>
      <c r="B8874" s="19">
        <v>956811.0</v>
      </c>
      <c r="C8874" s="19">
        <v>1.0</v>
      </c>
      <c r="D8874" s="42">
        <v>30.1</v>
      </c>
      <c r="E8874" s="43">
        <v>1.0</v>
      </c>
      <c r="F8874" s="19" t="s">
        <v>27</v>
      </c>
      <c r="G8874" s="19" t="s">
        <v>78</v>
      </c>
      <c r="H8874" s="44" t="s">
        <v>77</v>
      </c>
      <c r="I8874" s="19" t="s">
        <v>77</v>
      </c>
    </row>
    <row r="8875">
      <c r="A8875" s="41">
        <v>44409.0</v>
      </c>
      <c r="B8875" s="19">
        <v>949975.0</v>
      </c>
      <c r="C8875" s="19">
        <v>0.0</v>
      </c>
      <c r="D8875" s="42">
        <v>103.1</v>
      </c>
      <c r="E8875" s="43">
        <v>1.0</v>
      </c>
      <c r="F8875" s="19" t="s">
        <v>27</v>
      </c>
      <c r="G8875" s="19" t="s">
        <v>78</v>
      </c>
      <c r="H8875" s="44" t="s">
        <v>77</v>
      </c>
      <c r="I8875" s="19" t="s">
        <v>77</v>
      </c>
    </row>
    <row r="8876">
      <c r="A8876" s="41">
        <v>44418.0</v>
      </c>
      <c r="B8876" s="19">
        <v>957522.0</v>
      </c>
      <c r="C8876" s="19">
        <v>0.0</v>
      </c>
      <c r="D8876" s="42">
        <v>64.5</v>
      </c>
      <c r="E8876" s="43">
        <v>1.0</v>
      </c>
      <c r="F8876" s="19" t="s">
        <v>27</v>
      </c>
      <c r="G8876" s="19" t="s">
        <v>78</v>
      </c>
      <c r="H8876" s="44" t="s">
        <v>77</v>
      </c>
      <c r="I8876" s="19" t="s">
        <v>77</v>
      </c>
    </row>
    <row r="8877">
      <c r="A8877" s="41">
        <v>44412.0</v>
      </c>
      <c r="B8877" s="19">
        <v>952400.0</v>
      </c>
      <c r="C8877" s="19">
        <v>0.0</v>
      </c>
      <c r="D8877" s="42">
        <v>77.9</v>
      </c>
      <c r="E8877" s="43">
        <v>1.0</v>
      </c>
      <c r="F8877" s="19" t="s">
        <v>27</v>
      </c>
      <c r="G8877" s="19" t="s">
        <v>78</v>
      </c>
      <c r="H8877" s="44" t="s">
        <v>77</v>
      </c>
      <c r="I8877" s="19" t="s">
        <v>77</v>
      </c>
    </row>
    <row r="8878">
      <c r="A8878" s="41">
        <v>44410.0</v>
      </c>
      <c r="B8878" s="19">
        <v>950769.0</v>
      </c>
      <c r="C8878" s="19">
        <v>0.0</v>
      </c>
      <c r="D8878" s="42">
        <v>30.2</v>
      </c>
      <c r="E8878" s="43">
        <v>1.0</v>
      </c>
      <c r="F8878" s="19" t="s">
        <v>27</v>
      </c>
      <c r="G8878" s="19" t="s">
        <v>78</v>
      </c>
      <c r="H8878" s="44" t="s">
        <v>77</v>
      </c>
      <c r="I8878" s="19" t="s">
        <v>77</v>
      </c>
    </row>
    <row r="8879">
      <c r="A8879" s="41">
        <v>44423.0</v>
      </c>
      <c r="B8879" s="19">
        <v>960848.0</v>
      </c>
      <c r="C8879" s="19">
        <v>0.0</v>
      </c>
      <c r="D8879" s="42">
        <v>67.6</v>
      </c>
      <c r="E8879" s="43">
        <v>1.0</v>
      </c>
      <c r="F8879" s="19" t="s">
        <v>27</v>
      </c>
      <c r="G8879" s="19" t="s">
        <v>78</v>
      </c>
      <c r="H8879" s="44" t="s">
        <v>77</v>
      </c>
      <c r="I8879" s="19" t="s">
        <v>77</v>
      </c>
    </row>
    <row r="8880">
      <c r="A8880" s="41">
        <v>44412.0</v>
      </c>
      <c r="B8880" s="19">
        <v>952616.0</v>
      </c>
      <c r="C8880" s="19">
        <v>0.0</v>
      </c>
      <c r="D8880" s="42">
        <v>57.0</v>
      </c>
      <c r="E8880" s="43">
        <v>1.0</v>
      </c>
      <c r="F8880" s="19" t="s">
        <v>27</v>
      </c>
      <c r="G8880" s="19" t="s">
        <v>78</v>
      </c>
      <c r="H8880" s="44" t="s">
        <v>77</v>
      </c>
      <c r="I8880" s="19" t="s">
        <v>77</v>
      </c>
    </row>
    <row r="8881">
      <c r="A8881" s="41">
        <v>44413.0</v>
      </c>
      <c r="B8881" s="19">
        <v>953896.0</v>
      </c>
      <c r="C8881" s="19">
        <v>0.0</v>
      </c>
      <c r="D8881" s="42">
        <v>79.0</v>
      </c>
      <c r="E8881" s="43">
        <v>1.0</v>
      </c>
      <c r="F8881" s="19" t="s">
        <v>27</v>
      </c>
      <c r="G8881" s="19" t="s">
        <v>78</v>
      </c>
      <c r="H8881" s="44" t="s">
        <v>77</v>
      </c>
      <c r="I8881" s="19" t="s">
        <v>77</v>
      </c>
    </row>
    <row r="8882">
      <c r="A8882" s="41">
        <v>44417.0</v>
      </c>
      <c r="B8882" s="19">
        <v>956429.0</v>
      </c>
      <c r="C8882" s="19">
        <v>0.0</v>
      </c>
      <c r="D8882" s="42">
        <v>81.4</v>
      </c>
      <c r="E8882" s="43">
        <v>1.0</v>
      </c>
      <c r="F8882" s="19" t="s">
        <v>27</v>
      </c>
      <c r="G8882" s="19" t="s">
        <v>78</v>
      </c>
      <c r="H8882" s="44" t="s">
        <v>77</v>
      </c>
      <c r="I8882" s="19" t="s">
        <v>77</v>
      </c>
    </row>
    <row r="8883">
      <c r="A8883" s="41">
        <v>44417.0</v>
      </c>
      <c r="B8883" s="19">
        <v>956511.0</v>
      </c>
      <c r="C8883" s="19">
        <v>1.0</v>
      </c>
      <c r="D8883" s="42">
        <v>78.3</v>
      </c>
      <c r="E8883" s="43">
        <v>1.0</v>
      </c>
      <c r="F8883" s="19" t="s">
        <v>27</v>
      </c>
      <c r="G8883" s="19" t="s">
        <v>78</v>
      </c>
      <c r="H8883" s="44" t="s">
        <v>77</v>
      </c>
      <c r="I8883" s="19" t="s">
        <v>77</v>
      </c>
    </row>
    <row r="8884">
      <c r="A8884" s="41">
        <v>44412.0</v>
      </c>
      <c r="B8884" s="19">
        <v>952564.0</v>
      </c>
      <c r="C8884" s="19">
        <v>0.0</v>
      </c>
      <c r="D8884" s="42">
        <v>43.7</v>
      </c>
      <c r="E8884" s="43">
        <v>1.0</v>
      </c>
      <c r="F8884" s="19" t="s">
        <v>27</v>
      </c>
      <c r="G8884" s="19" t="s">
        <v>78</v>
      </c>
      <c r="H8884" s="44" t="s">
        <v>77</v>
      </c>
      <c r="I8884" s="19" t="s">
        <v>77</v>
      </c>
    </row>
    <row r="8885">
      <c r="A8885" s="41">
        <v>44417.0</v>
      </c>
      <c r="B8885" s="19">
        <v>956824.0</v>
      </c>
      <c r="C8885" s="19">
        <v>0.0</v>
      </c>
      <c r="D8885" s="42">
        <v>91.1</v>
      </c>
      <c r="E8885" s="43">
        <v>1.0</v>
      </c>
      <c r="F8885" s="19" t="s">
        <v>27</v>
      </c>
      <c r="G8885" s="19" t="s">
        <v>78</v>
      </c>
      <c r="H8885" s="44" t="s">
        <v>77</v>
      </c>
      <c r="I8885" s="19" t="s">
        <v>77</v>
      </c>
    </row>
    <row r="8886">
      <c r="A8886" s="41">
        <v>44409.0</v>
      </c>
      <c r="B8886" s="19">
        <v>949918.0</v>
      </c>
      <c r="C8886" s="19">
        <v>0.0</v>
      </c>
      <c r="D8886" s="42">
        <v>59.9</v>
      </c>
      <c r="E8886" s="43">
        <v>1.0</v>
      </c>
      <c r="F8886" s="19" t="s">
        <v>27</v>
      </c>
      <c r="G8886" s="19" t="s">
        <v>78</v>
      </c>
      <c r="H8886" s="44" t="s">
        <v>77</v>
      </c>
      <c r="I8886" s="19" t="s">
        <v>77</v>
      </c>
    </row>
    <row r="8887">
      <c r="A8887" s="41">
        <v>44411.0</v>
      </c>
      <c r="B8887" s="19">
        <v>951614.0</v>
      </c>
      <c r="C8887" s="19">
        <v>1.0</v>
      </c>
      <c r="D8887" s="42">
        <v>84.6</v>
      </c>
      <c r="E8887" s="43">
        <v>1.0</v>
      </c>
      <c r="F8887" s="19" t="s">
        <v>27</v>
      </c>
      <c r="G8887" s="19" t="s">
        <v>78</v>
      </c>
      <c r="H8887" s="44" t="s">
        <v>77</v>
      </c>
      <c r="I8887" s="19" t="s">
        <v>77</v>
      </c>
    </row>
    <row r="8888">
      <c r="A8888" s="41">
        <v>44412.0</v>
      </c>
      <c r="B8888" s="19">
        <v>952079.0</v>
      </c>
      <c r="C8888" s="19">
        <v>1.0</v>
      </c>
      <c r="D8888" s="42">
        <v>71.8</v>
      </c>
      <c r="E8888" s="43">
        <v>1.0</v>
      </c>
      <c r="F8888" s="19" t="s">
        <v>27</v>
      </c>
      <c r="G8888" s="19" t="s">
        <v>78</v>
      </c>
      <c r="H8888" s="44" t="s">
        <v>77</v>
      </c>
      <c r="I8888" s="19" t="s">
        <v>77</v>
      </c>
    </row>
    <row r="8889">
      <c r="A8889" s="41">
        <v>44419.0</v>
      </c>
      <c r="B8889" s="19">
        <v>958418.0</v>
      </c>
      <c r="C8889" s="19">
        <v>1.0</v>
      </c>
      <c r="D8889" s="42">
        <v>120.2</v>
      </c>
      <c r="E8889" s="43">
        <v>1.0</v>
      </c>
      <c r="F8889" s="19" t="s">
        <v>27</v>
      </c>
      <c r="G8889" s="19" t="s">
        <v>78</v>
      </c>
      <c r="H8889" s="44" t="s">
        <v>77</v>
      </c>
      <c r="I8889" s="19" t="s">
        <v>77</v>
      </c>
    </row>
    <row r="8890">
      <c r="A8890" s="41">
        <v>44420.0</v>
      </c>
      <c r="B8890" s="19">
        <v>958566.0</v>
      </c>
      <c r="C8890" s="19">
        <v>0.0</v>
      </c>
      <c r="D8890" s="42">
        <v>28.3</v>
      </c>
      <c r="E8890" s="43">
        <v>1.0</v>
      </c>
      <c r="F8890" s="19" t="s">
        <v>27</v>
      </c>
      <c r="G8890" s="19" t="s">
        <v>78</v>
      </c>
      <c r="H8890" s="44" t="s">
        <v>77</v>
      </c>
      <c r="I8890" s="19" t="s">
        <v>77</v>
      </c>
    </row>
    <row r="8891">
      <c r="A8891" s="41">
        <v>44422.0</v>
      </c>
      <c r="B8891" s="19">
        <v>960306.0</v>
      </c>
      <c r="C8891" s="19">
        <v>1.0</v>
      </c>
      <c r="D8891" s="42">
        <v>219.1</v>
      </c>
      <c r="E8891" s="43">
        <v>1.0</v>
      </c>
      <c r="F8891" s="19" t="s">
        <v>27</v>
      </c>
      <c r="G8891" s="19" t="s">
        <v>78</v>
      </c>
      <c r="H8891" s="44" t="s">
        <v>77</v>
      </c>
      <c r="I8891" s="19" t="s">
        <v>77</v>
      </c>
    </row>
    <row r="8892">
      <c r="A8892" s="41">
        <v>44423.0</v>
      </c>
      <c r="B8892" s="19">
        <v>960915.0</v>
      </c>
      <c r="C8892" s="19">
        <v>0.0</v>
      </c>
      <c r="D8892" s="42">
        <v>78.3</v>
      </c>
      <c r="E8892" s="43">
        <v>1.0</v>
      </c>
      <c r="F8892" s="19" t="s">
        <v>27</v>
      </c>
      <c r="G8892" s="19" t="s">
        <v>78</v>
      </c>
      <c r="H8892" s="44" t="s">
        <v>77</v>
      </c>
      <c r="I8892" s="19" t="s">
        <v>77</v>
      </c>
    </row>
    <row r="8893">
      <c r="A8893" s="41">
        <v>44409.0</v>
      </c>
      <c r="B8893" s="19">
        <v>949237.0</v>
      </c>
      <c r="C8893" s="19">
        <v>0.0</v>
      </c>
      <c r="D8893" s="42">
        <v>97.1</v>
      </c>
      <c r="E8893" s="43">
        <v>1.0</v>
      </c>
      <c r="F8893" s="19" t="s">
        <v>27</v>
      </c>
      <c r="G8893" s="19" t="s">
        <v>78</v>
      </c>
      <c r="H8893" s="44" t="s">
        <v>77</v>
      </c>
      <c r="I8893" s="19" t="s">
        <v>77</v>
      </c>
    </row>
    <row r="8894">
      <c r="A8894" s="41">
        <v>44412.0</v>
      </c>
      <c r="B8894" s="19">
        <v>952202.0</v>
      </c>
      <c r="C8894" s="19">
        <v>1.0</v>
      </c>
      <c r="D8894" s="42">
        <v>14.5</v>
      </c>
      <c r="E8894" s="43">
        <v>1.0</v>
      </c>
      <c r="F8894" s="19" t="s">
        <v>27</v>
      </c>
      <c r="G8894" s="19" t="s">
        <v>78</v>
      </c>
      <c r="H8894" s="44" t="s">
        <v>77</v>
      </c>
      <c r="I8894" s="19" t="s">
        <v>77</v>
      </c>
    </row>
    <row r="8895">
      <c r="A8895" s="41">
        <v>44415.0</v>
      </c>
      <c r="B8895" s="19">
        <v>954732.0</v>
      </c>
      <c r="C8895" s="19">
        <v>0.0</v>
      </c>
      <c r="D8895" s="42">
        <v>103.2</v>
      </c>
      <c r="E8895" s="43">
        <v>1.0</v>
      </c>
      <c r="F8895" s="19" t="s">
        <v>27</v>
      </c>
      <c r="G8895" s="19" t="s">
        <v>78</v>
      </c>
      <c r="H8895" s="44" t="s">
        <v>77</v>
      </c>
      <c r="I8895" s="19" t="s">
        <v>77</v>
      </c>
    </row>
    <row r="8896">
      <c r="A8896" s="41">
        <v>44419.0</v>
      </c>
      <c r="B8896" s="19">
        <v>958413.0</v>
      </c>
      <c r="C8896" s="19">
        <v>0.0</v>
      </c>
      <c r="D8896" s="42">
        <v>65.0</v>
      </c>
      <c r="E8896" s="43">
        <v>1.0</v>
      </c>
      <c r="F8896" s="19" t="s">
        <v>27</v>
      </c>
      <c r="G8896" s="19" t="s">
        <v>78</v>
      </c>
      <c r="H8896" s="44" t="s">
        <v>77</v>
      </c>
      <c r="I8896" s="19" t="s">
        <v>77</v>
      </c>
    </row>
    <row r="8897">
      <c r="A8897" s="41">
        <v>44409.0</v>
      </c>
      <c r="B8897" s="19">
        <v>949189.0</v>
      </c>
      <c r="C8897" s="19">
        <v>0.0</v>
      </c>
      <c r="D8897" s="42">
        <v>49.4</v>
      </c>
      <c r="E8897" s="43">
        <v>1.0</v>
      </c>
      <c r="F8897" s="19" t="s">
        <v>27</v>
      </c>
      <c r="G8897" s="19" t="s">
        <v>78</v>
      </c>
      <c r="H8897" s="44" t="s">
        <v>77</v>
      </c>
      <c r="I8897" s="19" t="s">
        <v>77</v>
      </c>
    </row>
    <row r="8898">
      <c r="A8898" s="41">
        <v>44410.0</v>
      </c>
      <c r="B8898" s="19">
        <v>950023.0</v>
      </c>
      <c r="C8898" s="19">
        <v>1.0</v>
      </c>
      <c r="D8898" s="42">
        <v>38.2</v>
      </c>
      <c r="E8898" s="43">
        <v>1.0</v>
      </c>
      <c r="F8898" s="19" t="s">
        <v>27</v>
      </c>
      <c r="G8898" s="19" t="s">
        <v>78</v>
      </c>
      <c r="H8898" s="44" t="s">
        <v>77</v>
      </c>
      <c r="I8898" s="19" t="s">
        <v>77</v>
      </c>
    </row>
    <row r="8899">
      <c r="A8899" s="41">
        <v>44412.0</v>
      </c>
      <c r="B8899" s="19">
        <v>952152.0</v>
      </c>
      <c r="C8899" s="19">
        <v>0.0</v>
      </c>
      <c r="D8899" s="42">
        <v>37.0</v>
      </c>
      <c r="E8899" s="43">
        <v>1.0</v>
      </c>
      <c r="F8899" s="19" t="s">
        <v>27</v>
      </c>
      <c r="G8899" s="19" t="s">
        <v>78</v>
      </c>
      <c r="H8899" s="44" t="s">
        <v>77</v>
      </c>
      <c r="I8899" s="19" t="s">
        <v>77</v>
      </c>
    </row>
    <row r="8900">
      <c r="A8900" s="41">
        <v>44415.0</v>
      </c>
      <c r="B8900" s="19">
        <v>955239.0</v>
      </c>
      <c r="C8900" s="19">
        <v>0.0</v>
      </c>
      <c r="D8900" s="42">
        <v>126.6</v>
      </c>
      <c r="E8900" s="43">
        <v>1.0</v>
      </c>
      <c r="F8900" s="19" t="s">
        <v>27</v>
      </c>
      <c r="G8900" s="19" t="s">
        <v>78</v>
      </c>
      <c r="H8900" s="44" t="s">
        <v>77</v>
      </c>
      <c r="I8900" s="19" t="s">
        <v>77</v>
      </c>
    </row>
    <row r="8901">
      <c r="A8901" s="41">
        <v>44418.0</v>
      </c>
      <c r="B8901" s="19">
        <v>957468.0</v>
      </c>
      <c r="C8901" s="19">
        <v>0.0</v>
      </c>
      <c r="D8901" s="42">
        <v>146.6</v>
      </c>
      <c r="E8901" s="43">
        <v>1.0</v>
      </c>
      <c r="F8901" s="19" t="s">
        <v>27</v>
      </c>
      <c r="G8901" s="19" t="s">
        <v>78</v>
      </c>
      <c r="H8901" s="44" t="s">
        <v>77</v>
      </c>
      <c r="I8901" s="19" t="s">
        <v>77</v>
      </c>
    </row>
    <row r="8902">
      <c r="A8902" s="41">
        <v>44416.0</v>
      </c>
      <c r="B8902" s="19">
        <v>956240.0</v>
      </c>
      <c r="C8902" s="19">
        <v>1.0</v>
      </c>
      <c r="D8902" s="42">
        <v>38.5</v>
      </c>
      <c r="E8902" s="43">
        <v>1.0</v>
      </c>
      <c r="F8902" s="19" t="s">
        <v>29</v>
      </c>
      <c r="G8902" s="19" t="s">
        <v>33</v>
      </c>
      <c r="H8902" s="44">
        <v>1.568687993E9</v>
      </c>
      <c r="I8902" s="19" t="s">
        <v>273</v>
      </c>
    </row>
    <row r="8903">
      <c r="A8903" s="41">
        <v>44416.0</v>
      </c>
      <c r="B8903" s="19">
        <v>955426.0</v>
      </c>
      <c r="C8903" s="19">
        <v>0.0</v>
      </c>
      <c r="D8903" s="42">
        <v>204.5</v>
      </c>
      <c r="E8903" s="43">
        <v>1.0</v>
      </c>
      <c r="F8903" s="19" t="s">
        <v>29</v>
      </c>
      <c r="G8903" s="19" t="s">
        <v>33</v>
      </c>
      <c r="H8903" s="44">
        <v>1.568687993E9</v>
      </c>
      <c r="I8903" s="19" t="s">
        <v>273</v>
      </c>
    </row>
    <row r="8904">
      <c r="A8904" s="41">
        <v>44420.0</v>
      </c>
      <c r="B8904" s="19">
        <v>958593.0</v>
      </c>
      <c r="C8904" s="19">
        <v>0.0</v>
      </c>
      <c r="D8904" s="42">
        <v>44.7</v>
      </c>
      <c r="E8904" s="43">
        <v>1.0</v>
      </c>
      <c r="F8904" s="19" t="s">
        <v>29</v>
      </c>
      <c r="G8904" s="19" t="s">
        <v>33</v>
      </c>
      <c r="H8904" s="44">
        <v>1.568687993E9</v>
      </c>
      <c r="I8904" s="19" t="s">
        <v>273</v>
      </c>
    </row>
    <row r="8905">
      <c r="A8905" s="41">
        <v>44416.0</v>
      </c>
      <c r="B8905" s="19">
        <v>955986.0</v>
      </c>
      <c r="C8905" s="19">
        <v>0.0</v>
      </c>
      <c r="D8905" s="42">
        <v>47.7</v>
      </c>
      <c r="E8905" s="43">
        <v>1.0</v>
      </c>
      <c r="F8905" s="19" t="s">
        <v>29</v>
      </c>
      <c r="G8905" s="19" t="s">
        <v>33</v>
      </c>
      <c r="H8905" s="44">
        <v>1.568687993E9</v>
      </c>
      <c r="I8905" s="19" t="s">
        <v>273</v>
      </c>
    </row>
    <row r="8906">
      <c r="A8906" s="41">
        <v>44421.0</v>
      </c>
      <c r="B8906" s="19">
        <v>959650.0</v>
      </c>
      <c r="C8906" s="19">
        <v>0.0</v>
      </c>
      <c r="D8906" s="42">
        <v>65.4</v>
      </c>
      <c r="E8906" s="43">
        <v>1.0</v>
      </c>
      <c r="F8906" s="19" t="s">
        <v>29</v>
      </c>
      <c r="G8906" s="19" t="s">
        <v>33</v>
      </c>
      <c r="H8906" s="44">
        <v>1.568687993E9</v>
      </c>
      <c r="I8906" s="19" t="s">
        <v>273</v>
      </c>
    </row>
    <row r="8907">
      <c r="A8907" s="41">
        <v>44416.0</v>
      </c>
      <c r="B8907" s="19">
        <v>955954.0</v>
      </c>
      <c r="C8907" s="19">
        <v>0.0</v>
      </c>
      <c r="D8907" s="42">
        <v>34.7</v>
      </c>
      <c r="E8907" s="43">
        <v>1.0</v>
      </c>
      <c r="F8907" s="19" t="s">
        <v>29</v>
      </c>
      <c r="G8907" s="19" t="s">
        <v>33</v>
      </c>
      <c r="H8907" s="44">
        <v>1.568687993E9</v>
      </c>
      <c r="I8907" s="19" t="s">
        <v>273</v>
      </c>
    </row>
    <row r="8908">
      <c r="A8908" s="41">
        <v>44417.0</v>
      </c>
      <c r="B8908" s="19">
        <v>956509.0</v>
      </c>
      <c r="C8908" s="19">
        <v>1.0</v>
      </c>
      <c r="D8908" s="42">
        <v>36.4</v>
      </c>
      <c r="E8908" s="43">
        <v>1.0</v>
      </c>
      <c r="F8908" s="19" t="s">
        <v>29</v>
      </c>
      <c r="G8908" s="19" t="s">
        <v>33</v>
      </c>
      <c r="H8908" s="44">
        <v>1.568687993E9</v>
      </c>
      <c r="I8908" s="19" t="s">
        <v>273</v>
      </c>
    </row>
    <row r="8909">
      <c r="A8909" s="41">
        <v>44423.0</v>
      </c>
      <c r="B8909" s="19">
        <v>960863.0</v>
      </c>
      <c r="C8909" s="19">
        <v>0.0</v>
      </c>
      <c r="D8909" s="42">
        <v>42.7</v>
      </c>
      <c r="E8909" s="43">
        <v>1.0</v>
      </c>
      <c r="F8909" s="19" t="s">
        <v>29</v>
      </c>
      <c r="G8909" s="19" t="s">
        <v>33</v>
      </c>
      <c r="H8909" s="44">
        <v>1.568687993E9</v>
      </c>
      <c r="I8909" s="19" t="s">
        <v>273</v>
      </c>
    </row>
    <row r="8910">
      <c r="A8910" s="41">
        <v>44414.0</v>
      </c>
      <c r="B8910" s="19">
        <v>954605.0</v>
      </c>
      <c r="C8910" s="19">
        <v>0.0</v>
      </c>
      <c r="D8910" s="42">
        <v>41.7</v>
      </c>
      <c r="E8910" s="43">
        <v>1.0</v>
      </c>
      <c r="F8910" s="19" t="s">
        <v>29</v>
      </c>
      <c r="G8910" s="19" t="s">
        <v>33</v>
      </c>
      <c r="H8910" s="44">
        <v>1.568687993E9</v>
      </c>
      <c r="I8910" s="19" t="s">
        <v>273</v>
      </c>
    </row>
    <row r="8911">
      <c r="A8911" s="41">
        <v>44420.0</v>
      </c>
      <c r="B8911" s="19">
        <v>959252.0</v>
      </c>
      <c r="C8911" s="19">
        <v>1.0</v>
      </c>
      <c r="D8911" s="42">
        <v>71.0</v>
      </c>
      <c r="E8911" s="43">
        <v>1.0</v>
      </c>
      <c r="F8911" s="19" t="s">
        <v>29</v>
      </c>
      <c r="G8911" s="19" t="s">
        <v>33</v>
      </c>
      <c r="H8911" s="44">
        <v>1.568687993E9</v>
      </c>
      <c r="I8911" s="19" t="s">
        <v>273</v>
      </c>
    </row>
    <row r="8912">
      <c r="A8912" s="41">
        <v>44420.0</v>
      </c>
      <c r="B8912" s="19">
        <v>958998.0</v>
      </c>
      <c r="C8912" s="19">
        <v>0.0</v>
      </c>
      <c r="D8912" s="42">
        <v>7.5</v>
      </c>
      <c r="E8912" s="43">
        <v>1.0</v>
      </c>
      <c r="F8912" s="19" t="s">
        <v>29</v>
      </c>
      <c r="G8912" s="19" t="s">
        <v>33</v>
      </c>
      <c r="H8912" s="44">
        <v>1.568687993E9</v>
      </c>
      <c r="I8912" s="19" t="s">
        <v>273</v>
      </c>
    </row>
    <row r="8913">
      <c r="A8913" s="41">
        <v>44416.0</v>
      </c>
      <c r="B8913" s="19">
        <v>955440.0</v>
      </c>
      <c r="C8913" s="19">
        <v>0.0</v>
      </c>
      <c r="D8913" s="42">
        <v>54.7</v>
      </c>
      <c r="E8913" s="43">
        <v>1.0</v>
      </c>
      <c r="F8913" s="19" t="s">
        <v>29</v>
      </c>
      <c r="G8913" s="19" t="s">
        <v>33</v>
      </c>
      <c r="H8913" s="44">
        <v>1.568687993E9</v>
      </c>
      <c r="I8913" s="19" t="s">
        <v>273</v>
      </c>
    </row>
    <row r="8914">
      <c r="A8914" s="41">
        <v>44420.0</v>
      </c>
      <c r="B8914" s="19">
        <v>958711.0</v>
      </c>
      <c r="C8914" s="19">
        <v>1.0</v>
      </c>
      <c r="D8914" s="42">
        <v>120.5</v>
      </c>
      <c r="E8914" s="43">
        <v>1.0</v>
      </c>
      <c r="F8914" s="19" t="s">
        <v>29</v>
      </c>
      <c r="G8914" s="19" t="s">
        <v>33</v>
      </c>
      <c r="H8914" s="44">
        <v>1.568687993E9</v>
      </c>
      <c r="I8914" s="19" t="s">
        <v>273</v>
      </c>
    </row>
    <row r="8915">
      <c r="A8915" s="41">
        <v>44409.0</v>
      </c>
      <c r="B8915" s="19">
        <v>949285.0</v>
      </c>
      <c r="C8915" s="19">
        <v>1.0</v>
      </c>
      <c r="D8915" s="42">
        <v>16.4</v>
      </c>
      <c r="E8915" s="43">
        <v>1.0</v>
      </c>
      <c r="F8915" s="19" t="s">
        <v>29</v>
      </c>
      <c r="G8915" s="19" t="s">
        <v>33</v>
      </c>
      <c r="H8915" s="44">
        <v>1.568687993E9</v>
      </c>
      <c r="I8915" s="19" t="s">
        <v>273</v>
      </c>
    </row>
    <row r="8916">
      <c r="A8916" s="41">
        <v>44410.0</v>
      </c>
      <c r="B8916" s="19">
        <v>950154.0</v>
      </c>
      <c r="C8916" s="19">
        <v>0.0</v>
      </c>
      <c r="D8916" s="42">
        <v>37.4</v>
      </c>
      <c r="E8916" s="43">
        <v>1.0</v>
      </c>
      <c r="F8916" s="19" t="s">
        <v>29</v>
      </c>
      <c r="G8916" s="19" t="s">
        <v>33</v>
      </c>
      <c r="H8916" s="44">
        <v>1.568687993E9</v>
      </c>
      <c r="I8916" s="19" t="s">
        <v>273</v>
      </c>
    </row>
    <row r="8917">
      <c r="A8917" s="41">
        <v>44414.0</v>
      </c>
      <c r="B8917" s="19">
        <v>954093.0</v>
      </c>
      <c r="C8917" s="19">
        <v>0.0</v>
      </c>
      <c r="D8917" s="42">
        <v>60.0</v>
      </c>
      <c r="E8917" s="43">
        <v>1.0</v>
      </c>
      <c r="F8917" s="19" t="s">
        <v>29</v>
      </c>
      <c r="G8917" s="19" t="s">
        <v>33</v>
      </c>
      <c r="H8917" s="44">
        <v>1.568687993E9</v>
      </c>
      <c r="I8917" s="19" t="s">
        <v>273</v>
      </c>
    </row>
    <row r="8918">
      <c r="A8918" s="41">
        <v>44418.0</v>
      </c>
      <c r="B8918" s="19">
        <v>957743.0</v>
      </c>
      <c r="C8918" s="19">
        <v>0.0</v>
      </c>
      <c r="D8918" s="42">
        <v>78.9</v>
      </c>
      <c r="E8918" s="43">
        <v>1.0</v>
      </c>
      <c r="F8918" s="19" t="s">
        <v>29</v>
      </c>
      <c r="G8918" s="19" t="s">
        <v>33</v>
      </c>
      <c r="H8918" s="44">
        <v>1.568687993E9</v>
      </c>
      <c r="I8918" s="19" t="s">
        <v>273</v>
      </c>
    </row>
    <row r="8919">
      <c r="A8919" s="41">
        <v>44423.0</v>
      </c>
      <c r="B8919" s="19">
        <v>960564.0</v>
      </c>
      <c r="C8919" s="19">
        <v>1.0</v>
      </c>
      <c r="D8919" s="42">
        <v>12.8</v>
      </c>
      <c r="E8919" s="43">
        <v>1.0</v>
      </c>
      <c r="F8919" s="19" t="s">
        <v>29</v>
      </c>
      <c r="G8919" s="19" t="s">
        <v>33</v>
      </c>
      <c r="H8919" s="44">
        <v>1.568687993E9</v>
      </c>
      <c r="I8919" s="19" t="s">
        <v>273</v>
      </c>
    </row>
    <row r="8920">
      <c r="A8920" s="41">
        <v>44420.0</v>
      </c>
      <c r="B8920" s="19">
        <v>959314.0</v>
      </c>
      <c r="C8920" s="19">
        <v>1.0</v>
      </c>
      <c r="D8920" s="42">
        <v>10.4</v>
      </c>
      <c r="E8920" s="43">
        <v>1.0</v>
      </c>
      <c r="F8920" s="19" t="s">
        <v>29</v>
      </c>
      <c r="G8920" s="19" t="s">
        <v>33</v>
      </c>
      <c r="H8920" s="44">
        <v>1.568687993E9</v>
      </c>
      <c r="I8920" s="19" t="s">
        <v>273</v>
      </c>
    </row>
    <row r="8921">
      <c r="A8921" s="41">
        <v>44416.0</v>
      </c>
      <c r="B8921" s="19">
        <v>955823.0</v>
      </c>
      <c r="C8921" s="19">
        <v>1.0</v>
      </c>
      <c r="D8921" s="42">
        <v>14.4</v>
      </c>
      <c r="E8921" s="43">
        <v>1.0</v>
      </c>
      <c r="F8921" s="19" t="s">
        <v>29</v>
      </c>
      <c r="G8921" s="19" t="s">
        <v>33</v>
      </c>
      <c r="H8921" s="44">
        <v>1.568687993E9</v>
      </c>
      <c r="I8921" s="19" t="s">
        <v>273</v>
      </c>
    </row>
    <row r="8922">
      <c r="A8922" s="41">
        <v>44413.0</v>
      </c>
      <c r="B8922" s="19">
        <v>952838.0</v>
      </c>
      <c r="C8922" s="19">
        <v>1.0</v>
      </c>
      <c r="D8922" s="42">
        <v>13.8</v>
      </c>
      <c r="E8922" s="43">
        <v>1.0</v>
      </c>
      <c r="F8922" s="19" t="s">
        <v>29</v>
      </c>
      <c r="G8922" s="19" t="s">
        <v>33</v>
      </c>
      <c r="H8922" s="44">
        <v>1.568687993E9</v>
      </c>
      <c r="I8922" s="19" t="s">
        <v>273</v>
      </c>
    </row>
    <row r="8923">
      <c r="A8923" s="41">
        <v>44410.0</v>
      </c>
      <c r="B8923" s="19">
        <v>950852.0</v>
      </c>
      <c r="C8923" s="19">
        <v>0.0</v>
      </c>
      <c r="D8923" s="42">
        <v>17.8</v>
      </c>
      <c r="E8923" s="43">
        <v>1.0</v>
      </c>
      <c r="F8923" s="19" t="s">
        <v>29</v>
      </c>
      <c r="G8923" s="19" t="s">
        <v>33</v>
      </c>
      <c r="H8923" s="44">
        <v>1.568687993E9</v>
      </c>
      <c r="I8923" s="19" t="s">
        <v>273</v>
      </c>
    </row>
    <row r="8924">
      <c r="A8924" s="41">
        <v>44411.0</v>
      </c>
      <c r="B8924" s="19">
        <v>951926.0</v>
      </c>
      <c r="C8924" s="19">
        <v>1.0</v>
      </c>
      <c r="D8924" s="42">
        <v>272.0</v>
      </c>
      <c r="E8924" s="43">
        <v>1.0</v>
      </c>
      <c r="F8924" s="19" t="s">
        <v>29</v>
      </c>
      <c r="G8924" s="19" t="s">
        <v>33</v>
      </c>
      <c r="H8924" s="44">
        <v>1.568687993E9</v>
      </c>
      <c r="I8924" s="19" t="s">
        <v>273</v>
      </c>
    </row>
    <row r="8925">
      <c r="A8925" s="41">
        <v>44418.0</v>
      </c>
      <c r="B8925" s="19">
        <v>957276.0</v>
      </c>
      <c r="C8925" s="19">
        <v>1.0</v>
      </c>
      <c r="D8925" s="42">
        <v>5.2</v>
      </c>
      <c r="E8925" s="43">
        <v>1.0</v>
      </c>
      <c r="F8925" s="19" t="s">
        <v>29</v>
      </c>
      <c r="G8925" s="19" t="s">
        <v>33</v>
      </c>
      <c r="H8925" s="44">
        <v>1.568687993E9</v>
      </c>
      <c r="I8925" s="19" t="s">
        <v>273</v>
      </c>
    </row>
    <row r="8926">
      <c r="A8926" s="41">
        <v>44412.0</v>
      </c>
      <c r="B8926" s="19">
        <v>952617.0</v>
      </c>
      <c r="C8926" s="19">
        <v>1.0</v>
      </c>
      <c r="D8926" s="42">
        <v>24.9</v>
      </c>
      <c r="E8926" s="43">
        <v>1.0</v>
      </c>
      <c r="F8926" s="19" t="s">
        <v>29</v>
      </c>
      <c r="G8926" s="19" t="s">
        <v>33</v>
      </c>
      <c r="H8926" s="44">
        <v>1.568687993E9</v>
      </c>
      <c r="I8926" s="19" t="s">
        <v>273</v>
      </c>
    </row>
    <row r="8927">
      <c r="A8927" s="41">
        <v>44409.0</v>
      </c>
      <c r="B8927" s="19">
        <v>949954.0</v>
      </c>
      <c r="C8927" s="19">
        <v>0.0</v>
      </c>
      <c r="D8927" s="42">
        <v>82.1</v>
      </c>
      <c r="E8927" s="43">
        <v>1.0</v>
      </c>
      <c r="F8927" s="19" t="s">
        <v>29</v>
      </c>
      <c r="G8927" s="19" t="s">
        <v>33</v>
      </c>
      <c r="H8927" s="44">
        <v>1.568687993E9</v>
      </c>
      <c r="I8927" s="19" t="s">
        <v>273</v>
      </c>
    </row>
    <row r="8928">
      <c r="A8928" s="41">
        <v>44410.0</v>
      </c>
      <c r="B8928" s="19">
        <v>950978.0</v>
      </c>
      <c r="C8928" s="19">
        <v>1.0</v>
      </c>
      <c r="D8928" s="42">
        <v>15.7</v>
      </c>
      <c r="E8928" s="43">
        <v>1.0</v>
      </c>
      <c r="F8928" s="19" t="s">
        <v>29</v>
      </c>
      <c r="G8928" s="19" t="s">
        <v>33</v>
      </c>
      <c r="H8928" s="44">
        <v>1.568687993E9</v>
      </c>
      <c r="I8928" s="19" t="s">
        <v>273</v>
      </c>
    </row>
    <row r="8929">
      <c r="A8929" s="41">
        <v>44410.0</v>
      </c>
      <c r="B8929" s="19">
        <v>950242.0</v>
      </c>
      <c r="C8929" s="19">
        <v>1.0</v>
      </c>
      <c r="D8929" s="42">
        <v>81.9</v>
      </c>
      <c r="E8929" s="43">
        <v>1.0</v>
      </c>
      <c r="F8929" s="19" t="s">
        <v>29</v>
      </c>
      <c r="G8929" s="19" t="s">
        <v>33</v>
      </c>
      <c r="H8929" s="44">
        <v>1.568687993E9</v>
      </c>
      <c r="I8929" s="19" t="s">
        <v>273</v>
      </c>
    </row>
    <row r="8930">
      <c r="A8930" s="41">
        <v>44411.0</v>
      </c>
      <c r="B8930" s="19">
        <v>951478.0</v>
      </c>
      <c r="C8930" s="19">
        <v>0.0</v>
      </c>
      <c r="D8930" s="42">
        <v>26.5</v>
      </c>
      <c r="E8930" s="43">
        <v>1.0</v>
      </c>
      <c r="F8930" s="19" t="s">
        <v>29</v>
      </c>
      <c r="G8930" s="19" t="s">
        <v>33</v>
      </c>
      <c r="H8930" s="44">
        <v>1.568687993E9</v>
      </c>
      <c r="I8930" s="19" t="s">
        <v>273</v>
      </c>
    </row>
    <row r="8931">
      <c r="A8931" s="41">
        <v>44414.0</v>
      </c>
      <c r="B8931" s="19">
        <v>954320.0</v>
      </c>
      <c r="C8931" s="19">
        <v>0.0</v>
      </c>
      <c r="D8931" s="42">
        <v>52.2</v>
      </c>
      <c r="E8931" s="43">
        <v>1.0</v>
      </c>
      <c r="F8931" s="19" t="s">
        <v>29</v>
      </c>
      <c r="G8931" s="19" t="s">
        <v>33</v>
      </c>
      <c r="H8931" s="44">
        <v>1.568687993E9</v>
      </c>
      <c r="I8931" s="19" t="s">
        <v>273</v>
      </c>
    </row>
    <row r="8932">
      <c r="A8932" s="41">
        <v>44420.0</v>
      </c>
      <c r="B8932" s="19">
        <v>958728.0</v>
      </c>
      <c r="C8932" s="19">
        <v>0.0</v>
      </c>
      <c r="D8932" s="42">
        <v>62.1</v>
      </c>
      <c r="E8932" s="43">
        <v>1.0</v>
      </c>
      <c r="F8932" s="19" t="s">
        <v>29</v>
      </c>
      <c r="G8932" s="19" t="s">
        <v>33</v>
      </c>
      <c r="H8932" s="44">
        <v>1.568687993E9</v>
      </c>
      <c r="I8932" s="19" t="s">
        <v>273</v>
      </c>
    </row>
    <row r="8933">
      <c r="A8933" s="41">
        <v>44415.0</v>
      </c>
      <c r="B8933" s="19">
        <v>954775.0</v>
      </c>
      <c r="C8933" s="19">
        <v>1.0</v>
      </c>
      <c r="D8933" s="42">
        <v>32.7</v>
      </c>
      <c r="E8933" s="43">
        <v>1.0</v>
      </c>
      <c r="F8933" s="19" t="s">
        <v>29</v>
      </c>
      <c r="G8933" s="19" t="s">
        <v>33</v>
      </c>
      <c r="H8933" s="44">
        <v>1.568687993E9</v>
      </c>
      <c r="I8933" s="19" t="s">
        <v>273</v>
      </c>
    </row>
    <row r="8934">
      <c r="A8934" s="41">
        <v>44411.0</v>
      </c>
      <c r="B8934" s="19">
        <v>951760.0</v>
      </c>
      <c r="C8934" s="19">
        <v>0.0</v>
      </c>
      <c r="D8934" s="42">
        <v>79.9</v>
      </c>
      <c r="E8934" s="43">
        <v>1.0</v>
      </c>
      <c r="F8934" s="19" t="s">
        <v>29</v>
      </c>
      <c r="G8934" s="19" t="s">
        <v>33</v>
      </c>
      <c r="H8934" s="44">
        <v>1.568687993E9</v>
      </c>
      <c r="I8934" s="19" t="s">
        <v>273</v>
      </c>
    </row>
    <row r="8935">
      <c r="A8935" s="41">
        <v>44415.0</v>
      </c>
      <c r="B8935" s="19">
        <v>954633.0</v>
      </c>
      <c r="C8935" s="19">
        <v>0.0</v>
      </c>
      <c r="D8935" s="42">
        <v>121.3</v>
      </c>
      <c r="E8935" s="43">
        <v>1.0</v>
      </c>
      <c r="F8935" s="19" t="s">
        <v>29</v>
      </c>
      <c r="G8935" s="19" t="s">
        <v>33</v>
      </c>
      <c r="H8935" s="44">
        <v>1.568687993E9</v>
      </c>
      <c r="I8935" s="19" t="s">
        <v>273</v>
      </c>
    </row>
    <row r="8936">
      <c r="A8936" s="41">
        <v>44410.0</v>
      </c>
      <c r="B8936" s="19">
        <v>950595.0</v>
      </c>
      <c r="C8936" s="19">
        <v>0.0</v>
      </c>
      <c r="D8936" s="42">
        <v>43.0</v>
      </c>
      <c r="E8936" s="43">
        <v>1.0</v>
      </c>
      <c r="F8936" s="19" t="s">
        <v>29</v>
      </c>
      <c r="G8936" s="19" t="s">
        <v>33</v>
      </c>
      <c r="H8936" s="44">
        <v>1.568687993E9</v>
      </c>
      <c r="I8936" s="19" t="s">
        <v>273</v>
      </c>
    </row>
    <row r="8937">
      <c r="A8937" s="41">
        <v>44412.0</v>
      </c>
      <c r="B8937" s="19">
        <v>952648.0</v>
      </c>
      <c r="C8937" s="19">
        <v>0.0</v>
      </c>
      <c r="D8937" s="42">
        <v>22.4</v>
      </c>
      <c r="E8937" s="43">
        <v>1.0</v>
      </c>
      <c r="F8937" s="19" t="s">
        <v>29</v>
      </c>
      <c r="G8937" s="19" t="s">
        <v>33</v>
      </c>
      <c r="H8937" s="44">
        <v>1.568687993E9</v>
      </c>
      <c r="I8937" s="19" t="s">
        <v>273</v>
      </c>
    </row>
    <row r="8938">
      <c r="A8938" s="41">
        <v>44413.0</v>
      </c>
      <c r="B8938" s="19">
        <v>952891.0</v>
      </c>
      <c r="C8938" s="19">
        <v>0.0</v>
      </c>
      <c r="D8938" s="42">
        <v>19.2</v>
      </c>
      <c r="E8938" s="43">
        <v>1.0</v>
      </c>
      <c r="F8938" s="19" t="s">
        <v>29</v>
      </c>
      <c r="G8938" s="19" t="s">
        <v>33</v>
      </c>
      <c r="H8938" s="44">
        <v>1.568687993E9</v>
      </c>
      <c r="I8938" s="19" t="s">
        <v>273</v>
      </c>
    </row>
    <row r="8939">
      <c r="A8939" s="41">
        <v>44413.0</v>
      </c>
      <c r="B8939" s="19">
        <v>953138.0</v>
      </c>
      <c r="C8939" s="19">
        <v>0.0</v>
      </c>
      <c r="D8939" s="42">
        <v>37.9</v>
      </c>
      <c r="E8939" s="43">
        <v>1.0</v>
      </c>
      <c r="F8939" s="19" t="s">
        <v>29</v>
      </c>
      <c r="G8939" s="19" t="s">
        <v>33</v>
      </c>
      <c r="H8939" s="44">
        <v>1.568687993E9</v>
      </c>
      <c r="I8939" s="19" t="s">
        <v>273</v>
      </c>
    </row>
    <row r="8940">
      <c r="A8940" s="41">
        <v>44418.0</v>
      </c>
      <c r="B8940" s="19">
        <v>957364.0</v>
      </c>
      <c r="C8940" s="19">
        <v>0.0</v>
      </c>
      <c r="D8940" s="42">
        <v>26.0</v>
      </c>
      <c r="E8940" s="43">
        <v>1.0</v>
      </c>
      <c r="F8940" s="19" t="s">
        <v>29</v>
      </c>
      <c r="G8940" s="19" t="s">
        <v>33</v>
      </c>
      <c r="H8940" s="44">
        <v>1.568687993E9</v>
      </c>
      <c r="I8940" s="19" t="s">
        <v>273</v>
      </c>
    </row>
    <row r="8941">
      <c r="A8941" s="41">
        <v>44411.0</v>
      </c>
      <c r="B8941" s="19">
        <v>951827.0</v>
      </c>
      <c r="C8941" s="19">
        <v>0.0</v>
      </c>
      <c r="D8941" s="42">
        <v>54.7</v>
      </c>
      <c r="E8941" s="43">
        <v>1.0</v>
      </c>
      <c r="F8941" s="19" t="s">
        <v>29</v>
      </c>
      <c r="G8941" s="19" t="s">
        <v>33</v>
      </c>
      <c r="H8941" s="44">
        <v>1.568687993E9</v>
      </c>
      <c r="I8941" s="19" t="s">
        <v>273</v>
      </c>
    </row>
    <row r="8942">
      <c r="A8942" s="41">
        <v>44416.0</v>
      </c>
      <c r="B8942" s="19">
        <v>955532.0</v>
      </c>
      <c r="C8942" s="19">
        <v>0.0</v>
      </c>
      <c r="D8942" s="42">
        <v>10.5</v>
      </c>
      <c r="E8942" s="43">
        <v>1.0</v>
      </c>
      <c r="F8942" s="19" t="s">
        <v>29</v>
      </c>
      <c r="G8942" s="19" t="s">
        <v>33</v>
      </c>
      <c r="H8942" s="44">
        <v>1.568687993E9</v>
      </c>
      <c r="I8942" s="19" t="s">
        <v>273</v>
      </c>
    </row>
    <row r="8943">
      <c r="A8943" s="41">
        <v>44413.0</v>
      </c>
      <c r="B8943" s="19">
        <v>953200.0</v>
      </c>
      <c r="C8943" s="19">
        <v>1.0</v>
      </c>
      <c r="D8943" s="42">
        <v>69.9</v>
      </c>
      <c r="E8943" s="43">
        <v>1.0</v>
      </c>
      <c r="F8943" s="19" t="s">
        <v>29</v>
      </c>
      <c r="G8943" s="19" t="s">
        <v>33</v>
      </c>
      <c r="H8943" s="44">
        <v>1.568687993E9</v>
      </c>
      <c r="I8943" s="19" t="s">
        <v>273</v>
      </c>
    </row>
    <row r="8944">
      <c r="A8944" s="41">
        <v>44419.0</v>
      </c>
      <c r="B8944" s="19">
        <v>958372.0</v>
      </c>
      <c r="C8944" s="19">
        <v>0.0</v>
      </c>
      <c r="D8944" s="42">
        <v>20.8</v>
      </c>
      <c r="E8944" s="43">
        <v>1.0</v>
      </c>
      <c r="F8944" s="19" t="s">
        <v>29</v>
      </c>
      <c r="G8944" s="19" t="s">
        <v>33</v>
      </c>
      <c r="H8944" s="44">
        <v>1.568687993E9</v>
      </c>
      <c r="I8944" s="19" t="s">
        <v>273</v>
      </c>
    </row>
    <row r="8945">
      <c r="A8945" s="41">
        <v>44419.0</v>
      </c>
      <c r="B8945" s="19">
        <v>958152.0</v>
      </c>
      <c r="C8945" s="19">
        <v>0.0</v>
      </c>
      <c r="D8945" s="42">
        <v>147.1</v>
      </c>
      <c r="E8945" s="43">
        <v>1.0</v>
      </c>
      <c r="F8945" s="19" t="s">
        <v>29</v>
      </c>
      <c r="G8945" s="19" t="s">
        <v>33</v>
      </c>
      <c r="H8945" s="44">
        <v>1.568687993E9</v>
      </c>
      <c r="I8945" s="19" t="s">
        <v>273</v>
      </c>
    </row>
    <row r="8946">
      <c r="A8946" s="41">
        <v>44422.0</v>
      </c>
      <c r="B8946" s="19">
        <v>960240.0</v>
      </c>
      <c r="C8946" s="19">
        <v>0.0</v>
      </c>
      <c r="D8946" s="42">
        <v>102.3</v>
      </c>
      <c r="E8946" s="43">
        <v>1.0</v>
      </c>
      <c r="F8946" s="19" t="s">
        <v>29</v>
      </c>
      <c r="G8946" s="19" t="s">
        <v>33</v>
      </c>
      <c r="H8946" s="44">
        <v>1.568687993E9</v>
      </c>
      <c r="I8946" s="19" t="s">
        <v>273</v>
      </c>
    </row>
    <row r="8947">
      <c r="A8947" s="41">
        <v>44410.0</v>
      </c>
      <c r="B8947" s="19">
        <v>950136.0</v>
      </c>
      <c r="C8947" s="19">
        <v>1.0</v>
      </c>
      <c r="D8947" s="42">
        <v>31.7</v>
      </c>
      <c r="E8947" s="43">
        <v>1.0</v>
      </c>
      <c r="F8947" s="19" t="s">
        <v>29</v>
      </c>
      <c r="G8947" s="19" t="s">
        <v>33</v>
      </c>
      <c r="H8947" s="44">
        <v>1.568687993E9</v>
      </c>
      <c r="I8947" s="19" t="s">
        <v>273</v>
      </c>
    </row>
    <row r="8948">
      <c r="A8948" s="41">
        <v>44422.0</v>
      </c>
      <c r="B8948" s="19">
        <v>960337.0</v>
      </c>
      <c r="C8948" s="19">
        <v>0.0</v>
      </c>
      <c r="D8948" s="42">
        <v>84.3</v>
      </c>
      <c r="E8948" s="43">
        <v>1.0</v>
      </c>
      <c r="F8948" s="19" t="s">
        <v>29</v>
      </c>
      <c r="G8948" s="19" t="s">
        <v>33</v>
      </c>
      <c r="H8948" s="44">
        <v>1.568687993E9</v>
      </c>
      <c r="I8948" s="19" t="s">
        <v>273</v>
      </c>
    </row>
    <row r="8949">
      <c r="A8949" s="41">
        <v>44410.0</v>
      </c>
      <c r="B8949" s="19">
        <v>950485.0</v>
      </c>
      <c r="C8949" s="19">
        <v>1.0</v>
      </c>
      <c r="D8949" s="42">
        <v>46.2</v>
      </c>
      <c r="E8949" s="43">
        <v>1.0</v>
      </c>
      <c r="F8949" s="19" t="s">
        <v>29</v>
      </c>
      <c r="G8949" s="19" t="s">
        <v>33</v>
      </c>
      <c r="H8949" s="44">
        <v>1.568687993E9</v>
      </c>
      <c r="I8949" s="19" t="s">
        <v>273</v>
      </c>
    </row>
    <row r="8950">
      <c r="A8950" s="41">
        <v>44422.0</v>
      </c>
      <c r="B8950" s="19">
        <v>960034.0</v>
      </c>
      <c r="C8950" s="19">
        <v>0.0</v>
      </c>
      <c r="D8950" s="42">
        <v>10.6</v>
      </c>
      <c r="E8950" s="43">
        <v>1.0</v>
      </c>
      <c r="F8950" s="19" t="s">
        <v>29</v>
      </c>
      <c r="G8950" s="19" t="s">
        <v>33</v>
      </c>
      <c r="H8950" s="44">
        <v>1.568687993E9</v>
      </c>
      <c r="I8950" s="19" t="s">
        <v>273</v>
      </c>
    </row>
    <row r="8951">
      <c r="A8951" s="41">
        <v>44409.0</v>
      </c>
      <c r="B8951" s="19">
        <v>949329.0</v>
      </c>
      <c r="C8951" s="19">
        <v>0.0</v>
      </c>
      <c r="D8951" s="42">
        <v>33.3</v>
      </c>
      <c r="E8951" s="43">
        <v>1.0</v>
      </c>
      <c r="F8951" s="19" t="s">
        <v>29</v>
      </c>
      <c r="G8951" s="19" t="s">
        <v>33</v>
      </c>
      <c r="H8951" s="44">
        <v>1.568687993E9</v>
      </c>
      <c r="I8951" s="19" t="s">
        <v>273</v>
      </c>
    </row>
    <row r="8952">
      <c r="A8952" s="41">
        <v>44412.0</v>
      </c>
      <c r="B8952" s="19">
        <v>951993.0</v>
      </c>
      <c r="C8952" s="19">
        <v>0.0</v>
      </c>
      <c r="D8952" s="42">
        <v>5.8</v>
      </c>
      <c r="E8952" s="43">
        <v>1.0</v>
      </c>
      <c r="F8952" s="19" t="s">
        <v>29</v>
      </c>
      <c r="G8952" s="19" t="s">
        <v>33</v>
      </c>
      <c r="H8952" s="44">
        <v>1.568687993E9</v>
      </c>
      <c r="I8952" s="19" t="s">
        <v>273</v>
      </c>
    </row>
    <row r="8953">
      <c r="A8953" s="41">
        <v>44416.0</v>
      </c>
      <c r="B8953" s="19">
        <v>955952.0</v>
      </c>
      <c r="C8953" s="19">
        <v>1.0</v>
      </c>
      <c r="D8953" s="42">
        <v>39.6</v>
      </c>
      <c r="E8953" s="43">
        <v>1.0</v>
      </c>
      <c r="F8953" s="19" t="s">
        <v>29</v>
      </c>
      <c r="G8953" s="19" t="s">
        <v>33</v>
      </c>
      <c r="H8953" s="44">
        <v>1.568687993E9</v>
      </c>
      <c r="I8953" s="19" t="s">
        <v>273</v>
      </c>
    </row>
    <row r="8954">
      <c r="A8954" s="41">
        <v>44410.0</v>
      </c>
      <c r="B8954" s="19">
        <v>950671.0</v>
      </c>
      <c r="C8954" s="19">
        <v>0.0</v>
      </c>
      <c r="D8954" s="42">
        <v>18.7</v>
      </c>
      <c r="E8954" s="43">
        <v>1.0</v>
      </c>
      <c r="F8954" s="19" t="s">
        <v>29</v>
      </c>
      <c r="G8954" s="19" t="s">
        <v>33</v>
      </c>
      <c r="H8954" s="44">
        <v>1.568687993E9</v>
      </c>
      <c r="I8954" s="19" t="s">
        <v>273</v>
      </c>
    </row>
    <row r="8955">
      <c r="A8955" s="41">
        <v>44410.0</v>
      </c>
      <c r="B8955" s="19">
        <v>950409.0</v>
      </c>
      <c r="C8955" s="19">
        <v>0.0</v>
      </c>
      <c r="D8955" s="42">
        <v>12.8</v>
      </c>
      <c r="E8955" s="43">
        <v>1.0</v>
      </c>
      <c r="F8955" s="19" t="s">
        <v>29</v>
      </c>
      <c r="G8955" s="19" t="s">
        <v>33</v>
      </c>
      <c r="H8955" s="44">
        <v>1.568687993E9</v>
      </c>
      <c r="I8955" s="19" t="s">
        <v>273</v>
      </c>
    </row>
    <row r="8956">
      <c r="A8956" s="41">
        <v>44411.0</v>
      </c>
      <c r="B8956" s="19">
        <v>951317.0</v>
      </c>
      <c r="C8956" s="19">
        <v>0.0</v>
      </c>
      <c r="D8956" s="42">
        <v>43.7</v>
      </c>
      <c r="E8956" s="43">
        <v>1.0</v>
      </c>
      <c r="F8956" s="19" t="s">
        <v>29</v>
      </c>
      <c r="G8956" s="19" t="s">
        <v>33</v>
      </c>
      <c r="H8956" s="44">
        <v>1.568687993E9</v>
      </c>
      <c r="I8956" s="19" t="s">
        <v>273</v>
      </c>
    </row>
    <row r="8957">
      <c r="A8957" s="41">
        <v>44416.0</v>
      </c>
      <c r="B8957" s="19">
        <v>955588.0</v>
      </c>
      <c r="C8957" s="19">
        <v>0.0</v>
      </c>
      <c r="D8957" s="42">
        <v>38.3</v>
      </c>
      <c r="E8957" s="43">
        <v>1.0</v>
      </c>
      <c r="F8957" s="19" t="s">
        <v>29</v>
      </c>
      <c r="G8957" s="19" t="s">
        <v>33</v>
      </c>
      <c r="H8957" s="44">
        <v>1.568687993E9</v>
      </c>
      <c r="I8957" s="19" t="s">
        <v>273</v>
      </c>
    </row>
    <row r="8958">
      <c r="A8958" s="41">
        <v>44417.0</v>
      </c>
      <c r="B8958" s="19">
        <v>957100.0</v>
      </c>
      <c r="C8958" s="19">
        <v>0.0</v>
      </c>
      <c r="D8958" s="42">
        <v>34.2</v>
      </c>
      <c r="E8958" s="43">
        <v>1.0</v>
      </c>
      <c r="F8958" s="19" t="s">
        <v>29</v>
      </c>
      <c r="G8958" s="19" t="s">
        <v>33</v>
      </c>
      <c r="H8958" s="44">
        <v>1.568687993E9</v>
      </c>
      <c r="I8958" s="19" t="s">
        <v>273</v>
      </c>
    </row>
    <row r="8959">
      <c r="A8959" s="41">
        <v>44419.0</v>
      </c>
      <c r="B8959" s="19">
        <v>958520.0</v>
      </c>
      <c r="C8959" s="19">
        <v>0.0</v>
      </c>
      <c r="D8959" s="42">
        <v>30.1</v>
      </c>
      <c r="E8959" s="43">
        <v>1.0</v>
      </c>
      <c r="F8959" s="19" t="s">
        <v>29</v>
      </c>
      <c r="G8959" s="19" t="s">
        <v>33</v>
      </c>
      <c r="H8959" s="44">
        <v>1.568687993E9</v>
      </c>
      <c r="I8959" s="19" t="s">
        <v>273</v>
      </c>
    </row>
    <row r="8960">
      <c r="A8960" s="41">
        <v>44421.0</v>
      </c>
      <c r="B8960" s="19">
        <v>959891.0</v>
      </c>
      <c r="C8960" s="19">
        <v>1.0</v>
      </c>
      <c r="D8960" s="42">
        <v>60.6</v>
      </c>
      <c r="E8960" s="43">
        <v>1.0</v>
      </c>
      <c r="F8960" s="19" t="s">
        <v>29</v>
      </c>
      <c r="G8960" s="19" t="s">
        <v>33</v>
      </c>
      <c r="H8960" s="44">
        <v>1.568687993E9</v>
      </c>
      <c r="I8960" s="19" t="s">
        <v>273</v>
      </c>
    </row>
    <row r="8961">
      <c r="A8961" s="41">
        <v>44409.0</v>
      </c>
      <c r="B8961" s="19">
        <v>949318.0</v>
      </c>
      <c r="C8961" s="19">
        <v>1.0</v>
      </c>
      <c r="D8961" s="42">
        <v>14.3</v>
      </c>
      <c r="E8961" s="43">
        <v>1.0</v>
      </c>
      <c r="F8961" s="19" t="s">
        <v>29</v>
      </c>
      <c r="G8961" s="19" t="s">
        <v>33</v>
      </c>
      <c r="H8961" s="44">
        <v>1.568687993E9</v>
      </c>
      <c r="I8961" s="19" t="s">
        <v>273</v>
      </c>
    </row>
    <row r="8962">
      <c r="A8962" s="41">
        <v>44416.0</v>
      </c>
      <c r="B8962" s="19">
        <v>956074.0</v>
      </c>
      <c r="C8962" s="19">
        <v>0.0</v>
      </c>
      <c r="D8962" s="42">
        <v>154.5</v>
      </c>
      <c r="E8962" s="43">
        <v>1.0</v>
      </c>
      <c r="F8962" s="19" t="s">
        <v>29</v>
      </c>
      <c r="G8962" s="19" t="s">
        <v>33</v>
      </c>
      <c r="H8962" s="44">
        <v>1.568687993E9</v>
      </c>
      <c r="I8962" s="19" t="s">
        <v>273</v>
      </c>
    </row>
    <row r="8963">
      <c r="A8963" s="41">
        <v>44417.0</v>
      </c>
      <c r="B8963" s="19">
        <v>957062.0</v>
      </c>
      <c r="C8963" s="19">
        <v>0.0</v>
      </c>
      <c r="D8963" s="42">
        <v>15.4</v>
      </c>
      <c r="E8963" s="43">
        <v>1.0</v>
      </c>
      <c r="F8963" s="19" t="s">
        <v>29</v>
      </c>
      <c r="G8963" s="19" t="s">
        <v>33</v>
      </c>
      <c r="H8963" s="44">
        <v>1.568687993E9</v>
      </c>
      <c r="I8963" s="19" t="s">
        <v>273</v>
      </c>
    </row>
    <row r="8964">
      <c r="A8964" s="41">
        <v>44409.0</v>
      </c>
      <c r="B8964" s="19">
        <v>949579.0</v>
      </c>
      <c r="C8964" s="19">
        <v>1.0</v>
      </c>
      <c r="D8964" s="42">
        <v>73.1</v>
      </c>
      <c r="E8964" s="43">
        <v>1.0</v>
      </c>
      <c r="F8964" s="19" t="s">
        <v>29</v>
      </c>
      <c r="G8964" s="19" t="s">
        <v>33</v>
      </c>
      <c r="H8964" s="44">
        <v>1.568687993E9</v>
      </c>
      <c r="I8964" s="19" t="s">
        <v>273</v>
      </c>
    </row>
    <row r="8965">
      <c r="A8965" s="41">
        <v>44410.0</v>
      </c>
      <c r="B8965" s="19">
        <v>950351.0</v>
      </c>
      <c r="C8965" s="19">
        <v>1.0</v>
      </c>
      <c r="D8965" s="42">
        <v>13.1</v>
      </c>
      <c r="E8965" s="43">
        <v>1.0</v>
      </c>
      <c r="F8965" s="19" t="s">
        <v>29</v>
      </c>
      <c r="G8965" s="19" t="s">
        <v>33</v>
      </c>
      <c r="H8965" s="44">
        <v>1.568687993E9</v>
      </c>
      <c r="I8965" s="19" t="s">
        <v>273</v>
      </c>
    </row>
    <row r="8966">
      <c r="A8966" s="41">
        <v>44411.0</v>
      </c>
      <c r="B8966" s="19">
        <v>951443.0</v>
      </c>
      <c r="C8966" s="19">
        <v>0.0</v>
      </c>
      <c r="D8966" s="42">
        <v>70.6</v>
      </c>
      <c r="E8966" s="43">
        <v>1.0</v>
      </c>
      <c r="F8966" s="19" t="s">
        <v>29</v>
      </c>
      <c r="G8966" s="19" t="s">
        <v>33</v>
      </c>
      <c r="H8966" s="44">
        <v>1.568687993E9</v>
      </c>
      <c r="I8966" s="19" t="s">
        <v>273</v>
      </c>
    </row>
    <row r="8967">
      <c r="A8967" s="41">
        <v>44422.0</v>
      </c>
      <c r="B8967" s="19">
        <v>960395.0</v>
      </c>
      <c r="C8967" s="19">
        <v>0.0</v>
      </c>
      <c r="D8967" s="42">
        <v>116.4</v>
      </c>
      <c r="E8967" s="43">
        <v>1.0</v>
      </c>
      <c r="F8967" s="19" t="s">
        <v>29</v>
      </c>
      <c r="G8967" s="19" t="s">
        <v>33</v>
      </c>
      <c r="H8967" s="44">
        <v>1.568687993E9</v>
      </c>
      <c r="I8967" s="19" t="s">
        <v>273</v>
      </c>
    </row>
    <row r="8968">
      <c r="A8968" s="41">
        <v>44413.0</v>
      </c>
      <c r="B8968" s="19">
        <v>953260.0</v>
      </c>
      <c r="C8968" s="19">
        <v>0.0</v>
      </c>
      <c r="D8968" s="42">
        <v>70.9</v>
      </c>
      <c r="E8968" s="43">
        <v>1.0</v>
      </c>
      <c r="F8968" s="19" t="s">
        <v>29</v>
      </c>
      <c r="G8968" s="19" t="s">
        <v>33</v>
      </c>
      <c r="H8968" s="44">
        <v>1.568687993E9</v>
      </c>
      <c r="I8968" s="19" t="s">
        <v>273</v>
      </c>
    </row>
    <row r="8969">
      <c r="A8969" s="41">
        <v>44414.0</v>
      </c>
      <c r="B8969" s="19">
        <v>954306.0</v>
      </c>
      <c r="C8969" s="19">
        <v>1.0</v>
      </c>
      <c r="D8969" s="42">
        <v>46.8</v>
      </c>
      <c r="E8969" s="43">
        <v>1.0</v>
      </c>
      <c r="F8969" s="19" t="s">
        <v>29</v>
      </c>
      <c r="G8969" s="19" t="s">
        <v>33</v>
      </c>
      <c r="H8969" s="44">
        <v>1.568687993E9</v>
      </c>
      <c r="I8969" s="19" t="s">
        <v>273</v>
      </c>
    </row>
    <row r="8970">
      <c r="A8970" s="41">
        <v>44418.0</v>
      </c>
      <c r="B8970" s="19">
        <v>957826.0</v>
      </c>
      <c r="C8970" s="19">
        <v>0.0</v>
      </c>
      <c r="D8970" s="42">
        <v>68.7</v>
      </c>
      <c r="E8970" s="43">
        <v>1.0</v>
      </c>
      <c r="F8970" s="19" t="s">
        <v>29</v>
      </c>
      <c r="G8970" s="19" t="s">
        <v>33</v>
      </c>
      <c r="H8970" s="44">
        <v>1.568687993E9</v>
      </c>
      <c r="I8970" s="19" t="s">
        <v>273</v>
      </c>
    </row>
    <row r="8971">
      <c r="A8971" s="41">
        <v>44416.0</v>
      </c>
      <c r="B8971" s="19">
        <v>955305.0</v>
      </c>
      <c r="C8971" s="19">
        <v>0.0</v>
      </c>
      <c r="D8971" s="42">
        <v>67.1</v>
      </c>
      <c r="E8971" s="43">
        <v>1.0</v>
      </c>
      <c r="F8971" s="19" t="s">
        <v>29</v>
      </c>
      <c r="G8971" s="19" t="s">
        <v>33</v>
      </c>
      <c r="H8971" s="44">
        <v>1.568687993E9</v>
      </c>
      <c r="I8971" s="19" t="s">
        <v>273</v>
      </c>
    </row>
    <row r="8972">
      <c r="A8972" s="41">
        <v>44414.0</v>
      </c>
      <c r="B8972" s="19">
        <v>954036.0</v>
      </c>
      <c r="C8972" s="19">
        <v>0.0</v>
      </c>
      <c r="D8972" s="42">
        <v>5.8</v>
      </c>
      <c r="E8972" s="43">
        <v>1.0</v>
      </c>
      <c r="F8972" s="19" t="s">
        <v>29</v>
      </c>
      <c r="G8972" s="19" t="s">
        <v>33</v>
      </c>
      <c r="H8972" s="44">
        <v>1.568687993E9</v>
      </c>
      <c r="I8972" s="19" t="s">
        <v>273</v>
      </c>
    </row>
    <row r="8973">
      <c r="A8973" s="41">
        <v>44417.0</v>
      </c>
      <c r="B8973" s="19">
        <v>957061.0</v>
      </c>
      <c r="C8973" s="19">
        <v>1.0</v>
      </c>
      <c r="D8973" s="42">
        <v>36.7</v>
      </c>
      <c r="E8973" s="43">
        <v>1.0</v>
      </c>
      <c r="F8973" s="19" t="s">
        <v>29</v>
      </c>
      <c r="G8973" s="19" t="s">
        <v>33</v>
      </c>
      <c r="H8973" s="44">
        <v>1.568687993E9</v>
      </c>
      <c r="I8973" s="19" t="s">
        <v>273</v>
      </c>
    </row>
    <row r="8974">
      <c r="A8974" s="41">
        <v>44409.0</v>
      </c>
      <c r="B8974" s="19">
        <v>949158.0</v>
      </c>
      <c r="C8974" s="19">
        <v>0.0</v>
      </c>
      <c r="D8974" s="42">
        <v>130.3</v>
      </c>
      <c r="E8974" s="43">
        <v>1.0</v>
      </c>
      <c r="F8974" s="19" t="s">
        <v>29</v>
      </c>
      <c r="G8974" s="19" t="s">
        <v>33</v>
      </c>
      <c r="H8974" s="44">
        <v>1.568687993E9</v>
      </c>
      <c r="I8974" s="19" t="s">
        <v>273</v>
      </c>
    </row>
    <row r="8975">
      <c r="A8975" s="41">
        <v>44418.0</v>
      </c>
      <c r="B8975" s="19">
        <v>957260.0</v>
      </c>
      <c r="C8975" s="19">
        <v>0.0</v>
      </c>
      <c r="D8975" s="42">
        <v>34.1</v>
      </c>
      <c r="E8975" s="43">
        <v>1.0</v>
      </c>
      <c r="F8975" s="19" t="s">
        <v>29</v>
      </c>
      <c r="G8975" s="19" t="s">
        <v>33</v>
      </c>
      <c r="H8975" s="44">
        <v>1.568687993E9</v>
      </c>
      <c r="I8975" s="19" t="s">
        <v>273</v>
      </c>
    </row>
    <row r="8976">
      <c r="A8976" s="41">
        <v>44414.0</v>
      </c>
      <c r="B8976" s="19">
        <v>954592.0</v>
      </c>
      <c r="C8976" s="19">
        <v>0.0</v>
      </c>
      <c r="D8976" s="42">
        <v>83.3</v>
      </c>
      <c r="E8976" s="43">
        <v>1.0</v>
      </c>
      <c r="F8976" s="19" t="s">
        <v>29</v>
      </c>
      <c r="G8976" s="19" t="s">
        <v>33</v>
      </c>
      <c r="H8976" s="44">
        <v>1.568687993E9</v>
      </c>
      <c r="I8976" s="19" t="s">
        <v>273</v>
      </c>
    </row>
    <row r="8977">
      <c r="A8977" s="41">
        <v>44418.0</v>
      </c>
      <c r="B8977" s="19">
        <v>957223.0</v>
      </c>
      <c r="C8977" s="19">
        <v>0.0</v>
      </c>
      <c r="D8977" s="42">
        <v>33.3</v>
      </c>
      <c r="E8977" s="43">
        <v>1.0</v>
      </c>
      <c r="F8977" s="19" t="s">
        <v>29</v>
      </c>
      <c r="G8977" s="19" t="s">
        <v>33</v>
      </c>
      <c r="H8977" s="44">
        <v>1.568687993E9</v>
      </c>
      <c r="I8977" s="19" t="s">
        <v>273</v>
      </c>
    </row>
    <row r="8978">
      <c r="A8978" s="41">
        <v>44411.0</v>
      </c>
      <c r="B8978" s="19">
        <v>951781.0</v>
      </c>
      <c r="C8978" s="19">
        <v>0.0</v>
      </c>
      <c r="D8978" s="42">
        <v>33.2</v>
      </c>
      <c r="E8978" s="43">
        <v>1.0</v>
      </c>
      <c r="F8978" s="19" t="s">
        <v>29</v>
      </c>
      <c r="G8978" s="19" t="s">
        <v>33</v>
      </c>
      <c r="H8978" s="44">
        <v>1.568687993E9</v>
      </c>
      <c r="I8978" s="19" t="s">
        <v>273</v>
      </c>
    </row>
    <row r="8979">
      <c r="A8979" s="41">
        <v>44419.0</v>
      </c>
      <c r="B8979" s="19">
        <v>957893.0</v>
      </c>
      <c r="C8979" s="19">
        <v>1.0</v>
      </c>
      <c r="D8979" s="42">
        <v>71.8</v>
      </c>
      <c r="E8979" s="43">
        <v>1.0</v>
      </c>
      <c r="F8979" s="19" t="s">
        <v>29</v>
      </c>
      <c r="G8979" s="19" t="s">
        <v>33</v>
      </c>
      <c r="H8979" s="44">
        <v>1.568687993E9</v>
      </c>
      <c r="I8979" s="19" t="s">
        <v>273</v>
      </c>
    </row>
    <row r="8980">
      <c r="A8980" s="41">
        <v>44410.0</v>
      </c>
      <c r="B8980" s="19">
        <v>950688.0</v>
      </c>
      <c r="C8980" s="19">
        <v>0.0</v>
      </c>
      <c r="D8980" s="42">
        <v>62.7</v>
      </c>
      <c r="E8980" s="43">
        <v>1.0</v>
      </c>
      <c r="F8980" s="19" t="s">
        <v>29</v>
      </c>
      <c r="G8980" s="19" t="s">
        <v>33</v>
      </c>
      <c r="H8980" s="44">
        <v>1.568687993E9</v>
      </c>
      <c r="I8980" s="19" t="s">
        <v>273</v>
      </c>
    </row>
    <row r="8981">
      <c r="A8981" s="41">
        <v>44412.0</v>
      </c>
      <c r="B8981" s="19">
        <v>952369.0</v>
      </c>
      <c r="C8981" s="19">
        <v>1.0</v>
      </c>
      <c r="D8981" s="42">
        <v>153.1</v>
      </c>
      <c r="E8981" s="43">
        <v>1.0</v>
      </c>
      <c r="F8981" s="19" t="s">
        <v>29</v>
      </c>
      <c r="G8981" s="19" t="s">
        <v>33</v>
      </c>
      <c r="H8981" s="44">
        <v>1.568687993E9</v>
      </c>
      <c r="I8981" s="19" t="s">
        <v>273</v>
      </c>
    </row>
    <row r="8982">
      <c r="A8982" s="41">
        <v>44415.0</v>
      </c>
      <c r="B8982" s="19">
        <v>955060.0</v>
      </c>
      <c r="C8982" s="19">
        <v>0.0</v>
      </c>
      <c r="D8982" s="42">
        <v>35.9</v>
      </c>
      <c r="E8982" s="43">
        <v>1.0</v>
      </c>
      <c r="F8982" s="19" t="s">
        <v>29</v>
      </c>
      <c r="G8982" s="19" t="s">
        <v>33</v>
      </c>
      <c r="H8982" s="44">
        <v>1.568687993E9</v>
      </c>
      <c r="I8982" s="19" t="s">
        <v>273</v>
      </c>
    </row>
    <row r="8983">
      <c r="A8983" s="41">
        <v>44418.0</v>
      </c>
      <c r="B8983" s="19">
        <v>957478.0</v>
      </c>
      <c r="C8983" s="19">
        <v>0.0</v>
      </c>
      <c r="D8983" s="42">
        <v>40.5</v>
      </c>
      <c r="E8983" s="43">
        <v>1.0</v>
      </c>
      <c r="F8983" s="19" t="s">
        <v>29</v>
      </c>
      <c r="G8983" s="19" t="s">
        <v>33</v>
      </c>
      <c r="H8983" s="44">
        <v>1.568687993E9</v>
      </c>
      <c r="I8983" s="19" t="s">
        <v>273</v>
      </c>
    </row>
    <row r="8984">
      <c r="A8984" s="41">
        <v>44410.0</v>
      </c>
      <c r="B8984" s="19">
        <v>950356.0</v>
      </c>
      <c r="C8984" s="19">
        <v>0.0</v>
      </c>
      <c r="D8984" s="42">
        <v>32.6</v>
      </c>
      <c r="E8984" s="43">
        <v>1.0</v>
      </c>
      <c r="F8984" s="19" t="s">
        <v>29</v>
      </c>
      <c r="G8984" s="19" t="s">
        <v>33</v>
      </c>
      <c r="H8984" s="44">
        <v>1.568687993E9</v>
      </c>
      <c r="I8984" s="19" t="s">
        <v>273</v>
      </c>
    </row>
    <row r="8985">
      <c r="A8985" s="41">
        <v>44411.0</v>
      </c>
      <c r="B8985" s="19">
        <v>951916.0</v>
      </c>
      <c r="C8985" s="19">
        <v>0.0</v>
      </c>
      <c r="D8985" s="42">
        <v>149.3</v>
      </c>
      <c r="E8985" s="43">
        <v>1.0</v>
      </c>
      <c r="F8985" s="19" t="s">
        <v>29</v>
      </c>
      <c r="G8985" s="19" t="s">
        <v>33</v>
      </c>
      <c r="H8985" s="44">
        <v>1.568687993E9</v>
      </c>
      <c r="I8985" s="19" t="s">
        <v>273</v>
      </c>
    </row>
    <row r="8986">
      <c r="A8986" s="41">
        <v>44412.0</v>
      </c>
      <c r="B8986" s="19">
        <v>952000.0</v>
      </c>
      <c r="C8986" s="19">
        <v>1.0</v>
      </c>
      <c r="D8986" s="42">
        <v>9.9</v>
      </c>
      <c r="E8986" s="43">
        <v>1.0</v>
      </c>
      <c r="F8986" s="19" t="s">
        <v>29</v>
      </c>
      <c r="G8986" s="19" t="s">
        <v>33</v>
      </c>
      <c r="H8986" s="44">
        <v>1.568687993E9</v>
      </c>
      <c r="I8986" s="19" t="s">
        <v>273</v>
      </c>
    </row>
    <row r="8987">
      <c r="A8987" s="41">
        <v>44417.0</v>
      </c>
      <c r="B8987" s="19">
        <v>957095.0</v>
      </c>
      <c r="C8987" s="19">
        <v>1.0</v>
      </c>
      <c r="D8987" s="42">
        <v>52.3</v>
      </c>
      <c r="E8987" s="43">
        <v>1.0</v>
      </c>
      <c r="F8987" s="19" t="s">
        <v>29</v>
      </c>
      <c r="G8987" s="19" t="s">
        <v>33</v>
      </c>
      <c r="H8987" s="44">
        <v>1.568687993E9</v>
      </c>
      <c r="I8987" s="19" t="s">
        <v>273</v>
      </c>
    </row>
    <row r="8988">
      <c r="A8988" s="41">
        <v>44410.0</v>
      </c>
      <c r="B8988" s="19">
        <v>950173.0</v>
      </c>
      <c r="C8988" s="19">
        <v>0.0</v>
      </c>
      <c r="D8988" s="42">
        <v>56.0</v>
      </c>
      <c r="E8988" s="43">
        <v>1.0</v>
      </c>
      <c r="F8988" s="19" t="s">
        <v>29</v>
      </c>
      <c r="G8988" s="19" t="s">
        <v>33</v>
      </c>
      <c r="H8988" s="44">
        <v>1.568687993E9</v>
      </c>
      <c r="I8988" s="19" t="s">
        <v>273</v>
      </c>
    </row>
    <row r="8989">
      <c r="A8989" s="41">
        <v>44411.0</v>
      </c>
      <c r="B8989" s="19">
        <v>951248.0</v>
      </c>
      <c r="C8989" s="19">
        <v>0.0</v>
      </c>
      <c r="D8989" s="42">
        <v>23.8</v>
      </c>
      <c r="E8989" s="43">
        <v>1.0</v>
      </c>
      <c r="F8989" s="19" t="s">
        <v>29</v>
      </c>
      <c r="G8989" s="19" t="s">
        <v>33</v>
      </c>
      <c r="H8989" s="44">
        <v>1.568687993E9</v>
      </c>
      <c r="I8989" s="19" t="s">
        <v>273</v>
      </c>
    </row>
    <row r="8990">
      <c r="A8990" s="41">
        <v>44412.0</v>
      </c>
      <c r="B8990" s="19">
        <v>952641.0</v>
      </c>
      <c r="C8990" s="19">
        <v>1.0</v>
      </c>
      <c r="D8990" s="42">
        <v>49.6</v>
      </c>
      <c r="E8990" s="43">
        <v>1.0</v>
      </c>
      <c r="F8990" s="19" t="s">
        <v>29</v>
      </c>
      <c r="G8990" s="19" t="s">
        <v>33</v>
      </c>
      <c r="H8990" s="44">
        <v>1.568687993E9</v>
      </c>
      <c r="I8990" s="19" t="s">
        <v>273</v>
      </c>
    </row>
    <row r="8991">
      <c r="A8991" s="41">
        <v>44419.0</v>
      </c>
      <c r="B8991" s="19">
        <v>958300.0</v>
      </c>
      <c r="C8991" s="19">
        <v>0.0</v>
      </c>
      <c r="D8991" s="42">
        <v>64.7</v>
      </c>
      <c r="E8991" s="43">
        <v>1.0</v>
      </c>
      <c r="F8991" s="19" t="s">
        <v>29</v>
      </c>
      <c r="G8991" s="19" t="s">
        <v>33</v>
      </c>
      <c r="H8991" s="44">
        <v>1.568687993E9</v>
      </c>
      <c r="I8991" s="19" t="s">
        <v>273</v>
      </c>
    </row>
    <row r="8992">
      <c r="A8992" s="41">
        <v>44413.0</v>
      </c>
      <c r="B8992" s="19">
        <v>953205.0</v>
      </c>
      <c r="C8992" s="19">
        <v>0.0</v>
      </c>
      <c r="D8992" s="42">
        <v>46.7</v>
      </c>
      <c r="E8992" s="43">
        <v>1.0</v>
      </c>
      <c r="F8992" s="19" t="s">
        <v>29</v>
      </c>
      <c r="G8992" s="19" t="s">
        <v>33</v>
      </c>
      <c r="H8992" s="44">
        <v>1.568687993E9</v>
      </c>
      <c r="I8992" s="19" t="s">
        <v>273</v>
      </c>
    </row>
    <row r="8993">
      <c r="A8993" s="41">
        <v>44414.0</v>
      </c>
      <c r="B8993" s="19">
        <v>954307.0</v>
      </c>
      <c r="C8993" s="19">
        <v>1.0</v>
      </c>
      <c r="D8993" s="42">
        <v>37.5</v>
      </c>
      <c r="E8993" s="43">
        <v>1.0</v>
      </c>
      <c r="F8993" s="19" t="s">
        <v>29</v>
      </c>
      <c r="G8993" s="19" t="s">
        <v>33</v>
      </c>
      <c r="H8993" s="44">
        <v>1.568687993E9</v>
      </c>
      <c r="I8993" s="19" t="s">
        <v>273</v>
      </c>
    </row>
    <row r="8994">
      <c r="A8994" s="41">
        <v>44416.0</v>
      </c>
      <c r="B8994" s="19">
        <v>956222.0</v>
      </c>
      <c r="C8994" s="19">
        <v>1.0</v>
      </c>
      <c r="D8994" s="42">
        <v>87.3</v>
      </c>
      <c r="E8994" s="43">
        <v>1.0</v>
      </c>
      <c r="F8994" s="19" t="s">
        <v>29</v>
      </c>
      <c r="G8994" s="19" t="s">
        <v>33</v>
      </c>
      <c r="H8994" s="44">
        <v>1.568687993E9</v>
      </c>
      <c r="I8994" s="19" t="s">
        <v>273</v>
      </c>
    </row>
    <row r="8995">
      <c r="A8995" s="41">
        <v>44423.0</v>
      </c>
      <c r="B8995" s="19">
        <v>960461.0</v>
      </c>
      <c r="C8995" s="19">
        <v>0.0</v>
      </c>
      <c r="D8995" s="42">
        <v>1.6</v>
      </c>
      <c r="E8995" s="43">
        <v>1.0</v>
      </c>
      <c r="F8995" s="19" t="s">
        <v>29</v>
      </c>
      <c r="G8995" s="19" t="s">
        <v>33</v>
      </c>
      <c r="H8995" s="44">
        <v>1.568687993E9</v>
      </c>
      <c r="I8995" s="19" t="s">
        <v>273</v>
      </c>
    </row>
    <row r="8996">
      <c r="A8996" s="41">
        <v>44410.0</v>
      </c>
      <c r="B8996" s="19">
        <v>950160.0</v>
      </c>
      <c r="C8996" s="19">
        <v>0.0</v>
      </c>
      <c r="D8996" s="42">
        <v>66.9</v>
      </c>
      <c r="E8996" s="43">
        <v>1.0</v>
      </c>
      <c r="F8996" s="19" t="s">
        <v>29</v>
      </c>
      <c r="G8996" s="19" t="s">
        <v>33</v>
      </c>
      <c r="H8996" s="44">
        <v>1.568687993E9</v>
      </c>
      <c r="I8996" s="19" t="s">
        <v>273</v>
      </c>
    </row>
    <row r="8997">
      <c r="A8997" s="41">
        <v>44409.0</v>
      </c>
      <c r="B8997" s="19">
        <v>949888.0</v>
      </c>
      <c r="C8997" s="19">
        <v>0.0</v>
      </c>
      <c r="D8997" s="42">
        <v>44.9</v>
      </c>
      <c r="E8997" s="43">
        <v>1.0</v>
      </c>
      <c r="F8997" s="19" t="s">
        <v>29</v>
      </c>
      <c r="G8997" s="19" t="s">
        <v>33</v>
      </c>
      <c r="H8997" s="44">
        <v>1.568687993E9</v>
      </c>
      <c r="I8997" s="19" t="s">
        <v>273</v>
      </c>
    </row>
    <row r="8998">
      <c r="A8998" s="41">
        <v>44410.0</v>
      </c>
      <c r="B8998" s="19">
        <v>950315.0</v>
      </c>
      <c r="C8998" s="19">
        <v>0.0</v>
      </c>
      <c r="D8998" s="42">
        <v>45.2</v>
      </c>
      <c r="E8998" s="43">
        <v>1.0</v>
      </c>
      <c r="F8998" s="19" t="s">
        <v>29</v>
      </c>
      <c r="G8998" s="19" t="s">
        <v>33</v>
      </c>
      <c r="H8998" s="44">
        <v>1.568687993E9</v>
      </c>
      <c r="I8998" s="19" t="s">
        <v>273</v>
      </c>
    </row>
    <row r="8999">
      <c r="A8999" s="41">
        <v>44413.0</v>
      </c>
      <c r="B8999" s="19">
        <v>953496.0</v>
      </c>
      <c r="C8999" s="19">
        <v>1.0</v>
      </c>
      <c r="D8999" s="42">
        <v>15.9</v>
      </c>
      <c r="E8999" s="43">
        <v>1.0</v>
      </c>
      <c r="F8999" s="19" t="s">
        <v>29</v>
      </c>
      <c r="G8999" s="19" t="s">
        <v>33</v>
      </c>
      <c r="H8999" s="44">
        <v>1.568687993E9</v>
      </c>
      <c r="I8999" s="19" t="s">
        <v>273</v>
      </c>
    </row>
    <row r="9000">
      <c r="A9000" s="41">
        <v>44415.0</v>
      </c>
      <c r="B9000" s="19">
        <v>954730.0</v>
      </c>
      <c r="C9000" s="19">
        <v>1.0</v>
      </c>
      <c r="D9000" s="42">
        <v>29.8</v>
      </c>
      <c r="E9000" s="43">
        <v>1.0</v>
      </c>
      <c r="F9000" s="19" t="s">
        <v>29</v>
      </c>
      <c r="G9000" s="19" t="s">
        <v>33</v>
      </c>
      <c r="H9000" s="44">
        <v>1.568687993E9</v>
      </c>
      <c r="I9000" s="19" t="s">
        <v>273</v>
      </c>
    </row>
    <row r="9001">
      <c r="A9001" s="41">
        <v>44409.0</v>
      </c>
      <c r="B9001" s="19">
        <v>949841.0</v>
      </c>
      <c r="C9001" s="19">
        <v>0.0</v>
      </c>
      <c r="D9001" s="42">
        <v>38.1</v>
      </c>
      <c r="E9001" s="43">
        <v>1.0</v>
      </c>
      <c r="F9001" s="19" t="s">
        <v>29</v>
      </c>
      <c r="G9001" s="19" t="s">
        <v>33</v>
      </c>
      <c r="H9001" s="44">
        <v>1.568687993E9</v>
      </c>
      <c r="I9001" s="19" t="s">
        <v>273</v>
      </c>
    </row>
    <row r="9002">
      <c r="A9002" s="41">
        <v>44411.0</v>
      </c>
      <c r="B9002" s="19">
        <v>951619.0</v>
      </c>
      <c r="C9002" s="19">
        <v>0.0</v>
      </c>
      <c r="D9002" s="42">
        <v>33.0</v>
      </c>
      <c r="E9002" s="43">
        <v>1.0</v>
      </c>
      <c r="F9002" s="19" t="s">
        <v>29</v>
      </c>
      <c r="G9002" s="19" t="s">
        <v>33</v>
      </c>
      <c r="H9002" s="44">
        <v>1.568687993E9</v>
      </c>
      <c r="I9002" s="19" t="s">
        <v>273</v>
      </c>
    </row>
    <row r="9003">
      <c r="A9003" s="41">
        <v>44412.0</v>
      </c>
      <c r="B9003" s="19">
        <v>952632.0</v>
      </c>
      <c r="C9003" s="19">
        <v>0.0</v>
      </c>
      <c r="D9003" s="42">
        <v>127.1</v>
      </c>
      <c r="E9003" s="43">
        <v>1.0</v>
      </c>
      <c r="F9003" s="19" t="s">
        <v>29</v>
      </c>
      <c r="G9003" s="19" t="s">
        <v>33</v>
      </c>
      <c r="H9003" s="44">
        <v>1.568687993E9</v>
      </c>
      <c r="I9003" s="19" t="s">
        <v>273</v>
      </c>
    </row>
    <row r="9004">
      <c r="A9004" s="41">
        <v>44421.0</v>
      </c>
      <c r="B9004" s="19">
        <v>959974.0</v>
      </c>
      <c r="C9004" s="19">
        <v>0.0</v>
      </c>
      <c r="D9004" s="42">
        <v>90.3</v>
      </c>
      <c r="E9004" s="43">
        <v>1.0</v>
      </c>
      <c r="F9004" s="19" t="s">
        <v>29</v>
      </c>
      <c r="G9004" s="19" t="s">
        <v>33</v>
      </c>
      <c r="H9004" s="44">
        <v>1.568687993E9</v>
      </c>
      <c r="I9004" s="19" t="s">
        <v>273</v>
      </c>
    </row>
    <row r="9005">
      <c r="A9005" s="41">
        <v>44423.0</v>
      </c>
      <c r="B9005" s="19">
        <v>960561.0</v>
      </c>
      <c r="C9005" s="19">
        <v>0.0</v>
      </c>
      <c r="D9005" s="42">
        <v>12.4</v>
      </c>
      <c r="E9005" s="43">
        <v>1.0</v>
      </c>
      <c r="F9005" s="19" t="s">
        <v>29</v>
      </c>
      <c r="G9005" s="19" t="s">
        <v>33</v>
      </c>
      <c r="H9005" s="44">
        <v>1.568687993E9</v>
      </c>
      <c r="I9005" s="19" t="s">
        <v>273</v>
      </c>
    </row>
    <row r="9006">
      <c r="A9006" s="41">
        <v>44409.0</v>
      </c>
      <c r="B9006" s="19">
        <v>949256.0</v>
      </c>
      <c r="C9006" s="19">
        <v>1.0</v>
      </c>
      <c r="D9006" s="42">
        <v>61.3</v>
      </c>
      <c r="E9006" s="43">
        <v>1.0</v>
      </c>
      <c r="F9006" s="19" t="s">
        <v>29</v>
      </c>
      <c r="G9006" s="19" t="s">
        <v>33</v>
      </c>
      <c r="H9006" s="44">
        <v>1.568687993E9</v>
      </c>
      <c r="I9006" s="19" t="s">
        <v>273</v>
      </c>
    </row>
    <row r="9007">
      <c r="A9007" s="41">
        <v>44413.0</v>
      </c>
      <c r="B9007" s="19">
        <v>953863.0</v>
      </c>
      <c r="C9007" s="19">
        <v>0.0</v>
      </c>
      <c r="D9007" s="42">
        <v>195.5</v>
      </c>
      <c r="E9007" s="43">
        <v>1.0</v>
      </c>
      <c r="F9007" s="19" t="s">
        <v>29</v>
      </c>
      <c r="G9007" s="19" t="s">
        <v>33</v>
      </c>
      <c r="H9007" s="44">
        <v>1.568687993E9</v>
      </c>
      <c r="I9007" s="19" t="s">
        <v>273</v>
      </c>
    </row>
    <row r="9008">
      <c r="A9008" s="41">
        <v>44415.0</v>
      </c>
      <c r="B9008" s="19">
        <v>954868.0</v>
      </c>
      <c r="C9008" s="19">
        <v>0.0</v>
      </c>
      <c r="D9008" s="42">
        <v>55.8</v>
      </c>
      <c r="E9008" s="43">
        <v>1.0</v>
      </c>
      <c r="F9008" s="19" t="s">
        <v>29</v>
      </c>
      <c r="G9008" s="19" t="s">
        <v>33</v>
      </c>
      <c r="H9008" s="44">
        <v>1.568687993E9</v>
      </c>
      <c r="I9008" s="19" t="s">
        <v>273</v>
      </c>
    </row>
    <row r="9009">
      <c r="A9009" s="41">
        <v>44418.0</v>
      </c>
      <c r="B9009" s="19">
        <v>957749.0</v>
      </c>
      <c r="C9009" s="19">
        <v>0.0</v>
      </c>
      <c r="D9009" s="42">
        <v>92.3</v>
      </c>
      <c r="E9009" s="43">
        <v>1.0</v>
      </c>
      <c r="F9009" s="19" t="s">
        <v>29</v>
      </c>
      <c r="G9009" s="19" t="s">
        <v>33</v>
      </c>
      <c r="H9009" s="44">
        <v>1.568687993E9</v>
      </c>
      <c r="I9009" s="19" t="s">
        <v>273</v>
      </c>
    </row>
    <row r="9010">
      <c r="A9010" s="41">
        <v>44418.0</v>
      </c>
      <c r="B9010" s="19">
        <v>957772.0</v>
      </c>
      <c r="C9010" s="19">
        <v>0.0</v>
      </c>
      <c r="D9010" s="42">
        <v>28.4</v>
      </c>
      <c r="E9010" s="43">
        <v>1.0</v>
      </c>
      <c r="F9010" s="19" t="s">
        <v>29</v>
      </c>
      <c r="G9010" s="19" t="s">
        <v>33</v>
      </c>
      <c r="H9010" s="44">
        <v>1.568687993E9</v>
      </c>
      <c r="I9010" s="19" t="s">
        <v>273</v>
      </c>
    </row>
    <row r="9011">
      <c r="A9011" s="41">
        <v>44422.0</v>
      </c>
      <c r="B9011" s="19">
        <v>960275.0</v>
      </c>
      <c r="C9011" s="19">
        <v>1.0</v>
      </c>
      <c r="D9011" s="42">
        <v>36.3</v>
      </c>
      <c r="E9011" s="43">
        <v>1.0</v>
      </c>
      <c r="F9011" s="19" t="s">
        <v>29</v>
      </c>
      <c r="G9011" s="19" t="s">
        <v>33</v>
      </c>
      <c r="H9011" s="44">
        <v>1.568687993E9</v>
      </c>
      <c r="I9011" s="19" t="s">
        <v>273</v>
      </c>
    </row>
    <row r="9012">
      <c r="A9012" s="41">
        <v>44423.0</v>
      </c>
      <c r="B9012" s="19">
        <v>960607.0</v>
      </c>
      <c r="C9012" s="19">
        <v>0.0</v>
      </c>
      <c r="D9012" s="42">
        <v>35.8</v>
      </c>
      <c r="E9012" s="43">
        <v>1.0</v>
      </c>
      <c r="F9012" s="19" t="s">
        <v>29</v>
      </c>
      <c r="G9012" s="19" t="s">
        <v>33</v>
      </c>
      <c r="H9012" s="44">
        <v>1.568687993E9</v>
      </c>
      <c r="I9012" s="19" t="s">
        <v>273</v>
      </c>
    </row>
    <row r="9013">
      <c r="A9013" s="41">
        <v>44410.0</v>
      </c>
      <c r="B9013" s="19">
        <v>950071.0</v>
      </c>
      <c r="C9013" s="19">
        <v>0.0</v>
      </c>
      <c r="D9013" s="42">
        <v>146.0</v>
      </c>
      <c r="E9013" s="43">
        <v>1.0</v>
      </c>
      <c r="F9013" s="19" t="s">
        <v>29</v>
      </c>
      <c r="G9013" s="19" t="s">
        <v>33</v>
      </c>
      <c r="H9013" s="44">
        <v>1.568687993E9</v>
      </c>
      <c r="I9013" s="19" t="s">
        <v>273</v>
      </c>
    </row>
    <row r="9014">
      <c r="A9014" s="41">
        <v>44418.0</v>
      </c>
      <c r="B9014" s="19">
        <v>957361.0</v>
      </c>
      <c r="C9014" s="19">
        <v>0.0</v>
      </c>
      <c r="D9014" s="42">
        <v>54.5</v>
      </c>
      <c r="E9014" s="43">
        <v>1.0</v>
      </c>
      <c r="F9014" s="19" t="s">
        <v>29</v>
      </c>
      <c r="G9014" s="19" t="s">
        <v>33</v>
      </c>
      <c r="H9014" s="44">
        <v>1.568687993E9</v>
      </c>
      <c r="I9014" s="19" t="s">
        <v>273</v>
      </c>
    </row>
    <row r="9015">
      <c r="A9015" s="41">
        <v>44419.0</v>
      </c>
      <c r="B9015" s="19">
        <v>958072.0</v>
      </c>
      <c r="C9015" s="19">
        <v>1.0</v>
      </c>
      <c r="D9015" s="42">
        <v>20.8</v>
      </c>
      <c r="E9015" s="43">
        <v>1.0</v>
      </c>
      <c r="F9015" s="19" t="s">
        <v>29</v>
      </c>
      <c r="G9015" s="19" t="s">
        <v>33</v>
      </c>
      <c r="H9015" s="44">
        <v>1.568687993E9</v>
      </c>
      <c r="I9015" s="19" t="s">
        <v>273</v>
      </c>
    </row>
    <row r="9016">
      <c r="A9016" s="41">
        <v>44411.0</v>
      </c>
      <c r="B9016" s="19">
        <v>951512.0</v>
      </c>
      <c r="C9016" s="19">
        <v>0.0</v>
      </c>
      <c r="D9016" s="42">
        <v>135.7</v>
      </c>
      <c r="E9016" s="43">
        <v>1.0</v>
      </c>
      <c r="F9016" s="19" t="s">
        <v>29</v>
      </c>
      <c r="G9016" s="19" t="s">
        <v>33</v>
      </c>
      <c r="H9016" s="44">
        <v>1.568687993E9</v>
      </c>
      <c r="I9016" s="19" t="s">
        <v>273</v>
      </c>
    </row>
    <row r="9017">
      <c r="A9017" s="41">
        <v>44413.0</v>
      </c>
      <c r="B9017" s="19">
        <v>953618.0</v>
      </c>
      <c r="C9017" s="19">
        <v>0.0</v>
      </c>
      <c r="D9017" s="42">
        <v>16.2</v>
      </c>
      <c r="E9017" s="43">
        <v>1.0</v>
      </c>
      <c r="F9017" s="19" t="s">
        <v>29</v>
      </c>
      <c r="G9017" s="19" t="s">
        <v>33</v>
      </c>
      <c r="H9017" s="44">
        <v>1.568687993E9</v>
      </c>
      <c r="I9017" s="19" t="s">
        <v>273</v>
      </c>
    </row>
    <row r="9018">
      <c r="A9018" s="41">
        <v>44415.0</v>
      </c>
      <c r="B9018" s="19">
        <v>954962.0</v>
      </c>
      <c r="C9018" s="19">
        <v>0.0</v>
      </c>
      <c r="D9018" s="42">
        <v>41.0</v>
      </c>
      <c r="E9018" s="43">
        <v>1.0</v>
      </c>
      <c r="F9018" s="19" t="s">
        <v>29</v>
      </c>
      <c r="G9018" s="19" t="s">
        <v>33</v>
      </c>
      <c r="H9018" s="44">
        <v>1.568687993E9</v>
      </c>
      <c r="I9018" s="19" t="s">
        <v>273</v>
      </c>
    </row>
    <row r="9019">
      <c r="A9019" s="41">
        <v>44417.0</v>
      </c>
      <c r="B9019" s="19">
        <v>956859.0</v>
      </c>
      <c r="C9019" s="19">
        <v>1.0</v>
      </c>
      <c r="D9019" s="42">
        <v>44.7</v>
      </c>
      <c r="E9019" s="43">
        <v>1.0</v>
      </c>
      <c r="F9019" s="19" t="s">
        <v>29</v>
      </c>
      <c r="G9019" s="19" t="s">
        <v>33</v>
      </c>
      <c r="H9019" s="44">
        <v>1.568687993E9</v>
      </c>
      <c r="I9019" s="19" t="s">
        <v>273</v>
      </c>
    </row>
    <row r="9020">
      <c r="A9020" s="41">
        <v>44410.0</v>
      </c>
      <c r="B9020" s="19">
        <v>950647.0</v>
      </c>
      <c r="C9020" s="19">
        <v>0.0</v>
      </c>
      <c r="D9020" s="42">
        <v>53.9</v>
      </c>
      <c r="E9020" s="43">
        <v>1.0</v>
      </c>
      <c r="F9020" s="19" t="s">
        <v>29</v>
      </c>
      <c r="G9020" s="19" t="s">
        <v>33</v>
      </c>
      <c r="H9020" s="44">
        <v>1.568687993E9</v>
      </c>
      <c r="I9020" s="19" t="s">
        <v>273</v>
      </c>
    </row>
    <row r="9021">
      <c r="A9021" s="41">
        <v>44421.0</v>
      </c>
      <c r="B9021" s="19">
        <v>959737.0</v>
      </c>
      <c r="C9021" s="19">
        <v>0.0</v>
      </c>
      <c r="D9021" s="42">
        <v>41.2</v>
      </c>
      <c r="E9021" s="43">
        <v>1.0</v>
      </c>
      <c r="F9021" s="19" t="s">
        <v>29</v>
      </c>
      <c r="G9021" s="19" t="s">
        <v>33</v>
      </c>
      <c r="H9021" s="44">
        <v>1.568687993E9</v>
      </c>
      <c r="I9021" s="19" t="s">
        <v>273</v>
      </c>
    </row>
    <row r="9022">
      <c r="A9022" s="41">
        <v>44411.0</v>
      </c>
      <c r="B9022" s="19">
        <v>951122.0</v>
      </c>
      <c r="C9022" s="19">
        <v>0.0</v>
      </c>
      <c r="D9022" s="42">
        <v>59.8</v>
      </c>
      <c r="E9022" s="43">
        <v>1.0</v>
      </c>
      <c r="F9022" s="19" t="s">
        <v>29</v>
      </c>
      <c r="G9022" s="19" t="s">
        <v>33</v>
      </c>
      <c r="H9022" s="44">
        <v>1.568687993E9</v>
      </c>
      <c r="I9022" s="19" t="s">
        <v>273</v>
      </c>
    </row>
    <row r="9023">
      <c r="A9023" s="41">
        <v>44420.0</v>
      </c>
      <c r="B9023" s="19">
        <v>959055.0</v>
      </c>
      <c r="C9023" s="19">
        <v>0.0</v>
      </c>
      <c r="D9023" s="42">
        <v>36.3</v>
      </c>
      <c r="E9023" s="43">
        <v>1.0</v>
      </c>
      <c r="F9023" s="19" t="s">
        <v>29</v>
      </c>
      <c r="G9023" s="19" t="s">
        <v>33</v>
      </c>
      <c r="H9023" s="44">
        <v>1.568687993E9</v>
      </c>
      <c r="I9023" s="19" t="s">
        <v>273</v>
      </c>
    </row>
    <row r="9024">
      <c r="A9024" s="41">
        <v>44409.0</v>
      </c>
      <c r="B9024" s="19">
        <v>949891.0</v>
      </c>
      <c r="C9024" s="19">
        <v>0.0</v>
      </c>
      <c r="D9024" s="42">
        <v>14.6</v>
      </c>
      <c r="E9024" s="43">
        <v>1.0</v>
      </c>
      <c r="F9024" s="19" t="s">
        <v>29</v>
      </c>
      <c r="G9024" s="19" t="s">
        <v>33</v>
      </c>
      <c r="H9024" s="44">
        <v>1.568687993E9</v>
      </c>
      <c r="I9024" s="19" t="s">
        <v>273</v>
      </c>
    </row>
    <row r="9025">
      <c r="A9025" s="41">
        <v>44409.0</v>
      </c>
      <c r="B9025" s="19">
        <v>949942.0</v>
      </c>
      <c r="C9025" s="19">
        <v>1.0</v>
      </c>
      <c r="D9025" s="42">
        <v>90.8</v>
      </c>
      <c r="E9025" s="43">
        <v>1.0</v>
      </c>
      <c r="F9025" s="19" t="s">
        <v>29</v>
      </c>
      <c r="G9025" s="19" t="s">
        <v>33</v>
      </c>
      <c r="H9025" s="44">
        <v>1.568687993E9</v>
      </c>
      <c r="I9025" s="19" t="s">
        <v>273</v>
      </c>
    </row>
    <row r="9026">
      <c r="A9026" s="41">
        <v>44419.0</v>
      </c>
      <c r="B9026" s="19">
        <v>958543.0</v>
      </c>
      <c r="C9026" s="19">
        <v>1.0</v>
      </c>
      <c r="D9026" s="42">
        <v>35.3</v>
      </c>
      <c r="E9026" s="43">
        <v>1.0</v>
      </c>
      <c r="F9026" s="19" t="s">
        <v>29</v>
      </c>
      <c r="G9026" s="19" t="s">
        <v>33</v>
      </c>
      <c r="H9026" s="44">
        <v>1.568687993E9</v>
      </c>
      <c r="I9026" s="19" t="s">
        <v>273</v>
      </c>
    </row>
    <row r="9027">
      <c r="A9027" s="41">
        <v>44410.0</v>
      </c>
      <c r="B9027" s="19">
        <v>950377.0</v>
      </c>
      <c r="C9027" s="19">
        <v>0.0</v>
      </c>
      <c r="D9027" s="42">
        <v>72.6</v>
      </c>
      <c r="E9027" s="43">
        <v>1.0</v>
      </c>
      <c r="F9027" s="19" t="s">
        <v>29</v>
      </c>
      <c r="G9027" s="19" t="s">
        <v>33</v>
      </c>
      <c r="H9027" s="44">
        <v>1.568687993E9</v>
      </c>
      <c r="I9027" s="19" t="s">
        <v>273</v>
      </c>
    </row>
    <row r="9028">
      <c r="A9028" s="41">
        <v>44410.0</v>
      </c>
      <c r="B9028" s="19">
        <v>950400.0</v>
      </c>
      <c r="C9028" s="19">
        <v>0.0</v>
      </c>
      <c r="D9028" s="42">
        <v>72.6</v>
      </c>
      <c r="E9028" s="43">
        <v>1.0</v>
      </c>
      <c r="F9028" s="19" t="s">
        <v>29</v>
      </c>
      <c r="G9028" s="19" t="s">
        <v>33</v>
      </c>
      <c r="H9028" s="44">
        <v>1.568687993E9</v>
      </c>
      <c r="I9028" s="19" t="s">
        <v>273</v>
      </c>
    </row>
    <row r="9029">
      <c r="A9029" s="41">
        <v>44412.0</v>
      </c>
      <c r="B9029" s="19">
        <v>952454.0</v>
      </c>
      <c r="C9029" s="19">
        <v>0.0</v>
      </c>
      <c r="D9029" s="42">
        <v>41.7</v>
      </c>
      <c r="E9029" s="43">
        <v>1.0</v>
      </c>
      <c r="F9029" s="19" t="s">
        <v>29</v>
      </c>
      <c r="G9029" s="19" t="s">
        <v>33</v>
      </c>
      <c r="H9029" s="44">
        <v>1.568687993E9</v>
      </c>
      <c r="I9029" s="19" t="s">
        <v>273</v>
      </c>
    </row>
    <row r="9030">
      <c r="A9030" s="41">
        <v>44413.0</v>
      </c>
      <c r="B9030" s="19">
        <v>953885.0</v>
      </c>
      <c r="C9030" s="19">
        <v>0.0</v>
      </c>
      <c r="D9030" s="42">
        <v>47.9</v>
      </c>
      <c r="E9030" s="43">
        <v>1.0</v>
      </c>
      <c r="F9030" s="19" t="s">
        <v>29</v>
      </c>
      <c r="G9030" s="19" t="s">
        <v>33</v>
      </c>
      <c r="H9030" s="44">
        <v>1.568687993E9</v>
      </c>
      <c r="I9030" s="19" t="s">
        <v>273</v>
      </c>
    </row>
    <row r="9031">
      <c r="A9031" s="41">
        <v>44423.0</v>
      </c>
      <c r="B9031" s="19">
        <v>961021.0</v>
      </c>
      <c r="C9031" s="19">
        <v>0.0</v>
      </c>
      <c r="D9031" s="42">
        <v>36.2</v>
      </c>
      <c r="E9031" s="43">
        <v>1.0</v>
      </c>
      <c r="F9031" s="19" t="s">
        <v>29</v>
      </c>
      <c r="G9031" s="19" t="s">
        <v>33</v>
      </c>
      <c r="H9031" s="44">
        <v>1.568687993E9</v>
      </c>
      <c r="I9031" s="19" t="s">
        <v>273</v>
      </c>
    </row>
    <row r="9032">
      <c r="A9032" s="41">
        <v>44423.0</v>
      </c>
      <c r="B9032" s="19">
        <v>960838.0</v>
      </c>
      <c r="C9032" s="19">
        <v>0.0</v>
      </c>
      <c r="D9032" s="42">
        <v>197.1</v>
      </c>
      <c r="E9032" s="43">
        <v>1.0</v>
      </c>
      <c r="F9032" s="19" t="s">
        <v>29</v>
      </c>
      <c r="G9032" s="19" t="s">
        <v>33</v>
      </c>
      <c r="H9032" s="44">
        <v>1.568687993E9</v>
      </c>
      <c r="I9032" s="19" t="s">
        <v>273</v>
      </c>
    </row>
    <row r="9033">
      <c r="A9033" s="41">
        <v>44410.0</v>
      </c>
      <c r="B9033" s="19">
        <v>950568.0</v>
      </c>
      <c r="C9033" s="19">
        <v>1.0</v>
      </c>
      <c r="D9033" s="42">
        <v>62.6</v>
      </c>
      <c r="E9033" s="43">
        <v>1.0</v>
      </c>
      <c r="F9033" s="19" t="s">
        <v>29</v>
      </c>
      <c r="G9033" s="19" t="s">
        <v>33</v>
      </c>
      <c r="H9033" s="44">
        <v>1.568687993E9</v>
      </c>
      <c r="I9033" s="19" t="s">
        <v>273</v>
      </c>
    </row>
    <row r="9034">
      <c r="A9034" s="41">
        <v>44419.0</v>
      </c>
      <c r="B9034" s="19">
        <v>958251.0</v>
      </c>
      <c r="C9034" s="19">
        <v>1.0</v>
      </c>
      <c r="D9034" s="42">
        <v>7.1</v>
      </c>
      <c r="E9034" s="43">
        <v>1.0</v>
      </c>
      <c r="F9034" s="19" t="s">
        <v>29</v>
      </c>
      <c r="G9034" s="19" t="s">
        <v>33</v>
      </c>
      <c r="H9034" s="44">
        <v>1.568687993E9</v>
      </c>
      <c r="I9034" s="19" t="s">
        <v>273</v>
      </c>
    </row>
    <row r="9035">
      <c r="A9035" s="41">
        <v>44416.0</v>
      </c>
      <c r="B9035" s="19">
        <v>955630.0</v>
      </c>
      <c r="C9035" s="19">
        <v>0.0</v>
      </c>
      <c r="D9035" s="42">
        <v>67.1</v>
      </c>
      <c r="E9035" s="43">
        <v>1.0</v>
      </c>
      <c r="F9035" s="19" t="s">
        <v>29</v>
      </c>
      <c r="G9035" s="19" t="s">
        <v>33</v>
      </c>
      <c r="H9035" s="44">
        <v>1.568687993E9</v>
      </c>
      <c r="I9035" s="19" t="s">
        <v>273</v>
      </c>
    </row>
    <row r="9036">
      <c r="A9036" s="41">
        <v>44419.0</v>
      </c>
      <c r="B9036" s="19">
        <v>958513.0</v>
      </c>
      <c r="C9036" s="19">
        <v>0.0</v>
      </c>
      <c r="D9036" s="42">
        <v>60.3</v>
      </c>
      <c r="E9036" s="43">
        <v>1.0</v>
      </c>
      <c r="F9036" s="19" t="s">
        <v>29</v>
      </c>
      <c r="G9036" s="19" t="s">
        <v>33</v>
      </c>
      <c r="H9036" s="44">
        <v>1.568687993E9</v>
      </c>
      <c r="I9036" s="19" t="s">
        <v>273</v>
      </c>
    </row>
    <row r="9037">
      <c r="A9037" s="41">
        <v>44420.0</v>
      </c>
      <c r="B9037" s="19">
        <v>958683.0</v>
      </c>
      <c r="C9037" s="19">
        <v>0.0</v>
      </c>
      <c r="D9037" s="42">
        <v>93.4</v>
      </c>
      <c r="E9037" s="43">
        <v>1.0</v>
      </c>
      <c r="F9037" s="19" t="s">
        <v>29</v>
      </c>
      <c r="G9037" s="19" t="s">
        <v>33</v>
      </c>
      <c r="H9037" s="44">
        <v>1.568687993E9</v>
      </c>
      <c r="I9037" s="19" t="s">
        <v>273</v>
      </c>
    </row>
    <row r="9038">
      <c r="A9038" s="41">
        <v>44420.0</v>
      </c>
      <c r="B9038" s="19">
        <v>958976.0</v>
      </c>
      <c r="C9038" s="19">
        <v>0.0</v>
      </c>
      <c r="D9038" s="42">
        <v>35.8</v>
      </c>
      <c r="E9038" s="43">
        <v>1.0</v>
      </c>
      <c r="F9038" s="19" t="s">
        <v>29</v>
      </c>
      <c r="G9038" s="19" t="s">
        <v>33</v>
      </c>
      <c r="H9038" s="44">
        <v>1.568687993E9</v>
      </c>
      <c r="I9038" s="19" t="s">
        <v>273</v>
      </c>
    </row>
    <row r="9039">
      <c r="A9039" s="41">
        <v>44411.0</v>
      </c>
      <c r="B9039" s="19">
        <v>951159.0</v>
      </c>
      <c r="C9039" s="19">
        <v>0.0</v>
      </c>
      <c r="D9039" s="42">
        <v>37.5</v>
      </c>
      <c r="E9039" s="43">
        <v>1.0</v>
      </c>
      <c r="F9039" s="19" t="s">
        <v>29</v>
      </c>
      <c r="G9039" s="19" t="s">
        <v>33</v>
      </c>
      <c r="H9039" s="44">
        <v>1.568687993E9</v>
      </c>
      <c r="I9039" s="19" t="s">
        <v>273</v>
      </c>
    </row>
    <row r="9040">
      <c r="A9040" s="41">
        <v>44416.0</v>
      </c>
      <c r="B9040" s="19">
        <v>955319.0</v>
      </c>
      <c r="C9040" s="19">
        <v>0.0</v>
      </c>
      <c r="D9040" s="42">
        <v>8.9</v>
      </c>
      <c r="E9040" s="43">
        <v>1.0</v>
      </c>
      <c r="F9040" s="19" t="s">
        <v>29</v>
      </c>
      <c r="G9040" s="19" t="s">
        <v>33</v>
      </c>
      <c r="H9040" s="44">
        <v>1.568687993E9</v>
      </c>
      <c r="I9040" s="19" t="s">
        <v>273</v>
      </c>
    </row>
    <row r="9041">
      <c r="A9041" s="41">
        <v>44418.0</v>
      </c>
      <c r="B9041" s="19">
        <v>957683.0</v>
      </c>
      <c r="C9041" s="19">
        <v>1.0</v>
      </c>
      <c r="D9041" s="42">
        <v>93.3</v>
      </c>
      <c r="E9041" s="43">
        <v>1.0</v>
      </c>
      <c r="F9041" s="19" t="s">
        <v>29</v>
      </c>
      <c r="G9041" s="19" t="s">
        <v>33</v>
      </c>
      <c r="H9041" s="44">
        <v>1.568687993E9</v>
      </c>
      <c r="I9041" s="19" t="s">
        <v>273</v>
      </c>
    </row>
    <row r="9042">
      <c r="A9042" s="41">
        <v>44415.0</v>
      </c>
      <c r="B9042" s="19">
        <v>955225.0</v>
      </c>
      <c r="C9042" s="19">
        <v>0.0</v>
      </c>
      <c r="D9042" s="42">
        <v>6.2</v>
      </c>
      <c r="E9042" s="43">
        <v>1.0</v>
      </c>
      <c r="F9042" s="19" t="s">
        <v>29</v>
      </c>
      <c r="G9042" s="19" t="s">
        <v>33</v>
      </c>
      <c r="H9042" s="44">
        <v>1.568687993E9</v>
      </c>
      <c r="I9042" s="19" t="s">
        <v>273</v>
      </c>
    </row>
    <row r="9043">
      <c r="A9043" s="41">
        <v>44418.0</v>
      </c>
      <c r="B9043" s="19">
        <v>957441.0</v>
      </c>
      <c r="C9043" s="19">
        <v>1.0</v>
      </c>
      <c r="D9043" s="42">
        <v>7.7</v>
      </c>
      <c r="E9043" s="43">
        <v>1.0</v>
      </c>
      <c r="F9043" s="19" t="s">
        <v>29</v>
      </c>
      <c r="G9043" s="19" t="s">
        <v>33</v>
      </c>
      <c r="H9043" s="44">
        <v>1.568687993E9</v>
      </c>
      <c r="I9043" s="19" t="s">
        <v>273</v>
      </c>
    </row>
    <row r="9044">
      <c r="A9044" s="41">
        <v>44410.0</v>
      </c>
      <c r="B9044" s="19">
        <v>950921.0</v>
      </c>
      <c r="C9044" s="19">
        <v>0.0</v>
      </c>
      <c r="D9044" s="42">
        <v>36.8</v>
      </c>
      <c r="E9044" s="43">
        <v>1.0</v>
      </c>
      <c r="F9044" s="19" t="s">
        <v>29</v>
      </c>
      <c r="G9044" s="19" t="s">
        <v>33</v>
      </c>
      <c r="H9044" s="44">
        <v>1.568687993E9</v>
      </c>
      <c r="I9044" s="19" t="s">
        <v>273</v>
      </c>
    </row>
    <row r="9045">
      <c r="A9045" s="41">
        <v>44412.0</v>
      </c>
      <c r="B9045" s="19">
        <v>952232.0</v>
      </c>
      <c r="C9045" s="19">
        <v>0.0</v>
      </c>
      <c r="D9045" s="42">
        <v>18.0</v>
      </c>
      <c r="E9045" s="43">
        <v>1.0</v>
      </c>
      <c r="F9045" s="19" t="s">
        <v>29</v>
      </c>
      <c r="G9045" s="19" t="s">
        <v>33</v>
      </c>
      <c r="H9045" s="44">
        <v>1.568687993E9</v>
      </c>
      <c r="I9045" s="19" t="s">
        <v>273</v>
      </c>
    </row>
    <row r="9046">
      <c r="A9046" s="41">
        <v>44416.0</v>
      </c>
      <c r="B9046" s="19">
        <v>955252.0</v>
      </c>
      <c r="C9046" s="19">
        <v>0.0</v>
      </c>
      <c r="D9046" s="42">
        <v>36.6</v>
      </c>
      <c r="E9046" s="43">
        <v>1.0</v>
      </c>
      <c r="F9046" s="19" t="s">
        <v>29</v>
      </c>
      <c r="G9046" s="19" t="s">
        <v>33</v>
      </c>
      <c r="H9046" s="44">
        <v>1.568687993E9</v>
      </c>
      <c r="I9046" s="19" t="s">
        <v>273</v>
      </c>
    </row>
    <row r="9047">
      <c r="A9047" s="41">
        <v>44419.0</v>
      </c>
      <c r="B9047" s="19">
        <v>957910.0</v>
      </c>
      <c r="C9047" s="19">
        <v>0.0</v>
      </c>
      <c r="D9047" s="42">
        <v>42.1</v>
      </c>
      <c r="E9047" s="43">
        <v>1.0</v>
      </c>
      <c r="F9047" s="19" t="s">
        <v>29</v>
      </c>
      <c r="G9047" s="19" t="s">
        <v>33</v>
      </c>
      <c r="H9047" s="44">
        <v>1.568687993E9</v>
      </c>
      <c r="I9047" s="19" t="s">
        <v>273</v>
      </c>
    </row>
    <row r="9048">
      <c r="A9048" s="41">
        <v>44410.0</v>
      </c>
      <c r="B9048" s="19">
        <v>950829.0</v>
      </c>
      <c r="C9048" s="19">
        <v>1.0</v>
      </c>
      <c r="D9048" s="42">
        <v>77.9</v>
      </c>
      <c r="E9048" s="43">
        <v>1.0</v>
      </c>
      <c r="F9048" s="19" t="s">
        <v>29</v>
      </c>
      <c r="G9048" s="19" t="s">
        <v>33</v>
      </c>
      <c r="H9048" s="44">
        <v>1.568687993E9</v>
      </c>
      <c r="I9048" s="19" t="s">
        <v>273</v>
      </c>
    </row>
    <row r="9049">
      <c r="A9049" s="41">
        <v>44420.0</v>
      </c>
      <c r="B9049" s="19">
        <v>959097.0</v>
      </c>
      <c r="C9049" s="19">
        <v>1.0</v>
      </c>
      <c r="D9049" s="42">
        <v>68.7</v>
      </c>
      <c r="E9049" s="43">
        <v>1.0</v>
      </c>
      <c r="F9049" s="19" t="s">
        <v>29</v>
      </c>
      <c r="G9049" s="19" t="s">
        <v>33</v>
      </c>
      <c r="H9049" s="44">
        <v>1.568687993E9</v>
      </c>
      <c r="I9049" s="19" t="s">
        <v>273</v>
      </c>
    </row>
    <row r="9050">
      <c r="A9050" s="41">
        <v>44410.0</v>
      </c>
      <c r="B9050" s="19">
        <v>950188.0</v>
      </c>
      <c r="C9050" s="19">
        <v>0.0</v>
      </c>
      <c r="D9050" s="42">
        <v>42.7</v>
      </c>
      <c r="E9050" s="43">
        <v>1.0</v>
      </c>
      <c r="F9050" s="19" t="s">
        <v>29</v>
      </c>
      <c r="G9050" s="19" t="s">
        <v>33</v>
      </c>
      <c r="H9050" s="44">
        <v>1.568687993E9</v>
      </c>
      <c r="I9050" s="19" t="s">
        <v>273</v>
      </c>
    </row>
    <row r="9051">
      <c r="A9051" s="41">
        <v>44411.0</v>
      </c>
      <c r="B9051" s="19">
        <v>951199.0</v>
      </c>
      <c r="C9051" s="19">
        <v>0.0</v>
      </c>
      <c r="D9051" s="42">
        <v>34.7</v>
      </c>
      <c r="E9051" s="43">
        <v>1.0</v>
      </c>
      <c r="F9051" s="19" t="s">
        <v>29</v>
      </c>
      <c r="G9051" s="19" t="s">
        <v>33</v>
      </c>
      <c r="H9051" s="44">
        <v>1.568687993E9</v>
      </c>
      <c r="I9051" s="19" t="s">
        <v>273</v>
      </c>
    </row>
    <row r="9052">
      <c r="A9052" s="41">
        <v>44412.0</v>
      </c>
      <c r="B9052" s="19">
        <v>952776.0</v>
      </c>
      <c r="C9052" s="19">
        <v>0.0</v>
      </c>
      <c r="D9052" s="42">
        <v>34.7</v>
      </c>
      <c r="E9052" s="43">
        <v>1.0</v>
      </c>
      <c r="F9052" s="19" t="s">
        <v>29</v>
      </c>
      <c r="G9052" s="19" t="s">
        <v>33</v>
      </c>
      <c r="H9052" s="44">
        <v>1.568687993E9</v>
      </c>
      <c r="I9052" s="19" t="s">
        <v>273</v>
      </c>
    </row>
    <row r="9053">
      <c r="A9053" s="41">
        <v>44413.0</v>
      </c>
      <c r="B9053" s="19">
        <v>953598.0</v>
      </c>
      <c r="C9053" s="19">
        <v>0.0</v>
      </c>
      <c r="D9053" s="42">
        <v>6.8</v>
      </c>
      <c r="E9053" s="43">
        <v>1.0</v>
      </c>
      <c r="F9053" s="19" t="s">
        <v>29</v>
      </c>
      <c r="G9053" s="19" t="s">
        <v>33</v>
      </c>
      <c r="H9053" s="44">
        <v>1.568687993E9</v>
      </c>
      <c r="I9053" s="19" t="s">
        <v>273</v>
      </c>
    </row>
    <row r="9054">
      <c r="A9054" s="41">
        <v>44416.0</v>
      </c>
      <c r="B9054" s="19">
        <v>956040.0</v>
      </c>
      <c r="C9054" s="19">
        <v>0.0</v>
      </c>
      <c r="D9054" s="42">
        <v>139.5</v>
      </c>
      <c r="E9054" s="43">
        <v>1.0</v>
      </c>
      <c r="F9054" s="19" t="s">
        <v>29</v>
      </c>
      <c r="G9054" s="19" t="s">
        <v>33</v>
      </c>
      <c r="H9054" s="44">
        <v>1.568687993E9</v>
      </c>
      <c r="I9054" s="19" t="s">
        <v>273</v>
      </c>
    </row>
    <row r="9055">
      <c r="A9055" s="41">
        <v>44416.0</v>
      </c>
      <c r="B9055" s="19">
        <v>956021.0</v>
      </c>
      <c r="C9055" s="19">
        <v>1.0</v>
      </c>
      <c r="D9055" s="42">
        <v>139.5</v>
      </c>
      <c r="E9055" s="43">
        <v>1.0</v>
      </c>
      <c r="F9055" s="19" t="s">
        <v>29</v>
      </c>
      <c r="G9055" s="19" t="s">
        <v>33</v>
      </c>
      <c r="H9055" s="44">
        <v>1.568687993E9</v>
      </c>
      <c r="I9055" s="19" t="s">
        <v>273</v>
      </c>
    </row>
    <row r="9056">
      <c r="A9056" s="41">
        <v>44416.0</v>
      </c>
      <c r="B9056" s="19">
        <v>955760.0</v>
      </c>
      <c r="C9056" s="19">
        <v>1.0</v>
      </c>
      <c r="D9056" s="42">
        <v>8.5</v>
      </c>
      <c r="E9056" s="43">
        <v>1.0</v>
      </c>
      <c r="F9056" s="19" t="s">
        <v>29</v>
      </c>
      <c r="G9056" s="19" t="s">
        <v>33</v>
      </c>
      <c r="H9056" s="44">
        <v>1.568687993E9</v>
      </c>
      <c r="I9056" s="19" t="s">
        <v>273</v>
      </c>
    </row>
    <row r="9057">
      <c r="A9057" s="41">
        <v>44420.0</v>
      </c>
      <c r="B9057" s="19">
        <v>959276.0</v>
      </c>
      <c r="C9057" s="19">
        <v>0.0</v>
      </c>
      <c r="D9057" s="42">
        <v>98.1</v>
      </c>
      <c r="E9057" s="43">
        <v>1.0</v>
      </c>
      <c r="F9057" s="19" t="s">
        <v>29</v>
      </c>
      <c r="G9057" s="19" t="s">
        <v>33</v>
      </c>
      <c r="H9057" s="44">
        <v>1.568687993E9</v>
      </c>
      <c r="I9057" s="19" t="s">
        <v>273</v>
      </c>
    </row>
    <row r="9058">
      <c r="A9058" s="41">
        <v>44416.0</v>
      </c>
      <c r="B9058" s="19">
        <v>955978.0</v>
      </c>
      <c r="C9058" s="19">
        <v>0.0</v>
      </c>
      <c r="D9058" s="42">
        <v>176.8</v>
      </c>
      <c r="E9058" s="43">
        <v>1.0</v>
      </c>
      <c r="F9058" s="19" t="s">
        <v>29</v>
      </c>
      <c r="G9058" s="19" t="s">
        <v>33</v>
      </c>
      <c r="H9058" s="44">
        <v>1.568687993E9</v>
      </c>
      <c r="I9058" s="19" t="s">
        <v>273</v>
      </c>
    </row>
    <row r="9059">
      <c r="A9059" s="41">
        <v>44419.0</v>
      </c>
      <c r="B9059" s="19">
        <v>957938.0</v>
      </c>
      <c r="C9059" s="19">
        <v>1.0</v>
      </c>
      <c r="D9059" s="42">
        <v>12.6</v>
      </c>
      <c r="E9059" s="43">
        <v>1.0</v>
      </c>
      <c r="F9059" s="19" t="s">
        <v>29</v>
      </c>
      <c r="G9059" s="19" t="s">
        <v>33</v>
      </c>
      <c r="H9059" s="44">
        <v>1.568687993E9</v>
      </c>
      <c r="I9059" s="19" t="s">
        <v>273</v>
      </c>
    </row>
    <row r="9060">
      <c r="A9060" s="41">
        <v>44422.0</v>
      </c>
      <c r="B9060" s="19">
        <v>960358.0</v>
      </c>
      <c r="C9060" s="19">
        <v>0.0</v>
      </c>
      <c r="D9060" s="42">
        <v>33.8</v>
      </c>
      <c r="E9060" s="43">
        <v>1.0</v>
      </c>
      <c r="F9060" s="19" t="s">
        <v>29</v>
      </c>
      <c r="G9060" s="19" t="s">
        <v>33</v>
      </c>
      <c r="H9060" s="44">
        <v>1.568687993E9</v>
      </c>
      <c r="I9060" s="19" t="s">
        <v>273</v>
      </c>
    </row>
    <row r="9061">
      <c r="A9061" s="41">
        <v>44418.0</v>
      </c>
      <c r="B9061" s="19">
        <v>957334.0</v>
      </c>
      <c r="C9061" s="19">
        <v>0.0</v>
      </c>
      <c r="D9061" s="42">
        <v>149.2</v>
      </c>
      <c r="E9061" s="43">
        <v>1.0</v>
      </c>
      <c r="F9061" s="19" t="s">
        <v>29</v>
      </c>
      <c r="G9061" s="19" t="s">
        <v>33</v>
      </c>
      <c r="H9061" s="44">
        <v>1.568687993E9</v>
      </c>
      <c r="I9061" s="19" t="s">
        <v>273</v>
      </c>
    </row>
    <row r="9062">
      <c r="A9062" s="41">
        <v>44410.0</v>
      </c>
      <c r="B9062" s="19">
        <v>950916.0</v>
      </c>
      <c r="C9062" s="19">
        <v>0.0</v>
      </c>
      <c r="D9062" s="42">
        <v>31.3</v>
      </c>
      <c r="E9062" s="43">
        <v>1.0</v>
      </c>
      <c r="F9062" s="19" t="s">
        <v>29</v>
      </c>
      <c r="G9062" s="19" t="s">
        <v>33</v>
      </c>
      <c r="H9062" s="44">
        <v>1.568687993E9</v>
      </c>
      <c r="I9062" s="19" t="s">
        <v>273</v>
      </c>
    </row>
    <row r="9063">
      <c r="A9063" s="41">
        <v>44413.0</v>
      </c>
      <c r="B9063" s="19">
        <v>953115.0</v>
      </c>
      <c r="C9063" s="19">
        <v>0.0</v>
      </c>
      <c r="D9063" s="42">
        <v>35.4</v>
      </c>
      <c r="E9063" s="43">
        <v>1.0</v>
      </c>
      <c r="F9063" s="19" t="s">
        <v>29</v>
      </c>
      <c r="G9063" s="19" t="s">
        <v>33</v>
      </c>
      <c r="H9063" s="44">
        <v>1.568687993E9</v>
      </c>
      <c r="I9063" s="19" t="s">
        <v>273</v>
      </c>
    </row>
    <row r="9064">
      <c r="A9064" s="41">
        <v>44413.0</v>
      </c>
      <c r="B9064" s="19">
        <v>953360.0</v>
      </c>
      <c r="C9064" s="19">
        <v>0.0</v>
      </c>
      <c r="D9064" s="42">
        <v>21.3</v>
      </c>
      <c r="E9064" s="43">
        <v>1.0</v>
      </c>
      <c r="F9064" s="19" t="s">
        <v>29</v>
      </c>
      <c r="G9064" s="19" t="s">
        <v>33</v>
      </c>
      <c r="H9064" s="44">
        <v>1.568687993E9</v>
      </c>
      <c r="I9064" s="19" t="s">
        <v>273</v>
      </c>
    </row>
    <row r="9065">
      <c r="A9065" s="41">
        <v>44418.0</v>
      </c>
      <c r="B9065" s="19">
        <v>957663.0</v>
      </c>
      <c r="C9065" s="19">
        <v>0.0</v>
      </c>
      <c r="D9065" s="42">
        <v>80.0</v>
      </c>
      <c r="E9065" s="43">
        <v>1.0</v>
      </c>
      <c r="F9065" s="19" t="s">
        <v>29</v>
      </c>
      <c r="G9065" s="19" t="s">
        <v>33</v>
      </c>
      <c r="H9065" s="44">
        <v>1.568687993E9</v>
      </c>
      <c r="I9065" s="19" t="s">
        <v>273</v>
      </c>
    </row>
    <row r="9066">
      <c r="A9066" s="41">
        <v>44421.0</v>
      </c>
      <c r="B9066" s="19">
        <v>959667.0</v>
      </c>
      <c r="C9066" s="19">
        <v>0.0</v>
      </c>
      <c r="D9066" s="42">
        <v>79.5</v>
      </c>
      <c r="E9066" s="43">
        <v>1.0</v>
      </c>
      <c r="F9066" s="19" t="s">
        <v>29</v>
      </c>
      <c r="G9066" s="19" t="s">
        <v>33</v>
      </c>
      <c r="H9066" s="44">
        <v>1.568687993E9</v>
      </c>
      <c r="I9066" s="19" t="s">
        <v>273</v>
      </c>
    </row>
    <row r="9067">
      <c r="A9067" s="41">
        <v>44414.0</v>
      </c>
      <c r="B9067" s="19">
        <v>954433.0</v>
      </c>
      <c r="C9067" s="19">
        <v>0.0</v>
      </c>
      <c r="D9067" s="42">
        <v>15.0</v>
      </c>
      <c r="E9067" s="43">
        <v>1.0</v>
      </c>
      <c r="F9067" s="19" t="s">
        <v>29</v>
      </c>
      <c r="G9067" s="19" t="s">
        <v>33</v>
      </c>
      <c r="H9067" s="44">
        <v>1.568687993E9</v>
      </c>
      <c r="I9067" s="19" t="s">
        <v>273</v>
      </c>
    </row>
    <row r="9068">
      <c r="A9068" s="41">
        <v>44415.0</v>
      </c>
      <c r="B9068" s="19">
        <v>955050.0</v>
      </c>
      <c r="C9068" s="19">
        <v>1.0</v>
      </c>
      <c r="D9068" s="42">
        <v>86.0</v>
      </c>
      <c r="E9068" s="43">
        <v>1.0</v>
      </c>
      <c r="F9068" s="19" t="s">
        <v>29</v>
      </c>
      <c r="G9068" s="19" t="s">
        <v>33</v>
      </c>
      <c r="H9068" s="44">
        <v>1.568687993E9</v>
      </c>
      <c r="I9068" s="19" t="s">
        <v>273</v>
      </c>
    </row>
    <row r="9069">
      <c r="A9069" s="41">
        <v>44419.0</v>
      </c>
      <c r="B9069" s="19">
        <v>957989.0</v>
      </c>
      <c r="C9069" s="19">
        <v>1.0</v>
      </c>
      <c r="D9069" s="42">
        <v>98.8</v>
      </c>
      <c r="E9069" s="43">
        <v>1.0</v>
      </c>
      <c r="F9069" s="19" t="s">
        <v>29</v>
      </c>
      <c r="G9069" s="19" t="s">
        <v>33</v>
      </c>
      <c r="H9069" s="44">
        <v>1.568687993E9</v>
      </c>
      <c r="I9069" s="19" t="s">
        <v>273</v>
      </c>
    </row>
    <row r="9070">
      <c r="A9070" s="41">
        <v>44423.0</v>
      </c>
      <c r="B9070" s="19">
        <v>960949.0</v>
      </c>
      <c r="C9070" s="19">
        <v>0.0</v>
      </c>
      <c r="D9070" s="42">
        <v>150.3</v>
      </c>
      <c r="E9070" s="43">
        <v>1.0</v>
      </c>
      <c r="F9070" s="19" t="s">
        <v>29</v>
      </c>
      <c r="G9070" s="19" t="s">
        <v>33</v>
      </c>
      <c r="H9070" s="44">
        <v>1.568687993E9</v>
      </c>
      <c r="I9070" s="19" t="s">
        <v>273</v>
      </c>
    </row>
    <row r="9071">
      <c r="A9071" s="41">
        <v>44412.0</v>
      </c>
      <c r="B9071" s="19">
        <v>952133.0</v>
      </c>
      <c r="C9071" s="19">
        <v>1.0</v>
      </c>
      <c r="D9071" s="42">
        <v>16.7</v>
      </c>
      <c r="E9071" s="43">
        <v>1.0</v>
      </c>
      <c r="F9071" s="19" t="s">
        <v>29</v>
      </c>
      <c r="G9071" s="19" t="s">
        <v>33</v>
      </c>
      <c r="H9071" s="44">
        <v>1.568687993E9</v>
      </c>
      <c r="I9071" s="19" t="s">
        <v>273</v>
      </c>
    </row>
    <row r="9072">
      <c r="A9072" s="41">
        <v>44416.0</v>
      </c>
      <c r="B9072" s="19">
        <v>955903.0</v>
      </c>
      <c r="C9072" s="19">
        <v>0.0</v>
      </c>
      <c r="D9072" s="42">
        <v>116.3</v>
      </c>
      <c r="E9072" s="43">
        <v>1.0</v>
      </c>
      <c r="F9072" s="19" t="s">
        <v>29</v>
      </c>
      <c r="G9072" s="19" t="s">
        <v>33</v>
      </c>
      <c r="H9072" s="44">
        <v>1.568687993E9</v>
      </c>
      <c r="I9072" s="19" t="s">
        <v>273</v>
      </c>
    </row>
    <row r="9073">
      <c r="A9073" s="41">
        <v>44412.0</v>
      </c>
      <c r="B9073" s="19">
        <v>952257.0</v>
      </c>
      <c r="C9073" s="19">
        <v>0.0</v>
      </c>
      <c r="D9073" s="42">
        <v>22.5</v>
      </c>
      <c r="E9073" s="43">
        <v>1.0</v>
      </c>
      <c r="F9073" s="19" t="s">
        <v>29</v>
      </c>
      <c r="G9073" s="19" t="s">
        <v>33</v>
      </c>
      <c r="H9073" s="44">
        <v>1.568687993E9</v>
      </c>
      <c r="I9073" s="19" t="s">
        <v>273</v>
      </c>
    </row>
    <row r="9074">
      <c r="A9074" s="41">
        <v>44419.0</v>
      </c>
      <c r="B9074" s="19">
        <v>958514.0</v>
      </c>
      <c r="C9074" s="19">
        <v>0.0</v>
      </c>
      <c r="D9074" s="42">
        <v>37.7</v>
      </c>
      <c r="E9074" s="43">
        <v>1.0</v>
      </c>
      <c r="F9074" s="19" t="s">
        <v>29</v>
      </c>
      <c r="G9074" s="19" t="s">
        <v>33</v>
      </c>
      <c r="H9074" s="44">
        <v>1.568687993E9</v>
      </c>
      <c r="I9074" s="19" t="s">
        <v>273</v>
      </c>
    </row>
    <row r="9075">
      <c r="A9075" s="41">
        <v>44423.0</v>
      </c>
      <c r="B9075" s="19">
        <v>960955.0</v>
      </c>
      <c r="C9075" s="19">
        <v>0.0</v>
      </c>
      <c r="D9075" s="42">
        <v>60.1</v>
      </c>
      <c r="E9075" s="43">
        <v>1.0</v>
      </c>
      <c r="F9075" s="19" t="s">
        <v>29</v>
      </c>
      <c r="G9075" s="19" t="s">
        <v>33</v>
      </c>
      <c r="H9075" s="44">
        <v>1.568687993E9</v>
      </c>
      <c r="I9075" s="19" t="s">
        <v>273</v>
      </c>
    </row>
    <row r="9076">
      <c r="A9076" s="41">
        <v>44410.0</v>
      </c>
      <c r="B9076" s="19">
        <v>950479.0</v>
      </c>
      <c r="C9076" s="19">
        <v>0.0</v>
      </c>
      <c r="D9076" s="42">
        <v>10.5</v>
      </c>
      <c r="E9076" s="43">
        <v>1.0</v>
      </c>
      <c r="F9076" s="19" t="s">
        <v>29</v>
      </c>
      <c r="G9076" s="19" t="s">
        <v>33</v>
      </c>
      <c r="H9076" s="44">
        <v>1.568687993E9</v>
      </c>
      <c r="I9076" s="19" t="s">
        <v>273</v>
      </c>
    </row>
    <row r="9077">
      <c r="A9077" s="41">
        <v>44411.0</v>
      </c>
      <c r="B9077" s="19">
        <v>951242.0</v>
      </c>
      <c r="C9077" s="19">
        <v>0.0</v>
      </c>
      <c r="D9077" s="42">
        <v>42.0</v>
      </c>
      <c r="E9077" s="43">
        <v>1.0</v>
      </c>
      <c r="F9077" s="19" t="s">
        <v>29</v>
      </c>
      <c r="G9077" s="19" t="s">
        <v>33</v>
      </c>
      <c r="H9077" s="44">
        <v>1.568687993E9</v>
      </c>
      <c r="I9077" s="19" t="s">
        <v>273</v>
      </c>
    </row>
    <row r="9078">
      <c r="A9078" s="41">
        <v>44409.0</v>
      </c>
      <c r="B9078" s="19">
        <v>949140.0</v>
      </c>
      <c r="C9078" s="19">
        <v>0.0</v>
      </c>
      <c r="D9078" s="42">
        <v>26.9</v>
      </c>
      <c r="E9078" s="43">
        <v>1.0</v>
      </c>
      <c r="F9078" s="19" t="s">
        <v>29</v>
      </c>
      <c r="G9078" s="19" t="s">
        <v>33</v>
      </c>
      <c r="H9078" s="44">
        <v>1.568687993E9</v>
      </c>
      <c r="I9078" s="19" t="s">
        <v>273</v>
      </c>
    </row>
    <row r="9079">
      <c r="A9079" s="41">
        <v>44411.0</v>
      </c>
      <c r="B9079" s="19">
        <v>951615.0</v>
      </c>
      <c r="C9079" s="19">
        <v>0.0</v>
      </c>
      <c r="D9079" s="42">
        <v>32.0</v>
      </c>
      <c r="E9079" s="43">
        <v>1.0</v>
      </c>
      <c r="F9079" s="19" t="s">
        <v>29</v>
      </c>
      <c r="G9079" s="19" t="s">
        <v>33</v>
      </c>
      <c r="H9079" s="44">
        <v>1.568687993E9</v>
      </c>
      <c r="I9079" s="19" t="s">
        <v>273</v>
      </c>
    </row>
    <row r="9080">
      <c r="A9080" s="41">
        <v>44419.0</v>
      </c>
      <c r="B9080" s="19">
        <v>958546.0</v>
      </c>
      <c r="C9080" s="19">
        <v>1.0</v>
      </c>
      <c r="D9080" s="42">
        <v>31.1</v>
      </c>
      <c r="E9080" s="43">
        <v>1.0</v>
      </c>
      <c r="F9080" s="19" t="s">
        <v>29</v>
      </c>
      <c r="G9080" s="19" t="s">
        <v>33</v>
      </c>
      <c r="H9080" s="44">
        <v>1.568687993E9</v>
      </c>
      <c r="I9080" s="19" t="s">
        <v>273</v>
      </c>
    </row>
    <row r="9081">
      <c r="A9081" s="41">
        <v>44418.0</v>
      </c>
      <c r="B9081" s="19">
        <v>957668.0</v>
      </c>
      <c r="C9081" s="19">
        <v>0.0</v>
      </c>
      <c r="D9081" s="42">
        <v>35.3</v>
      </c>
      <c r="E9081" s="43">
        <v>1.0</v>
      </c>
      <c r="F9081" s="19" t="s">
        <v>29</v>
      </c>
      <c r="G9081" s="19" t="s">
        <v>33</v>
      </c>
      <c r="H9081" s="44">
        <v>1.568687993E9</v>
      </c>
      <c r="I9081" s="19" t="s">
        <v>273</v>
      </c>
    </row>
    <row r="9082">
      <c r="A9082" s="41">
        <v>44420.0</v>
      </c>
      <c r="B9082" s="19">
        <v>959272.0</v>
      </c>
      <c r="C9082" s="19">
        <v>1.0</v>
      </c>
      <c r="D9082" s="42">
        <v>84.0</v>
      </c>
      <c r="E9082" s="43">
        <v>1.0</v>
      </c>
      <c r="F9082" s="19" t="s">
        <v>29</v>
      </c>
      <c r="G9082" s="19" t="s">
        <v>33</v>
      </c>
      <c r="H9082" s="44">
        <v>1.568687993E9</v>
      </c>
      <c r="I9082" s="19" t="s">
        <v>273</v>
      </c>
    </row>
    <row r="9083">
      <c r="A9083" s="41">
        <v>44411.0</v>
      </c>
      <c r="B9083" s="19">
        <v>951236.0</v>
      </c>
      <c r="C9083" s="19">
        <v>0.0</v>
      </c>
      <c r="D9083" s="42">
        <v>14.2</v>
      </c>
      <c r="E9083" s="43">
        <v>1.0</v>
      </c>
      <c r="F9083" s="19" t="s">
        <v>29</v>
      </c>
      <c r="G9083" s="19" t="s">
        <v>33</v>
      </c>
      <c r="H9083" s="44">
        <v>1.568687993E9</v>
      </c>
      <c r="I9083" s="19" t="s">
        <v>273</v>
      </c>
    </row>
    <row r="9084">
      <c r="A9084" s="41">
        <v>44412.0</v>
      </c>
      <c r="B9084" s="19">
        <v>952197.0</v>
      </c>
      <c r="C9084" s="19">
        <v>0.0</v>
      </c>
      <c r="D9084" s="42">
        <v>40.4</v>
      </c>
      <c r="E9084" s="43">
        <v>1.0</v>
      </c>
      <c r="F9084" s="19" t="s">
        <v>29</v>
      </c>
      <c r="G9084" s="19" t="s">
        <v>33</v>
      </c>
      <c r="H9084" s="44">
        <v>1.568687993E9</v>
      </c>
      <c r="I9084" s="19" t="s">
        <v>273</v>
      </c>
    </row>
    <row r="9085">
      <c r="A9085" s="41">
        <v>44413.0</v>
      </c>
      <c r="B9085" s="19">
        <v>953552.0</v>
      </c>
      <c r="C9085" s="19">
        <v>1.0</v>
      </c>
      <c r="D9085" s="42">
        <v>14.2</v>
      </c>
      <c r="E9085" s="43">
        <v>1.0</v>
      </c>
      <c r="F9085" s="19" t="s">
        <v>29</v>
      </c>
      <c r="G9085" s="19" t="s">
        <v>33</v>
      </c>
      <c r="H9085" s="44">
        <v>1.568687993E9</v>
      </c>
      <c r="I9085" s="19" t="s">
        <v>273</v>
      </c>
    </row>
    <row r="9086">
      <c r="A9086" s="41">
        <v>44420.0</v>
      </c>
      <c r="B9086" s="19">
        <v>958796.0</v>
      </c>
      <c r="C9086" s="19">
        <v>0.0</v>
      </c>
      <c r="D9086" s="42">
        <v>170.0</v>
      </c>
      <c r="E9086" s="43">
        <v>1.0</v>
      </c>
      <c r="F9086" s="19" t="s">
        <v>29</v>
      </c>
      <c r="G9086" s="19" t="s">
        <v>33</v>
      </c>
      <c r="H9086" s="44">
        <v>1.568687993E9</v>
      </c>
      <c r="I9086" s="19" t="s">
        <v>273</v>
      </c>
    </row>
    <row r="9087">
      <c r="A9087" s="41">
        <v>44410.0</v>
      </c>
      <c r="B9087" s="19">
        <v>950867.0</v>
      </c>
      <c r="C9087" s="19">
        <v>0.0</v>
      </c>
      <c r="D9087" s="42">
        <v>42.6</v>
      </c>
      <c r="E9087" s="43">
        <v>1.0</v>
      </c>
      <c r="F9087" s="19" t="s">
        <v>29</v>
      </c>
      <c r="G9087" s="19" t="s">
        <v>33</v>
      </c>
      <c r="H9087" s="44">
        <v>1.568687993E9</v>
      </c>
      <c r="I9087" s="19" t="s">
        <v>273</v>
      </c>
    </row>
    <row r="9088">
      <c r="A9088" s="41">
        <v>44412.0</v>
      </c>
      <c r="B9088" s="19">
        <v>952482.0</v>
      </c>
      <c r="C9088" s="19">
        <v>0.0</v>
      </c>
      <c r="D9088" s="42">
        <v>102.4</v>
      </c>
      <c r="E9088" s="43">
        <v>1.0</v>
      </c>
      <c r="F9088" s="19" t="s">
        <v>29</v>
      </c>
      <c r="G9088" s="19" t="s">
        <v>33</v>
      </c>
      <c r="H9088" s="44">
        <v>1.568687993E9</v>
      </c>
      <c r="I9088" s="19" t="s">
        <v>273</v>
      </c>
    </row>
    <row r="9089">
      <c r="A9089" s="41">
        <v>44415.0</v>
      </c>
      <c r="B9089" s="19">
        <v>955096.0</v>
      </c>
      <c r="C9089" s="19">
        <v>1.0</v>
      </c>
      <c r="D9089" s="42">
        <v>16.1</v>
      </c>
      <c r="E9089" s="43">
        <v>1.0</v>
      </c>
      <c r="F9089" s="19" t="s">
        <v>29</v>
      </c>
      <c r="G9089" s="19" t="s">
        <v>33</v>
      </c>
      <c r="H9089" s="44">
        <v>1.568687993E9</v>
      </c>
      <c r="I9089" s="19" t="s">
        <v>273</v>
      </c>
    </row>
    <row r="9090">
      <c r="A9090" s="41">
        <v>44419.0</v>
      </c>
      <c r="B9090" s="19">
        <v>958228.0</v>
      </c>
      <c r="C9090" s="19">
        <v>1.0</v>
      </c>
      <c r="D9090" s="42">
        <v>46.9</v>
      </c>
      <c r="E9090" s="43">
        <v>1.0</v>
      </c>
      <c r="F9090" s="19" t="s">
        <v>29</v>
      </c>
      <c r="G9090" s="19" t="s">
        <v>33</v>
      </c>
      <c r="H9090" s="44">
        <v>1.568687993E9</v>
      </c>
      <c r="I9090" s="19" t="s">
        <v>273</v>
      </c>
    </row>
    <row r="9091">
      <c r="A9091" s="41">
        <v>44419.0</v>
      </c>
      <c r="B9091" s="19">
        <v>958496.0</v>
      </c>
      <c r="C9091" s="19">
        <v>0.0</v>
      </c>
      <c r="D9091" s="42">
        <v>41.7</v>
      </c>
      <c r="E9091" s="43">
        <v>1.0</v>
      </c>
      <c r="F9091" s="19" t="s">
        <v>29</v>
      </c>
      <c r="G9091" s="19" t="s">
        <v>33</v>
      </c>
      <c r="H9091" s="44">
        <v>1.568687993E9</v>
      </c>
      <c r="I9091" s="19" t="s">
        <v>273</v>
      </c>
    </row>
    <row r="9092">
      <c r="A9092" s="41">
        <v>44423.0</v>
      </c>
      <c r="B9092" s="19">
        <v>960980.0</v>
      </c>
      <c r="C9092" s="19">
        <v>0.0</v>
      </c>
      <c r="D9092" s="42">
        <v>37.0</v>
      </c>
      <c r="E9092" s="43">
        <v>1.0</v>
      </c>
      <c r="F9092" s="19" t="s">
        <v>29</v>
      </c>
      <c r="G9092" s="19" t="s">
        <v>33</v>
      </c>
      <c r="H9092" s="44">
        <v>1.568687993E9</v>
      </c>
      <c r="I9092" s="19" t="s">
        <v>273</v>
      </c>
    </row>
    <row r="9093">
      <c r="A9093" s="41">
        <v>44416.0</v>
      </c>
      <c r="B9093" s="19">
        <v>955757.0</v>
      </c>
      <c r="C9093" s="19">
        <v>0.0</v>
      </c>
      <c r="D9093" s="42">
        <v>119.5</v>
      </c>
      <c r="E9093" s="43">
        <v>1.0</v>
      </c>
      <c r="F9093" s="19" t="s">
        <v>29</v>
      </c>
      <c r="G9093" s="19" t="s">
        <v>33</v>
      </c>
      <c r="H9093" s="44">
        <v>1.568687993E9</v>
      </c>
      <c r="I9093" s="19" t="s">
        <v>273</v>
      </c>
    </row>
    <row r="9094">
      <c r="A9094" s="41">
        <v>44420.0</v>
      </c>
      <c r="B9094" s="19">
        <v>959316.0</v>
      </c>
      <c r="C9094" s="19">
        <v>1.0</v>
      </c>
      <c r="D9094" s="42">
        <v>42.9</v>
      </c>
      <c r="E9094" s="43">
        <v>1.0</v>
      </c>
      <c r="F9094" s="19" t="s">
        <v>29</v>
      </c>
      <c r="G9094" s="19" t="s">
        <v>33</v>
      </c>
      <c r="H9094" s="44">
        <v>1.568687993E9</v>
      </c>
      <c r="I9094" s="19" t="s">
        <v>273</v>
      </c>
    </row>
    <row r="9095">
      <c r="A9095" s="41">
        <v>44410.0</v>
      </c>
      <c r="B9095" s="19">
        <v>950571.0</v>
      </c>
      <c r="C9095" s="19">
        <v>1.0</v>
      </c>
      <c r="D9095" s="42">
        <v>112.5</v>
      </c>
      <c r="E9095" s="43">
        <v>1.0</v>
      </c>
      <c r="F9095" s="19" t="s">
        <v>29</v>
      </c>
      <c r="G9095" s="19" t="s">
        <v>33</v>
      </c>
      <c r="H9095" s="44">
        <v>1.568687993E9</v>
      </c>
      <c r="I9095" s="19" t="s">
        <v>273</v>
      </c>
    </row>
    <row r="9096">
      <c r="A9096" s="41">
        <v>44414.0</v>
      </c>
      <c r="B9096" s="19">
        <v>954225.0</v>
      </c>
      <c r="C9096" s="19">
        <v>0.0</v>
      </c>
      <c r="D9096" s="42">
        <v>124.5</v>
      </c>
      <c r="E9096" s="43">
        <v>1.0</v>
      </c>
      <c r="F9096" s="19" t="s">
        <v>29</v>
      </c>
      <c r="G9096" s="19" t="s">
        <v>33</v>
      </c>
      <c r="H9096" s="44">
        <v>1.568687993E9</v>
      </c>
      <c r="I9096" s="19" t="s">
        <v>273</v>
      </c>
    </row>
    <row r="9097">
      <c r="A9097" s="41">
        <v>44417.0</v>
      </c>
      <c r="B9097" s="19">
        <v>956519.0</v>
      </c>
      <c r="C9097" s="19">
        <v>1.0</v>
      </c>
      <c r="D9097" s="42">
        <v>36.0</v>
      </c>
      <c r="E9097" s="43">
        <v>1.0</v>
      </c>
      <c r="F9097" s="19" t="s">
        <v>29</v>
      </c>
      <c r="G9097" s="19" t="s">
        <v>33</v>
      </c>
      <c r="H9097" s="44">
        <v>1.568687993E9</v>
      </c>
      <c r="I9097" s="19" t="s">
        <v>273</v>
      </c>
    </row>
    <row r="9098">
      <c r="A9098" s="41">
        <v>44417.0</v>
      </c>
      <c r="B9098" s="19">
        <v>956671.0</v>
      </c>
      <c r="C9098" s="19">
        <v>0.0</v>
      </c>
      <c r="D9098" s="42">
        <v>93.8</v>
      </c>
      <c r="E9098" s="43">
        <v>1.0</v>
      </c>
      <c r="F9098" s="19" t="s">
        <v>29</v>
      </c>
      <c r="G9098" s="19" t="s">
        <v>33</v>
      </c>
      <c r="H9098" s="44">
        <v>1.568687993E9</v>
      </c>
      <c r="I9098" s="19" t="s">
        <v>273</v>
      </c>
    </row>
    <row r="9099">
      <c r="A9099" s="41">
        <v>44410.0</v>
      </c>
      <c r="B9099" s="19">
        <v>950455.0</v>
      </c>
      <c r="C9099" s="19">
        <v>0.0</v>
      </c>
      <c r="D9099" s="42">
        <v>14.8</v>
      </c>
      <c r="E9099" s="43">
        <v>1.0</v>
      </c>
      <c r="F9099" s="19" t="s">
        <v>29</v>
      </c>
      <c r="G9099" s="19" t="s">
        <v>33</v>
      </c>
      <c r="H9099" s="44">
        <v>1.568687993E9</v>
      </c>
      <c r="I9099" s="19" t="s">
        <v>273</v>
      </c>
    </row>
    <row r="9100">
      <c r="A9100" s="41">
        <v>44413.0</v>
      </c>
      <c r="B9100" s="19">
        <v>953820.0</v>
      </c>
      <c r="C9100" s="19">
        <v>0.0</v>
      </c>
      <c r="D9100" s="42">
        <v>45.7</v>
      </c>
      <c r="E9100" s="43">
        <v>1.0</v>
      </c>
      <c r="F9100" s="19" t="s">
        <v>29</v>
      </c>
      <c r="G9100" s="19" t="s">
        <v>33</v>
      </c>
      <c r="H9100" s="44">
        <v>1.568687993E9</v>
      </c>
      <c r="I9100" s="19" t="s">
        <v>273</v>
      </c>
    </row>
    <row r="9101">
      <c r="A9101" s="41">
        <v>44419.0</v>
      </c>
      <c r="B9101" s="19">
        <v>958451.0</v>
      </c>
      <c r="C9101" s="19">
        <v>0.0</v>
      </c>
      <c r="D9101" s="42">
        <v>35.9</v>
      </c>
      <c r="E9101" s="43">
        <v>1.0</v>
      </c>
      <c r="F9101" s="19" t="s">
        <v>29</v>
      </c>
      <c r="G9101" s="19" t="s">
        <v>30</v>
      </c>
      <c r="H9101" s="44">
        <v>7.7471437E7</v>
      </c>
      <c r="I9101" s="19" t="s">
        <v>262</v>
      </c>
    </row>
    <row r="9102">
      <c r="A9102" s="41">
        <v>44422.0</v>
      </c>
      <c r="B9102" s="19">
        <v>960351.0</v>
      </c>
      <c r="C9102" s="19">
        <v>1.0</v>
      </c>
      <c r="D9102" s="42">
        <v>54.7</v>
      </c>
      <c r="E9102" s="43">
        <v>1.0</v>
      </c>
      <c r="F9102" s="19" t="s">
        <v>29</v>
      </c>
      <c r="G9102" s="19" t="s">
        <v>30</v>
      </c>
      <c r="H9102" s="44">
        <v>7.7471437E7</v>
      </c>
      <c r="I9102" s="19" t="s">
        <v>262</v>
      </c>
    </row>
    <row r="9103">
      <c r="A9103" s="41">
        <v>44412.0</v>
      </c>
      <c r="B9103" s="19">
        <v>952249.0</v>
      </c>
      <c r="C9103" s="19">
        <v>0.0</v>
      </c>
      <c r="D9103" s="42">
        <v>48.3</v>
      </c>
      <c r="E9103" s="43">
        <v>1.0</v>
      </c>
      <c r="F9103" s="19" t="s">
        <v>29</v>
      </c>
      <c r="G9103" s="19" t="s">
        <v>30</v>
      </c>
      <c r="H9103" s="44">
        <v>7.7471437E7</v>
      </c>
      <c r="I9103" s="19" t="s">
        <v>262</v>
      </c>
    </row>
    <row r="9104">
      <c r="A9104" s="41">
        <v>44418.0</v>
      </c>
      <c r="B9104" s="19">
        <v>957764.0</v>
      </c>
      <c r="C9104" s="19">
        <v>1.0</v>
      </c>
      <c r="D9104" s="42">
        <v>122.6</v>
      </c>
      <c r="E9104" s="43">
        <v>1.0</v>
      </c>
      <c r="F9104" s="19" t="s">
        <v>29</v>
      </c>
      <c r="G9104" s="19" t="s">
        <v>30</v>
      </c>
      <c r="H9104" s="44">
        <v>7.22005383E8</v>
      </c>
      <c r="I9104" s="19" t="s">
        <v>267</v>
      </c>
    </row>
    <row r="9105">
      <c r="A9105" s="41">
        <v>44418.0</v>
      </c>
      <c r="B9105" s="19">
        <v>957783.0</v>
      </c>
      <c r="C9105" s="19">
        <v>1.0</v>
      </c>
      <c r="D9105" s="42">
        <v>18.0</v>
      </c>
      <c r="E9105" s="43">
        <v>1.0</v>
      </c>
      <c r="F9105" s="19" t="s">
        <v>29</v>
      </c>
      <c r="G9105" s="19" t="s">
        <v>30</v>
      </c>
      <c r="H9105" s="44">
        <v>7.21921823E8</v>
      </c>
      <c r="I9105" s="19" t="s">
        <v>264</v>
      </c>
    </row>
    <row r="9106">
      <c r="A9106" s="41">
        <v>44421.0</v>
      </c>
      <c r="B9106" s="19">
        <v>959751.0</v>
      </c>
      <c r="C9106" s="19">
        <v>0.0</v>
      </c>
      <c r="D9106" s="42">
        <v>67.0</v>
      </c>
      <c r="E9106" s="43">
        <v>1.0</v>
      </c>
      <c r="F9106" s="19" t="s">
        <v>29</v>
      </c>
      <c r="G9106" s="19" t="s">
        <v>30</v>
      </c>
      <c r="H9106" s="44">
        <v>7.7471437E7</v>
      </c>
      <c r="I9106" s="19" t="s">
        <v>262</v>
      </c>
    </row>
    <row r="9107">
      <c r="A9107" s="41">
        <v>44410.0</v>
      </c>
      <c r="B9107" s="19">
        <v>950530.0</v>
      </c>
      <c r="C9107" s="19">
        <v>0.0</v>
      </c>
      <c r="D9107" s="42">
        <v>250.0</v>
      </c>
      <c r="E9107" s="43">
        <v>1.0</v>
      </c>
      <c r="F9107" s="19" t="s">
        <v>29</v>
      </c>
      <c r="G9107" s="19" t="s">
        <v>30</v>
      </c>
      <c r="H9107" s="44">
        <v>7.21921823E8</v>
      </c>
      <c r="I9107" s="19" t="s">
        <v>264</v>
      </c>
    </row>
    <row r="9108">
      <c r="A9108" s="41">
        <v>44412.0</v>
      </c>
      <c r="B9108" s="19">
        <v>952687.0</v>
      </c>
      <c r="C9108" s="19">
        <v>1.0</v>
      </c>
      <c r="D9108" s="42">
        <v>115.8</v>
      </c>
      <c r="E9108" s="43">
        <v>1.0</v>
      </c>
      <c r="F9108" s="19" t="s">
        <v>29</v>
      </c>
      <c r="G9108" s="19" t="s">
        <v>30</v>
      </c>
      <c r="H9108" s="44">
        <v>7.7471437E7</v>
      </c>
      <c r="I9108" s="19" t="s">
        <v>262</v>
      </c>
    </row>
    <row r="9109">
      <c r="A9109" s="41">
        <v>44413.0</v>
      </c>
      <c r="B9109" s="19">
        <v>953944.0</v>
      </c>
      <c r="C9109" s="19">
        <v>0.0</v>
      </c>
      <c r="D9109" s="42">
        <v>63.5</v>
      </c>
      <c r="E9109" s="43">
        <v>1.0</v>
      </c>
      <c r="F9109" s="19" t="s">
        <v>29</v>
      </c>
      <c r="G9109" s="19" t="s">
        <v>30</v>
      </c>
      <c r="H9109" s="44">
        <v>7.7471437E7</v>
      </c>
      <c r="I9109" s="19" t="s">
        <v>262</v>
      </c>
    </row>
    <row r="9110">
      <c r="A9110" s="41">
        <v>44418.0</v>
      </c>
      <c r="B9110" s="19">
        <v>957625.0</v>
      </c>
      <c r="C9110" s="19">
        <v>0.0</v>
      </c>
      <c r="D9110" s="42">
        <v>61.9</v>
      </c>
      <c r="E9110" s="43">
        <v>1.0</v>
      </c>
      <c r="F9110" s="19" t="s">
        <v>29</v>
      </c>
      <c r="G9110" s="19" t="s">
        <v>30</v>
      </c>
      <c r="H9110" s="44">
        <v>1.3568665881E10</v>
      </c>
      <c r="I9110" s="19" t="s">
        <v>331</v>
      </c>
    </row>
    <row r="9111">
      <c r="A9111" s="41">
        <v>44420.0</v>
      </c>
      <c r="B9111" s="19">
        <v>959105.0</v>
      </c>
      <c r="C9111" s="19">
        <v>0.0</v>
      </c>
      <c r="D9111" s="42">
        <v>18.0</v>
      </c>
      <c r="E9111" s="43">
        <v>1.0</v>
      </c>
      <c r="F9111" s="19" t="s">
        <v>29</v>
      </c>
      <c r="G9111" s="19" t="s">
        <v>30</v>
      </c>
      <c r="H9111" s="44">
        <v>7.21921823E8</v>
      </c>
      <c r="I9111" s="19" t="s">
        <v>264</v>
      </c>
    </row>
    <row r="9112">
      <c r="A9112" s="41">
        <v>44411.0</v>
      </c>
      <c r="B9112" s="19">
        <v>951229.0</v>
      </c>
      <c r="C9112" s="19">
        <v>0.0</v>
      </c>
      <c r="D9112" s="42">
        <v>87.4</v>
      </c>
      <c r="E9112" s="43">
        <v>1.0</v>
      </c>
      <c r="F9112" s="19" t="s">
        <v>29</v>
      </c>
      <c r="G9112" s="19" t="s">
        <v>30</v>
      </c>
      <c r="H9112" s="44">
        <v>1.3568665881E10</v>
      </c>
      <c r="I9112" s="19" t="s">
        <v>331</v>
      </c>
    </row>
    <row r="9113">
      <c r="A9113" s="41">
        <v>44412.0</v>
      </c>
      <c r="B9113" s="19">
        <v>952055.0</v>
      </c>
      <c r="C9113" s="19">
        <v>0.0</v>
      </c>
      <c r="D9113" s="42">
        <v>152.6</v>
      </c>
      <c r="E9113" s="43">
        <v>1.0</v>
      </c>
      <c r="F9113" s="19" t="s">
        <v>29</v>
      </c>
      <c r="G9113" s="19" t="s">
        <v>30</v>
      </c>
      <c r="H9113" s="44">
        <v>7.22005377E8</v>
      </c>
      <c r="I9113" s="19" t="s">
        <v>266</v>
      </c>
    </row>
    <row r="9114">
      <c r="A9114" s="41">
        <v>44417.0</v>
      </c>
      <c r="B9114" s="19">
        <v>956795.0</v>
      </c>
      <c r="C9114" s="19">
        <v>0.0</v>
      </c>
      <c r="D9114" s="42">
        <v>9.2</v>
      </c>
      <c r="E9114" s="43">
        <v>1.0</v>
      </c>
      <c r="F9114" s="19" t="s">
        <v>29</v>
      </c>
      <c r="G9114" s="19" t="s">
        <v>30</v>
      </c>
      <c r="H9114" s="44">
        <v>7.21921823E8</v>
      </c>
      <c r="I9114" s="19" t="s">
        <v>264</v>
      </c>
    </row>
    <row r="9115">
      <c r="A9115" s="41">
        <v>44419.0</v>
      </c>
      <c r="B9115" s="19">
        <v>958230.0</v>
      </c>
      <c r="C9115" s="19">
        <v>0.0</v>
      </c>
      <c r="D9115" s="42">
        <v>6.2</v>
      </c>
      <c r="E9115" s="43">
        <v>1.0</v>
      </c>
      <c r="F9115" s="19" t="s">
        <v>29</v>
      </c>
      <c r="G9115" s="19" t="s">
        <v>30</v>
      </c>
      <c r="H9115" s="44">
        <v>7.21921823E8</v>
      </c>
      <c r="I9115" s="19" t="s">
        <v>264</v>
      </c>
    </row>
    <row r="9116">
      <c r="A9116" s="41">
        <v>44409.0</v>
      </c>
      <c r="B9116" s="19">
        <v>949740.0</v>
      </c>
      <c r="C9116" s="19">
        <v>1.0</v>
      </c>
      <c r="D9116" s="42">
        <v>146.3</v>
      </c>
      <c r="E9116" s="43">
        <v>1.0</v>
      </c>
      <c r="F9116" s="19" t="s">
        <v>29</v>
      </c>
      <c r="G9116" s="19" t="s">
        <v>30</v>
      </c>
      <c r="H9116" s="44">
        <v>7.21921823E8</v>
      </c>
      <c r="I9116" s="19" t="s">
        <v>264</v>
      </c>
    </row>
    <row r="9117">
      <c r="A9117" s="41">
        <v>44410.0</v>
      </c>
      <c r="B9117" s="19">
        <v>950745.0</v>
      </c>
      <c r="C9117" s="19">
        <v>0.0</v>
      </c>
      <c r="D9117" s="42">
        <v>79.5</v>
      </c>
      <c r="E9117" s="43">
        <v>1.0</v>
      </c>
      <c r="F9117" s="19" t="s">
        <v>29</v>
      </c>
      <c r="G9117" s="19" t="s">
        <v>30</v>
      </c>
      <c r="H9117" s="44">
        <v>7.22005383E8</v>
      </c>
      <c r="I9117" s="19" t="s">
        <v>267</v>
      </c>
    </row>
    <row r="9118">
      <c r="A9118" s="41">
        <v>44415.0</v>
      </c>
      <c r="B9118" s="19">
        <v>954840.0</v>
      </c>
      <c r="C9118" s="19">
        <v>0.0</v>
      </c>
      <c r="D9118" s="42">
        <v>14.5</v>
      </c>
      <c r="E9118" s="43">
        <v>1.0</v>
      </c>
      <c r="F9118" s="19" t="s">
        <v>29</v>
      </c>
      <c r="G9118" s="19" t="s">
        <v>30</v>
      </c>
      <c r="H9118" s="44">
        <v>7.21921823E8</v>
      </c>
      <c r="I9118" s="19" t="s">
        <v>264</v>
      </c>
    </row>
    <row r="9119">
      <c r="A9119" s="41">
        <v>44417.0</v>
      </c>
      <c r="B9119" s="19">
        <v>956503.0</v>
      </c>
      <c r="C9119" s="19">
        <v>1.0</v>
      </c>
      <c r="D9119" s="42">
        <v>78.1</v>
      </c>
      <c r="E9119" s="43">
        <v>1.0</v>
      </c>
      <c r="F9119" s="19" t="s">
        <v>29</v>
      </c>
      <c r="G9119" s="19" t="s">
        <v>30</v>
      </c>
      <c r="H9119" s="44">
        <v>7.21921823E8</v>
      </c>
      <c r="I9119" s="19" t="s">
        <v>264</v>
      </c>
    </row>
    <row r="9120">
      <c r="A9120" s="41">
        <v>44422.0</v>
      </c>
      <c r="B9120" s="19">
        <v>960396.0</v>
      </c>
      <c r="C9120" s="19">
        <v>0.0</v>
      </c>
      <c r="D9120" s="42">
        <v>65.5</v>
      </c>
      <c r="E9120" s="43">
        <v>1.0</v>
      </c>
      <c r="F9120" s="19" t="s">
        <v>29</v>
      </c>
      <c r="G9120" s="19" t="s">
        <v>30</v>
      </c>
      <c r="H9120" s="44">
        <v>7.21921823E8</v>
      </c>
      <c r="I9120" s="19" t="s">
        <v>264</v>
      </c>
    </row>
    <row r="9121">
      <c r="A9121" s="41">
        <v>44409.0</v>
      </c>
      <c r="B9121" s="19">
        <v>949437.0</v>
      </c>
      <c r="C9121" s="19">
        <v>1.0</v>
      </c>
      <c r="D9121" s="42">
        <v>59.5</v>
      </c>
      <c r="E9121" s="43">
        <v>1.0</v>
      </c>
      <c r="F9121" s="19" t="s">
        <v>29</v>
      </c>
      <c r="G9121" s="19" t="s">
        <v>30</v>
      </c>
      <c r="H9121" s="44">
        <v>7.22005377E8</v>
      </c>
      <c r="I9121" s="19" t="s">
        <v>266</v>
      </c>
    </row>
    <row r="9122">
      <c r="A9122" s="41">
        <v>44413.0</v>
      </c>
      <c r="B9122" s="19">
        <v>953139.0</v>
      </c>
      <c r="C9122" s="19">
        <v>0.0</v>
      </c>
      <c r="D9122" s="42">
        <v>48.2</v>
      </c>
      <c r="E9122" s="43">
        <v>1.0</v>
      </c>
      <c r="F9122" s="19" t="s">
        <v>29</v>
      </c>
      <c r="G9122" s="19" t="s">
        <v>30</v>
      </c>
      <c r="H9122" s="44">
        <v>7.21921823E8</v>
      </c>
      <c r="I9122" s="19" t="s">
        <v>264</v>
      </c>
    </row>
    <row r="9123">
      <c r="A9123" s="41">
        <v>44421.0</v>
      </c>
      <c r="B9123" s="19">
        <v>959919.0</v>
      </c>
      <c r="C9123" s="19">
        <v>1.0</v>
      </c>
      <c r="D9123" s="42">
        <v>38.1</v>
      </c>
      <c r="E9123" s="43">
        <v>1.0</v>
      </c>
      <c r="F9123" s="19" t="s">
        <v>29</v>
      </c>
      <c r="G9123" s="19" t="s">
        <v>30</v>
      </c>
      <c r="H9123" s="44">
        <v>7.7471437E7</v>
      </c>
      <c r="I9123" s="19" t="s">
        <v>262</v>
      </c>
    </row>
    <row r="9124">
      <c r="A9124" s="41">
        <v>44409.0</v>
      </c>
      <c r="B9124" s="19">
        <v>949495.0</v>
      </c>
      <c r="C9124" s="19">
        <v>0.0</v>
      </c>
      <c r="D9124" s="42">
        <v>48.4</v>
      </c>
      <c r="E9124" s="43">
        <v>1.0</v>
      </c>
      <c r="F9124" s="19" t="s">
        <v>29</v>
      </c>
      <c r="G9124" s="19" t="s">
        <v>30</v>
      </c>
      <c r="H9124" s="44">
        <v>7.22005383E8</v>
      </c>
      <c r="I9124" s="19" t="s">
        <v>267</v>
      </c>
    </row>
    <row r="9125">
      <c r="A9125" s="41">
        <v>44412.0</v>
      </c>
      <c r="B9125" s="19">
        <v>952218.0</v>
      </c>
      <c r="C9125" s="19">
        <v>0.0</v>
      </c>
      <c r="D9125" s="42">
        <v>22.4</v>
      </c>
      <c r="E9125" s="43">
        <v>1.0</v>
      </c>
      <c r="F9125" s="19" t="s">
        <v>29</v>
      </c>
      <c r="G9125" s="19" t="s">
        <v>30</v>
      </c>
      <c r="H9125" s="44">
        <v>7.21921823E8</v>
      </c>
      <c r="I9125" s="19" t="s">
        <v>264</v>
      </c>
    </row>
    <row r="9126">
      <c r="A9126" s="41">
        <v>44413.0</v>
      </c>
      <c r="B9126" s="19">
        <v>953195.0</v>
      </c>
      <c r="C9126" s="19">
        <v>0.0</v>
      </c>
      <c r="D9126" s="42">
        <v>35.2</v>
      </c>
      <c r="E9126" s="43">
        <v>1.0</v>
      </c>
      <c r="F9126" s="19" t="s">
        <v>29</v>
      </c>
      <c r="G9126" s="19" t="s">
        <v>30</v>
      </c>
      <c r="H9126" s="44">
        <v>7.22005377E8</v>
      </c>
      <c r="I9126" s="19" t="s">
        <v>266</v>
      </c>
    </row>
    <row r="9127">
      <c r="A9127" s="41">
        <v>44417.0</v>
      </c>
      <c r="B9127" s="19">
        <v>957040.0</v>
      </c>
      <c r="C9127" s="19">
        <v>0.0</v>
      </c>
      <c r="D9127" s="42">
        <v>10.8</v>
      </c>
      <c r="E9127" s="43">
        <v>1.0</v>
      </c>
      <c r="F9127" s="19" t="s">
        <v>29</v>
      </c>
      <c r="G9127" s="19" t="s">
        <v>30</v>
      </c>
      <c r="H9127" s="44">
        <v>7.7471437E7</v>
      </c>
      <c r="I9127" s="19" t="s">
        <v>262</v>
      </c>
    </row>
    <row r="9128">
      <c r="A9128" s="41">
        <v>44421.0</v>
      </c>
      <c r="B9128" s="19">
        <v>959889.0</v>
      </c>
      <c r="C9128" s="19">
        <v>0.0</v>
      </c>
      <c r="D9128" s="42">
        <v>56.7</v>
      </c>
      <c r="E9128" s="43">
        <v>1.0</v>
      </c>
      <c r="F9128" s="19" t="s">
        <v>29</v>
      </c>
      <c r="G9128" s="19" t="s">
        <v>30</v>
      </c>
      <c r="H9128" s="44">
        <v>7.21921823E8</v>
      </c>
      <c r="I9128" s="19" t="s">
        <v>264</v>
      </c>
    </row>
    <row r="9129">
      <c r="A9129" s="41">
        <v>44423.0</v>
      </c>
      <c r="B9129" s="19">
        <v>960464.0</v>
      </c>
      <c r="C9129" s="19">
        <v>0.0</v>
      </c>
      <c r="D9129" s="42">
        <v>73.5</v>
      </c>
      <c r="E9129" s="43">
        <v>1.0</v>
      </c>
      <c r="F9129" s="19" t="s">
        <v>29</v>
      </c>
      <c r="G9129" s="19" t="s">
        <v>30</v>
      </c>
      <c r="H9129" s="44">
        <v>7.21921823E8</v>
      </c>
      <c r="I9129" s="19" t="s">
        <v>264</v>
      </c>
    </row>
    <row r="9130">
      <c r="A9130" s="41">
        <v>44411.0</v>
      </c>
      <c r="B9130" s="19">
        <v>951762.0</v>
      </c>
      <c r="C9130" s="19">
        <v>0.0</v>
      </c>
      <c r="D9130" s="42">
        <v>117.0</v>
      </c>
      <c r="E9130" s="43">
        <v>1.0</v>
      </c>
      <c r="F9130" s="19" t="s">
        <v>29</v>
      </c>
      <c r="G9130" s="19" t="s">
        <v>30</v>
      </c>
      <c r="H9130" s="44">
        <v>6.3850117E7</v>
      </c>
      <c r="I9130" s="19" t="s">
        <v>261</v>
      </c>
    </row>
    <row r="9131">
      <c r="A9131" s="41">
        <v>44414.0</v>
      </c>
      <c r="B9131" s="19">
        <v>954077.0</v>
      </c>
      <c r="C9131" s="19">
        <v>0.0</v>
      </c>
      <c r="D9131" s="42">
        <v>89.9</v>
      </c>
      <c r="E9131" s="43">
        <v>1.0</v>
      </c>
      <c r="F9131" s="19" t="s">
        <v>29</v>
      </c>
      <c r="G9131" s="19" t="s">
        <v>30</v>
      </c>
      <c r="H9131" s="44">
        <v>7.21921823E8</v>
      </c>
      <c r="I9131" s="19" t="s">
        <v>264</v>
      </c>
    </row>
    <row r="9132">
      <c r="A9132" s="41">
        <v>44414.0</v>
      </c>
      <c r="B9132" s="19">
        <v>954074.0</v>
      </c>
      <c r="C9132" s="19">
        <v>0.0</v>
      </c>
      <c r="D9132" s="42">
        <v>60.8</v>
      </c>
      <c r="E9132" s="43">
        <v>1.0</v>
      </c>
      <c r="F9132" s="19" t="s">
        <v>29</v>
      </c>
      <c r="G9132" s="19" t="s">
        <v>30</v>
      </c>
      <c r="H9132" s="44">
        <v>7.21921823E8</v>
      </c>
      <c r="I9132" s="19" t="s">
        <v>264</v>
      </c>
    </row>
    <row r="9133">
      <c r="A9133" s="41">
        <v>44416.0</v>
      </c>
      <c r="B9133" s="19">
        <v>956237.0</v>
      </c>
      <c r="C9133" s="19">
        <v>0.0</v>
      </c>
      <c r="D9133" s="42">
        <v>39.0</v>
      </c>
      <c r="E9133" s="43">
        <v>1.0</v>
      </c>
      <c r="F9133" s="19" t="s">
        <v>29</v>
      </c>
      <c r="G9133" s="19" t="s">
        <v>30</v>
      </c>
      <c r="H9133" s="44">
        <v>7.21921823E8</v>
      </c>
      <c r="I9133" s="19" t="s">
        <v>264</v>
      </c>
    </row>
    <row r="9134">
      <c r="A9134" s="41">
        <v>44422.0</v>
      </c>
      <c r="B9134" s="19">
        <v>960089.0</v>
      </c>
      <c r="C9134" s="19">
        <v>0.0</v>
      </c>
      <c r="D9134" s="42">
        <v>29.2</v>
      </c>
      <c r="E9134" s="43">
        <v>1.0</v>
      </c>
      <c r="F9134" s="19" t="s">
        <v>29</v>
      </c>
      <c r="G9134" s="19" t="s">
        <v>30</v>
      </c>
      <c r="H9134" s="44">
        <v>7.21921823E8</v>
      </c>
      <c r="I9134" s="19" t="s">
        <v>264</v>
      </c>
    </row>
    <row r="9135">
      <c r="A9135" s="41">
        <v>44414.0</v>
      </c>
      <c r="B9135" s="19">
        <v>954019.0</v>
      </c>
      <c r="C9135" s="19">
        <v>1.0</v>
      </c>
      <c r="D9135" s="42">
        <v>15.1</v>
      </c>
      <c r="E9135" s="43">
        <v>1.0</v>
      </c>
      <c r="F9135" s="19" t="s">
        <v>29</v>
      </c>
      <c r="G9135" s="19" t="s">
        <v>30</v>
      </c>
      <c r="H9135" s="44">
        <v>7.22005377E8</v>
      </c>
      <c r="I9135" s="19" t="s">
        <v>266</v>
      </c>
    </row>
    <row r="9136">
      <c r="A9136" s="41">
        <v>44416.0</v>
      </c>
      <c r="B9136" s="19">
        <v>955684.0</v>
      </c>
      <c r="C9136" s="19">
        <v>1.0</v>
      </c>
      <c r="D9136" s="42">
        <v>34.1</v>
      </c>
      <c r="E9136" s="43">
        <v>1.0</v>
      </c>
      <c r="F9136" s="19" t="s">
        <v>29</v>
      </c>
      <c r="G9136" s="19" t="s">
        <v>30</v>
      </c>
      <c r="H9136" s="44">
        <v>7.22005377E8</v>
      </c>
      <c r="I9136" s="19" t="s">
        <v>266</v>
      </c>
    </row>
    <row r="9137">
      <c r="A9137" s="41">
        <v>44422.0</v>
      </c>
      <c r="B9137" s="19">
        <v>960214.0</v>
      </c>
      <c r="C9137" s="19">
        <v>1.0</v>
      </c>
      <c r="D9137" s="42">
        <v>45.1</v>
      </c>
      <c r="E9137" s="43">
        <v>1.0</v>
      </c>
      <c r="F9137" s="19" t="s">
        <v>29</v>
      </c>
      <c r="G9137" s="19" t="s">
        <v>30</v>
      </c>
      <c r="H9137" s="44">
        <v>7.7471437E7</v>
      </c>
      <c r="I9137" s="19" t="s">
        <v>262</v>
      </c>
    </row>
    <row r="9138">
      <c r="A9138" s="41">
        <v>44422.0</v>
      </c>
      <c r="B9138" s="19">
        <v>960022.0</v>
      </c>
      <c r="C9138" s="19">
        <v>1.0</v>
      </c>
      <c r="D9138" s="42">
        <v>39.4</v>
      </c>
      <c r="E9138" s="43">
        <v>1.0</v>
      </c>
      <c r="F9138" s="19" t="s">
        <v>29</v>
      </c>
      <c r="G9138" s="19" t="s">
        <v>30</v>
      </c>
      <c r="H9138" s="44">
        <v>7.21921823E8</v>
      </c>
      <c r="I9138" s="19" t="s">
        <v>264</v>
      </c>
    </row>
    <row r="9139">
      <c r="A9139" s="41">
        <v>44409.0</v>
      </c>
      <c r="B9139" s="19">
        <v>949786.0</v>
      </c>
      <c r="C9139" s="19">
        <v>0.0</v>
      </c>
      <c r="D9139" s="42">
        <v>46.4</v>
      </c>
      <c r="E9139" s="43">
        <v>1.0</v>
      </c>
      <c r="F9139" s="19" t="s">
        <v>29</v>
      </c>
      <c r="G9139" s="19" t="s">
        <v>30</v>
      </c>
      <c r="H9139" s="44">
        <v>7.21921823E8</v>
      </c>
      <c r="I9139" s="19" t="s">
        <v>264</v>
      </c>
    </row>
    <row r="9140">
      <c r="A9140" s="41">
        <v>44411.0</v>
      </c>
      <c r="B9140" s="19">
        <v>951559.0</v>
      </c>
      <c r="C9140" s="19">
        <v>0.0</v>
      </c>
      <c r="D9140" s="42">
        <v>35.1</v>
      </c>
      <c r="E9140" s="43">
        <v>1.0</v>
      </c>
      <c r="F9140" s="19" t="s">
        <v>29</v>
      </c>
      <c r="G9140" s="19" t="s">
        <v>30</v>
      </c>
      <c r="H9140" s="44">
        <v>1.3568665881E10</v>
      </c>
      <c r="I9140" s="19" t="s">
        <v>331</v>
      </c>
    </row>
    <row r="9141">
      <c r="A9141" s="41">
        <v>44418.0</v>
      </c>
      <c r="B9141" s="19">
        <v>957149.0</v>
      </c>
      <c r="C9141" s="19">
        <v>0.0</v>
      </c>
      <c r="D9141" s="42">
        <v>34.7</v>
      </c>
      <c r="E9141" s="43">
        <v>1.0</v>
      </c>
      <c r="F9141" s="19" t="s">
        <v>29</v>
      </c>
      <c r="G9141" s="19" t="s">
        <v>30</v>
      </c>
      <c r="H9141" s="44">
        <v>1.3568665881E10</v>
      </c>
      <c r="I9141" s="19" t="s">
        <v>331</v>
      </c>
    </row>
    <row r="9142">
      <c r="A9142" s="41">
        <v>44422.0</v>
      </c>
      <c r="B9142" s="19">
        <v>960082.0</v>
      </c>
      <c r="C9142" s="19">
        <v>0.0</v>
      </c>
      <c r="D9142" s="42">
        <v>161.3</v>
      </c>
      <c r="E9142" s="43">
        <v>1.0</v>
      </c>
      <c r="F9142" s="19" t="s">
        <v>29</v>
      </c>
      <c r="G9142" s="19" t="s">
        <v>30</v>
      </c>
      <c r="H9142" s="44">
        <v>7.21921823E8</v>
      </c>
      <c r="I9142" s="19" t="s">
        <v>264</v>
      </c>
    </row>
    <row r="9143">
      <c r="A9143" s="41">
        <v>44420.0</v>
      </c>
      <c r="B9143" s="19">
        <v>958701.0</v>
      </c>
      <c r="C9143" s="19">
        <v>0.0</v>
      </c>
      <c r="D9143" s="42">
        <v>83.2</v>
      </c>
      <c r="E9143" s="43">
        <v>1.0</v>
      </c>
      <c r="F9143" s="19" t="s">
        <v>29</v>
      </c>
      <c r="G9143" s="19" t="s">
        <v>30</v>
      </c>
      <c r="H9143" s="44">
        <v>7.21921823E8</v>
      </c>
      <c r="I9143" s="19" t="s">
        <v>264</v>
      </c>
    </row>
    <row r="9144">
      <c r="A9144" s="41">
        <v>44423.0</v>
      </c>
      <c r="B9144" s="19">
        <v>961072.0</v>
      </c>
      <c r="C9144" s="19">
        <v>0.0</v>
      </c>
      <c r="D9144" s="42">
        <v>32.5</v>
      </c>
      <c r="E9144" s="43">
        <v>1.0</v>
      </c>
      <c r="F9144" s="19" t="s">
        <v>29</v>
      </c>
      <c r="G9144" s="19" t="s">
        <v>30</v>
      </c>
      <c r="H9144" s="44">
        <v>7.21921823E8</v>
      </c>
      <c r="I9144" s="19" t="s">
        <v>264</v>
      </c>
    </row>
    <row r="9145">
      <c r="A9145" s="41">
        <v>44411.0</v>
      </c>
      <c r="B9145" s="19">
        <v>951349.0</v>
      </c>
      <c r="C9145" s="19">
        <v>1.0</v>
      </c>
      <c r="D9145" s="42">
        <v>116.2</v>
      </c>
      <c r="E9145" s="43">
        <v>1.0</v>
      </c>
      <c r="F9145" s="19" t="s">
        <v>29</v>
      </c>
      <c r="G9145" s="19" t="s">
        <v>30</v>
      </c>
      <c r="H9145" s="44">
        <v>7.21921823E8</v>
      </c>
      <c r="I9145" s="19" t="s">
        <v>264</v>
      </c>
    </row>
    <row r="9146">
      <c r="A9146" s="41">
        <v>44418.0</v>
      </c>
      <c r="B9146" s="19">
        <v>957693.0</v>
      </c>
      <c r="C9146" s="19">
        <v>0.0</v>
      </c>
      <c r="D9146" s="42">
        <v>41.3</v>
      </c>
      <c r="E9146" s="43">
        <v>1.0</v>
      </c>
      <c r="F9146" s="19" t="s">
        <v>29</v>
      </c>
      <c r="G9146" s="19" t="s">
        <v>30</v>
      </c>
      <c r="H9146" s="44">
        <v>7.22005383E8</v>
      </c>
      <c r="I9146" s="19" t="s">
        <v>267</v>
      </c>
    </row>
    <row r="9147">
      <c r="A9147" s="41">
        <v>44421.0</v>
      </c>
      <c r="B9147" s="19">
        <v>959672.0</v>
      </c>
      <c r="C9147" s="19">
        <v>0.0</v>
      </c>
      <c r="D9147" s="42">
        <v>17.7</v>
      </c>
      <c r="E9147" s="43">
        <v>1.0</v>
      </c>
      <c r="F9147" s="19" t="s">
        <v>29</v>
      </c>
      <c r="G9147" s="19" t="s">
        <v>30</v>
      </c>
      <c r="H9147" s="44">
        <v>7.22005377E8</v>
      </c>
      <c r="I9147" s="19" t="s">
        <v>266</v>
      </c>
    </row>
    <row r="9148">
      <c r="A9148" s="41">
        <v>44423.0</v>
      </c>
      <c r="B9148" s="19">
        <v>960650.0</v>
      </c>
      <c r="C9148" s="19">
        <v>1.0</v>
      </c>
      <c r="D9148" s="42">
        <v>37.5</v>
      </c>
      <c r="E9148" s="43">
        <v>1.0</v>
      </c>
      <c r="F9148" s="19" t="s">
        <v>29</v>
      </c>
      <c r="G9148" s="19" t="s">
        <v>30</v>
      </c>
      <c r="H9148" s="44">
        <v>1.3572333097E10</v>
      </c>
      <c r="I9148" s="19" t="s">
        <v>332</v>
      </c>
    </row>
    <row r="9149">
      <c r="A9149" s="41">
        <v>44410.0</v>
      </c>
      <c r="B9149" s="19">
        <v>950932.0</v>
      </c>
      <c r="C9149" s="19">
        <v>0.0</v>
      </c>
      <c r="D9149" s="42">
        <v>82.1</v>
      </c>
      <c r="E9149" s="43">
        <v>1.0</v>
      </c>
      <c r="F9149" s="19" t="s">
        <v>29</v>
      </c>
      <c r="G9149" s="19" t="s">
        <v>30</v>
      </c>
      <c r="H9149" s="44">
        <v>7.21921823E8</v>
      </c>
      <c r="I9149" s="19" t="s">
        <v>264</v>
      </c>
    </row>
    <row r="9150">
      <c r="A9150" s="41">
        <v>44412.0</v>
      </c>
      <c r="B9150" s="19">
        <v>952082.0</v>
      </c>
      <c r="C9150" s="19">
        <v>0.0</v>
      </c>
      <c r="D9150" s="42">
        <v>128.1</v>
      </c>
      <c r="E9150" s="43">
        <v>1.0</v>
      </c>
      <c r="F9150" s="19" t="s">
        <v>29</v>
      </c>
      <c r="G9150" s="19" t="s">
        <v>30</v>
      </c>
      <c r="H9150" s="44">
        <v>1.3568665881E10</v>
      </c>
      <c r="I9150" s="19" t="s">
        <v>331</v>
      </c>
    </row>
    <row r="9151">
      <c r="A9151" s="41">
        <v>44413.0</v>
      </c>
      <c r="B9151" s="19">
        <v>953181.0</v>
      </c>
      <c r="C9151" s="19">
        <v>1.0</v>
      </c>
      <c r="D9151" s="42">
        <v>94.2</v>
      </c>
      <c r="E9151" s="43">
        <v>1.0</v>
      </c>
      <c r="F9151" s="19" t="s">
        <v>29</v>
      </c>
      <c r="G9151" s="19" t="s">
        <v>30</v>
      </c>
      <c r="H9151" s="44">
        <v>7.21921823E8</v>
      </c>
      <c r="I9151" s="19" t="s">
        <v>264</v>
      </c>
    </row>
    <row r="9152">
      <c r="A9152" s="41">
        <v>44417.0</v>
      </c>
      <c r="B9152" s="19">
        <v>956973.0</v>
      </c>
      <c r="C9152" s="19">
        <v>1.0</v>
      </c>
      <c r="D9152" s="42">
        <v>56.1</v>
      </c>
      <c r="E9152" s="43">
        <v>1.0</v>
      </c>
      <c r="F9152" s="19" t="s">
        <v>29</v>
      </c>
      <c r="G9152" s="19" t="s">
        <v>30</v>
      </c>
      <c r="H9152" s="44">
        <v>7.22005383E8</v>
      </c>
      <c r="I9152" s="19" t="s">
        <v>267</v>
      </c>
    </row>
    <row r="9153">
      <c r="A9153" s="41">
        <v>44417.0</v>
      </c>
      <c r="B9153" s="19">
        <v>957036.0</v>
      </c>
      <c r="C9153" s="19">
        <v>0.0</v>
      </c>
      <c r="D9153" s="42">
        <v>45.0</v>
      </c>
      <c r="E9153" s="43">
        <v>1.0</v>
      </c>
      <c r="F9153" s="19" t="s">
        <v>29</v>
      </c>
      <c r="G9153" s="19" t="s">
        <v>30</v>
      </c>
      <c r="H9153" s="44">
        <v>7.21921823E8</v>
      </c>
      <c r="I9153" s="19" t="s">
        <v>264</v>
      </c>
    </row>
    <row r="9154">
      <c r="A9154" s="41">
        <v>44409.0</v>
      </c>
      <c r="B9154" s="19">
        <v>949728.0</v>
      </c>
      <c r="C9154" s="19">
        <v>0.0</v>
      </c>
      <c r="D9154" s="42">
        <v>42.9</v>
      </c>
      <c r="E9154" s="43">
        <v>1.0</v>
      </c>
      <c r="F9154" s="19" t="s">
        <v>29</v>
      </c>
      <c r="G9154" s="19" t="s">
        <v>30</v>
      </c>
      <c r="H9154" s="44">
        <v>7.22005383E8</v>
      </c>
      <c r="I9154" s="19" t="s">
        <v>267</v>
      </c>
    </row>
    <row r="9155">
      <c r="A9155" s="41">
        <v>44419.0</v>
      </c>
      <c r="B9155" s="19">
        <v>958109.0</v>
      </c>
      <c r="C9155" s="19">
        <v>1.0</v>
      </c>
      <c r="D9155" s="42">
        <v>31.8</v>
      </c>
      <c r="E9155" s="43">
        <v>1.0</v>
      </c>
      <c r="F9155" s="19" t="s">
        <v>29</v>
      </c>
      <c r="G9155" s="19" t="s">
        <v>30</v>
      </c>
      <c r="H9155" s="44">
        <v>6.3850117E7</v>
      </c>
      <c r="I9155" s="19" t="s">
        <v>261</v>
      </c>
    </row>
    <row r="9156">
      <c r="A9156" s="41">
        <v>44413.0</v>
      </c>
      <c r="B9156" s="19">
        <v>953317.0</v>
      </c>
      <c r="C9156" s="19">
        <v>0.0</v>
      </c>
      <c r="D9156" s="42">
        <v>60.8</v>
      </c>
      <c r="E9156" s="43">
        <v>1.0</v>
      </c>
      <c r="F9156" s="19" t="s">
        <v>29</v>
      </c>
      <c r="G9156" s="19" t="s">
        <v>30</v>
      </c>
      <c r="H9156" s="44">
        <v>7.21921823E8</v>
      </c>
      <c r="I9156" s="19" t="s">
        <v>264</v>
      </c>
    </row>
    <row r="9157">
      <c r="A9157" s="41">
        <v>44417.0</v>
      </c>
      <c r="B9157" s="19">
        <v>956722.0</v>
      </c>
      <c r="C9157" s="19">
        <v>1.0</v>
      </c>
      <c r="D9157" s="42">
        <v>127.6</v>
      </c>
      <c r="E9157" s="43">
        <v>1.0</v>
      </c>
      <c r="F9157" s="19" t="s">
        <v>29</v>
      </c>
      <c r="G9157" s="19" t="s">
        <v>30</v>
      </c>
      <c r="H9157" s="44">
        <v>7.21921823E8</v>
      </c>
      <c r="I9157" s="19" t="s">
        <v>264</v>
      </c>
    </row>
    <row r="9158">
      <c r="A9158" s="41">
        <v>44418.0</v>
      </c>
      <c r="B9158" s="19">
        <v>957250.0</v>
      </c>
      <c r="C9158" s="19">
        <v>0.0</v>
      </c>
      <c r="D9158" s="42">
        <v>35.8</v>
      </c>
      <c r="E9158" s="43">
        <v>1.0</v>
      </c>
      <c r="F9158" s="19" t="s">
        <v>29</v>
      </c>
      <c r="G9158" s="19" t="s">
        <v>30</v>
      </c>
      <c r="H9158" s="44">
        <v>7.21921823E8</v>
      </c>
      <c r="I9158" s="19" t="s">
        <v>264</v>
      </c>
    </row>
    <row r="9159">
      <c r="A9159" s="41">
        <v>44423.0</v>
      </c>
      <c r="B9159" s="19">
        <v>961181.0</v>
      </c>
      <c r="C9159" s="19">
        <v>0.0</v>
      </c>
      <c r="D9159" s="42">
        <v>76.0</v>
      </c>
      <c r="E9159" s="43">
        <v>1.0</v>
      </c>
      <c r="F9159" s="19" t="s">
        <v>29</v>
      </c>
      <c r="G9159" s="19" t="s">
        <v>30</v>
      </c>
      <c r="H9159" s="44">
        <v>7.22005383E8</v>
      </c>
      <c r="I9159" s="19" t="s">
        <v>267</v>
      </c>
    </row>
    <row r="9160">
      <c r="A9160" s="41">
        <v>44409.0</v>
      </c>
      <c r="B9160" s="19">
        <v>949419.0</v>
      </c>
      <c r="C9160" s="19">
        <v>0.0</v>
      </c>
      <c r="D9160" s="42">
        <v>117.3</v>
      </c>
      <c r="E9160" s="43">
        <v>1.0</v>
      </c>
      <c r="F9160" s="19" t="s">
        <v>29</v>
      </c>
      <c r="G9160" s="19" t="s">
        <v>30</v>
      </c>
      <c r="H9160" s="44">
        <v>1.3568665881E10</v>
      </c>
      <c r="I9160" s="19" t="s">
        <v>331</v>
      </c>
    </row>
    <row r="9161">
      <c r="A9161" s="41">
        <v>44419.0</v>
      </c>
      <c r="B9161" s="19">
        <v>958267.0</v>
      </c>
      <c r="C9161" s="19">
        <v>1.0</v>
      </c>
      <c r="D9161" s="42">
        <v>65.0</v>
      </c>
      <c r="E9161" s="43">
        <v>1.0</v>
      </c>
      <c r="F9161" s="19" t="s">
        <v>29</v>
      </c>
      <c r="G9161" s="19" t="s">
        <v>30</v>
      </c>
      <c r="H9161" s="44">
        <v>7.21921823E8</v>
      </c>
      <c r="I9161" s="19" t="s">
        <v>264</v>
      </c>
    </row>
    <row r="9162">
      <c r="A9162" s="41">
        <v>44420.0</v>
      </c>
      <c r="B9162" s="19">
        <v>958762.0</v>
      </c>
      <c r="C9162" s="19">
        <v>0.0</v>
      </c>
      <c r="D9162" s="42">
        <v>105.7</v>
      </c>
      <c r="E9162" s="43">
        <v>1.0</v>
      </c>
      <c r="F9162" s="19" t="s">
        <v>29</v>
      </c>
      <c r="G9162" s="19" t="s">
        <v>30</v>
      </c>
      <c r="H9162" s="44">
        <v>7.22005377E8</v>
      </c>
      <c r="I9162" s="19" t="s">
        <v>266</v>
      </c>
    </row>
    <row r="9163">
      <c r="A9163" s="41">
        <v>44421.0</v>
      </c>
      <c r="B9163" s="19">
        <v>959955.0</v>
      </c>
      <c r="C9163" s="19">
        <v>0.0</v>
      </c>
      <c r="D9163" s="42">
        <v>30.2</v>
      </c>
      <c r="E9163" s="43">
        <v>1.0</v>
      </c>
      <c r="F9163" s="19" t="s">
        <v>29</v>
      </c>
      <c r="G9163" s="19" t="s">
        <v>30</v>
      </c>
      <c r="H9163" s="44">
        <v>6.3850117E7</v>
      </c>
      <c r="I9163" s="19" t="s">
        <v>261</v>
      </c>
    </row>
    <row r="9164">
      <c r="A9164" s="41">
        <v>44409.0</v>
      </c>
      <c r="B9164" s="19">
        <v>949290.0</v>
      </c>
      <c r="C9164" s="19">
        <v>0.0</v>
      </c>
      <c r="D9164" s="42">
        <v>185.1</v>
      </c>
      <c r="E9164" s="43">
        <v>1.0</v>
      </c>
      <c r="F9164" s="19" t="s">
        <v>29</v>
      </c>
      <c r="G9164" s="19" t="s">
        <v>30</v>
      </c>
      <c r="H9164" s="44">
        <v>1.27642957E8</v>
      </c>
      <c r="I9164" s="19" t="s">
        <v>263</v>
      </c>
    </row>
    <row r="9165">
      <c r="A9165" s="41">
        <v>44417.0</v>
      </c>
      <c r="B9165" s="19">
        <v>956524.0</v>
      </c>
      <c r="C9165" s="19">
        <v>0.0</v>
      </c>
      <c r="D9165" s="42">
        <v>104.5</v>
      </c>
      <c r="E9165" s="43">
        <v>1.0</v>
      </c>
      <c r="F9165" s="19" t="s">
        <v>29</v>
      </c>
      <c r="G9165" s="19" t="s">
        <v>30</v>
      </c>
      <c r="H9165" s="44">
        <v>7.7471437E7</v>
      </c>
      <c r="I9165" s="19" t="s">
        <v>262</v>
      </c>
    </row>
    <row r="9166">
      <c r="A9166" s="41">
        <v>44420.0</v>
      </c>
      <c r="B9166" s="19">
        <v>959121.0</v>
      </c>
      <c r="C9166" s="19">
        <v>0.0</v>
      </c>
      <c r="D9166" s="42">
        <v>29.1</v>
      </c>
      <c r="E9166" s="43">
        <v>1.0</v>
      </c>
      <c r="F9166" s="19" t="s">
        <v>29</v>
      </c>
      <c r="G9166" s="19" t="s">
        <v>30</v>
      </c>
      <c r="H9166" s="44">
        <v>7.7471437E7</v>
      </c>
      <c r="I9166" s="19" t="s">
        <v>262</v>
      </c>
    </row>
    <row r="9167">
      <c r="A9167" s="41">
        <v>44420.0</v>
      </c>
      <c r="B9167" s="19">
        <v>958933.0</v>
      </c>
      <c r="C9167" s="19">
        <v>0.0</v>
      </c>
      <c r="D9167" s="42">
        <v>5.9</v>
      </c>
      <c r="E9167" s="43">
        <v>1.0</v>
      </c>
      <c r="F9167" s="19" t="s">
        <v>29</v>
      </c>
      <c r="G9167" s="19" t="s">
        <v>30</v>
      </c>
      <c r="H9167" s="44">
        <v>1.27642957E8</v>
      </c>
      <c r="I9167" s="19" t="s">
        <v>263</v>
      </c>
    </row>
    <row r="9168">
      <c r="A9168" s="41">
        <v>44411.0</v>
      </c>
      <c r="B9168" s="19">
        <v>951641.0</v>
      </c>
      <c r="C9168" s="19">
        <v>0.0</v>
      </c>
      <c r="D9168" s="42">
        <v>153.7</v>
      </c>
      <c r="E9168" s="43">
        <v>1.0</v>
      </c>
      <c r="F9168" s="19" t="s">
        <v>29</v>
      </c>
      <c r="G9168" s="19" t="s">
        <v>30</v>
      </c>
      <c r="H9168" s="44">
        <v>7.21921823E8</v>
      </c>
      <c r="I9168" s="19" t="s">
        <v>264</v>
      </c>
    </row>
    <row r="9169">
      <c r="A9169" s="41">
        <v>44417.0</v>
      </c>
      <c r="B9169" s="19">
        <v>956782.0</v>
      </c>
      <c r="C9169" s="19">
        <v>1.0</v>
      </c>
      <c r="D9169" s="42">
        <v>34.0</v>
      </c>
      <c r="E9169" s="43">
        <v>1.0</v>
      </c>
      <c r="F9169" s="19" t="s">
        <v>29</v>
      </c>
      <c r="G9169" s="19" t="s">
        <v>30</v>
      </c>
      <c r="H9169" s="44">
        <v>7.21921823E8</v>
      </c>
      <c r="I9169" s="19" t="s">
        <v>264</v>
      </c>
    </row>
    <row r="9170">
      <c r="A9170" s="41">
        <v>44417.0</v>
      </c>
      <c r="B9170" s="19">
        <v>956990.0</v>
      </c>
      <c r="C9170" s="19">
        <v>0.0</v>
      </c>
      <c r="D9170" s="42">
        <v>35.1</v>
      </c>
      <c r="E9170" s="43">
        <v>1.0</v>
      </c>
      <c r="F9170" s="19" t="s">
        <v>29</v>
      </c>
      <c r="G9170" s="19" t="s">
        <v>30</v>
      </c>
      <c r="H9170" s="44">
        <v>7.21921823E8</v>
      </c>
      <c r="I9170" s="19" t="s">
        <v>264</v>
      </c>
    </row>
    <row r="9171">
      <c r="A9171" s="41">
        <v>44409.0</v>
      </c>
      <c r="B9171" s="19">
        <v>949280.0</v>
      </c>
      <c r="C9171" s="19">
        <v>0.0</v>
      </c>
      <c r="D9171" s="42">
        <v>74.0</v>
      </c>
      <c r="E9171" s="43">
        <v>1.0</v>
      </c>
      <c r="F9171" s="19" t="s">
        <v>29</v>
      </c>
      <c r="G9171" s="19" t="s">
        <v>30</v>
      </c>
      <c r="H9171" s="44">
        <v>7.7471437E7</v>
      </c>
      <c r="I9171" s="19" t="s">
        <v>262</v>
      </c>
    </row>
    <row r="9172">
      <c r="A9172" s="41">
        <v>44413.0</v>
      </c>
      <c r="B9172" s="19">
        <v>953408.0</v>
      </c>
      <c r="C9172" s="19">
        <v>1.0</v>
      </c>
      <c r="D9172" s="42">
        <v>129.1</v>
      </c>
      <c r="E9172" s="43">
        <v>1.0</v>
      </c>
      <c r="F9172" s="19" t="s">
        <v>29</v>
      </c>
      <c r="G9172" s="19" t="s">
        <v>30</v>
      </c>
      <c r="H9172" s="44">
        <v>1.27642957E8</v>
      </c>
      <c r="I9172" s="19" t="s">
        <v>263</v>
      </c>
    </row>
    <row r="9173">
      <c r="A9173" s="41">
        <v>44413.0</v>
      </c>
      <c r="B9173" s="19">
        <v>953291.0</v>
      </c>
      <c r="C9173" s="19">
        <v>0.0</v>
      </c>
      <c r="D9173" s="42">
        <v>10.8</v>
      </c>
      <c r="E9173" s="43">
        <v>1.0</v>
      </c>
      <c r="F9173" s="19" t="s">
        <v>29</v>
      </c>
      <c r="G9173" s="19" t="s">
        <v>30</v>
      </c>
      <c r="H9173" s="44">
        <v>7.21921823E8</v>
      </c>
      <c r="I9173" s="19" t="s">
        <v>264</v>
      </c>
    </row>
    <row r="9174">
      <c r="A9174" s="41">
        <v>44418.0</v>
      </c>
      <c r="B9174" s="19">
        <v>957874.0</v>
      </c>
      <c r="C9174" s="19">
        <v>0.0</v>
      </c>
      <c r="D9174" s="42">
        <v>93.7</v>
      </c>
      <c r="E9174" s="43">
        <v>1.0</v>
      </c>
      <c r="F9174" s="19" t="s">
        <v>29</v>
      </c>
      <c r="G9174" s="19" t="s">
        <v>30</v>
      </c>
      <c r="H9174" s="44">
        <v>1.27642957E8</v>
      </c>
      <c r="I9174" s="19" t="s">
        <v>263</v>
      </c>
    </row>
    <row r="9175">
      <c r="A9175" s="41">
        <v>44415.0</v>
      </c>
      <c r="B9175" s="19">
        <v>955023.0</v>
      </c>
      <c r="C9175" s="19">
        <v>0.0</v>
      </c>
      <c r="D9175" s="42">
        <v>63.1</v>
      </c>
      <c r="E9175" s="43">
        <v>1.0</v>
      </c>
      <c r="F9175" s="19" t="s">
        <v>29</v>
      </c>
      <c r="G9175" s="19" t="s">
        <v>30</v>
      </c>
      <c r="H9175" s="44">
        <v>1.3568665881E10</v>
      </c>
      <c r="I9175" s="19" t="s">
        <v>331</v>
      </c>
    </row>
    <row r="9176">
      <c r="A9176" s="41">
        <v>44417.0</v>
      </c>
      <c r="B9176" s="19">
        <v>956679.0</v>
      </c>
      <c r="C9176" s="19">
        <v>0.0</v>
      </c>
      <c r="D9176" s="42">
        <v>96.5</v>
      </c>
      <c r="E9176" s="43">
        <v>1.0</v>
      </c>
      <c r="F9176" s="19" t="s">
        <v>29</v>
      </c>
      <c r="G9176" s="19" t="s">
        <v>30</v>
      </c>
      <c r="H9176" s="44">
        <v>1.3572333097E10</v>
      </c>
      <c r="I9176" s="19" t="s">
        <v>332</v>
      </c>
    </row>
    <row r="9177">
      <c r="A9177" s="41">
        <v>44418.0</v>
      </c>
      <c r="B9177" s="19">
        <v>957482.0</v>
      </c>
      <c r="C9177" s="19">
        <v>0.0</v>
      </c>
      <c r="D9177" s="42">
        <v>34.2</v>
      </c>
      <c r="E9177" s="43">
        <v>1.0</v>
      </c>
      <c r="F9177" s="19" t="s">
        <v>29</v>
      </c>
      <c r="G9177" s="19" t="s">
        <v>30</v>
      </c>
      <c r="H9177" s="44">
        <v>7.22005383E8</v>
      </c>
      <c r="I9177" s="19" t="s">
        <v>267</v>
      </c>
    </row>
    <row r="9178">
      <c r="A9178" s="41">
        <v>44423.0</v>
      </c>
      <c r="B9178" s="19">
        <v>960819.0</v>
      </c>
      <c r="C9178" s="19">
        <v>1.0</v>
      </c>
      <c r="D9178" s="42">
        <v>6.8</v>
      </c>
      <c r="E9178" s="43">
        <v>1.0</v>
      </c>
      <c r="F9178" s="19" t="s">
        <v>29</v>
      </c>
      <c r="G9178" s="19" t="s">
        <v>30</v>
      </c>
      <c r="H9178" s="44">
        <v>7.22005377E8</v>
      </c>
      <c r="I9178" s="19" t="s">
        <v>266</v>
      </c>
    </row>
    <row r="9179">
      <c r="A9179" s="41">
        <v>44416.0</v>
      </c>
      <c r="B9179" s="19">
        <v>955687.0</v>
      </c>
      <c r="C9179" s="19">
        <v>0.0</v>
      </c>
      <c r="D9179" s="42">
        <v>43.4</v>
      </c>
      <c r="E9179" s="43">
        <v>1.0</v>
      </c>
      <c r="F9179" s="19" t="s">
        <v>29</v>
      </c>
      <c r="G9179" s="19" t="s">
        <v>30</v>
      </c>
      <c r="H9179" s="44">
        <v>7.21921823E8</v>
      </c>
      <c r="I9179" s="19" t="s">
        <v>264</v>
      </c>
    </row>
    <row r="9180">
      <c r="A9180" s="41">
        <v>44421.0</v>
      </c>
      <c r="B9180" s="19">
        <v>959621.0</v>
      </c>
      <c r="C9180" s="19">
        <v>0.0</v>
      </c>
      <c r="D9180" s="42">
        <v>125.7</v>
      </c>
      <c r="E9180" s="43">
        <v>1.0</v>
      </c>
      <c r="F9180" s="19" t="s">
        <v>29</v>
      </c>
      <c r="G9180" s="19" t="s">
        <v>30</v>
      </c>
      <c r="H9180" s="44">
        <v>7.21921823E8</v>
      </c>
      <c r="I9180" s="19" t="s">
        <v>264</v>
      </c>
    </row>
    <row r="9181">
      <c r="A9181" s="41">
        <v>44410.0</v>
      </c>
      <c r="B9181" s="19">
        <v>950065.0</v>
      </c>
      <c r="C9181" s="19">
        <v>0.0</v>
      </c>
      <c r="D9181" s="42">
        <v>61.2</v>
      </c>
      <c r="E9181" s="43">
        <v>1.0</v>
      </c>
      <c r="F9181" s="19" t="s">
        <v>29</v>
      </c>
      <c r="G9181" s="19" t="s">
        <v>30</v>
      </c>
      <c r="H9181" s="44">
        <v>7.21921823E8</v>
      </c>
      <c r="I9181" s="19" t="s">
        <v>264</v>
      </c>
    </row>
    <row r="9182">
      <c r="A9182" s="41">
        <v>44413.0</v>
      </c>
      <c r="B9182" s="19">
        <v>953515.0</v>
      </c>
      <c r="C9182" s="19">
        <v>1.0</v>
      </c>
      <c r="D9182" s="42">
        <v>42.2</v>
      </c>
      <c r="E9182" s="43">
        <v>1.0</v>
      </c>
      <c r="F9182" s="19" t="s">
        <v>29</v>
      </c>
      <c r="G9182" s="19" t="s">
        <v>30</v>
      </c>
      <c r="H9182" s="44">
        <v>1.3568665881E10</v>
      </c>
      <c r="I9182" s="19" t="s">
        <v>331</v>
      </c>
    </row>
    <row r="9183">
      <c r="A9183" s="41">
        <v>44413.0</v>
      </c>
      <c r="B9183" s="19">
        <v>953969.0</v>
      </c>
      <c r="C9183" s="19">
        <v>0.0</v>
      </c>
      <c r="D9183" s="42">
        <v>94.6</v>
      </c>
      <c r="E9183" s="43">
        <v>1.0</v>
      </c>
      <c r="F9183" s="19" t="s">
        <v>29</v>
      </c>
      <c r="G9183" s="19" t="s">
        <v>30</v>
      </c>
      <c r="H9183" s="44">
        <v>7.7471437E7</v>
      </c>
      <c r="I9183" s="19" t="s">
        <v>262</v>
      </c>
    </row>
    <row r="9184">
      <c r="A9184" s="41">
        <v>44415.0</v>
      </c>
      <c r="B9184" s="19">
        <v>954779.0</v>
      </c>
      <c r="C9184" s="19">
        <v>0.0</v>
      </c>
      <c r="D9184" s="42">
        <v>72.8</v>
      </c>
      <c r="E9184" s="43">
        <v>1.0</v>
      </c>
      <c r="F9184" s="19" t="s">
        <v>29</v>
      </c>
      <c r="G9184" s="19" t="s">
        <v>30</v>
      </c>
      <c r="H9184" s="44">
        <v>1.3568665881E10</v>
      </c>
      <c r="I9184" s="19" t="s">
        <v>331</v>
      </c>
    </row>
    <row r="9185">
      <c r="A9185" s="41">
        <v>44421.0</v>
      </c>
      <c r="B9185" s="19">
        <v>959673.0</v>
      </c>
      <c r="C9185" s="19">
        <v>0.0</v>
      </c>
      <c r="D9185" s="42">
        <v>15.8</v>
      </c>
      <c r="E9185" s="43">
        <v>1.0</v>
      </c>
      <c r="F9185" s="19" t="s">
        <v>29</v>
      </c>
      <c r="G9185" s="19" t="s">
        <v>30</v>
      </c>
      <c r="H9185" s="44">
        <v>7.22005383E8</v>
      </c>
      <c r="I9185" s="19" t="s">
        <v>267</v>
      </c>
    </row>
    <row r="9186">
      <c r="A9186" s="41">
        <v>44423.0</v>
      </c>
      <c r="B9186" s="19">
        <v>961066.0</v>
      </c>
      <c r="C9186" s="19">
        <v>0.0</v>
      </c>
      <c r="D9186" s="42">
        <v>108.5</v>
      </c>
      <c r="E9186" s="43">
        <v>1.0</v>
      </c>
      <c r="F9186" s="19" t="s">
        <v>29</v>
      </c>
      <c r="G9186" s="19" t="s">
        <v>30</v>
      </c>
      <c r="H9186" s="44">
        <v>1.3572333097E10</v>
      </c>
      <c r="I9186" s="19" t="s">
        <v>332</v>
      </c>
    </row>
    <row r="9187">
      <c r="A9187" s="41">
        <v>44423.0</v>
      </c>
      <c r="B9187" s="19">
        <v>961161.0</v>
      </c>
      <c r="C9187" s="19">
        <v>0.0</v>
      </c>
      <c r="D9187" s="42">
        <v>58.2</v>
      </c>
      <c r="E9187" s="43">
        <v>1.0</v>
      </c>
      <c r="F9187" s="19" t="s">
        <v>29</v>
      </c>
      <c r="G9187" s="19" t="s">
        <v>30</v>
      </c>
      <c r="H9187" s="44">
        <v>1.3572333097E10</v>
      </c>
      <c r="I9187" s="19" t="s">
        <v>332</v>
      </c>
    </row>
    <row r="9188">
      <c r="A9188" s="41">
        <v>44411.0</v>
      </c>
      <c r="B9188" s="19">
        <v>951737.0</v>
      </c>
      <c r="C9188" s="19">
        <v>0.0</v>
      </c>
      <c r="D9188" s="42">
        <v>48.1</v>
      </c>
      <c r="E9188" s="43">
        <v>1.0</v>
      </c>
      <c r="F9188" s="19" t="s">
        <v>29</v>
      </c>
      <c r="G9188" s="19" t="s">
        <v>30</v>
      </c>
      <c r="H9188" s="44">
        <v>2.3985487E7</v>
      </c>
      <c r="I9188" s="19" t="s">
        <v>260</v>
      </c>
    </row>
    <row r="9189">
      <c r="A9189" s="41">
        <v>44412.0</v>
      </c>
      <c r="B9189" s="19">
        <v>952294.0</v>
      </c>
      <c r="C9189" s="19">
        <v>0.0</v>
      </c>
      <c r="D9189" s="42">
        <v>58.3</v>
      </c>
      <c r="E9189" s="43">
        <v>1.0</v>
      </c>
      <c r="F9189" s="19" t="s">
        <v>29</v>
      </c>
      <c r="G9189" s="19" t="s">
        <v>30</v>
      </c>
      <c r="H9189" s="44">
        <v>7.7471437E7</v>
      </c>
      <c r="I9189" s="19" t="s">
        <v>262</v>
      </c>
    </row>
    <row r="9190">
      <c r="A9190" s="41">
        <v>44416.0</v>
      </c>
      <c r="B9190" s="19">
        <v>955341.0</v>
      </c>
      <c r="C9190" s="19">
        <v>1.0</v>
      </c>
      <c r="D9190" s="42">
        <v>37.4</v>
      </c>
      <c r="E9190" s="43">
        <v>1.0</v>
      </c>
      <c r="F9190" s="19" t="s">
        <v>29</v>
      </c>
      <c r="G9190" s="19" t="s">
        <v>30</v>
      </c>
      <c r="H9190" s="44">
        <v>7.21921823E8</v>
      </c>
      <c r="I9190" s="19" t="s">
        <v>264</v>
      </c>
    </row>
    <row r="9191">
      <c r="A9191" s="41">
        <v>44417.0</v>
      </c>
      <c r="B9191" s="19">
        <v>957096.0</v>
      </c>
      <c r="C9191" s="19">
        <v>1.0</v>
      </c>
      <c r="D9191" s="42">
        <v>36.8</v>
      </c>
      <c r="E9191" s="43">
        <v>1.0</v>
      </c>
      <c r="F9191" s="19" t="s">
        <v>29</v>
      </c>
      <c r="G9191" s="19" t="s">
        <v>30</v>
      </c>
      <c r="H9191" s="44">
        <v>7.22005374E8</v>
      </c>
      <c r="I9191" s="19" t="s">
        <v>265</v>
      </c>
    </row>
    <row r="9192">
      <c r="A9192" s="41">
        <v>44420.0</v>
      </c>
      <c r="B9192" s="19">
        <v>959136.0</v>
      </c>
      <c r="C9192" s="19">
        <v>0.0</v>
      </c>
      <c r="D9192" s="42">
        <v>10.4</v>
      </c>
      <c r="E9192" s="43">
        <v>1.0</v>
      </c>
      <c r="F9192" s="19" t="s">
        <v>29</v>
      </c>
      <c r="G9192" s="19" t="s">
        <v>30</v>
      </c>
      <c r="H9192" s="44">
        <v>7.21921823E8</v>
      </c>
      <c r="I9192" s="19" t="s">
        <v>264</v>
      </c>
    </row>
    <row r="9193">
      <c r="A9193" s="41">
        <v>44422.0</v>
      </c>
      <c r="B9193" s="19">
        <v>960406.0</v>
      </c>
      <c r="C9193" s="19">
        <v>0.0</v>
      </c>
      <c r="D9193" s="42">
        <v>22.5</v>
      </c>
      <c r="E9193" s="43">
        <v>1.0</v>
      </c>
      <c r="F9193" s="19" t="s">
        <v>29</v>
      </c>
      <c r="G9193" s="19" t="s">
        <v>30</v>
      </c>
      <c r="H9193" s="44">
        <v>7.22005374E8</v>
      </c>
      <c r="I9193" s="19" t="s">
        <v>265</v>
      </c>
    </row>
    <row r="9194">
      <c r="A9194" s="41">
        <v>44411.0</v>
      </c>
      <c r="B9194" s="19">
        <v>951933.0</v>
      </c>
      <c r="C9194" s="19">
        <v>0.0</v>
      </c>
      <c r="D9194" s="42">
        <v>37.7</v>
      </c>
      <c r="E9194" s="43">
        <v>1.0</v>
      </c>
      <c r="F9194" s="19" t="s">
        <v>29</v>
      </c>
      <c r="G9194" s="19" t="s">
        <v>30</v>
      </c>
      <c r="H9194" s="44">
        <v>7.21921823E8</v>
      </c>
      <c r="I9194" s="19" t="s">
        <v>264</v>
      </c>
    </row>
    <row r="9195">
      <c r="A9195" s="41">
        <v>44416.0</v>
      </c>
      <c r="B9195" s="19">
        <v>955651.0</v>
      </c>
      <c r="C9195" s="19">
        <v>0.0</v>
      </c>
      <c r="D9195" s="42">
        <v>64.7</v>
      </c>
      <c r="E9195" s="43">
        <v>1.0</v>
      </c>
      <c r="F9195" s="19" t="s">
        <v>29</v>
      </c>
      <c r="G9195" s="19" t="s">
        <v>30</v>
      </c>
      <c r="H9195" s="44">
        <v>7.22005377E8</v>
      </c>
      <c r="I9195" s="19" t="s">
        <v>266</v>
      </c>
    </row>
    <row r="9196">
      <c r="A9196" s="41">
        <v>44418.0</v>
      </c>
      <c r="B9196" s="19">
        <v>957784.0</v>
      </c>
      <c r="C9196" s="19">
        <v>0.0</v>
      </c>
      <c r="D9196" s="42">
        <v>65.8</v>
      </c>
      <c r="E9196" s="43">
        <v>1.0</v>
      </c>
      <c r="F9196" s="19" t="s">
        <v>29</v>
      </c>
      <c r="G9196" s="19" t="s">
        <v>30</v>
      </c>
      <c r="H9196" s="44">
        <v>7.22005377E8</v>
      </c>
      <c r="I9196" s="19" t="s">
        <v>266</v>
      </c>
    </row>
    <row r="9197">
      <c r="A9197" s="41">
        <v>44419.0</v>
      </c>
      <c r="B9197" s="19">
        <v>958403.0</v>
      </c>
      <c r="C9197" s="19">
        <v>0.0</v>
      </c>
      <c r="D9197" s="42">
        <v>69.7</v>
      </c>
      <c r="E9197" s="43">
        <v>1.0</v>
      </c>
      <c r="F9197" s="19" t="s">
        <v>29</v>
      </c>
      <c r="G9197" s="19" t="s">
        <v>30</v>
      </c>
      <c r="H9197" s="44">
        <v>2.3985487E7</v>
      </c>
      <c r="I9197" s="19" t="s">
        <v>260</v>
      </c>
    </row>
    <row r="9198">
      <c r="A9198" s="41">
        <v>44423.0</v>
      </c>
      <c r="B9198" s="19">
        <v>960859.0</v>
      </c>
      <c r="C9198" s="19">
        <v>0.0</v>
      </c>
      <c r="D9198" s="42">
        <v>25.6</v>
      </c>
      <c r="E9198" s="43">
        <v>1.0</v>
      </c>
      <c r="F9198" s="19" t="s">
        <v>29</v>
      </c>
      <c r="G9198" s="19" t="s">
        <v>30</v>
      </c>
      <c r="H9198" s="44">
        <v>7.21921823E8</v>
      </c>
      <c r="I9198" s="19" t="s">
        <v>264</v>
      </c>
    </row>
    <row r="9199">
      <c r="A9199" s="41">
        <v>44414.0</v>
      </c>
      <c r="B9199" s="19">
        <v>954497.0</v>
      </c>
      <c r="C9199" s="19">
        <v>0.0</v>
      </c>
      <c r="D9199" s="42">
        <v>76.5</v>
      </c>
      <c r="E9199" s="43">
        <v>1.0</v>
      </c>
      <c r="F9199" s="19" t="s">
        <v>29</v>
      </c>
      <c r="G9199" s="19" t="s">
        <v>30</v>
      </c>
      <c r="H9199" s="44">
        <v>7.21921823E8</v>
      </c>
      <c r="I9199" s="19" t="s">
        <v>264</v>
      </c>
    </row>
    <row r="9200">
      <c r="A9200" s="41">
        <v>44417.0</v>
      </c>
      <c r="B9200" s="19">
        <v>956357.0</v>
      </c>
      <c r="C9200" s="19">
        <v>0.0</v>
      </c>
      <c r="D9200" s="42">
        <v>45.5</v>
      </c>
      <c r="E9200" s="43">
        <v>1.0</v>
      </c>
      <c r="F9200" s="19" t="s">
        <v>29</v>
      </c>
      <c r="G9200" s="19" t="s">
        <v>30</v>
      </c>
      <c r="H9200" s="44">
        <v>1.3568665881E10</v>
      </c>
      <c r="I9200" s="19" t="s">
        <v>331</v>
      </c>
    </row>
    <row r="9201">
      <c r="A9201" s="41">
        <v>44420.0</v>
      </c>
      <c r="B9201" s="19">
        <v>959317.0</v>
      </c>
      <c r="C9201" s="19">
        <v>1.0</v>
      </c>
      <c r="D9201" s="42">
        <v>13.2</v>
      </c>
      <c r="E9201" s="43">
        <v>1.0</v>
      </c>
      <c r="F9201" s="19" t="s">
        <v>29</v>
      </c>
      <c r="G9201" s="19" t="s">
        <v>30</v>
      </c>
      <c r="H9201" s="44">
        <v>7.22005374E8</v>
      </c>
      <c r="I9201" s="19" t="s">
        <v>265</v>
      </c>
    </row>
    <row r="9202">
      <c r="A9202" s="41">
        <v>44410.0</v>
      </c>
      <c r="B9202" s="19">
        <v>950636.0</v>
      </c>
      <c r="C9202" s="19">
        <v>0.0</v>
      </c>
      <c r="D9202" s="42">
        <v>112.0</v>
      </c>
      <c r="E9202" s="43">
        <v>1.0</v>
      </c>
      <c r="F9202" s="19" t="s">
        <v>29</v>
      </c>
      <c r="G9202" s="19" t="s">
        <v>30</v>
      </c>
      <c r="H9202" s="44">
        <v>7.22005374E8</v>
      </c>
      <c r="I9202" s="19" t="s">
        <v>265</v>
      </c>
    </row>
    <row r="9203">
      <c r="A9203" s="41">
        <v>44411.0</v>
      </c>
      <c r="B9203" s="19">
        <v>951907.0</v>
      </c>
      <c r="C9203" s="19">
        <v>1.0</v>
      </c>
      <c r="D9203" s="42">
        <v>35.5</v>
      </c>
      <c r="E9203" s="43">
        <v>1.0</v>
      </c>
      <c r="F9203" s="19" t="s">
        <v>29</v>
      </c>
      <c r="G9203" s="19" t="s">
        <v>30</v>
      </c>
      <c r="H9203" s="44">
        <v>1.3568665881E10</v>
      </c>
      <c r="I9203" s="19" t="s">
        <v>331</v>
      </c>
    </row>
    <row r="9204">
      <c r="A9204" s="41">
        <v>44412.0</v>
      </c>
      <c r="B9204" s="19">
        <v>952344.0</v>
      </c>
      <c r="C9204" s="19">
        <v>0.0</v>
      </c>
      <c r="D9204" s="42">
        <v>20.3</v>
      </c>
      <c r="E9204" s="43">
        <v>1.0</v>
      </c>
      <c r="F9204" s="19" t="s">
        <v>29</v>
      </c>
      <c r="G9204" s="19" t="s">
        <v>30</v>
      </c>
      <c r="H9204" s="44">
        <v>7.21921823E8</v>
      </c>
      <c r="I9204" s="19" t="s">
        <v>264</v>
      </c>
    </row>
    <row r="9205">
      <c r="A9205" s="41">
        <v>44413.0</v>
      </c>
      <c r="B9205" s="19">
        <v>953873.0</v>
      </c>
      <c r="C9205" s="19">
        <v>0.0</v>
      </c>
      <c r="D9205" s="42">
        <v>61.2</v>
      </c>
      <c r="E9205" s="43">
        <v>1.0</v>
      </c>
      <c r="F9205" s="19" t="s">
        <v>29</v>
      </c>
      <c r="G9205" s="19" t="s">
        <v>30</v>
      </c>
      <c r="H9205" s="44">
        <v>7.21921823E8</v>
      </c>
      <c r="I9205" s="19" t="s">
        <v>264</v>
      </c>
    </row>
    <row r="9206">
      <c r="A9206" s="41">
        <v>44416.0</v>
      </c>
      <c r="B9206" s="19">
        <v>956223.0</v>
      </c>
      <c r="C9206" s="19">
        <v>0.0</v>
      </c>
      <c r="D9206" s="42">
        <v>65.5</v>
      </c>
      <c r="E9206" s="43">
        <v>1.0</v>
      </c>
      <c r="F9206" s="19" t="s">
        <v>29</v>
      </c>
      <c r="G9206" s="19" t="s">
        <v>30</v>
      </c>
      <c r="H9206" s="44">
        <v>7.21921823E8</v>
      </c>
      <c r="I9206" s="19" t="s">
        <v>264</v>
      </c>
    </row>
    <row r="9207">
      <c r="A9207" s="41">
        <v>44417.0</v>
      </c>
      <c r="B9207" s="19">
        <v>956361.0</v>
      </c>
      <c r="C9207" s="19">
        <v>1.0</v>
      </c>
      <c r="D9207" s="42">
        <v>395.6</v>
      </c>
      <c r="E9207" s="43">
        <v>1.0</v>
      </c>
      <c r="F9207" s="19" t="s">
        <v>29</v>
      </c>
      <c r="G9207" s="19" t="s">
        <v>30</v>
      </c>
      <c r="H9207" s="44">
        <v>7.22005383E8</v>
      </c>
      <c r="I9207" s="19" t="s">
        <v>267</v>
      </c>
    </row>
    <row r="9208">
      <c r="A9208" s="41">
        <v>44412.0</v>
      </c>
      <c r="B9208" s="19">
        <v>952021.0</v>
      </c>
      <c r="C9208" s="19">
        <v>0.0</v>
      </c>
      <c r="D9208" s="42">
        <v>82.0</v>
      </c>
      <c r="E9208" s="43">
        <v>1.0</v>
      </c>
      <c r="F9208" s="19" t="s">
        <v>29</v>
      </c>
      <c r="G9208" s="19" t="s">
        <v>30</v>
      </c>
      <c r="H9208" s="44">
        <v>7.7471437E7</v>
      </c>
      <c r="I9208" s="19" t="s">
        <v>262</v>
      </c>
    </row>
    <row r="9209">
      <c r="A9209" s="41">
        <v>44413.0</v>
      </c>
      <c r="B9209" s="19">
        <v>953074.0</v>
      </c>
      <c r="C9209" s="19">
        <v>0.0</v>
      </c>
      <c r="D9209" s="42">
        <v>87.5</v>
      </c>
      <c r="E9209" s="43">
        <v>1.0</v>
      </c>
      <c r="F9209" s="19" t="s">
        <v>29</v>
      </c>
      <c r="G9209" s="19" t="s">
        <v>30</v>
      </c>
      <c r="H9209" s="44">
        <v>7.21921823E8</v>
      </c>
      <c r="I9209" s="19" t="s">
        <v>264</v>
      </c>
    </row>
    <row r="9210">
      <c r="A9210" s="41">
        <v>44422.0</v>
      </c>
      <c r="B9210" s="19">
        <v>960150.0</v>
      </c>
      <c r="C9210" s="19">
        <v>1.0</v>
      </c>
      <c r="D9210" s="42">
        <v>27.9</v>
      </c>
      <c r="E9210" s="43">
        <v>1.0</v>
      </c>
      <c r="F9210" s="19" t="s">
        <v>29</v>
      </c>
      <c r="G9210" s="19" t="s">
        <v>30</v>
      </c>
      <c r="H9210" s="44">
        <v>1.3568665881E10</v>
      </c>
      <c r="I9210" s="19" t="s">
        <v>331</v>
      </c>
    </row>
    <row r="9211">
      <c r="A9211" s="41">
        <v>44423.0</v>
      </c>
      <c r="B9211" s="19">
        <v>960686.0</v>
      </c>
      <c r="C9211" s="19">
        <v>1.0</v>
      </c>
      <c r="D9211" s="42">
        <v>21.9</v>
      </c>
      <c r="E9211" s="43">
        <v>1.0</v>
      </c>
      <c r="F9211" s="19" t="s">
        <v>29</v>
      </c>
      <c r="G9211" s="19" t="s">
        <v>30</v>
      </c>
      <c r="H9211" s="44">
        <v>7.7471437E7</v>
      </c>
      <c r="I9211" s="19" t="s">
        <v>262</v>
      </c>
    </row>
    <row r="9212">
      <c r="A9212" s="41">
        <v>44423.0</v>
      </c>
      <c r="B9212" s="19">
        <v>960900.0</v>
      </c>
      <c r="C9212" s="19">
        <v>0.0</v>
      </c>
      <c r="D9212" s="42">
        <v>103.4</v>
      </c>
      <c r="E9212" s="43">
        <v>1.0</v>
      </c>
      <c r="F9212" s="19" t="s">
        <v>29</v>
      </c>
      <c r="G9212" s="19" t="s">
        <v>30</v>
      </c>
      <c r="H9212" s="44">
        <v>7.21921823E8</v>
      </c>
      <c r="I9212" s="19" t="s">
        <v>264</v>
      </c>
    </row>
    <row r="9213">
      <c r="A9213" s="41">
        <v>44416.0</v>
      </c>
      <c r="B9213" s="19">
        <v>955949.0</v>
      </c>
      <c r="C9213" s="19">
        <v>1.0</v>
      </c>
      <c r="D9213" s="42">
        <v>64.9</v>
      </c>
      <c r="E9213" s="43">
        <v>1.0</v>
      </c>
      <c r="F9213" s="19" t="s">
        <v>29</v>
      </c>
      <c r="G9213" s="19" t="s">
        <v>30</v>
      </c>
      <c r="H9213" s="44">
        <v>7.7471437E7</v>
      </c>
      <c r="I9213" s="19" t="s">
        <v>262</v>
      </c>
    </row>
    <row r="9214">
      <c r="A9214" s="41">
        <v>44416.0</v>
      </c>
      <c r="B9214" s="19">
        <v>955306.0</v>
      </c>
      <c r="C9214" s="19">
        <v>1.0</v>
      </c>
      <c r="D9214" s="42">
        <v>12.0</v>
      </c>
      <c r="E9214" s="43">
        <v>1.0</v>
      </c>
      <c r="F9214" s="19" t="s">
        <v>29</v>
      </c>
      <c r="G9214" s="19" t="s">
        <v>30</v>
      </c>
      <c r="H9214" s="44">
        <v>1.27642957E8</v>
      </c>
      <c r="I9214" s="19" t="s">
        <v>263</v>
      </c>
    </row>
    <row r="9215">
      <c r="A9215" s="41">
        <v>44416.0</v>
      </c>
      <c r="B9215" s="19">
        <v>956053.0</v>
      </c>
      <c r="C9215" s="19">
        <v>0.0</v>
      </c>
      <c r="D9215" s="42">
        <v>32.5</v>
      </c>
      <c r="E9215" s="43">
        <v>1.0</v>
      </c>
      <c r="F9215" s="19" t="s">
        <v>29</v>
      </c>
      <c r="G9215" s="19" t="s">
        <v>30</v>
      </c>
      <c r="H9215" s="44">
        <v>6.3850117E7</v>
      </c>
      <c r="I9215" s="19" t="s">
        <v>261</v>
      </c>
    </row>
    <row r="9216">
      <c r="A9216" s="41">
        <v>44420.0</v>
      </c>
      <c r="B9216" s="19">
        <v>959138.0</v>
      </c>
      <c r="C9216" s="19">
        <v>0.0</v>
      </c>
      <c r="D9216" s="42">
        <v>56.7</v>
      </c>
      <c r="E9216" s="43">
        <v>1.0</v>
      </c>
      <c r="F9216" s="19" t="s">
        <v>29</v>
      </c>
      <c r="G9216" s="19" t="s">
        <v>30</v>
      </c>
      <c r="H9216" s="44">
        <v>7.7471437E7</v>
      </c>
      <c r="I9216" s="19" t="s">
        <v>262</v>
      </c>
    </row>
    <row r="9217">
      <c r="A9217" s="41">
        <v>44412.0</v>
      </c>
      <c r="B9217" s="19">
        <v>952427.0</v>
      </c>
      <c r="C9217" s="19">
        <v>0.0</v>
      </c>
      <c r="D9217" s="42">
        <v>93.6</v>
      </c>
      <c r="E9217" s="43">
        <v>1.0</v>
      </c>
      <c r="F9217" s="19" t="s">
        <v>29</v>
      </c>
      <c r="G9217" s="19" t="s">
        <v>30</v>
      </c>
      <c r="H9217" s="44">
        <v>7.7471437E7</v>
      </c>
      <c r="I9217" s="19" t="s">
        <v>262</v>
      </c>
    </row>
    <row r="9218">
      <c r="A9218" s="41">
        <v>44418.0</v>
      </c>
      <c r="B9218" s="19">
        <v>957579.0</v>
      </c>
      <c r="C9218" s="19">
        <v>0.0</v>
      </c>
      <c r="D9218" s="42">
        <v>109.4</v>
      </c>
      <c r="E9218" s="43">
        <v>1.0</v>
      </c>
      <c r="F9218" s="19" t="s">
        <v>29</v>
      </c>
      <c r="G9218" s="19" t="s">
        <v>30</v>
      </c>
      <c r="H9218" s="44">
        <v>7.21921823E8</v>
      </c>
      <c r="I9218" s="19" t="s">
        <v>264</v>
      </c>
    </row>
    <row r="9219">
      <c r="A9219" s="41">
        <v>44423.0</v>
      </c>
      <c r="B9219" s="19">
        <v>960713.0</v>
      </c>
      <c r="C9219" s="19">
        <v>0.0</v>
      </c>
      <c r="D9219" s="42">
        <v>27.0</v>
      </c>
      <c r="E9219" s="43">
        <v>1.0</v>
      </c>
      <c r="F9219" s="19" t="s">
        <v>29</v>
      </c>
      <c r="G9219" s="19" t="s">
        <v>30</v>
      </c>
      <c r="H9219" s="44">
        <v>7.21921823E8</v>
      </c>
      <c r="I9219" s="19" t="s">
        <v>264</v>
      </c>
    </row>
    <row r="9220">
      <c r="A9220" s="41">
        <v>44409.0</v>
      </c>
      <c r="B9220" s="19">
        <v>949221.0</v>
      </c>
      <c r="C9220" s="19">
        <v>1.0</v>
      </c>
      <c r="D9220" s="42">
        <v>72.9</v>
      </c>
      <c r="E9220" s="43">
        <v>1.0</v>
      </c>
      <c r="F9220" s="19" t="s">
        <v>29</v>
      </c>
      <c r="G9220" s="19" t="s">
        <v>30</v>
      </c>
      <c r="H9220" s="44">
        <v>7.7471437E7</v>
      </c>
      <c r="I9220" s="19" t="s">
        <v>262</v>
      </c>
    </row>
    <row r="9221">
      <c r="A9221" s="41">
        <v>44412.0</v>
      </c>
      <c r="B9221" s="19">
        <v>952549.0</v>
      </c>
      <c r="C9221" s="19">
        <v>1.0</v>
      </c>
      <c r="D9221" s="42">
        <v>38.9</v>
      </c>
      <c r="E9221" s="43">
        <v>1.0</v>
      </c>
      <c r="F9221" s="19" t="s">
        <v>29</v>
      </c>
      <c r="G9221" s="19" t="s">
        <v>30</v>
      </c>
      <c r="H9221" s="44">
        <v>7.7471437E7</v>
      </c>
      <c r="I9221" s="19" t="s">
        <v>262</v>
      </c>
    </row>
    <row r="9222">
      <c r="A9222" s="41">
        <v>44417.0</v>
      </c>
      <c r="B9222" s="19">
        <v>956561.0</v>
      </c>
      <c r="C9222" s="19">
        <v>0.0</v>
      </c>
      <c r="D9222" s="42">
        <v>69.2</v>
      </c>
      <c r="E9222" s="43">
        <v>1.0</v>
      </c>
      <c r="F9222" s="19" t="s">
        <v>29</v>
      </c>
      <c r="G9222" s="19" t="s">
        <v>30</v>
      </c>
      <c r="H9222" s="44">
        <v>7.21921823E8</v>
      </c>
      <c r="I9222" s="19" t="s">
        <v>264</v>
      </c>
    </row>
    <row r="9223">
      <c r="A9223" s="41">
        <v>44417.0</v>
      </c>
      <c r="B9223" s="19">
        <v>956786.0</v>
      </c>
      <c r="C9223" s="19">
        <v>1.0</v>
      </c>
      <c r="D9223" s="42">
        <v>31.7</v>
      </c>
      <c r="E9223" s="43">
        <v>1.0</v>
      </c>
      <c r="F9223" s="19" t="s">
        <v>29</v>
      </c>
      <c r="G9223" s="19" t="s">
        <v>30</v>
      </c>
      <c r="H9223" s="44">
        <v>7.22005377E8</v>
      </c>
      <c r="I9223" s="19" t="s">
        <v>266</v>
      </c>
    </row>
    <row r="9224">
      <c r="A9224" s="41">
        <v>44420.0</v>
      </c>
      <c r="B9224" s="19">
        <v>959037.0</v>
      </c>
      <c r="C9224" s="19">
        <v>0.0</v>
      </c>
      <c r="D9224" s="42">
        <v>48.2</v>
      </c>
      <c r="E9224" s="43">
        <v>1.0</v>
      </c>
      <c r="F9224" s="19" t="s">
        <v>29</v>
      </c>
      <c r="G9224" s="19" t="s">
        <v>30</v>
      </c>
      <c r="H9224" s="44">
        <v>7.21921823E8</v>
      </c>
      <c r="I9224" s="19" t="s">
        <v>264</v>
      </c>
    </row>
    <row r="9225">
      <c r="A9225" s="41">
        <v>44422.0</v>
      </c>
      <c r="B9225" s="19">
        <v>960328.0</v>
      </c>
      <c r="C9225" s="19">
        <v>0.0</v>
      </c>
      <c r="D9225" s="42">
        <v>95.7</v>
      </c>
      <c r="E9225" s="43">
        <v>1.0</v>
      </c>
      <c r="F9225" s="19" t="s">
        <v>29</v>
      </c>
      <c r="G9225" s="19" t="s">
        <v>30</v>
      </c>
      <c r="H9225" s="44">
        <v>1.3568665881E10</v>
      </c>
      <c r="I9225" s="19" t="s">
        <v>331</v>
      </c>
    </row>
    <row r="9226">
      <c r="A9226" s="41">
        <v>44415.0</v>
      </c>
      <c r="B9226" s="19">
        <v>955123.0</v>
      </c>
      <c r="C9226" s="19">
        <v>0.0</v>
      </c>
      <c r="D9226" s="42">
        <v>16.2</v>
      </c>
      <c r="E9226" s="43">
        <v>1.0</v>
      </c>
      <c r="F9226" s="19" t="s">
        <v>29</v>
      </c>
      <c r="G9226" s="19" t="s">
        <v>30</v>
      </c>
      <c r="H9226" s="44">
        <v>7.21921823E8</v>
      </c>
      <c r="I9226" s="19" t="s">
        <v>264</v>
      </c>
    </row>
    <row r="9227">
      <c r="A9227" s="41">
        <v>44416.0</v>
      </c>
      <c r="B9227" s="19">
        <v>955513.0</v>
      </c>
      <c r="C9227" s="19">
        <v>1.0</v>
      </c>
      <c r="D9227" s="42">
        <v>50.7</v>
      </c>
      <c r="E9227" s="43">
        <v>1.0</v>
      </c>
      <c r="F9227" s="19" t="s">
        <v>29</v>
      </c>
      <c r="G9227" s="19" t="s">
        <v>30</v>
      </c>
      <c r="H9227" s="44">
        <v>7.21921823E8</v>
      </c>
      <c r="I9227" s="19" t="s">
        <v>264</v>
      </c>
    </row>
    <row r="9228">
      <c r="A9228" s="41">
        <v>44418.0</v>
      </c>
      <c r="B9228" s="19">
        <v>957834.0</v>
      </c>
      <c r="C9228" s="19">
        <v>0.0</v>
      </c>
      <c r="D9228" s="42">
        <v>41.5</v>
      </c>
      <c r="E9228" s="43">
        <v>1.0</v>
      </c>
      <c r="F9228" s="19" t="s">
        <v>29</v>
      </c>
      <c r="G9228" s="19" t="s">
        <v>30</v>
      </c>
      <c r="H9228" s="44">
        <v>7.21921823E8</v>
      </c>
      <c r="I9228" s="19" t="s">
        <v>264</v>
      </c>
    </row>
    <row r="9229">
      <c r="A9229" s="41">
        <v>44418.0</v>
      </c>
      <c r="B9229" s="19">
        <v>957207.0</v>
      </c>
      <c r="C9229" s="19">
        <v>1.0</v>
      </c>
      <c r="D9229" s="42">
        <v>22.2</v>
      </c>
      <c r="E9229" s="43">
        <v>1.0</v>
      </c>
      <c r="F9229" s="19" t="s">
        <v>29</v>
      </c>
      <c r="G9229" s="19" t="s">
        <v>30</v>
      </c>
      <c r="H9229" s="44">
        <v>7.21921823E8</v>
      </c>
      <c r="I9229" s="19" t="s">
        <v>264</v>
      </c>
    </row>
    <row r="9230">
      <c r="A9230" s="41">
        <v>44422.0</v>
      </c>
      <c r="B9230" s="19">
        <v>960409.0</v>
      </c>
      <c r="C9230" s="19">
        <v>0.0</v>
      </c>
      <c r="D9230" s="42">
        <v>14.8</v>
      </c>
      <c r="E9230" s="43">
        <v>1.0</v>
      </c>
      <c r="F9230" s="19" t="s">
        <v>29</v>
      </c>
      <c r="G9230" s="19" t="s">
        <v>30</v>
      </c>
      <c r="H9230" s="44">
        <v>7.22005383E8</v>
      </c>
      <c r="I9230" s="19" t="s">
        <v>267</v>
      </c>
    </row>
    <row r="9231">
      <c r="A9231" s="41">
        <v>44411.0</v>
      </c>
      <c r="B9231" s="19">
        <v>951503.0</v>
      </c>
      <c r="C9231" s="19">
        <v>0.0</v>
      </c>
      <c r="D9231" s="42">
        <v>36.1</v>
      </c>
      <c r="E9231" s="43">
        <v>1.0</v>
      </c>
      <c r="F9231" s="19" t="s">
        <v>29</v>
      </c>
      <c r="G9231" s="19" t="s">
        <v>30</v>
      </c>
      <c r="H9231" s="44">
        <v>7.21921823E8</v>
      </c>
      <c r="I9231" s="19" t="s">
        <v>264</v>
      </c>
    </row>
    <row r="9232">
      <c r="A9232" s="41">
        <v>44412.0</v>
      </c>
      <c r="B9232" s="19">
        <v>952343.0</v>
      </c>
      <c r="C9232" s="19">
        <v>1.0</v>
      </c>
      <c r="D9232" s="42">
        <v>49.1</v>
      </c>
      <c r="E9232" s="43">
        <v>1.0</v>
      </c>
      <c r="F9232" s="19" t="s">
        <v>29</v>
      </c>
      <c r="G9232" s="19" t="s">
        <v>30</v>
      </c>
      <c r="H9232" s="44">
        <v>7.7471437E7</v>
      </c>
      <c r="I9232" s="19" t="s">
        <v>262</v>
      </c>
    </row>
    <row r="9233">
      <c r="A9233" s="41">
        <v>44412.0</v>
      </c>
      <c r="B9233" s="19">
        <v>952557.0</v>
      </c>
      <c r="C9233" s="19">
        <v>0.0</v>
      </c>
      <c r="D9233" s="42">
        <v>102.3</v>
      </c>
      <c r="E9233" s="43">
        <v>1.0</v>
      </c>
      <c r="F9233" s="19" t="s">
        <v>29</v>
      </c>
      <c r="G9233" s="19" t="s">
        <v>30</v>
      </c>
      <c r="H9233" s="44">
        <v>7.21921823E8</v>
      </c>
      <c r="I9233" s="19" t="s">
        <v>264</v>
      </c>
    </row>
    <row r="9234">
      <c r="A9234" s="41">
        <v>44412.0</v>
      </c>
      <c r="B9234" s="19">
        <v>952737.0</v>
      </c>
      <c r="C9234" s="19">
        <v>0.0</v>
      </c>
      <c r="D9234" s="42">
        <v>35.2</v>
      </c>
      <c r="E9234" s="43">
        <v>1.0</v>
      </c>
      <c r="F9234" s="19" t="s">
        <v>29</v>
      </c>
      <c r="G9234" s="19" t="s">
        <v>30</v>
      </c>
      <c r="H9234" s="44">
        <v>1.3568665881E10</v>
      </c>
      <c r="I9234" s="19" t="s">
        <v>331</v>
      </c>
    </row>
    <row r="9235">
      <c r="A9235" s="41">
        <v>44420.0</v>
      </c>
      <c r="B9235" s="19">
        <v>958758.0</v>
      </c>
      <c r="C9235" s="19">
        <v>0.0</v>
      </c>
      <c r="D9235" s="42">
        <v>60.0</v>
      </c>
      <c r="E9235" s="43">
        <v>1.0</v>
      </c>
      <c r="F9235" s="19" t="s">
        <v>29</v>
      </c>
      <c r="G9235" s="19" t="s">
        <v>30</v>
      </c>
      <c r="H9235" s="44">
        <v>7.7471437E7</v>
      </c>
      <c r="I9235" s="19" t="s">
        <v>262</v>
      </c>
    </row>
    <row r="9236">
      <c r="A9236" s="41">
        <v>44421.0</v>
      </c>
      <c r="B9236" s="19">
        <v>959948.0</v>
      </c>
      <c r="C9236" s="19">
        <v>1.0</v>
      </c>
      <c r="D9236" s="42">
        <v>18.8</v>
      </c>
      <c r="E9236" s="43">
        <v>1.0</v>
      </c>
      <c r="F9236" s="19" t="s">
        <v>29</v>
      </c>
      <c r="G9236" s="19" t="s">
        <v>30</v>
      </c>
      <c r="H9236" s="44">
        <v>7.22005374E8</v>
      </c>
      <c r="I9236" s="19" t="s">
        <v>265</v>
      </c>
    </row>
    <row r="9237">
      <c r="A9237" s="41">
        <v>44421.0</v>
      </c>
      <c r="B9237" s="19">
        <v>959604.0</v>
      </c>
      <c r="C9237" s="19">
        <v>1.0</v>
      </c>
      <c r="D9237" s="42">
        <v>23.4</v>
      </c>
      <c r="E9237" s="43">
        <v>1.0</v>
      </c>
      <c r="F9237" s="19" t="s">
        <v>29</v>
      </c>
      <c r="G9237" s="19" t="s">
        <v>30</v>
      </c>
      <c r="H9237" s="44">
        <v>7.21921823E8</v>
      </c>
      <c r="I9237" s="19" t="s">
        <v>264</v>
      </c>
    </row>
    <row r="9238">
      <c r="A9238" s="41">
        <v>44420.0</v>
      </c>
      <c r="B9238" s="19">
        <v>959231.0</v>
      </c>
      <c r="C9238" s="19">
        <v>0.0</v>
      </c>
      <c r="D9238" s="42">
        <v>82.5</v>
      </c>
      <c r="E9238" s="43">
        <v>1.0</v>
      </c>
      <c r="F9238" s="19" t="s">
        <v>29</v>
      </c>
      <c r="G9238" s="19" t="s">
        <v>30</v>
      </c>
      <c r="H9238" s="44">
        <v>7.21921823E8</v>
      </c>
      <c r="I9238" s="19" t="s">
        <v>264</v>
      </c>
    </row>
    <row r="9239">
      <c r="A9239" s="41">
        <v>44409.0</v>
      </c>
      <c r="B9239" s="19">
        <v>949292.0</v>
      </c>
      <c r="C9239" s="19">
        <v>1.0</v>
      </c>
      <c r="D9239" s="42">
        <v>100.4</v>
      </c>
      <c r="E9239" s="43">
        <v>1.0</v>
      </c>
      <c r="F9239" s="19" t="s">
        <v>29</v>
      </c>
      <c r="G9239" s="19" t="s">
        <v>30</v>
      </c>
      <c r="H9239" s="44">
        <v>1.3568665881E10</v>
      </c>
      <c r="I9239" s="19" t="s">
        <v>331</v>
      </c>
    </row>
    <row r="9240">
      <c r="A9240" s="41">
        <v>44414.0</v>
      </c>
      <c r="B9240" s="19">
        <v>954515.0</v>
      </c>
      <c r="C9240" s="19">
        <v>0.0</v>
      </c>
      <c r="D9240" s="42">
        <v>33.1</v>
      </c>
      <c r="E9240" s="43">
        <v>1.0</v>
      </c>
      <c r="F9240" s="19" t="s">
        <v>29</v>
      </c>
      <c r="G9240" s="19" t="s">
        <v>30</v>
      </c>
      <c r="H9240" s="44">
        <v>7.21921823E8</v>
      </c>
      <c r="I9240" s="19" t="s">
        <v>264</v>
      </c>
    </row>
    <row r="9241">
      <c r="A9241" s="41">
        <v>44423.0</v>
      </c>
      <c r="B9241" s="19">
        <v>960954.0</v>
      </c>
      <c r="C9241" s="19">
        <v>0.0</v>
      </c>
      <c r="D9241" s="42">
        <v>58.6</v>
      </c>
      <c r="E9241" s="43">
        <v>1.0</v>
      </c>
      <c r="F9241" s="19" t="s">
        <v>29</v>
      </c>
      <c r="G9241" s="19" t="s">
        <v>30</v>
      </c>
      <c r="H9241" s="44">
        <v>7.22005377E8</v>
      </c>
      <c r="I9241" s="19" t="s">
        <v>266</v>
      </c>
    </row>
    <row r="9242">
      <c r="A9242" s="41">
        <v>44417.0</v>
      </c>
      <c r="B9242" s="19">
        <v>956720.0</v>
      </c>
      <c r="C9242" s="19">
        <v>0.0</v>
      </c>
      <c r="D9242" s="42">
        <v>58.6</v>
      </c>
      <c r="E9242" s="43">
        <v>1.0</v>
      </c>
      <c r="F9242" s="19" t="s">
        <v>29</v>
      </c>
      <c r="G9242" s="19" t="s">
        <v>30</v>
      </c>
      <c r="H9242" s="44">
        <v>7.22005383E8</v>
      </c>
      <c r="I9242" s="19" t="s">
        <v>267</v>
      </c>
    </row>
    <row r="9243">
      <c r="A9243" s="41">
        <v>44413.0</v>
      </c>
      <c r="B9243" s="19">
        <v>953909.0</v>
      </c>
      <c r="C9243" s="19">
        <v>0.0</v>
      </c>
      <c r="D9243" s="42">
        <v>129.6</v>
      </c>
      <c r="E9243" s="43">
        <v>1.0</v>
      </c>
      <c r="F9243" s="19" t="s">
        <v>29</v>
      </c>
      <c r="G9243" s="19" t="s">
        <v>30</v>
      </c>
      <c r="H9243" s="44">
        <v>7.22005377E8</v>
      </c>
      <c r="I9243" s="19" t="s">
        <v>266</v>
      </c>
    </row>
    <row r="9244">
      <c r="A9244" s="41">
        <v>44415.0</v>
      </c>
      <c r="B9244" s="19">
        <v>955150.0</v>
      </c>
      <c r="C9244" s="19">
        <v>1.0</v>
      </c>
      <c r="D9244" s="42">
        <v>23.8</v>
      </c>
      <c r="E9244" s="43">
        <v>1.0</v>
      </c>
      <c r="F9244" s="19" t="s">
        <v>29</v>
      </c>
      <c r="G9244" s="19" t="s">
        <v>30</v>
      </c>
      <c r="H9244" s="44">
        <v>7.21921823E8</v>
      </c>
      <c r="I9244" s="19" t="s">
        <v>264</v>
      </c>
    </row>
    <row r="9245">
      <c r="A9245" s="41">
        <v>44416.0</v>
      </c>
      <c r="B9245" s="19">
        <v>955814.0</v>
      </c>
      <c r="C9245" s="19">
        <v>0.0</v>
      </c>
      <c r="D9245" s="42">
        <v>6.9</v>
      </c>
      <c r="E9245" s="43">
        <v>1.0</v>
      </c>
      <c r="F9245" s="19" t="s">
        <v>29</v>
      </c>
      <c r="G9245" s="19" t="s">
        <v>30</v>
      </c>
      <c r="H9245" s="44">
        <v>7.22005377E8</v>
      </c>
      <c r="I9245" s="19" t="s">
        <v>266</v>
      </c>
    </row>
    <row r="9246">
      <c r="A9246" s="41">
        <v>44418.0</v>
      </c>
      <c r="B9246" s="19">
        <v>957335.0</v>
      </c>
      <c r="C9246" s="19">
        <v>0.0</v>
      </c>
      <c r="D9246" s="42">
        <v>56.7</v>
      </c>
      <c r="E9246" s="43">
        <v>1.0</v>
      </c>
      <c r="F9246" s="19" t="s">
        <v>29</v>
      </c>
      <c r="G9246" s="19" t="s">
        <v>30</v>
      </c>
      <c r="H9246" s="44">
        <v>6.3850117E7</v>
      </c>
      <c r="I9246" s="19" t="s">
        <v>261</v>
      </c>
    </row>
    <row r="9247">
      <c r="A9247" s="41">
        <v>44419.0</v>
      </c>
      <c r="B9247" s="19">
        <v>958304.0</v>
      </c>
      <c r="C9247" s="19">
        <v>1.0</v>
      </c>
      <c r="D9247" s="42">
        <v>73.1</v>
      </c>
      <c r="E9247" s="43">
        <v>1.0</v>
      </c>
      <c r="F9247" s="19" t="s">
        <v>29</v>
      </c>
      <c r="G9247" s="19" t="s">
        <v>30</v>
      </c>
      <c r="H9247" s="44">
        <v>7.22005377E8</v>
      </c>
      <c r="I9247" s="19" t="s">
        <v>266</v>
      </c>
    </row>
    <row r="9248">
      <c r="A9248" s="41">
        <v>44411.0</v>
      </c>
      <c r="B9248" s="19">
        <v>951849.0</v>
      </c>
      <c r="C9248" s="19">
        <v>0.0</v>
      </c>
      <c r="D9248" s="42">
        <v>86.8</v>
      </c>
      <c r="E9248" s="43">
        <v>1.0</v>
      </c>
      <c r="F9248" s="19" t="s">
        <v>29</v>
      </c>
      <c r="G9248" s="19" t="s">
        <v>30</v>
      </c>
      <c r="H9248" s="44">
        <v>7.7471437E7</v>
      </c>
      <c r="I9248" s="19" t="s">
        <v>262</v>
      </c>
    </row>
    <row r="9249">
      <c r="A9249" s="41">
        <v>44412.0</v>
      </c>
      <c r="B9249" s="19">
        <v>952059.0</v>
      </c>
      <c r="C9249" s="19">
        <v>1.0</v>
      </c>
      <c r="D9249" s="42">
        <v>73.2</v>
      </c>
      <c r="E9249" s="43">
        <v>1.0</v>
      </c>
      <c r="F9249" s="19" t="s">
        <v>29</v>
      </c>
      <c r="G9249" s="19" t="s">
        <v>30</v>
      </c>
      <c r="H9249" s="44">
        <v>7.22005383E8</v>
      </c>
      <c r="I9249" s="19" t="s">
        <v>267</v>
      </c>
    </row>
    <row r="9250">
      <c r="A9250" s="41">
        <v>44413.0</v>
      </c>
      <c r="B9250" s="19">
        <v>953631.0</v>
      </c>
      <c r="C9250" s="19">
        <v>1.0</v>
      </c>
      <c r="D9250" s="42">
        <v>49.1</v>
      </c>
      <c r="E9250" s="43">
        <v>1.0</v>
      </c>
      <c r="F9250" s="19" t="s">
        <v>29</v>
      </c>
      <c r="G9250" s="19" t="s">
        <v>30</v>
      </c>
      <c r="H9250" s="44">
        <v>7.7471437E7</v>
      </c>
      <c r="I9250" s="19" t="s">
        <v>262</v>
      </c>
    </row>
    <row r="9251">
      <c r="A9251" s="41">
        <v>44409.0</v>
      </c>
      <c r="B9251" s="19">
        <v>949219.0</v>
      </c>
      <c r="C9251" s="19">
        <v>1.0</v>
      </c>
      <c r="D9251" s="42">
        <v>88.6</v>
      </c>
      <c r="E9251" s="43">
        <v>1.0</v>
      </c>
      <c r="F9251" s="19" t="s">
        <v>29</v>
      </c>
      <c r="G9251" s="19" t="s">
        <v>30</v>
      </c>
      <c r="H9251" s="44">
        <v>7.7471437E7</v>
      </c>
      <c r="I9251" s="19" t="s">
        <v>262</v>
      </c>
    </row>
    <row r="9252">
      <c r="A9252" s="41">
        <v>44413.0</v>
      </c>
      <c r="B9252" s="19">
        <v>953535.0</v>
      </c>
      <c r="C9252" s="19">
        <v>1.0</v>
      </c>
      <c r="D9252" s="42">
        <v>64.5</v>
      </c>
      <c r="E9252" s="43">
        <v>1.0</v>
      </c>
      <c r="F9252" s="19" t="s">
        <v>29</v>
      </c>
      <c r="G9252" s="19" t="s">
        <v>30</v>
      </c>
      <c r="H9252" s="44">
        <v>7.22005377E8</v>
      </c>
      <c r="I9252" s="19" t="s">
        <v>266</v>
      </c>
    </row>
    <row r="9253">
      <c r="A9253" s="41">
        <v>44416.0</v>
      </c>
      <c r="B9253" s="19">
        <v>955445.0</v>
      </c>
      <c r="C9253" s="19">
        <v>1.0</v>
      </c>
      <c r="D9253" s="42">
        <v>23.9</v>
      </c>
      <c r="E9253" s="43">
        <v>1.0</v>
      </c>
      <c r="F9253" s="19" t="s">
        <v>29</v>
      </c>
      <c r="G9253" s="19" t="s">
        <v>30</v>
      </c>
      <c r="H9253" s="44">
        <v>7.21921823E8</v>
      </c>
      <c r="I9253" s="19" t="s">
        <v>264</v>
      </c>
    </row>
    <row r="9254">
      <c r="A9254" s="41">
        <v>44420.0</v>
      </c>
      <c r="B9254" s="19">
        <v>958615.0</v>
      </c>
      <c r="C9254" s="19">
        <v>1.0</v>
      </c>
      <c r="D9254" s="42">
        <v>185.4</v>
      </c>
      <c r="E9254" s="43">
        <v>1.0</v>
      </c>
      <c r="F9254" s="19" t="s">
        <v>29</v>
      </c>
      <c r="G9254" s="19" t="s">
        <v>30</v>
      </c>
      <c r="H9254" s="44">
        <v>7.7471437E7</v>
      </c>
      <c r="I9254" s="19" t="s">
        <v>262</v>
      </c>
    </row>
    <row r="9255">
      <c r="A9255" s="41">
        <v>44411.0</v>
      </c>
      <c r="B9255" s="19">
        <v>951363.0</v>
      </c>
      <c r="C9255" s="19">
        <v>0.0</v>
      </c>
      <c r="D9255" s="42">
        <v>40.1</v>
      </c>
      <c r="E9255" s="43">
        <v>1.0</v>
      </c>
      <c r="F9255" s="19" t="s">
        <v>29</v>
      </c>
      <c r="G9255" s="19" t="s">
        <v>30</v>
      </c>
      <c r="H9255" s="44">
        <v>7.21921823E8</v>
      </c>
      <c r="I9255" s="19" t="s">
        <v>264</v>
      </c>
    </row>
    <row r="9256">
      <c r="A9256" s="41">
        <v>44412.0</v>
      </c>
      <c r="B9256" s="19">
        <v>952007.0</v>
      </c>
      <c r="C9256" s="19">
        <v>0.0</v>
      </c>
      <c r="D9256" s="42">
        <v>46.8</v>
      </c>
      <c r="E9256" s="43">
        <v>1.0</v>
      </c>
      <c r="F9256" s="19" t="s">
        <v>29</v>
      </c>
      <c r="G9256" s="19" t="s">
        <v>30</v>
      </c>
      <c r="H9256" s="44">
        <v>1.3568665881E10</v>
      </c>
      <c r="I9256" s="19" t="s">
        <v>331</v>
      </c>
    </row>
    <row r="9257">
      <c r="A9257" s="41">
        <v>44412.0</v>
      </c>
      <c r="B9257" s="19">
        <v>952445.0</v>
      </c>
      <c r="C9257" s="19">
        <v>1.0</v>
      </c>
      <c r="D9257" s="42">
        <v>88.6</v>
      </c>
      <c r="E9257" s="43">
        <v>1.0</v>
      </c>
      <c r="F9257" s="19" t="s">
        <v>29</v>
      </c>
      <c r="G9257" s="19" t="s">
        <v>30</v>
      </c>
      <c r="H9257" s="44">
        <v>7.7471437E7</v>
      </c>
      <c r="I9257" s="19" t="s">
        <v>262</v>
      </c>
    </row>
    <row r="9258">
      <c r="A9258" s="41">
        <v>44414.0</v>
      </c>
      <c r="B9258" s="19">
        <v>954096.0</v>
      </c>
      <c r="C9258" s="19">
        <v>0.0</v>
      </c>
      <c r="D9258" s="42">
        <v>122.4</v>
      </c>
      <c r="E9258" s="43">
        <v>1.0</v>
      </c>
      <c r="F9258" s="19" t="s">
        <v>29</v>
      </c>
      <c r="G9258" s="19" t="s">
        <v>30</v>
      </c>
      <c r="H9258" s="44">
        <v>7.21921823E8</v>
      </c>
      <c r="I9258" s="19" t="s">
        <v>264</v>
      </c>
    </row>
    <row r="9259">
      <c r="A9259" s="41">
        <v>44419.0</v>
      </c>
      <c r="B9259" s="19">
        <v>958187.0</v>
      </c>
      <c r="C9259" s="19">
        <v>1.0</v>
      </c>
      <c r="D9259" s="42">
        <v>24.8</v>
      </c>
      <c r="E9259" s="43">
        <v>1.0</v>
      </c>
      <c r="F9259" s="19" t="s">
        <v>29</v>
      </c>
      <c r="G9259" s="19" t="s">
        <v>30</v>
      </c>
      <c r="H9259" s="44">
        <v>7.21921823E8</v>
      </c>
      <c r="I9259" s="19" t="s">
        <v>264</v>
      </c>
    </row>
    <row r="9260">
      <c r="A9260" s="41">
        <v>44410.0</v>
      </c>
      <c r="B9260" s="19">
        <v>950879.0</v>
      </c>
      <c r="C9260" s="19">
        <v>0.0</v>
      </c>
      <c r="D9260" s="42">
        <v>40.4</v>
      </c>
      <c r="E9260" s="43">
        <v>1.0</v>
      </c>
      <c r="F9260" s="19" t="s">
        <v>29</v>
      </c>
      <c r="G9260" s="19" t="s">
        <v>30</v>
      </c>
      <c r="H9260" s="44">
        <v>1.3568665881E10</v>
      </c>
      <c r="I9260" s="19" t="s">
        <v>331</v>
      </c>
    </row>
    <row r="9261">
      <c r="A9261" s="41">
        <v>44410.0</v>
      </c>
      <c r="B9261" s="19">
        <v>950876.0</v>
      </c>
      <c r="C9261" s="19">
        <v>0.0</v>
      </c>
      <c r="D9261" s="42">
        <v>50.2</v>
      </c>
      <c r="E9261" s="43">
        <v>1.0</v>
      </c>
      <c r="F9261" s="19" t="s">
        <v>29</v>
      </c>
      <c r="G9261" s="19" t="s">
        <v>30</v>
      </c>
      <c r="H9261" s="44">
        <v>1.3572333097E10</v>
      </c>
      <c r="I9261" s="19" t="s">
        <v>332</v>
      </c>
    </row>
    <row r="9262">
      <c r="A9262" s="41">
        <v>44418.0</v>
      </c>
      <c r="B9262" s="19">
        <v>957218.0</v>
      </c>
      <c r="C9262" s="19">
        <v>0.0</v>
      </c>
      <c r="D9262" s="42">
        <v>16.5</v>
      </c>
      <c r="E9262" s="43">
        <v>1.0</v>
      </c>
      <c r="F9262" s="19" t="s">
        <v>29</v>
      </c>
      <c r="G9262" s="19" t="s">
        <v>30</v>
      </c>
      <c r="H9262" s="44">
        <v>7.21921823E8</v>
      </c>
      <c r="I9262" s="19" t="s">
        <v>264</v>
      </c>
    </row>
    <row r="9263">
      <c r="A9263" s="41">
        <v>44422.0</v>
      </c>
      <c r="B9263" s="19">
        <v>960336.0</v>
      </c>
      <c r="C9263" s="19">
        <v>0.0</v>
      </c>
      <c r="D9263" s="42">
        <v>88.0</v>
      </c>
      <c r="E9263" s="43">
        <v>1.0</v>
      </c>
      <c r="F9263" s="19" t="s">
        <v>29</v>
      </c>
      <c r="G9263" s="19" t="s">
        <v>30</v>
      </c>
      <c r="H9263" s="44">
        <v>7.21921823E8</v>
      </c>
      <c r="I9263" s="19" t="s">
        <v>264</v>
      </c>
    </row>
    <row r="9264">
      <c r="A9264" s="41">
        <v>44423.0</v>
      </c>
      <c r="B9264" s="19">
        <v>960746.0</v>
      </c>
      <c r="C9264" s="19">
        <v>1.0</v>
      </c>
      <c r="D9264" s="42">
        <v>41.0</v>
      </c>
      <c r="E9264" s="43">
        <v>1.0</v>
      </c>
      <c r="F9264" s="19" t="s">
        <v>29</v>
      </c>
      <c r="G9264" s="19" t="s">
        <v>30</v>
      </c>
      <c r="H9264" s="44">
        <v>1.3568665881E10</v>
      </c>
      <c r="I9264" s="19" t="s">
        <v>331</v>
      </c>
    </row>
    <row r="9265">
      <c r="A9265" s="41">
        <v>44414.0</v>
      </c>
      <c r="B9265" s="19">
        <v>954346.0</v>
      </c>
      <c r="C9265" s="19">
        <v>1.0</v>
      </c>
      <c r="D9265" s="42">
        <v>10.0</v>
      </c>
      <c r="E9265" s="43">
        <v>1.0</v>
      </c>
      <c r="F9265" s="19" t="s">
        <v>29</v>
      </c>
      <c r="G9265" s="19" t="s">
        <v>30</v>
      </c>
      <c r="H9265" s="44">
        <v>7.7471437E7</v>
      </c>
      <c r="I9265" s="19" t="s">
        <v>262</v>
      </c>
    </row>
    <row r="9266">
      <c r="A9266" s="41">
        <v>44423.0</v>
      </c>
      <c r="B9266" s="19">
        <v>960918.0</v>
      </c>
      <c r="C9266" s="19">
        <v>0.0</v>
      </c>
      <c r="D9266" s="42">
        <v>207.6</v>
      </c>
      <c r="E9266" s="43">
        <v>1.0</v>
      </c>
      <c r="F9266" s="19" t="s">
        <v>29</v>
      </c>
      <c r="G9266" s="19" t="s">
        <v>30</v>
      </c>
      <c r="H9266" s="44">
        <v>7.21921823E8</v>
      </c>
      <c r="I9266" s="19" t="s">
        <v>264</v>
      </c>
    </row>
    <row r="9267">
      <c r="A9267" s="41">
        <v>44409.0</v>
      </c>
      <c r="B9267" s="19">
        <v>949380.0</v>
      </c>
      <c r="C9267" s="19">
        <v>0.0</v>
      </c>
      <c r="D9267" s="42">
        <v>56.6</v>
      </c>
      <c r="E9267" s="43">
        <v>1.0</v>
      </c>
      <c r="F9267" s="19" t="s">
        <v>29</v>
      </c>
      <c r="G9267" s="19" t="s">
        <v>30</v>
      </c>
      <c r="H9267" s="44">
        <v>1.3568665881E10</v>
      </c>
      <c r="I9267" s="19" t="s">
        <v>331</v>
      </c>
    </row>
    <row r="9268">
      <c r="A9268" s="41">
        <v>44417.0</v>
      </c>
      <c r="B9268" s="19">
        <v>956709.0</v>
      </c>
      <c r="C9268" s="19">
        <v>0.0</v>
      </c>
      <c r="D9268" s="42">
        <v>41.9</v>
      </c>
      <c r="E9268" s="43">
        <v>1.0</v>
      </c>
      <c r="F9268" s="19" t="s">
        <v>29</v>
      </c>
      <c r="G9268" s="19" t="s">
        <v>30</v>
      </c>
      <c r="H9268" s="44">
        <v>7.22005374E8</v>
      </c>
      <c r="I9268" s="19" t="s">
        <v>265</v>
      </c>
    </row>
    <row r="9269">
      <c r="A9269" s="41">
        <v>44414.0</v>
      </c>
      <c r="B9269" s="19">
        <v>954567.0</v>
      </c>
      <c r="C9269" s="19">
        <v>0.0</v>
      </c>
      <c r="D9269" s="42">
        <v>51.5</v>
      </c>
      <c r="E9269" s="43">
        <v>1.0</v>
      </c>
      <c r="F9269" s="19" t="s">
        <v>29</v>
      </c>
      <c r="G9269" s="19" t="s">
        <v>30</v>
      </c>
      <c r="H9269" s="44">
        <v>7.21921823E8</v>
      </c>
      <c r="I9269" s="19" t="s">
        <v>264</v>
      </c>
    </row>
    <row r="9270">
      <c r="A9270" s="41">
        <v>44409.0</v>
      </c>
      <c r="B9270" s="19">
        <v>949171.0</v>
      </c>
      <c r="C9270" s="19">
        <v>0.0</v>
      </c>
      <c r="D9270" s="42">
        <v>56.1</v>
      </c>
      <c r="E9270" s="43">
        <v>1.0</v>
      </c>
      <c r="F9270" s="19" t="s">
        <v>29</v>
      </c>
      <c r="G9270" s="19" t="s">
        <v>30</v>
      </c>
      <c r="H9270" s="44">
        <v>7.7471437E7</v>
      </c>
      <c r="I9270" s="19" t="s">
        <v>262</v>
      </c>
    </row>
    <row r="9271">
      <c r="A9271" s="41">
        <v>44410.0</v>
      </c>
      <c r="B9271" s="19">
        <v>950387.0</v>
      </c>
      <c r="C9271" s="19">
        <v>0.0</v>
      </c>
      <c r="D9271" s="42">
        <v>15.1</v>
      </c>
      <c r="E9271" s="43">
        <v>1.0</v>
      </c>
      <c r="F9271" s="19" t="s">
        <v>29</v>
      </c>
      <c r="G9271" s="19" t="s">
        <v>30</v>
      </c>
      <c r="H9271" s="44">
        <v>7.21921823E8</v>
      </c>
      <c r="I9271" s="19" t="s">
        <v>264</v>
      </c>
    </row>
    <row r="9272">
      <c r="A9272" s="41">
        <v>44413.0</v>
      </c>
      <c r="B9272" s="19">
        <v>953891.0</v>
      </c>
      <c r="C9272" s="19">
        <v>1.0</v>
      </c>
      <c r="D9272" s="42">
        <v>58.3</v>
      </c>
      <c r="E9272" s="43">
        <v>1.0</v>
      </c>
      <c r="F9272" s="19" t="s">
        <v>29</v>
      </c>
      <c r="G9272" s="19" t="s">
        <v>30</v>
      </c>
      <c r="H9272" s="44">
        <v>7.22005383E8</v>
      </c>
      <c r="I9272" s="19" t="s">
        <v>267</v>
      </c>
    </row>
    <row r="9273">
      <c r="A9273" s="41">
        <v>44414.0</v>
      </c>
      <c r="B9273" s="19">
        <v>954021.0</v>
      </c>
      <c r="C9273" s="19">
        <v>0.0</v>
      </c>
      <c r="D9273" s="42">
        <v>78.9</v>
      </c>
      <c r="E9273" s="43">
        <v>1.0</v>
      </c>
      <c r="F9273" s="19" t="s">
        <v>29</v>
      </c>
      <c r="G9273" s="19" t="s">
        <v>30</v>
      </c>
      <c r="H9273" s="44">
        <v>1.3568665881E10</v>
      </c>
      <c r="I9273" s="19" t="s">
        <v>331</v>
      </c>
    </row>
    <row r="9274">
      <c r="A9274" s="41">
        <v>44414.0</v>
      </c>
      <c r="B9274" s="19">
        <v>954262.0</v>
      </c>
      <c r="C9274" s="19">
        <v>0.0</v>
      </c>
      <c r="D9274" s="42">
        <v>75.3</v>
      </c>
      <c r="E9274" s="43">
        <v>1.0</v>
      </c>
      <c r="F9274" s="19" t="s">
        <v>29</v>
      </c>
      <c r="G9274" s="19" t="s">
        <v>30</v>
      </c>
      <c r="H9274" s="44">
        <v>7.21921823E8</v>
      </c>
      <c r="I9274" s="19" t="s">
        <v>264</v>
      </c>
    </row>
    <row r="9275">
      <c r="A9275" s="41">
        <v>44422.0</v>
      </c>
      <c r="B9275" s="19">
        <v>960242.0</v>
      </c>
      <c r="C9275" s="19">
        <v>0.0</v>
      </c>
      <c r="D9275" s="42">
        <v>45.7</v>
      </c>
      <c r="E9275" s="43">
        <v>1.0</v>
      </c>
      <c r="F9275" s="19" t="s">
        <v>29</v>
      </c>
      <c r="G9275" s="19" t="s">
        <v>30</v>
      </c>
      <c r="H9275" s="44">
        <v>7.21921823E8</v>
      </c>
      <c r="I9275" s="19" t="s">
        <v>264</v>
      </c>
    </row>
    <row r="9276">
      <c r="A9276" s="41">
        <v>44422.0</v>
      </c>
      <c r="B9276" s="19">
        <v>960266.0</v>
      </c>
      <c r="C9276" s="19">
        <v>0.0</v>
      </c>
      <c r="D9276" s="42">
        <v>56.4</v>
      </c>
      <c r="E9276" s="43">
        <v>1.0</v>
      </c>
      <c r="F9276" s="19" t="s">
        <v>29</v>
      </c>
      <c r="G9276" s="19" t="s">
        <v>30</v>
      </c>
      <c r="H9276" s="44">
        <v>7.22005383E8</v>
      </c>
      <c r="I9276" s="19" t="s">
        <v>267</v>
      </c>
    </row>
    <row r="9277">
      <c r="A9277" s="41">
        <v>44416.0</v>
      </c>
      <c r="B9277" s="19">
        <v>956313.0</v>
      </c>
      <c r="C9277" s="19">
        <v>0.0</v>
      </c>
      <c r="D9277" s="42">
        <v>126.2</v>
      </c>
      <c r="E9277" s="43">
        <v>1.0</v>
      </c>
      <c r="F9277" s="19" t="s">
        <v>29</v>
      </c>
      <c r="G9277" s="19" t="s">
        <v>30</v>
      </c>
      <c r="H9277" s="44">
        <v>1.3568665881E10</v>
      </c>
      <c r="I9277" s="19" t="s">
        <v>331</v>
      </c>
    </row>
    <row r="9278">
      <c r="A9278" s="41">
        <v>44412.0</v>
      </c>
      <c r="B9278" s="19">
        <v>952808.0</v>
      </c>
      <c r="C9278" s="19">
        <v>0.0</v>
      </c>
      <c r="D9278" s="42">
        <v>39.9</v>
      </c>
      <c r="E9278" s="43">
        <v>1.0</v>
      </c>
      <c r="F9278" s="19" t="s">
        <v>29</v>
      </c>
      <c r="G9278" s="19" t="s">
        <v>30</v>
      </c>
      <c r="H9278" s="44">
        <v>7.21921823E8</v>
      </c>
      <c r="I9278" s="19" t="s">
        <v>264</v>
      </c>
    </row>
    <row r="9279">
      <c r="A9279" s="41">
        <v>44414.0</v>
      </c>
      <c r="B9279" s="19">
        <v>954208.0</v>
      </c>
      <c r="C9279" s="19">
        <v>0.0</v>
      </c>
      <c r="D9279" s="42">
        <v>32.8</v>
      </c>
      <c r="E9279" s="43">
        <v>1.0</v>
      </c>
      <c r="F9279" s="19" t="s">
        <v>29</v>
      </c>
      <c r="G9279" s="19" t="s">
        <v>30</v>
      </c>
      <c r="H9279" s="44">
        <v>7.21921823E8</v>
      </c>
      <c r="I9279" s="19" t="s">
        <v>264</v>
      </c>
    </row>
    <row r="9280">
      <c r="A9280" s="41">
        <v>44410.0</v>
      </c>
      <c r="B9280" s="19">
        <v>950733.0</v>
      </c>
      <c r="C9280" s="19">
        <v>0.0</v>
      </c>
      <c r="D9280" s="42">
        <v>38.4</v>
      </c>
      <c r="E9280" s="43">
        <v>1.0</v>
      </c>
      <c r="F9280" s="19" t="s">
        <v>29</v>
      </c>
      <c r="G9280" s="19" t="s">
        <v>30</v>
      </c>
      <c r="H9280" s="44">
        <v>7.22005377E8</v>
      </c>
      <c r="I9280" s="19" t="s">
        <v>266</v>
      </c>
    </row>
    <row r="9281">
      <c r="A9281" s="41">
        <v>44412.0</v>
      </c>
      <c r="B9281" s="19">
        <v>951973.0</v>
      </c>
      <c r="C9281" s="19">
        <v>0.0</v>
      </c>
      <c r="D9281" s="42">
        <v>29.7</v>
      </c>
      <c r="E9281" s="43">
        <v>1.0</v>
      </c>
      <c r="F9281" s="19" t="s">
        <v>29</v>
      </c>
      <c r="G9281" s="19" t="s">
        <v>30</v>
      </c>
      <c r="H9281" s="44">
        <v>7.22005374E8</v>
      </c>
      <c r="I9281" s="19" t="s">
        <v>265</v>
      </c>
    </row>
    <row r="9282">
      <c r="A9282" s="41">
        <v>44414.0</v>
      </c>
      <c r="B9282" s="19">
        <v>954407.0</v>
      </c>
      <c r="C9282" s="19">
        <v>1.0</v>
      </c>
      <c r="D9282" s="42">
        <v>34.1</v>
      </c>
      <c r="E9282" s="43">
        <v>1.0</v>
      </c>
      <c r="F9282" s="19" t="s">
        <v>29</v>
      </c>
      <c r="G9282" s="19" t="s">
        <v>30</v>
      </c>
      <c r="H9282" s="44">
        <v>7.22005377E8</v>
      </c>
      <c r="I9282" s="19" t="s">
        <v>266</v>
      </c>
    </row>
    <row r="9283">
      <c r="A9283" s="41">
        <v>44414.0</v>
      </c>
      <c r="B9283" s="19">
        <v>954244.0</v>
      </c>
      <c r="C9283" s="19">
        <v>1.0</v>
      </c>
      <c r="D9283" s="42">
        <v>112.7</v>
      </c>
      <c r="E9283" s="43">
        <v>1.0</v>
      </c>
      <c r="F9283" s="19" t="s">
        <v>29</v>
      </c>
      <c r="G9283" s="19" t="s">
        <v>30</v>
      </c>
      <c r="H9283" s="44">
        <v>7.7471437E7</v>
      </c>
      <c r="I9283" s="19" t="s">
        <v>262</v>
      </c>
    </row>
    <row r="9284">
      <c r="A9284" s="41">
        <v>44419.0</v>
      </c>
      <c r="B9284" s="19">
        <v>958427.0</v>
      </c>
      <c r="C9284" s="19">
        <v>1.0</v>
      </c>
      <c r="D9284" s="42">
        <v>95.0</v>
      </c>
      <c r="E9284" s="43">
        <v>1.0</v>
      </c>
      <c r="F9284" s="19" t="s">
        <v>29</v>
      </c>
      <c r="G9284" s="19" t="s">
        <v>30</v>
      </c>
      <c r="H9284" s="44">
        <v>7.21921823E8</v>
      </c>
      <c r="I9284" s="19" t="s">
        <v>264</v>
      </c>
    </row>
    <row r="9285">
      <c r="A9285" s="41">
        <v>44410.0</v>
      </c>
      <c r="B9285" s="19">
        <v>950408.0</v>
      </c>
      <c r="C9285" s="19">
        <v>0.0</v>
      </c>
      <c r="D9285" s="42">
        <v>63.4</v>
      </c>
      <c r="E9285" s="43">
        <v>1.0</v>
      </c>
      <c r="F9285" s="19" t="s">
        <v>29</v>
      </c>
      <c r="G9285" s="19" t="s">
        <v>30</v>
      </c>
      <c r="H9285" s="44">
        <v>7.7471437E7</v>
      </c>
      <c r="I9285" s="19" t="s">
        <v>262</v>
      </c>
    </row>
    <row r="9286">
      <c r="A9286" s="41">
        <v>44415.0</v>
      </c>
      <c r="B9286" s="19">
        <v>954760.0</v>
      </c>
      <c r="C9286" s="19">
        <v>0.0</v>
      </c>
      <c r="D9286" s="42">
        <v>64.3</v>
      </c>
      <c r="E9286" s="43">
        <v>1.0</v>
      </c>
      <c r="F9286" s="19" t="s">
        <v>29</v>
      </c>
      <c r="G9286" s="19" t="s">
        <v>30</v>
      </c>
      <c r="H9286" s="44">
        <v>7.21921823E8</v>
      </c>
      <c r="I9286" s="19" t="s">
        <v>264</v>
      </c>
    </row>
    <row r="9287">
      <c r="A9287" s="41">
        <v>44415.0</v>
      </c>
      <c r="B9287" s="19">
        <v>954655.0</v>
      </c>
      <c r="C9287" s="19">
        <v>1.0</v>
      </c>
      <c r="D9287" s="42">
        <v>30.5</v>
      </c>
      <c r="E9287" s="43">
        <v>1.0</v>
      </c>
      <c r="F9287" s="19" t="s">
        <v>29</v>
      </c>
      <c r="G9287" s="19" t="s">
        <v>30</v>
      </c>
      <c r="H9287" s="44">
        <v>1.27642957E8</v>
      </c>
      <c r="I9287" s="19" t="s">
        <v>263</v>
      </c>
    </row>
    <row r="9288">
      <c r="A9288" s="41">
        <v>44411.0</v>
      </c>
      <c r="B9288" s="19">
        <v>951516.0</v>
      </c>
      <c r="C9288" s="19">
        <v>0.0</v>
      </c>
      <c r="D9288" s="42">
        <v>45.8</v>
      </c>
      <c r="E9288" s="43">
        <v>1.0</v>
      </c>
      <c r="F9288" s="19" t="s">
        <v>29</v>
      </c>
      <c r="G9288" s="19" t="s">
        <v>30</v>
      </c>
      <c r="H9288" s="44">
        <v>1.3568665881E10</v>
      </c>
      <c r="I9288" s="19" t="s">
        <v>331</v>
      </c>
    </row>
    <row r="9289">
      <c r="A9289" s="41">
        <v>44412.0</v>
      </c>
      <c r="B9289" s="19">
        <v>952577.0</v>
      </c>
      <c r="C9289" s="19">
        <v>0.0</v>
      </c>
      <c r="D9289" s="42">
        <v>49.5</v>
      </c>
      <c r="E9289" s="43">
        <v>1.0</v>
      </c>
      <c r="F9289" s="19" t="s">
        <v>29</v>
      </c>
      <c r="G9289" s="19" t="s">
        <v>30</v>
      </c>
      <c r="H9289" s="44">
        <v>7.21921823E8</v>
      </c>
      <c r="I9289" s="19" t="s">
        <v>264</v>
      </c>
    </row>
    <row r="9290">
      <c r="A9290" s="41">
        <v>44412.0</v>
      </c>
      <c r="B9290" s="19">
        <v>952532.0</v>
      </c>
      <c r="C9290" s="19">
        <v>1.0</v>
      </c>
      <c r="D9290" s="42">
        <v>25.3</v>
      </c>
      <c r="E9290" s="43">
        <v>1.0</v>
      </c>
      <c r="F9290" s="19" t="s">
        <v>29</v>
      </c>
      <c r="G9290" s="19" t="s">
        <v>30</v>
      </c>
      <c r="H9290" s="44">
        <v>7.21921823E8</v>
      </c>
      <c r="I9290" s="19" t="s">
        <v>264</v>
      </c>
    </row>
    <row r="9291">
      <c r="A9291" s="41">
        <v>44418.0</v>
      </c>
      <c r="B9291" s="19">
        <v>957472.0</v>
      </c>
      <c r="C9291" s="19">
        <v>0.0</v>
      </c>
      <c r="D9291" s="42">
        <v>43.5</v>
      </c>
      <c r="E9291" s="43">
        <v>1.0</v>
      </c>
      <c r="F9291" s="19" t="s">
        <v>29</v>
      </c>
      <c r="G9291" s="19" t="s">
        <v>30</v>
      </c>
      <c r="H9291" s="44">
        <v>1.3568665881E10</v>
      </c>
      <c r="I9291" s="19" t="s">
        <v>331</v>
      </c>
    </row>
    <row r="9292">
      <c r="A9292" s="41">
        <v>44419.0</v>
      </c>
      <c r="B9292" s="19">
        <v>958417.0</v>
      </c>
      <c r="C9292" s="19">
        <v>0.0</v>
      </c>
      <c r="D9292" s="42">
        <v>53.2</v>
      </c>
      <c r="E9292" s="43">
        <v>1.0</v>
      </c>
      <c r="F9292" s="19" t="s">
        <v>29</v>
      </c>
      <c r="G9292" s="19" t="s">
        <v>30</v>
      </c>
      <c r="H9292" s="44">
        <v>7.21921823E8</v>
      </c>
      <c r="I9292" s="19" t="s">
        <v>264</v>
      </c>
    </row>
    <row r="9293">
      <c r="A9293" s="41">
        <v>44409.0</v>
      </c>
      <c r="B9293" s="19">
        <v>949819.0</v>
      </c>
      <c r="C9293" s="19">
        <v>0.0</v>
      </c>
      <c r="D9293" s="42">
        <v>92.5</v>
      </c>
      <c r="E9293" s="43">
        <v>1.0</v>
      </c>
      <c r="F9293" s="19" t="s">
        <v>29</v>
      </c>
      <c r="G9293" s="19" t="s">
        <v>30</v>
      </c>
      <c r="H9293" s="44">
        <v>7.21921823E8</v>
      </c>
      <c r="I9293" s="19" t="s">
        <v>264</v>
      </c>
    </row>
    <row r="9294">
      <c r="A9294" s="41">
        <v>44410.0</v>
      </c>
      <c r="B9294" s="19">
        <v>950905.0</v>
      </c>
      <c r="C9294" s="19">
        <v>0.0</v>
      </c>
      <c r="D9294" s="42">
        <v>109.2</v>
      </c>
      <c r="E9294" s="43">
        <v>1.0</v>
      </c>
      <c r="F9294" s="19" t="s">
        <v>29</v>
      </c>
      <c r="G9294" s="19" t="s">
        <v>30</v>
      </c>
      <c r="H9294" s="44">
        <v>1.3572333097E10</v>
      </c>
      <c r="I9294" s="19" t="s">
        <v>332</v>
      </c>
    </row>
    <row r="9295">
      <c r="A9295" s="41">
        <v>44411.0</v>
      </c>
      <c r="B9295" s="19">
        <v>951660.0</v>
      </c>
      <c r="C9295" s="19">
        <v>0.0</v>
      </c>
      <c r="D9295" s="42">
        <v>37.1</v>
      </c>
      <c r="E9295" s="43">
        <v>1.0</v>
      </c>
      <c r="F9295" s="19" t="s">
        <v>29</v>
      </c>
      <c r="G9295" s="19" t="s">
        <v>30</v>
      </c>
      <c r="H9295" s="44">
        <v>7.22005377E8</v>
      </c>
      <c r="I9295" s="19" t="s">
        <v>266</v>
      </c>
    </row>
    <row r="9296">
      <c r="A9296" s="41">
        <v>44412.0</v>
      </c>
      <c r="B9296" s="19">
        <v>952771.0</v>
      </c>
      <c r="C9296" s="19">
        <v>0.0</v>
      </c>
      <c r="D9296" s="42">
        <v>39.9</v>
      </c>
      <c r="E9296" s="43">
        <v>1.0</v>
      </c>
      <c r="F9296" s="19" t="s">
        <v>29</v>
      </c>
      <c r="G9296" s="19" t="s">
        <v>30</v>
      </c>
      <c r="H9296" s="44">
        <v>7.21921823E8</v>
      </c>
      <c r="I9296" s="19" t="s">
        <v>264</v>
      </c>
    </row>
    <row r="9297">
      <c r="A9297" s="41">
        <v>44419.0</v>
      </c>
      <c r="B9297" s="19">
        <v>958464.0</v>
      </c>
      <c r="C9297" s="19">
        <v>0.0</v>
      </c>
      <c r="D9297" s="42">
        <v>45.0</v>
      </c>
      <c r="E9297" s="43">
        <v>1.0</v>
      </c>
      <c r="F9297" s="19" t="s">
        <v>29</v>
      </c>
      <c r="G9297" s="19" t="s">
        <v>30</v>
      </c>
      <c r="H9297" s="44">
        <v>7.21921823E8</v>
      </c>
      <c r="I9297" s="19" t="s">
        <v>264</v>
      </c>
    </row>
    <row r="9298">
      <c r="A9298" s="41">
        <v>44412.0</v>
      </c>
      <c r="B9298" s="19">
        <v>952677.0</v>
      </c>
      <c r="C9298" s="19">
        <v>1.0</v>
      </c>
      <c r="D9298" s="42">
        <v>79.6</v>
      </c>
      <c r="E9298" s="43">
        <v>1.0</v>
      </c>
      <c r="F9298" s="19" t="s">
        <v>29</v>
      </c>
      <c r="G9298" s="19" t="s">
        <v>30</v>
      </c>
      <c r="H9298" s="44">
        <v>1.27642957E8</v>
      </c>
      <c r="I9298" s="19" t="s">
        <v>263</v>
      </c>
    </row>
    <row r="9299">
      <c r="A9299" s="41">
        <v>44415.0</v>
      </c>
      <c r="B9299" s="19">
        <v>954961.0</v>
      </c>
      <c r="C9299" s="19">
        <v>0.0</v>
      </c>
      <c r="D9299" s="42">
        <v>12.1</v>
      </c>
      <c r="E9299" s="43">
        <v>1.0</v>
      </c>
      <c r="F9299" s="19" t="s">
        <v>29</v>
      </c>
      <c r="G9299" s="19" t="s">
        <v>30</v>
      </c>
      <c r="H9299" s="44">
        <v>7.21921823E8</v>
      </c>
      <c r="I9299" s="19" t="s">
        <v>264</v>
      </c>
    </row>
    <row r="9300">
      <c r="A9300" s="41">
        <v>44421.0</v>
      </c>
      <c r="B9300" s="19">
        <v>959966.0</v>
      </c>
      <c r="C9300" s="19">
        <v>0.0</v>
      </c>
      <c r="D9300" s="42">
        <v>27.8</v>
      </c>
      <c r="E9300" s="43">
        <v>1.0</v>
      </c>
      <c r="F9300" s="19" t="s">
        <v>29</v>
      </c>
      <c r="G9300" s="19" t="s">
        <v>30</v>
      </c>
      <c r="H9300" s="44">
        <v>7.7471437E7</v>
      </c>
      <c r="I9300" s="19" t="s">
        <v>262</v>
      </c>
    </row>
    <row r="9301">
      <c r="A9301" s="41">
        <v>44421.0</v>
      </c>
      <c r="B9301" s="19">
        <v>959450.0</v>
      </c>
      <c r="C9301" s="19">
        <v>0.0</v>
      </c>
      <c r="D9301" s="42">
        <v>36.0</v>
      </c>
      <c r="E9301" s="43">
        <v>1.0</v>
      </c>
      <c r="F9301" s="19" t="s">
        <v>29</v>
      </c>
      <c r="G9301" s="19" t="s">
        <v>30</v>
      </c>
      <c r="H9301" s="44">
        <v>1.3568665881E10</v>
      </c>
      <c r="I9301" s="19" t="s">
        <v>331</v>
      </c>
    </row>
    <row r="9302">
      <c r="A9302" s="41">
        <v>44423.0</v>
      </c>
      <c r="B9302" s="19">
        <v>960705.0</v>
      </c>
      <c r="C9302" s="19">
        <v>0.0</v>
      </c>
      <c r="D9302" s="42">
        <v>51.6</v>
      </c>
      <c r="E9302" s="43">
        <v>1.0</v>
      </c>
      <c r="F9302" s="19" t="s">
        <v>29</v>
      </c>
      <c r="G9302" s="19" t="s">
        <v>30</v>
      </c>
      <c r="H9302" s="44">
        <v>6.3850117E7</v>
      </c>
      <c r="I9302" s="19" t="s">
        <v>261</v>
      </c>
    </row>
    <row r="9303">
      <c r="A9303" s="41">
        <v>44418.0</v>
      </c>
      <c r="B9303" s="19">
        <v>957792.0</v>
      </c>
      <c r="C9303" s="19">
        <v>1.0</v>
      </c>
      <c r="D9303" s="42">
        <v>27.7</v>
      </c>
      <c r="E9303" s="43">
        <v>1.0</v>
      </c>
      <c r="F9303" s="19" t="s">
        <v>29</v>
      </c>
      <c r="G9303" s="19" t="s">
        <v>30</v>
      </c>
      <c r="H9303" s="44">
        <v>6.3850117E7</v>
      </c>
      <c r="I9303" s="19" t="s">
        <v>261</v>
      </c>
    </row>
    <row r="9304">
      <c r="A9304" s="41">
        <v>44422.0</v>
      </c>
      <c r="B9304" s="19">
        <v>960090.0</v>
      </c>
      <c r="C9304" s="19">
        <v>0.0</v>
      </c>
      <c r="D9304" s="42">
        <v>62.9</v>
      </c>
      <c r="E9304" s="43">
        <v>1.0</v>
      </c>
      <c r="F9304" s="19" t="s">
        <v>29</v>
      </c>
      <c r="G9304" s="19" t="s">
        <v>30</v>
      </c>
      <c r="H9304" s="44">
        <v>7.22005383E8</v>
      </c>
      <c r="I9304" s="19" t="s">
        <v>267</v>
      </c>
    </row>
    <row r="9305">
      <c r="A9305" s="41">
        <v>44412.0</v>
      </c>
      <c r="B9305" s="19">
        <v>952130.0</v>
      </c>
      <c r="C9305" s="19">
        <v>1.0</v>
      </c>
      <c r="D9305" s="42">
        <v>8.1</v>
      </c>
      <c r="E9305" s="43">
        <v>1.0</v>
      </c>
      <c r="F9305" s="19" t="s">
        <v>29</v>
      </c>
      <c r="G9305" s="19" t="s">
        <v>30</v>
      </c>
      <c r="H9305" s="44">
        <v>7.21921823E8</v>
      </c>
      <c r="I9305" s="19" t="s">
        <v>264</v>
      </c>
    </row>
    <row r="9306">
      <c r="A9306" s="41">
        <v>44414.0</v>
      </c>
      <c r="B9306" s="19">
        <v>954554.0</v>
      </c>
      <c r="C9306" s="19">
        <v>0.0</v>
      </c>
      <c r="D9306" s="42">
        <v>45.5</v>
      </c>
      <c r="E9306" s="43">
        <v>1.0</v>
      </c>
      <c r="F9306" s="19" t="s">
        <v>29</v>
      </c>
      <c r="G9306" s="19" t="s">
        <v>30</v>
      </c>
      <c r="H9306" s="44">
        <v>1.3568665881E10</v>
      </c>
      <c r="I9306" s="19" t="s">
        <v>331</v>
      </c>
    </row>
    <row r="9307">
      <c r="A9307" s="41">
        <v>44416.0</v>
      </c>
      <c r="B9307" s="19">
        <v>956159.0</v>
      </c>
      <c r="C9307" s="19">
        <v>0.0</v>
      </c>
      <c r="D9307" s="42">
        <v>63.4</v>
      </c>
      <c r="E9307" s="43">
        <v>1.0</v>
      </c>
      <c r="F9307" s="19" t="s">
        <v>29</v>
      </c>
      <c r="G9307" s="19" t="s">
        <v>30</v>
      </c>
      <c r="H9307" s="44">
        <v>7.22005377E8</v>
      </c>
      <c r="I9307" s="19" t="s">
        <v>266</v>
      </c>
    </row>
    <row r="9308">
      <c r="A9308" s="41">
        <v>44419.0</v>
      </c>
      <c r="B9308" s="19">
        <v>958387.0</v>
      </c>
      <c r="C9308" s="19">
        <v>0.0</v>
      </c>
      <c r="D9308" s="42">
        <v>39.8</v>
      </c>
      <c r="E9308" s="43">
        <v>1.0</v>
      </c>
      <c r="F9308" s="19" t="s">
        <v>29</v>
      </c>
      <c r="G9308" s="19" t="s">
        <v>30</v>
      </c>
      <c r="H9308" s="44">
        <v>1.3568665881E10</v>
      </c>
      <c r="I9308" s="19" t="s">
        <v>331</v>
      </c>
    </row>
    <row r="9309">
      <c r="A9309" s="41">
        <v>44420.0</v>
      </c>
      <c r="B9309" s="19">
        <v>958595.0</v>
      </c>
      <c r="C9309" s="19">
        <v>0.0</v>
      </c>
      <c r="D9309" s="42">
        <v>91.3</v>
      </c>
      <c r="E9309" s="43">
        <v>1.0</v>
      </c>
      <c r="F9309" s="19" t="s">
        <v>29</v>
      </c>
      <c r="G9309" s="19" t="s">
        <v>30</v>
      </c>
      <c r="H9309" s="44">
        <v>6.3850117E7</v>
      </c>
      <c r="I9309" s="19" t="s">
        <v>261</v>
      </c>
    </row>
    <row r="9310">
      <c r="A9310" s="41">
        <v>44411.0</v>
      </c>
      <c r="B9310" s="19">
        <v>951958.0</v>
      </c>
      <c r="C9310" s="19">
        <v>0.0</v>
      </c>
      <c r="D9310" s="42">
        <v>23.2</v>
      </c>
      <c r="E9310" s="43">
        <v>1.0</v>
      </c>
      <c r="F9310" s="19" t="s">
        <v>29</v>
      </c>
      <c r="G9310" s="19" t="s">
        <v>30</v>
      </c>
      <c r="H9310" s="44">
        <v>7.21921823E8</v>
      </c>
      <c r="I9310" s="19" t="s">
        <v>264</v>
      </c>
    </row>
    <row r="9311">
      <c r="A9311" s="41">
        <v>44413.0</v>
      </c>
      <c r="B9311" s="19">
        <v>953105.0</v>
      </c>
      <c r="C9311" s="19">
        <v>1.0</v>
      </c>
      <c r="D9311" s="42">
        <v>38.5</v>
      </c>
      <c r="E9311" s="43">
        <v>1.0</v>
      </c>
      <c r="F9311" s="19" t="s">
        <v>29</v>
      </c>
      <c r="G9311" s="19" t="s">
        <v>30</v>
      </c>
      <c r="H9311" s="44">
        <v>1.3568665881E10</v>
      </c>
      <c r="I9311" s="19" t="s">
        <v>331</v>
      </c>
    </row>
    <row r="9312">
      <c r="A9312" s="41">
        <v>44417.0</v>
      </c>
      <c r="B9312" s="19">
        <v>957127.0</v>
      </c>
      <c r="C9312" s="19">
        <v>0.0</v>
      </c>
      <c r="D9312" s="42">
        <v>98.6</v>
      </c>
      <c r="E9312" s="43">
        <v>1.0</v>
      </c>
      <c r="F9312" s="19" t="s">
        <v>29</v>
      </c>
      <c r="G9312" s="19" t="s">
        <v>30</v>
      </c>
      <c r="H9312" s="44">
        <v>7.7471437E7</v>
      </c>
      <c r="I9312" s="19" t="s">
        <v>262</v>
      </c>
    </row>
    <row r="9313">
      <c r="A9313" s="41">
        <v>44417.0</v>
      </c>
      <c r="B9313" s="19">
        <v>956340.0</v>
      </c>
      <c r="C9313" s="19">
        <v>0.0</v>
      </c>
      <c r="D9313" s="42">
        <v>52.1</v>
      </c>
      <c r="E9313" s="43">
        <v>1.0</v>
      </c>
      <c r="F9313" s="19" t="s">
        <v>29</v>
      </c>
      <c r="G9313" s="19" t="s">
        <v>30</v>
      </c>
      <c r="H9313" s="44">
        <v>1.3568665881E10</v>
      </c>
      <c r="I9313" s="19" t="s">
        <v>331</v>
      </c>
    </row>
    <row r="9314">
      <c r="A9314" s="41">
        <v>44411.0</v>
      </c>
      <c r="B9314" s="19">
        <v>951375.0</v>
      </c>
      <c r="C9314" s="19">
        <v>0.0</v>
      </c>
      <c r="D9314" s="42">
        <v>75.4</v>
      </c>
      <c r="E9314" s="43">
        <v>1.0</v>
      </c>
      <c r="F9314" s="19" t="s">
        <v>29</v>
      </c>
      <c r="G9314" s="19" t="s">
        <v>30</v>
      </c>
      <c r="H9314" s="44">
        <v>7.22005383E8</v>
      </c>
      <c r="I9314" s="19" t="s">
        <v>267</v>
      </c>
    </row>
    <row r="9315">
      <c r="A9315" s="41">
        <v>44413.0</v>
      </c>
      <c r="B9315" s="19">
        <v>953823.0</v>
      </c>
      <c r="C9315" s="19">
        <v>0.0</v>
      </c>
      <c r="D9315" s="42">
        <v>61.5</v>
      </c>
      <c r="E9315" s="43">
        <v>1.0</v>
      </c>
      <c r="F9315" s="19" t="s">
        <v>29</v>
      </c>
      <c r="G9315" s="19" t="s">
        <v>30</v>
      </c>
      <c r="H9315" s="44">
        <v>6.3850117E7</v>
      </c>
      <c r="I9315" s="19" t="s">
        <v>261</v>
      </c>
    </row>
    <row r="9316">
      <c r="A9316" s="41">
        <v>44415.0</v>
      </c>
      <c r="B9316" s="19">
        <v>954686.0</v>
      </c>
      <c r="C9316" s="19">
        <v>0.0</v>
      </c>
      <c r="D9316" s="42">
        <v>35.6</v>
      </c>
      <c r="E9316" s="43">
        <v>1.0</v>
      </c>
      <c r="F9316" s="19" t="s">
        <v>29</v>
      </c>
      <c r="G9316" s="19" t="s">
        <v>30</v>
      </c>
      <c r="H9316" s="44">
        <v>7.21921823E8</v>
      </c>
      <c r="I9316" s="19" t="s">
        <v>264</v>
      </c>
    </row>
    <row r="9317">
      <c r="A9317" s="41">
        <v>44416.0</v>
      </c>
      <c r="B9317" s="19">
        <v>955552.0</v>
      </c>
      <c r="C9317" s="19">
        <v>1.0</v>
      </c>
      <c r="D9317" s="42">
        <v>17.7</v>
      </c>
      <c r="E9317" s="43">
        <v>1.0</v>
      </c>
      <c r="F9317" s="19" t="s">
        <v>29</v>
      </c>
      <c r="G9317" s="19" t="s">
        <v>30</v>
      </c>
      <c r="H9317" s="44">
        <v>7.7471437E7</v>
      </c>
      <c r="I9317" s="19" t="s">
        <v>262</v>
      </c>
    </row>
    <row r="9318">
      <c r="A9318" s="41">
        <v>44417.0</v>
      </c>
      <c r="B9318" s="19">
        <v>956921.0</v>
      </c>
      <c r="C9318" s="19">
        <v>1.0</v>
      </c>
      <c r="D9318" s="42">
        <v>71.8</v>
      </c>
      <c r="E9318" s="43">
        <v>1.0</v>
      </c>
      <c r="F9318" s="19" t="s">
        <v>29</v>
      </c>
      <c r="G9318" s="19" t="s">
        <v>30</v>
      </c>
      <c r="H9318" s="44">
        <v>7.7471437E7</v>
      </c>
      <c r="I9318" s="19" t="s">
        <v>262</v>
      </c>
    </row>
    <row r="9319">
      <c r="A9319" s="41">
        <v>44422.0</v>
      </c>
      <c r="B9319" s="19">
        <v>960119.0</v>
      </c>
      <c r="C9319" s="19">
        <v>0.0</v>
      </c>
      <c r="D9319" s="42">
        <v>52.9</v>
      </c>
      <c r="E9319" s="43">
        <v>1.0</v>
      </c>
      <c r="F9319" s="19" t="s">
        <v>29</v>
      </c>
      <c r="G9319" s="19" t="s">
        <v>30</v>
      </c>
      <c r="H9319" s="44">
        <v>7.21921823E8</v>
      </c>
      <c r="I9319" s="19" t="s">
        <v>264</v>
      </c>
    </row>
    <row r="9320">
      <c r="A9320" s="41">
        <v>44410.0</v>
      </c>
      <c r="B9320" s="19">
        <v>950062.0</v>
      </c>
      <c r="C9320" s="19">
        <v>0.0</v>
      </c>
      <c r="D9320" s="42">
        <v>37.4</v>
      </c>
      <c r="E9320" s="43">
        <v>1.0</v>
      </c>
      <c r="F9320" s="19" t="s">
        <v>29</v>
      </c>
      <c r="G9320" s="19" t="s">
        <v>30</v>
      </c>
      <c r="H9320" s="44">
        <v>7.7471437E7</v>
      </c>
      <c r="I9320" s="19" t="s">
        <v>262</v>
      </c>
    </row>
    <row r="9321">
      <c r="A9321" s="41">
        <v>44421.0</v>
      </c>
      <c r="B9321" s="19">
        <v>959538.0</v>
      </c>
      <c r="C9321" s="19">
        <v>1.0</v>
      </c>
      <c r="D9321" s="42">
        <v>19.3</v>
      </c>
      <c r="E9321" s="43">
        <v>1.0</v>
      </c>
      <c r="F9321" s="19" t="s">
        <v>29</v>
      </c>
      <c r="G9321" s="19" t="s">
        <v>30</v>
      </c>
      <c r="H9321" s="44">
        <v>1.27642957E8</v>
      </c>
      <c r="I9321" s="19" t="s">
        <v>263</v>
      </c>
    </row>
    <row r="9322">
      <c r="A9322" s="41">
        <v>44412.0</v>
      </c>
      <c r="B9322" s="19">
        <v>952350.0</v>
      </c>
      <c r="C9322" s="19">
        <v>0.0</v>
      </c>
      <c r="D9322" s="42">
        <v>66.3</v>
      </c>
      <c r="E9322" s="43">
        <v>1.0</v>
      </c>
      <c r="F9322" s="19" t="s">
        <v>29</v>
      </c>
      <c r="G9322" s="19" t="s">
        <v>30</v>
      </c>
      <c r="H9322" s="44">
        <v>7.21921823E8</v>
      </c>
      <c r="I9322" s="19" t="s">
        <v>264</v>
      </c>
    </row>
    <row r="9323">
      <c r="A9323" s="41">
        <v>44414.0</v>
      </c>
      <c r="B9323" s="19">
        <v>954025.0</v>
      </c>
      <c r="C9323" s="19">
        <v>0.0</v>
      </c>
      <c r="D9323" s="42">
        <v>115.3</v>
      </c>
      <c r="E9323" s="43">
        <v>1.0</v>
      </c>
      <c r="F9323" s="19" t="s">
        <v>29</v>
      </c>
      <c r="G9323" s="19" t="s">
        <v>30</v>
      </c>
      <c r="H9323" s="44">
        <v>7.22005383E8</v>
      </c>
      <c r="I9323" s="19" t="s">
        <v>267</v>
      </c>
    </row>
    <row r="9324">
      <c r="A9324" s="41">
        <v>44416.0</v>
      </c>
      <c r="B9324" s="19">
        <v>955367.0</v>
      </c>
      <c r="C9324" s="19">
        <v>0.0</v>
      </c>
      <c r="D9324" s="42">
        <v>18.2</v>
      </c>
      <c r="E9324" s="43">
        <v>1.0</v>
      </c>
      <c r="F9324" s="19" t="s">
        <v>29</v>
      </c>
      <c r="G9324" s="19" t="s">
        <v>30</v>
      </c>
      <c r="H9324" s="44">
        <v>7.21921823E8</v>
      </c>
      <c r="I9324" s="19" t="s">
        <v>264</v>
      </c>
    </row>
    <row r="9325">
      <c r="A9325" s="41">
        <v>44416.0</v>
      </c>
      <c r="B9325" s="19">
        <v>956231.0</v>
      </c>
      <c r="C9325" s="19">
        <v>1.0</v>
      </c>
      <c r="D9325" s="42">
        <v>92.2</v>
      </c>
      <c r="E9325" s="43">
        <v>1.0</v>
      </c>
      <c r="F9325" s="19" t="s">
        <v>29</v>
      </c>
      <c r="G9325" s="19" t="s">
        <v>30</v>
      </c>
      <c r="H9325" s="44">
        <v>1.3572333097E10</v>
      </c>
      <c r="I9325" s="19" t="s">
        <v>332</v>
      </c>
    </row>
    <row r="9326">
      <c r="A9326" s="41">
        <v>44419.0</v>
      </c>
      <c r="B9326" s="19">
        <v>957897.0</v>
      </c>
      <c r="C9326" s="19">
        <v>0.0</v>
      </c>
      <c r="D9326" s="42">
        <v>108.3</v>
      </c>
      <c r="E9326" s="43">
        <v>1.0</v>
      </c>
      <c r="F9326" s="19" t="s">
        <v>29</v>
      </c>
      <c r="G9326" s="19" t="s">
        <v>30</v>
      </c>
      <c r="H9326" s="44">
        <v>7.22005383E8</v>
      </c>
      <c r="I9326" s="19" t="s">
        <v>267</v>
      </c>
    </row>
    <row r="9327">
      <c r="A9327" s="41">
        <v>44409.0</v>
      </c>
      <c r="B9327" s="19">
        <v>949703.0</v>
      </c>
      <c r="C9327" s="19">
        <v>1.0</v>
      </c>
      <c r="D9327" s="42">
        <v>89.9</v>
      </c>
      <c r="E9327" s="43">
        <v>1.0</v>
      </c>
      <c r="F9327" s="19" t="s">
        <v>29</v>
      </c>
      <c r="G9327" s="19" t="s">
        <v>30</v>
      </c>
      <c r="H9327" s="44">
        <v>7.7471437E7</v>
      </c>
      <c r="I9327" s="19" t="s">
        <v>262</v>
      </c>
    </row>
    <row r="9328">
      <c r="A9328" s="41">
        <v>44413.0</v>
      </c>
      <c r="B9328" s="19">
        <v>953546.0</v>
      </c>
      <c r="C9328" s="19">
        <v>1.0</v>
      </c>
      <c r="D9328" s="42">
        <v>15.1</v>
      </c>
      <c r="E9328" s="43">
        <v>1.0</v>
      </c>
      <c r="F9328" s="19" t="s">
        <v>29</v>
      </c>
      <c r="G9328" s="19" t="s">
        <v>30</v>
      </c>
      <c r="H9328" s="44">
        <v>1.27642957E8</v>
      </c>
      <c r="I9328" s="19" t="s">
        <v>263</v>
      </c>
    </row>
    <row r="9329">
      <c r="A9329" s="41">
        <v>44416.0</v>
      </c>
      <c r="B9329" s="19">
        <v>955821.0</v>
      </c>
      <c r="C9329" s="19">
        <v>0.0</v>
      </c>
      <c r="D9329" s="42">
        <v>37.5</v>
      </c>
      <c r="E9329" s="43">
        <v>1.0</v>
      </c>
      <c r="F9329" s="19" t="s">
        <v>29</v>
      </c>
      <c r="G9329" s="19" t="s">
        <v>30</v>
      </c>
      <c r="H9329" s="44">
        <v>7.21921823E8</v>
      </c>
      <c r="I9329" s="19" t="s">
        <v>264</v>
      </c>
    </row>
    <row r="9330">
      <c r="A9330" s="41">
        <v>44410.0</v>
      </c>
      <c r="B9330" s="19">
        <v>950593.0</v>
      </c>
      <c r="C9330" s="19">
        <v>0.0</v>
      </c>
      <c r="D9330" s="42">
        <v>33.2</v>
      </c>
      <c r="E9330" s="43">
        <v>1.0</v>
      </c>
      <c r="F9330" s="19" t="s">
        <v>29</v>
      </c>
      <c r="G9330" s="19" t="s">
        <v>30</v>
      </c>
      <c r="H9330" s="44">
        <v>7.21921823E8</v>
      </c>
      <c r="I9330" s="19" t="s">
        <v>264</v>
      </c>
    </row>
    <row r="9331">
      <c r="A9331" s="41">
        <v>44410.0</v>
      </c>
      <c r="B9331" s="19">
        <v>950276.0</v>
      </c>
      <c r="C9331" s="19">
        <v>1.0</v>
      </c>
      <c r="D9331" s="42">
        <v>68.5</v>
      </c>
      <c r="E9331" s="43">
        <v>1.0</v>
      </c>
      <c r="F9331" s="19" t="s">
        <v>29</v>
      </c>
      <c r="G9331" s="19" t="s">
        <v>30</v>
      </c>
      <c r="H9331" s="44">
        <v>1.3572333097E10</v>
      </c>
      <c r="I9331" s="19" t="s">
        <v>332</v>
      </c>
    </row>
    <row r="9332">
      <c r="A9332" s="41">
        <v>44411.0</v>
      </c>
      <c r="B9332" s="19">
        <v>951440.0</v>
      </c>
      <c r="C9332" s="19">
        <v>1.0</v>
      </c>
      <c r="D9332" s="42">
        <v>49.8</v>
      </c>
      <c r="E9332" s="43">
        <v>1.0</v>
      </c>
      <c r="F9332" s="19" t="s">
        <v>29</v>
      </c>
      <c r="G9332" s="19" t="s">
        <v>30</v>
      </c>
      <c r="H9332" s="44">
        <v>6.3850117E7</v>
      </c>
      <c r="I9332" s="19" t="s">
        <v>261</v>
      </c>
    </row>
    <row r="9333">
      <c r="A9333" s="41">
        <v>44414.0</v>
      </c>
      <c r="B9333" s="19">
        <v>954034.0</v>
      </c>
      <c r="C9333" s="19">
        <v>0.0</v>
      </c>
      <c r="D9333" s="42">
        <v>37.6</v>
      </c>
      <c r="E9333" s="43">
        <v>1.0</v>
      </c>
      <c r="F9333" s="19" t="s">
        <v>29</v>
      </c>
      <c r="G9333" s="19" t="s">
        <v>30</v>
      </c>
      <c r="H9333" s="44">
        <v>7.22005377E8</v>
      </c>
      <c r="I9333" s="19" t="s">
        <v>266</v>
      </c>
    </row>
    <row r="9334">
      <c r="A9334" s="41">
        <v>44414.0</v>
      </c>
      <c r="B9334" s="19">
        <v>954171.0</v>
      </c>
      <c r="C9334" s="19">
        <v>0.0</v>
      </c>
      <c r="D9334" s="42">
        <v>44.8</v>
      </c>
      <c r="E9334" s="43">
        <v>1.0</v>
      </c>
      <c r="F9334" s="19" t="s">
        <v>29</v>
      </c>
      <c r="G9334" s="19" t="s">
        <v>30</v>
      </c>
      <c r="H9334" s="44">
        <v>7.7471437E7</v>
      </c>
      <c r="I9334" s="19" t="s">
        <v>262</v>
      </c>
    </row>
    <row r="9335">
      <c r="A9335" s="41">
        <v>44422.0</v>
      </c>
      <c r="B9335" s="19">
        <v>960194.0</v>
      </c>
      <c r="C9335" s="19">
        <v>0.0</v>
      </c>
      <c r="D9335" s="42">
        <v>25.9</v>
      </c>
      <c r="E9335" s="43">
        <v>1.0</v>
      </c>
      <c r="F9335" s="19" t="s">
        <v>29</v>
      </c>
      <c r="G9335" s="19" t="s">
        <v>30</v>
      </c>
      <c r="H9335" s="44">
        <v>7.21921823E8</v>
      </c>
      <c r="I9335" s="19" t="s">
        <v>264</v>
      </c>
    </row>
    <row r="9336">
      <c r="A9336" s="41">
        <v>44413.0</v>
      </c>
      <c r="B9336" s="19">
        <v>953395.0</v>
      </c>
      <c r="C9336" s="19">
        <v>1.0</v>
      </c>
      <c r="D9336" s="42">
        <v>93.2</v>
      </c>
      <c r="E9336" s="43">
        <v>1.0</v>
      </c>
      <c r="F9336" s="19" t="s">
        <v>29</v>
      </c>
      <c r="G9336" s="19" t="s">
        <v>30</v>
      </c>
      <c r="H9336" s="44">
        <v>7.7471437E7</v>
      </c>
      <c r="I9336" s="19" t="s">
        <v>262</v>
      </c>
    </row>
    <row r="9337">
      <c r="A9337" s="41">
        <v>44415.0</v>
      </c>
      <c r="B9337" s="19">
        <v>955031.0</v>
      </c>
      <c r="C9337" s="19">
        <v>0.0</v>
      </c>
      <c r="D9337" s="42">
        <v>19.7</v>
      </c>
      <c r="E9337" s="43">
        <v>1.0</v>
      </c>
      <c r="F9337" s="19" t="s">
        <v>29</v>
      </c>
      <c r="G9337" s="19" t="s">
        <v>30</v>
      </c>
      <c r="H9337" s="44">
        <v>1.3568665881E10</v>
      </c>
      <c r="I9337" s="19" t="s">
        <v>331</v>
      </c>
    </row>
    <row r="9338">
      <c r="A9338" s="41">
        <v>44419.0</v>
      </c>
      <c r="B9338" s="19">
        <v>958012.0</v>
      </c>
      <c r="C9338" s="19">
        <v>0.0</v>
      </c>
      <c r="D9338" s="42">
        <v>14.4</v>
      </c>
      <c r="E9338" s="43">
        <v>1.0</v>
      </c>
      <c r="F9338" s="19" t="s">
        <v>29</v>
      </c>
      <c r="G9338" s="19" t="s">
        <v>30</v>
      </c>
      <c r="H9338" s="44">
        <v>7.21921823E8</v>
      </c>
      <c r="I9338" s="19" t="s">
        <v>264</v>
      </c>
    </row>
    <row r="9339">
      <c r="A9339" s="41">
        <v>44409.0</v>
      </c>
      <c r="B9339" s="19">
        <v>949361.0</v>
      </c>
      <c r="C9339" s="19">
        <v>0.0</v>
      </c>
      <c r="D9339" s="42">
        <v>40.4</v>
      </c>
      <c r="E9339" s="43">
        <v>1.0</v>
      </c>
      <c r="F9339" s="19" t="s">
        <v>29</v>
      </c>
      <c r="G9339" s="19" t="s">
        <v>30</v>
      </c>
      <c r="H9339" s="44">
        <v>7.22005374E8</v>
      </c>
      <c r="I9339" s="19" t="s">
        <v>265</v>
      </c>
    </row>
    <row r="9340">
      <c r="A9340" s="41">
        <v>44411.0</v>
      </c>
      <c r="B9340" s="19">
        <v>951711.0</v>
      </c>
      <c r="C9340" s="19">
        <v>1.0</v>
      </c>
      <c r="D9340" s="42">
        <v>24.7</v>
      </c>
      <c r="E9340" s="43">
        <v>1.0</v>
      </c>
      <c r="F9340" s="19" t="s">
        <v>29</v>
      </c>
      <c r="G9340" s="19" t="s">
        <v>30</v>
      </c>
      <c r="H9340" s="44">
        <v>7.22005377E8</v>
      </c>
      <c r="I9340" s="19" t="s">
        <v>266</v>
      </c>
    </row>
    <row r="9341">
      <c r="A9341" s="41">
        <v>44418.0</v>
      </c>
      <c r="B9341" s="19">
        <v>957572.0</v>
      </c>
      <c r="C9341" s="19">
        <v>0.0</v>
      </c>
      <c r="D9341" s="42">
        <v>14.7</v>
      </c>
      <c r="E9341" s="43">
        <v>1.0</v>
      </c>
      <c r="F9341" s="19" t="s">
        <v>29</v>
      </c>
      <c r="G9341" s="19" t="s">
        <v>30</v>
      </c>
      <c r="H9341" s="44">
        <v>7.22005377E8</v>
      </c>
      <c r="I9341" s="19" t="s">
        <v>266</v>
      </c>
    </row>
    <row r="9342">
      <c r="A9342" s="41">
        <v>44413.0</v>
      </c>
      <c r="B9342" s="19">
        <v>953532.0</v>
      </c>
      <c r="C9342" s="19">
        <v>0.0</v>
      </c>
      <c r="D9342" s="42">
        <v>6.2</v>
      </c>
      <c r="E9342" s="43">
        <v>1.0</v>
      </c>
      <c r="F9342" s="19" t="s">
        <v>29</v>
      </c>
      <c r="G9342" s="19" t="s">
        <v>30</v>
      </c>
      <c r="H9342" s="44">
        <v>1.27642957E8</v>
      </c>
      <c r="I9342" s="19" t="s">
        <v>263</v>
      </c>
    </row>
    <row r="9343">
      <c r="A9343" s="41">
        <v>44416.0</v>
      </c>
      <c r="B9343" s="19">
        <v>955265.0</v>
      </c>
      <c r="C9343" s="19">
        <v>0.0</v>
      </c>
      <c r="D9343" s="42">
        <v>54.5</v>
      </c>
      <c r="E9343" s="43">
        <v>1.0</v>
      </c>
      <c r="F9343" s="19" t="s">
        <v>29</v>
      </c>
      <c r="G9343" s="19" t="s">
        <v>30</v>
      </c>
      <c r="H9343" s="44">
        <v>7.21921823E8</v>
      </c>
      <c r="I9343" s="19" t="s">
        <v>264</v>
      </c>
    </row>
    <row r="9344">
      <c r="A9344" s="41">
        <v>44416.0</v>
      </c>
      <c r="B9344" s="19">
        <v>956203.0</v>
      </c>
      <c r="C9344" s="19">
        <v>0.0</v>
      </c>
      <c r="D9344" s="42">
        <v>33.1</v>
      </c>
      <c r="E9344" s="43">
        <v>1.0</v>
      </c>
      <c r="F9344" s="19" t="s">
        <v>29</v>
      </c>
      <c r="G9344" s="19" t="s">
        <v>30</v>
      </c>
      <c r="H9344" s="44">
        <v>7.21921823E8</v>
      </c>
      <c r="I9344" s="19" t="s">
        <v>264</v>
      </c>
    </row>
    <row r="9345">
      <c r="A9345" s="41">
        <v>44417.0</v>
      </c>
      <c r="B9345" s="19">
        <v>957116.0</v>
      </c>
      <c r="C9345" s="19">
        <v>0.0</v>
      </c>
      <c r="D9345" s="42">
        <v>41.5</v>
      </c>
      <c r="E9345" s="43">
        <v>1.0</v>
      </c>
      <c r="F9345" s="19" t="s">
        <v>29</v>
      </c>
      <c r="G9345" s="19" t="s">
        <v>30</v>
      </c>
      <c r="H9345" s="44">
        <v>7.21921823E8</v>
      </c>
      <c r="I9345" s="19" t="s">
        <v>264</v>
      </c>
    </row>
    <row r="9346">
      <c r="A9346" s="41">
        <v>44418.0</v>
      </c>
      <c r="B9346" s="19">
        <v>957264.0</v>
      </c>
      <c r="C9346" s="19">
        <v>1.0</v>
      </c>
      <c r="D9346" s="42">
        <v>61.5</v>
      </c>
      <c r="E9346" s="43">
        <v>1.0</v>
      </c>
      <c r="F9346" s="19" t="s">
        <v>29</v>
      </c>
      <c r="G9346" s="19" t="s">
        <v>30</v>
      </c>
      <c r="H9346" s="44">
        <v>7.21921823E8</v>
      </c>
      <c r="I9346" s="19" t="s">
        <v>264</v>
      </c>
    </row>
    <row r="9347">
      <c r="A9347" s="41">
        <v>44409.0</v>
      </c>
      <c r="B9347" s="19">
        <v>949169.0</v>
      </c>
      <c r="C9347" s="19">
        <v>0.0</v>
      </c>
      <c r="D9347" s="42">
        <v>67.9</v>
      </c>
      <c r="E9347" s="43">
        <v>1.0</v>
      </c>
      <c r="F9347" s="19" t="s">
        <v>29</v>
      </c>
      <c r="G9347" s="19" t="s">
        <v>30</v>
      </c>
      <c r="H9347" s="44">
        <v>6.3850117E7</v>
      </c>
      <c r="I9347" s="19" t="s">
        <v>261</v>
      </c>
    </row>
    <row r="9348">
      <c r="A9348" s="41">
        <v>44412.0</v>
      </c>
      <c r="B9348" s="19">
        <v>952235.0</v>
      </c>
      <c r="C9348" s="19">
        <v>0.0</v>
      </c>
      <c r="D9348" s="42">
        <v>83.1</v>
      </c>
      <c r="E9348" s="43">
        <v>1.0</v>
      </c>
      <c r="F9348" s="19" t="s">
        <v>29</v>
      </c>
      <c r="G9348" s="19" t="s">
        <v>30</v>
      </c>
      <c r="H9348" s="44">
        <v>7.21921823E8</v>
      </c>
      <c r="I9348" s="19" t="s">
        <v>264</v>
      </c>
    </row>
    <row r="9349">
      <c r="A9349" s="41">
        <v>44415.0</v>
      </c>
      <c r="B9349" s="19">
        <v>955074.0</v>
      </c>
      <c r="C9349" s="19">
        <v>1.0</v>
      </c>
      <c r="D9349" s="42">
        <v>66.5</v>
      </c>
      <c r="E9349" s="43">
        <v>1.0</v>
      </c>
      <c r="F9349" s="19" t="s">
        <v>29</v>
      </c>
      <c r="G9349" s="19" t="s">
        <v>30</v>
      </c>
      <c r="H9349" s="44">
        <v>1.27642957E8</v>
      </c>
      <c r="I9349" s="19" t="s">
        <v>263</v>
      </c>
    </row>
    <row r="9350">
      <c r="A9350" s="41">
        <v>44418.0</v>
      </c>
      <c r="B9350" s="19">
        <v>957642.0</v>
      </c>
      <c r="C9350" s="19">
        <v>0.0</v>
      </c>
      <c r="D9350" s="42">
        <v>9.2</v>
      </c>
      <c r="E9350" s="43">
        <v>1.0</v>
      </c>
      <c r="F9350" s="19" t="s">
        <v>29</v>
      </c>
      <c r="G9350" s="19" t="s">
        <v>30</v>
      </c>
      <c r="H9350" s="44">
        <v>7.22005377E8</v>
      </c>
      <c r="I9350" s="19" t="s">
        <v>266</v>
      </c>
    </row>
    <row r="9351">
      <c r="A9351" s="41">
        <v>44419.0</v>
      </c>
      <c r="B9351" s="19">
        <v>958101.0</v>
      </c>
      <c r="C9351" s="19">
        <v>1.0</v>
      </c>
      <c r="D9351" s="42">
        <v>85.0</v>
      </c>
      <c r="E9351" s="43">
        <v>1.0</v>
      </c>
      <c r="F9351" s="19" t="s">
        <v>29</v>
      </c>
      <c r="G9351" s="19" t="s">
        <v>30</v>
      </c>
      <c r="H9351" s="44">
        <v>7.21921823E8</v>
      </c>
      <c r="I9351" s="19" t="s">
        <v>264</v>
      </c>
    </row>
    <row r="9352">
      <c r="A9352" s="41">
        <v>44411.0</v>
      </c>
      <c r="B9352" s="19">
        <v>951142.0</v>
      </c>
      <c r="C9352" s="19">
        <v>0.0</v>
      </c>
      <c r="D9352" s="42">
        <v>50.7</v>
      </c>
      <c r="E9352" s="43">
        <v>1.0</v>
      </c>
      <c r="F9352" s="19" t="s">
        <v>29</v>
      </c>
      <c r="G9352" s="19" t="s">
        <v>30</v>
      </c>
      <c r="H9352" s="44">
        <v>7.7471437E7</v>
      </c>
      <c r="I9352" s="19" t="s">
        <v>262</v>
      </c>
    </row>
    <row r="9353">
      <c r="A9353" s="41">
        <v>44416.0</v>
      </c>
      <c r="B9353" s="19">
        <v>955470.0</v>
      </c>
      <c r="C9353" s="19">
        <v>0.0</v>
      </c>
      <c r="D9353" s="42">
        <v>137.0</v>
      </c>
      <c r="E9353" s="43">
        <v>1.0</v>
      </c>
      <c r="F9353" s="19" t="s">
        <v>29</v>
      </c>
      <c r="G9353" s="19" t="s">
        <v>30</v>
      </c>
      <c r="H9353" s="44">
        <v>7.21921823E8</v>
      </c>
      <c r="I9353" s="19" t="s">
        <v>264</v>
      </c>
    </row>
    <row r="9354">
      <c r="A9354" s="41">
        <v>44417.0</v>
      </c>
      <c r="B9354" s="19">
        <v>957024.0</v>
      </c>
      <c r="C9354" s="19">
        <v>0.0</v>
      </c>
      <c r="D9354" s="42">
        <v>34.3</v>
      </c>
      <c r="E9354" s="43">
        <v>1.0</v>
      </c>
      <c r="F9354" s="19" t="s">
        <v>29</v>
      </c>
      <c r="G9354" s="19" t="s">
        <v>30</v>
      </c>
      <c r="H9354" s="44">
        <v>2.3985487E7</v>
      </c>
      <c r="I9354" s="19" t="s">
        <v>260</v>
      </c>
    </row>
    <row r="9355">
      <c r="A9355" s="41">
        <v>44416.0</v>
      </c>
      <c r="B9355" s="19">
        <v>955764.0</v>
      </c>
      <c r="C9355" s="19">
        <v>1.0</v>
      </c>
      <c r="D9355" s="42">
        <v>66.7</v>
      </c>
      <c r="E9355" s="43">
        <v>1.0</v>
      </c>
      <c r="F9355" s="19" t="s">
        <v>29</v>
      </c>
      <c r="G9355" s="19" t="s">
        <v>30</v>
      </c>
      <c r="H9355" s="44">
        <v>7.21921823E8</v>
      </c>
      <c r="I9355" s="19" t="s">
        <v>264</v>
      </c>
    </row>
    <row r="9356">
      <c r="A9356" s="41">
        <v>44416.0</v>
      </c>
      <c r="B9356" s="19">
        <v>955688.0</v>
      </c>
      <c r="C9356" s="19">
        <v>1.0</v>
      </c>
      <c r="D9356" s="42">
        <v>81.0</v>
      </c>
      <c r="E9356" s="43">
        <v>1.0</v>
      </c>
      <c r="F9356" s="19" t="s">
        <v>29</v>
      </c>
      <c r="G9356" s="19" t="s">
        <v>30</v>
      </c>
      <c r="H9356" s="44">
        <v>1.27642957E8</v>
      </c>
      <c r="I9356" s="19" t="s">
        <v>263</v>
      </c>
    </row>
    <row r="9357">
      <c r="A9357" s="41">
        <v>44421.0</v>
      </c>
      <c r="B9357" s="19">
        <v>959652.0</v>
      </c>
      <c r="C9357" s="19">
        <v>1.0</v>
      </c>
      <c r="D9357" s="42">
        <v>38.4</v>
      </c>
      <c r="E9357" s="43">
        <v>1.0</v>
      </c>
      <c r="F9357" s="19" t="s">
        <v>29</v>
      </c>
      <c r="G9357" s="19" t="s">
        <v>30</v>
      </c>
      <c r="H9357" s="44">
        <v>7.21921823E8</v>
      </c>
      <c r="I9357" s="19" t="s">
        <v>264</v>
      </c>
    </row>
    <row r="9358">
      <c r="A9358" s="41">
        <v>44413.0</v>
      </c>
      <c r="B9358" s="19">
        <v>953009.0</v>
      </c>
      <c r="C9358" s="19">
        <v>0.0</v>
      </c>
      <c r="D9358" s="42">
        <v>38.6</v>
      </c>
      <c r="E9358" s="43">
        <v>1.0</v>
      </c>
      <c r="F9358" s="19" t="s">
        <v>29</v>
      </c>
      <c r="G9358" s="19" t="s">
        <v>30</v>
      </c>
      <c r="H9358" s="44">
        <v>1.3568665881E10</v>
      </c>
      <c r="I9358" s="19" t="s">
        <v>331</v>
      </c>
    </row>
    <row r="9359">
      <c r="A9359" s="41">
        <v>44410.0</v>
      </c>
      <c r="B9359" s="19">
        <v>951082.0</v>
      </c>
      <c r="C9359" s="19">
        <v>0.0</v>
      </c>
      <c r="D9359" s="42">
        <v>46.1</v>
      </c>
      <c r="E9359" s="43">
        <v>1.0</v>
      </c>
      <c r="F9359" s="19" t="s">
        <v>29</v>
      </c>
      <c r="G9359" s="19" t="s">
        <v>30</v>
      </c>
      <c r="H9359" s="44">
        <v>7.22005383E8</v>
      </c>
      <c r="I9359" s="19" t="s">
        <v>267</v>
      </c>
    </row>
    <row r="9360">
      <c r="A9360" s="41">
        <v>44411.0</v>
      </c>
      <c r="B9360" s="19">
        <v>951409.0</v>
      </c>
      <c r="C9360" s="19">
        <v>0.0</v>
      </c>
      <c r="D9360" s="42">
        <v>3.3</v>
      </c>
      <c r="E9360" s="43">
        <v>1.0</v>
      </c>
      <c r="F9360" s="19" t="s">
        <v>29</v>
      </c>
      <c r="G9360" s="19" t="s">
        <v>30</v>
      </c>
      <c r="H9360" s="44">
        <v>7.7471437E7</v>
      </c>
      <c r="I9360" s="19" t="s">
        <v>262</v>
      </c>
    </row>
    <row r="9361">
      <c r="A9361" s="41">
        <v>44413.0</v>
      </c>
      <c r="B9361" s="19">
        <v>953673.0</v>
      </c>
      <c r="C9361" s="19">
        <v>0.0</v>
      </c>
      <c r="D9361" s="42">
        <v>310.8</v>
      </c>
      <c r="E9361" s="43">
        <v>1.0</v>
      </c>
      <c r="F9361" s="19" t="s">
        <v>29</v>
      </c>
      <c r="G9361" s="19" t="s">
        <v>30</v>
      </c>
      <c r="H9361" s="44">
        <v>7.22005383E8</v>
      </c>
      <c r="I9361" s="19" t="s">
        <v>267</v>
      </c>
    </row>
    <row r="9362">
      <c r="A9362" s="41">
        <v>44415.0</v>
      </c>
      <c r="B9362" s="19">
        <v>954800.0</v>
      </c>
      <c r="C9362" s="19">
        <v>1.0</v>
      </c>
      <c r="D9362" s="42">
        <v>59.4</v>
      </c>
      <c r="E9362" s="43">
        <v>1.0</v>
      </c>
      <c r="F9362" s="19" t="s">
        <v>29</v>
      </c>
      <c r="G9362" s="19" t="s">
        <v>30</v>
      </c>
      <c r="H9362" s="44">
        <v>7.21921823E8</v>
      </c>
      <c r="I9362" s="19" t="s">
        <v>264</v>
      </c>
    </row>
    <row r="9363">
      <c r="A9363" s="41">
        <v>44423.0</v>
      </c>
      <c r="B9363" s="19">
        <v>960685.0</v>
      </c>
      <c r="C9363" s="19">
        <v>1.0</v>
      </c>
      <c r="D9363" s="42">
        <v>56.2</v>
      </c>
      <c r="E9363" s="43">
        <v>1.0</v>
      </c>
      <c r="F9363" s="19" t="s">
        <v>29</v>
      </c>
      <c r="G9363" s="19" t="s">
        <v>30</v>
      </c>
      <c r="H9363" s="44">
        <v>7.21921823E8</v>
      </c>
      <c r="I9363" s="19" t="s">
        <v>264</v>
      </c>
    </row>
    <row r="9364">
      <c r="A9364" s="41">
        <v>44412.0</v>
      </c>
      <c r="B9364" s="19">
        <v>952019.0</v>
      </c>
      <c r="C9364" s="19">
        <v>1.0</v>
      </c>
      <c r="D9364" s="42">
        <v>18.2</v>
      </c>
      <c r="E9364" s="43">
        <v>1.0</v>
      </c>
      <c r="F9364" s="19" t="s">
        <v>29</v>
      </c>
      <c r="G9364" s="19" t="s">
        <v>30</v>
      </c>
      <c r="H9364" s="44">
        <v>7.21921823E8</v>
      </c>
      <c r="I9364" s="19" t="s">
        <v>264</v>
      </c>
    </row>
    <row r="9365">
      <c r="A9365" s="41">
        <v>44412.0</v>
      </c>
      <c r="B9365" s="19">
        <v>952505.0</v>
      </c>
      <c r="C9365" s="19">
        <v>1.0</v>
      </c>
      <c r="D9365" s="42">
        <v>57.2</v>
      </c>
      <c r="E9365" s="43">
        <v>1.0</v>
      </c>
      <c r="F9365" s="19" t="s">
        <v>29</v>
      </c>
      <c r="G9365" s="19" t="s">
        <v>30</v>
      </c>
      <c r="H9365" s="44">
        <v>7.21921823E8</v>
      </c>
      <c r="I9365" s="19" t="s">
        <v>264</v>
      </c>
    </row>
    <row r="9366">
      <c r="A9366" s="41">
        <v>44413.0</v>
      </c>
      <c r="B9366" s="19">
        <v>953171.0</v>
      </c>
      <c r="C9366" s="19">
        <v>0.0</v>
      </c>
      <c r="D9366" s="42">
        <v>52.1</v>
      </c>
      <c r="E9366" s="43">
        <v>1.0</v>
      </c>
      <c r="F9366" s="19" t="s">
        <v>29</v>
      </c>
      <c r="G9366" s="19" t="s">
        <v>30</v>
      </c>
      <c r="H9366" s="44">
        <v>7.21921823E8</v>
      </c>
      <c r="I9366" s="19" t="s">
        <v>264</v>
      </c>
    </row>
    <row r="9367">
      <c r="A9367" s="41">
        <v>44423.0</v>
      </c>
      <c r="B9367" s="19">
        <v>960535.0</v>
      </c>
      <c r="C9367" s="19">
        <v>1.0</v>
      </c>
      <c r="D9367" s="42">
        <v>47.2</v>
      </c>
      <c r="E9367" s="43">
        <v>1.0</v>
      </c>
      <c r="F9367" s="19" t="s">
        <v>29</v>
      </c>
      <c r="G9367" s="19" t="s">
        <v>30</v>
      </c>
      <c r="H9367" s="44">
        <v>7.7471437E7</v>
      </c>
      <c r="I9367" s="19" t="s">
        <v>262</v>
      </c>
    </row>
    <row r="9368">
      <c r="A9368" s="41">
        <v>44409.0</v>
      </c>
      <c r="B9368" s="19">
        <v>949612.0</v>
      </c>
      <c r="C9368" s="19">
        <v>0.0</v>
      </c>
      <c r="D9368" s="42">
        <v>26.1</v>
      </c>
      <c r="E9368" s="43">
        <v>1.0</v>
      </c>
      <c r="F9368" s="19" t="s">
        <v>29</v>
      </c>
      <c r="G9368" s="19" t="s">
        <v>30</v>
      </c>
      <c r="H9368" s="44">
        <v>7.21921823E8</v>
      </c>
      <c r="I9368" s="19" t="s">
        <v>264</v>
      </c>
    </row>
    <row r="9369">
      <c r="A9369" s="41">
        <v>44410.0</v>
      </c>
      <c r="B9369" s="19">
        <v>950711.0</v>
      </c>
      <c r="C9369" s="19">
        <v>0.0</v>
      </c>
      <c r="D9369" s="42">
        <v>37.4</v>
      </c>
      <c r="E9369" s="43">
        <v>1.0</v>
      </c>
      <c r="F9369" s="19" t="s">
        <v>29</v>
      </c>
      <c r="G9369" s="19" t="s">
        <v>30</v>
      </c>
      <c r="H9369" s="44">
        <v>7.21921823E8</v>
      </c>
      <c r="I9369" s="19" t="s">
        <v>264</v>
      </c>
    </row>
    <row r="9370">
      <c r="A9370" s="41">
        <v>44410.0</v>
      </c>
      <c r="B9370" s="19">
        <v>950824.0</v>
      </c>
      <c r="C9370" s="19">
        <v>0.0</v>
      </c>
      <c r="D9370" s="42">
        <v>91.4</v>
      </c>
      <c r="E9370" s="43">
        <v>1.0</v>
      </c>
      <c r="F9370" s="19" t="s">
        <v>29</v>
      </c>
      <c r="G9370" s="19" t="s">
        <v>30</v>
      </c>
      <c r="H9370" s="44">
        <v>1.3568665881E10</v>
      </c>
      <c r="I9370" s="19" t="s">
        <v>331</v>
      </c>
    </row>
    <row r="9371">
      <c r="A9371" s="41">
        <v>44413.0</v>
      </c>
      <c r="B9371" s="19">
        <v>952872.0</v>
      </c>
      <c r="C9371" s="19">
        <v>0.0</v>
      </c>
      <c r="D9371" s="42">
        <v>68.8</v>
      </c>
      <c r="E9371" s="43">
        <v>1.0</v>
      </c>
      <c r="F9371" s="19" t="s">
        <v>29</v>
      </c>
      <c r="G9371" s="19" t="s">
        <v>30</v>
      </c>
      <c r="H9371" s="44">
        <v>7.7471437E7</v>
      </c>
      <c r="I9371" s="19" t="s">
        <v>262</v>
      </c>
    </row>
    <row r="9372">
      <c r="A9372" s="41">
        <v>44410.0</v>
      </c>
      <c r="B9372" s="19">
        <v>950241.0</v>
      </c>
      <c r="C9372" s="19">
        <v>0.0</v>
      </c>
      <c r="D9372" s="42">
        <v>80.7</v>
      </c>
      <c r="E9372" s="43">
        <v>1.0</v>
      </c>
      <c r="F9372" s="19" t="s">
        <v>29</v>
      </c>
      <c r="G9372" s="19" t="s">
        <v>30</v>
      </c>
      <c r="H9372" s="44">
        <v>7.21921823E8</v>
      </c>
      <c r="I9372" s="19" t="s">
        <v>264</v>
      </c>
    </row>
    <row r="9373">
      <c r="A9373" s="41">
        <v>44415.0</v>
      </c>
      <c r="B9373" s="19">
        <v>954741.0</v>
      </c>
      <c r="C9373" s="19">
        <v>0.0</v>
      </c>
      <c r="D9373" s="42">
        <v>135.9</v>
      </c>
      <c r="E9373" s="43">
        <v>1.0</v>
      </c>
      <c r="F9373" s="19" t="s">
        <v>29</v>
      </c>
      <c r="G9373" s="19" t="s">
        <v>30</v>
      </c>
      <c r="H9373" s="44">
        <v>7.22005374E8</v>
      </c>
      <c r="I9373" s="19" t="s">
        <v>265</v>
      </c>
    </row>
    <row r="9374">
      <c r="A9374" s="41">
        <v>44417.0</v>
      </c>
      <c r="B9374" s="19">
        <v>956420.0</v>
      </c>
      <c r="C9374" s="19">
        <v>0.0</v>
      </c>
      <c r="D9374" s="42">
        <v>50.3</v>
      </c>
      <c r="E9374" s="43">
        <v>1.0</v>
      </c>
      <c r="F9374" s="19" t="s">
        <v>29</v>
      </c>
      <c r="G9374" s="19" t="s">
        <v>30</v>
      </c>
      <c r="H9374" s="44">
        <v>7.21921823E8</v>
      </c>
      <c r="I9374" s="19" t="s">
        <v>264</v>
      </c>
    </row>
    <row r="9375">
      <c r="A9375" s="41">
        <v>44418.0</v>
      </c>
      <c r="B9375" s="19">
        <v>957700.0</v>
      </c>
      <c r="C9375" s="19">
        <v>0.0</v>
      </c>
      <c r="D9375" s="42">
        <v>70.9</v>
      </c>
      <c r="E9375" s="43">
        <v>1.0</v>
      </c>
      <c r="F9375" s="19" t="s">
        <v>29</v>
      </c>
      <c r="G9375" s="19" t="s">
        <v>30</v>
      </c>
      <c r="H9375" s="44">
        <v>7.22005383E8</v>
      </c>
      <c r="I9375" s="19" t="s">
        <v>267</v>
      </c>
    </row>
    <row r="9376">
      <c r="A9376" s="41">
        <v>44410.0</v>
      </c>
      <c r="B9376" s="19">
        <v>950175.0</v>
      </c>
      <c r="C9376" s="19">
        <v>0.0</v>
      </c>
      <c r="D9376" s="42">
        <v>39.9</v>
      </c>
      <c r="E9376" s="43">
        <v>1.0</v>
      </c>
      <c r="F9376" s="19" t="s">
        <v>29</v>
      </c>
      <c r="G9376" s="19" t="s">
        <v>30</v>
      </c>
      <c r="H9376" s="44">
        <v>7.22005383E8</v>
      </c>
      <c r="I9376" s="19" t="s">
        <v>267</v>
      </c>
    </row>
    <row r="9377">
      <c r="A9377" s="41">
        <v>44413.0</v>
      </c>
      <c r="B9377" s="19">
        <v>952824.0</v>
      </c>
      <c r="C9377" s="19">
        <v>0.0</v>
      </c>
      <c r="D9377" s="42">
        <v>69.0</v>
      </c>
      <c r="E9377" s="43">
        <v>1.0</v>
      </c>
      <c r="F9377" s="19" t="s">
        <v>29</v>
      </c>
      <c r="G9377" s="19" t="s">
        <v>30</v>
      </c>
      <c r="H9377" s="44">
        <v>6.3850117E7</v>
      </c>
      <c r="I9377" s="19" t="s">
        <v>261</v>
      </c>
    </row>
    <row r="9378">
      <c r="A9378" s="41">
        <v>44416.0</v>
      </c>
      <c r="B9378" s="19">
        <v>956264.0</v>
      </c>
      <c r="C9378" s="19">
        <v>1.0</v>
      </c>
      <c r="D9378" s="42">
        <v>46.2</v>
      </c>
      <c r="E9378" s="43">
        <v>1.0</v>
      </c>
      <c r="F9378" s="19" t="s">
        <v>29</v>
      </c>
      <c r="G9378" s="19" t="s">
        <v>30</v>
      </c>
      <c r="H9378" s="44">
        <v>7.22005383E8</v>
      </c>
      <c r="I9378" s="19" t="s">
        <v>267</v>
      </c>
    </row>
    <row r="9379">
      <c r="A9379" s="41">
        <v>44417.0</v>
      </c>
      <c r="B9379" s="19">
        <v>956872.0</v>
      </c>
      <c r="C9379" s="19">
        <v>0.0</v>
      </c>
      <c r="D9379" s="42">
        <v>69.3</v>
      </c>
      <c r="E9379" s="43">
        <v>1.0</v>
      </c>
      <c r="F9379" s="19" t="s">
        <v>29</v>
      </c>
      <c r="G9379" s="19" t="s">
        <v>30</v>
      </c>
      <c r="H9379" s="44">
        <v>7.22005383E8</v>
      </c>
      <c r="I9379" s="19" t="s">
        <v>267</v>
      </c>
    </row>
    <row r="9380">
      <c r="A9380" s="41">
        <v>44411.0</v>
      </c>
      <c r="B9380" s="19">
        <v>951774.0</v>
      </c>
      <c r="C9380" s="19">
        <v>0.0</v>
      </c>
      <c r="D9380" s="42">
        <v>28.3</v>
      </c>
      <c r="E9380" s="43">
        <v>1.0</v>
      </c>
      <c r="F9380" s="19" t="s">
        <v>29</v>
      </c>
      <c r="G9380" s="19" t="s">
        <v>30</v>
      </c>
      <c r="H9380" s="44">
        <v>7.7471437E7</v>
      </c>
      <c r="I9380" s="19" t="s">
        <v>262</v>
      </c>
    </row>
    <row r="9381">
      <c r="A9381" s="41">
        <v>44422.0</v>
      </c>
      <c r="B9381" s="19">
        <v>960437.0</v>
      </c>
      <c r="C9381" s="19">
        <v>1.0</v>
      </c>
      <c r="D9381" s="42">
        <v>17.4</v>
      </c>
      <c r="E9381" s="43">
        <v>1.0</v>
      </c>
      <c r="F9381" s="19" t="s">
        <v>29</v>
      </c>
      <c r="G9381" s="19" t="s">
        <v>30</v>
      </c>
      <c r="H9381" s="44">
        <v>6.3850117E7</v>
      </c>
      <c r="I9381" s="19" t="s">
        <v>261</v>
      </c>
    </row>
    <row r="9382">
      <c r="A9382" s="41">
        <v>44409.0</v>
      </c>
      <c r="B9382" s="19">
        <v>949666.0</v>
      </c>
      <c r="C9382" s="19">
        <v>0.0</v>
      </c>
      <c r="D9382" s="42">
        <v>45.4</v>
      </c>
      <c r="E9382" s="43">
        <v>1.0</v>
      </c>
      <c r="F9382" s="19" t="s">
        <v>29</v>
      </c>
      <c r="G9382" s="19" t="s">
        <v>30</v>
      </c>
      <c r="H9382" s="44">
        <v>7.21921823E8</v>
      </c>
      <c r="I9382" s="19" t="s">
        <v>264</v>
      </c>
    </row>
    <row r="9383">
      <c r="A9383" s="41">
        <v>44409.0</v>
      </c>
      <c r="B9383" s="19">
        <v>949570.0</v>
      </c>
      <c r="C9383" s="19">
        <v>1.0</v>
      </c>
      <c r="D9383" s="42">
        <v>39.0</v>
      </c>
      <c r="E9383" s="43">
        <v>1.0</v>
      </c>
      <c r="F9383" s="19" t="s">
        <v>29</v>
      </c>
      <c r="G9383" s="19" t="s">
        <v>30</v>
      </c>
      <c r="H9383" s="44">
        <v>6.3850117E7</v>
      </c>
      <c r="I9383" s="19" t="s">
        <v>261</v>
      </c>
    </row>
    <row r="9384">
      <c r="A9384" s="41">
        <v>44412.0</v>
      </c>
      <c r="B9384" s="19">
        <v>952403.0</v>
      </c>
      <c r="C9384" s="19">
        <v>1.0</v>
      </c>
      <c r="D9384" s="42">
        <v>53.7</v>
      </c>
      <c r="E9384" s="43">
        <v>1.0</v>
      </c>
      <c r="F9384" s="19" t="s">
        <v>29</v>
      </c>
      <c r="G9384" s="19" t="s">
        <v>30</v>
      </c>
      <c r="H9384" s="44">
        <v>2.3985487E7</v>
      </c>
      <c r="I9384" s="19" t="s">
        <v>260</v>
      </c>
    </row>
    <row r="9385">
      <c r="A9385" s="41">
        <v>44414.0</v>
      </c>
      <c r="B9385" s="19">
        <v>954550.0</v>
      </c>
      <c r="C9385" s="19">
        <v>1.0</v>
      </c>
      <c r="D9385" s="42">
        <v>22.6</v>
      </c>
      <c r="E9385" s="43">
        <v>1.0</v>
      </c>
      <c r="F9385" s="19" t="s">
        <v>29</v>
      </c>
      <c r="G9385" s="19" t="s">
        <v>30</v>
      </c>
      <c r="H9385" s="44">
        <v>7.7471437E7</v>
      </c>
      <c r="I9385" s="19" t="s">
        <v>262</v>
      </c>
    </row>
    <row r="9386">
      <c r="A9386" s="41">
        <v>44423.0</v>
      </c>
      <c r="B9386" s="19">
        <v>960899.0</v>
      </c>
      <c r="C9386" s="19">
        <v>0.0</v>
      </c>
      <c r="D9386" s="42">
        <v>50.2</v>
      </c>
      <c r="E9386" s="43">
        <v>1.0</v>
      </c>
      <c r="F9386" s="19" t="s">
        <v>29</v>
      </c>
      <c r="G9386" s="19" t="s">
        <v>30</v>
      </c>
      <c r="H9386" s="44">
        <v>7.21921823E8</v>
      </c>
      <c r="I9386" s="19" t="s">
        <v>264</v>
      </c>
    </row>
    <row r="9387">
      <c r="A9387" s="41">
        <v>44416.0</v>
      </c>
      <c r="B9387" s="19">
        <v>956018.0</v>
      </c>
      <c r="C9387" s="19">
        <v>0.0</v>
      </c>
      <c r="D9387" s="42">
        <v>32.7</v>
      </c>
      <c r="E9387" s="43">
        <v>1.0</v>
      </c>
      <c r="F9387" s="19" t="s">
        <v>29</v>
      </c>
      <c r="G9387" s="19" t="s">
        <v>30</v>
      </c>
      <c r="H9387" s="44">
        <v>7.21921823E8</v>
      </c>
      <c r="I9387" s="19" t="s">
        <v>264</v>
      </c>
    </row>
    <row r="9388">
      <c r="A9388" s="41">
        <v>44422.0</v>
      </c>
      <c r="B9388" s="19">
        <v>960241.0</v>
      </c>
      <c r="C9388" s="19">
        <v>0.0</v>
      </c>
      <c r="D9388" s="42">
        <v>66.7</v>
      </c>
      <c r="E9388" s="43">
        <v>1.0</v>
      </c>
      <c r="F9388" s="19" t="s">
        <v>29</v>
      </c>
      <c r="G9388" s="19" t="s">
        <v>30</v>
      </c>
      <c r="H9388" s="44">
        <v>7.21921823E8</v>
      </c>
      <c r="I9388" s="19" t="s">
        <v>264</v>
      </c>
    </row>
    <row r="9389">
      <c r="A9389" s="41">
        <v>44411.0</v>
      </c>
      <c r="B9389" s="19">
        <v>951568.0</v>
      </c>
      <c r="C9389" s="19">
        <v>0.0</v>
      </c>
      <c r="D9389" s="42">
        <v>40.2</v>
      </c>
      <c r="E9389" s="43">
        <v>1.0</v>
      </c>
      <c r="F9389" s="19" t="s">
        <v>29</v>
      </c>
      <c r="G9389" s="19" t="s">
        <v>30</v>
      </c>
      <c r="H9389" s="44">
        <v>7.21921823E8</v>
      </c>
      <c r="I9389" s="19" t="s">
        <v>264</v>
      </c>
    </row>
    <row r="9390">
      <c r="A9390" s="41">
        <v>44411.0</v>
      </c>
      <c r="B9390" s="19">
        <v>951251.0</v>
      </c>
      <c r="C9390" s="19">
        <v>0.0</v>
      </c>
      <c r="D9390" s="42">
        <v>126.3</v>
      </c>
      <c r="E9390" s="43">
        <v>1.0</v>
      </c>
      <c r="F9390" s="19" t="s">
        <v>29</v>
      </c>
      <c r="G9390" s="19" t="s">
        <v>30</v>
      </c>
      <c r="H9390" s="44">
        <v>7.21921823E8</v>
      </c>
      <c r="I9390" s="19" t="s">
        <v>264</v>
      </c>
    </row>
    <row r="9391">
      <c r="A9391" s="41">
        <v>44416.0</v>
      </c>
      <c r="B9391" s="19">
        <v>956116.0</v>
      </c>
      <c r="C9391" s="19">
        <v>0.0</v>
      </c>
      <c r="D9391" s="42">
        <v>14.5</v>
      </c>
      <c r="E9391" s="43">
        <v>1.0</v>
      </c>
      <c r="F9391" s="19" t="s">
        <v>29</v>
      </c>
      <c r="G9391" s="19" t="s">
        <v>30</v>
      </c>
      <c r="H9391" s="44">
        <v>7.21921823E8</v>
      </c>
      <c r="I9391" s="19" t="s">
        <v>264</v>
      </c>
    </row>
    <row r="9392">
      <c r="A9392" s="41">
        <v>44416.0</v>
      </c>
      <c r="B9392" s="19">
        <v>955309.0</v>
      </c>
      <c r="C9392" s="19">
        <v>1.0</v>
      </c>
      <c r="D9392" s="42">
        <v>42.2</v>
      </c>
      <c r="E9392" s="43">
        <v>1.0</v>
      </c>
      <c r="F9392" s="19" t="s">
        <v>29</v>
      </c>
      <c r="G9392" s="19" t="s">
        <v>30</v>
      </c>
      <c r="H9392" s="44">
        <v>7.21921823E8</v>
      </c>
      <c r="I9392" s="19" t="s">
        <v>264</v>
      </c>
    </row>
    <row r="9393">
      <c r="A9393" s="41">
        <v>44420.0</v>
      </c>
      <c r="B9393" s="19">
        <v>959211.0</v>
      </c>
      <c r="C9393" s="19">
        <v>0.0</v>
      </c>
      <c r="D9393" s="42">
        <v>77.0</v>
      </c>
      <c r="E9393" s="43">
        <v>1.0</v>
      </c>
      <c r="F9393" s="19" t="s">
        <v>29</v>
      </c>
      <c r="G9393" s="19" t="s">
        <v>30</v>
      </c>
      <c r="H9393" s="44">
        <v>7.7471437E7</v>
      </c>
      <c r="I9393" s="19" t="s">
        <v>262</v>
      </c>
    </row>
    <row r="9394">
      <c r="A9394" s="41">
        <v>44420.0</v>
      </c>
      <c r="B9394" s="19">
        <v>958781.0</v>
      </c>
      <c r="C9394" s="19">
        <v>0.0</v>
      </c>
      <c r="D9394" s="42">
        <v>87.5</v>
      </c>
      <c r="E9394" s="43">
        <v>1.0</v>
      </c>
      <c r="F9394" s="19" t="s">
        <v>29</v>
      </c>
      <c r="G9394" s="19" t="s">
        <v>30</v>
      </c>
      <c r="H9394" s="44">
        <v>7.21921823E8</v>
      </c>
      <c r="I9394" s="19" t="s">
        <v>264</v>
      </c>
    </row>
    <row r="9395">
      <c r="A9395" s="41">
        <v>44411.0</v>
      </c>
      <c r="B9395" s="19">
        <v>951644.0</v>
      </c>
      <c r="C9395" s="19">
        <v>0.0</v>
      </c>
      <c r="D9395" s="42">
        <v>54.5</v>
      </c>
      <c r="E9395" s="43">
        <v>1.0</v>
      </c>
      <c r="F9395" s="19" t="s">
        <v>29</v>
      </c>
      <c r="G9395" s="19" t="s">
        <v>30</v>
      </c>
      <c r="H9395" s="44">
        <v>7.22005374E8</v>
      </c>
      <c r="I9395" s="19" t="s">
        <v>265</v>
      </c>
    </row>
    <row r="9396">
      <c r="A9396" s="41">
        <v>44410.0</v>
      </c>
      <c r="B9396" s="19">
        <v>951009.0</v>
      </c>
      <c r="C9396" s="19">
        <v>0.0</v>
      </c>
      <c r="D9396" s="42">
        <v>38.3</v>
      </c>
      <c r="E9396" s="43">
        <v>1.0</v>
      </c>
      <c r="F9396" s="19" t="s">
        <v>29</v>
      </c>
      <c r="G9396" s="19" t="s">
        <v>30</v>
      </c>
      <c r="H9396" s="44">
        <v>7.7471437E7</v>
      </c>
      <c r="I9396" s="19" t="s">
        <v>262</v>
      </c>
    </row>
    <row r="9397">
      <c r="A9397" s="41">
        <v>44415.0</v>
      </c>
      <c r="B9397" s="19">
        <v>955014.0</v>
      </c>
      <c r="C9397" s="19">
        <v>0.0</v>
      </c>
      <c r="D9397" s="42">
        <v>42.5</v>
      </c>
      <c r="E9397" s="43">
        <v>1.0</v>
      </c>
      <c r="F9397" s="19" t="s">
        <v>29</v>
      </c>
      <c r="G9397" s="19" t="s">
        <v>30</v>
      </c>
      <c r="H9397" s="44">
        <v>7.22005383E8</v>
      </c>
      <c r="I9397" s="19" t="s">
        <v>267</v>
      </c>
    </row>
    <row r="9398">
      <c r="A9398" s="41">
        <v>44411.0</v>
      </c>
      <c r="B9398" s="19">
        <v>951493.0</v>
      </c>
      <c r="C9398" s="19">
        <v>0.0</v>
      </c>
      <c r="D9398" s="42">
        <v>125.1</v>
      </c>
      <c r="E9398" s="43">
        <v>1.0</v>
      </c>
      <c r="F9398" s="19" t="s">
        <v>29</v>
      </c>
      <c r="G9398" s="19" t="s">
        <v>30</v>
      </c>
      <c r="H9398" s="44">
        <v>7.22005374E8</v>
      </c>
      <c r="I9398" s="19" t="s">
        <v>265</v>
      </c>
    </row>
    <row r="9399">
      <c r="A9399" s="41">
        <v>44420.0</v>
      </c>
      <c r="B9399" s="19">
        <v>958664.0</v>
      </c>
      <c r="C9399" s="19">
        <v>1.0</v>
      </c>
      <c r="D9399" s="42">
        <v>60.0</v>
      </c>
      <c r="E9399" s="43">
        <v>1.0</v>
      </c>
      <c r="F9399" s="19" t="s">
        <v>29</v>
      </c>
      <c r="G9399" s="19" t="s">
        <v>30</v>
      </c>
      <c r="H9399" s="44">
        <v>7.21921823E8</v>
      </c>
      <c r="I9399" s="19" t="s">
        <v>264</v>
      </c>
    </row>
    <row r="9400">
      <c r="A9400" s="41">
        <v>44421.0</v>
      </c>
      <c r="B9400" s="19">
        <v>959921.0</v>
      </c>
      <c r="C9400" s="19">
        <v>0.0</v>
      </c>
      <c r="D9400" s="42">
        <v>139.9</v>
      </c>
      <c r="E9400" s="43">
        <v>1.0</v>
      </c>
      <c r="F9400" s="19" t="s">
        <v>29</v>
      </c>
      <c r="G9400" s="19" t="s">
        <v>30</v>
      </c>
      <c r="H9400" s="44">
        <v>7.22005383E8</v>
      </c>
      <c r="I9400" s="19" t="s">
        <v>267</v>
      </c>
    </row>
    <row r="9401">
      <c r="A9401" s="41">
        <v>44409.0</v>
      </c>
      <c r="B9401" s="19">
        <v>949316.0</v>
      </c>
      <c r="C9401" s="19">
        <v>0.0</v>
      </c>
      <c r="D9401" s="42">
        <v>54.5</v>
      </c>
      <c r="E9401" s="43">
        <v>1.0</v>
      </c>
      <c r="F9401" s="19" t="s">
        <v>29</v>
      </c>
      <c r="G9401" s="19" t="s">
        <v>30</v>
      </c>
      <c r="H9401" s="44">
        <v>7.21921823E8</v>
      </c>
      <c r="I9401" s="19" t="s">
        <v>264</v>
      </c>
    </row>
    <row r="9402">
      <c r="A9402" s="41">
        <v>44413.0</v>
      </c>
      <c r="B9402" s="19">
        <v>953435.0</v>
      </c>
      <c r="C9402" s="19">
        <v>0.0</v>
      </c>
      <c r="D9402" s="42">
        <v>35.4</v>
      </c>
      <c r="E9402" s="43">
        <v>1.0</v>
      </c>
      <c r="F9402" s="19" t="s">
        <v>29</v>
      </c>
      <c r="G9402" s="19" t="s">
        <v>30</v>
      </c>
      <c r="H9402" s="44">
        <v>7.22005374E8</v>
      </c>
      <c r="I9402" s="19" t="s">
        <v>265</v>
      </c>
    </row>
    <row r="9403">
      <c r="A9403" s="41">
        <v>44414.0</v>
      </c>
      <c r="B9403" s="19">
        <v>954004.0</v>
      </c>
      <c r="C9403" s="19">
        <v>1.0</v>
      </c>
      <c r="D9403" s="42">
        <v>92.4</v>
      </c>
      <c r="E9403" s="43">
        <v>1.0</v>
      </c>
      <c r="F9403" s="19" t="s">
        <v>29</v>
      </c>
      <c r="G9403" s="19" t="s">
        <v>30</v>
      </c>
      <c r="H9403" s="44">
        <v>2.3985487E7</v>
      </c>
      <c r="I9403" s="19" t="s">
        <v>260</v>
      </c>
    </row>
    <row r="9404">
      <c r="A9404" s="41">
        <v>44423.0</v>
      </c>
      <c r="B9404" s="19">
        <v>960719.0</v>
      </c>
      <c r="C9404" s="19">
        <v>1.0</v>
      </c>
      <c r="D9404" s="42">
        <v>69.0</v>
      </c>
      <c r="E9404" s="43">
        <v>1.0</v>
      </c>
      <c r="F9404" s="19" t="s">
        <v>29</v>
      </c>
      <c r="G9404" s="19" t="s">
        <v>30</v>
      </c>
      <c r="H9404" s="44">
        <v>7.21921823E8</v>
      </c>
      <c r="I9404" s="19" t="s">
        <v>264</v>
      </c>
    </row>
    <row r="9405">
      <c r="A9405" s="41">
        <v>44423.0</v>
      </c>
      <c r="B9405" s="19">
        <v>960725.0</v>
      </c>
      <c r="C9405" s="19">
        <v>0.0</v>
      </c>
      <c r="D9405" s="42">
        <v>69.0</v>
      </c>
      <c r="E9405" s="43">
        <v>1.0</v>
      </c>
      <c r="F9405" s="19" t="s">
        <v>29</v>
      </c>
      <c r="G9405" s="19" t="s">
        <v>30</v>
      </c>
      <c r="H9405" s="44">
        <v>7.21921823E8</v>
      </c>
      <c r="I9405" s="19" t="s">
        <v>264</v>
      </c>
    </row>
    <row r="9406">
      <c r="A9406" s="41">
        <v>44415.0</v>
      </c>
      <c r="B9406" s="19">
        <v>954620.0</v>
      </c>
      <c r="C9406" s="19">
        <v>1.0</v>
      </c>
      <c r="D9406" s="42">
        <v>13.1</v>
      </c>
      <c r="E9406" s="43">
        <v>1.0</v>
      </c>
      <c r="F9406" s="19" t="s">
        <v>29</v>
      </c>
      <c r="G9406" s="19" t="s">
        <v>30</v>
      </c>
      <c r="H9406" s="44">
        <v>7.7471437E7</v>
      </c>
      <c r="I9406" s="19" t="s">
        <v>262</v>
      </c>
    </row>
    <row r="9407">
      <c r="A9407" s="41">
        <v>44418.0</v>
      </c>
      <c r="B9407" s="19">
        <v>957600.0</v>
      </c>
      <c r="C9407" s="19">
        <v>1.0</v>
      </c>
      <c r="D9407" s="42">
        <v>46.4</v>
      </c>
      <c r="E9407" s="43">
        <v>1.0</v>
      </c>
      <c r="F9407" s="19" t="s">
        <v>29</v>
      </c>
      <c r="G9407" s="19" t="s">
        <v>30</v>
      </c>
      <c r="H9407" s="44">
        <v>7.7471437E7</v>
      </c>
      <c r="I9407" s="19" t="s">
        <v>262</v>
      </c>
    </row>
    <row r="9408">
      <c r="A9408" s="41">
        <v>44419.0</v>
      </c>
      <c r="B9408" s="19">
        <v>958289.0</v>
      </c>
      <c r="C9408" s="19">
        <v>0.0</v>
      </c>
      <c r="D9408" s="42">
        <v>45.5</v>
      </c>
      <c r="E9408" s="43">
        <v>1.0</v>
      </c>
      <c r="F9408" s="19" t="s">
        <v>29</v>
      </c>
      <c r="G9408" s="19" t="s">
        <v>30</v>
      </c>
      <c r="H9408" s="44">
        <v>6.3850117E7</v>
      </c>
      <c r="I9408" s="19" t="s">
        <v>261</v>
      </c>
    </row>
    <row r="9409">
      <c r="A9409" s="41">
        <v>44409.0</v>
      </c>
      <c r="B9409" s="19">
        <v>949202.0</v>
      </c>
      <c r="C9409" s="19">
        <v>1.0</v>
      </c>
      <c r="D9409" s="42">
        <v>27.8</v>
      </c>
      <c r="E9409" s="43">
        <v>1.0</v>
      </c>
      <c r="F9409" s="19" t="s">
        <v>27</v>
      </c>
      <c r="G9409" s="19" t="s">
        <v>28</v>
      </c>
      <c r="H9409" s="44">
        <v>2.5175647E7</v>
      </c>
      <c r="I9409" s="19" t="s">
        <v>77</v>
      </c>
    </row>
    <row r="9410">
      <c r="A9410" s="41">
        <v>44410.0</v>
      </c>
      <c r="B9410" s="19">
        <v>950444.0</v>
      </c>
      <c r="C9410" s="19">
        <v>1.0</v>
      </c>
      <c r="D9410" s="42">
        <v>106.9</v>
      </c>
      <c r="E9410" s="43">
        <v>1.0</v>
      </c>
      <c r="F9410" s="19" t="s">
        <v>27</v>
      </c>
      <c r="G9410" s="19" t="s">
        <v>28</v>
      </c>
      <c r="H9410" s="44">
        <v>2.5175647E7</v>
      </c>
      <c r="I9410" s="19" t="s">
        <v>77</v>
      </c>
    </row>
    <row r="9411">
      <c r="A9411" s="41">
        <v>44415.0</v>
      </c>
      <c r="B9411" s="19">
        <v>955142.0</v>
      </c>
      <c r="C9411" s="19">
        <v>1.0</v>
      </c>
      <c r="D9411" s="42">
        <v>37.7</v>
      </c>
      <c r="E9411" s="43">
        <v>1.0</v>
      </c>
      <c r="F9411" s="19" t="s">
        <v>27</v>
      </c>
      <c r="G9411" s="19" t="s">
        <v>28</v>
      </c>
      <c r="H9411" s="44">
        <v>2.5175647E7</v>
      </c>
      <c r="I9411" s="19" t="s">
        <v>77</v>
      </c>
    </row>
    <row r="9412">
      <c r="A9412" s="41">
        <v>44415.0</v>
      </c>
      <c r="B9412" s="19">
        <v>954712.0</v>
      </c>
      <c r="C9412" s="19">
        <v>0.0</v>
      </c>
      <c r="D9412" s="42">
        <v>21.9</v>
      </c>
      <c r="E9412" s="43">
        <v>1.0</v>
      </c>
      <c r="F9412" s="19" t="s">
        <v>27</v>
      </c>
      <c r="G9412" s="19" t="s">
        <v>28</v>
      </c>
      <c r="H9412" s="44">
        <v>2.5175647E7</v>
      </c>
      <c r="I9412" s="19" t="s">
        <v>77</v>
      </c>
    </row>
    <row r="9413">
      <c r="A9413" s="41">
        <v>44416.0</v>
      </c>
      <c r="B9413" s="19">
        <v>955304.0</v>
      </c>
      <c r="C9413" s="19">
        <v>0.0</v>
      </c>
      <c r="D9413" s="42">
        <v>88.4</v>
      </c>
      <c r="E9413" s="43">
        <v>1.0</v>
      </c>
      <c r="F9413" s="19" t="s">
        <v>27</v>
      </c>
      <c r="G9413" s="19" t="s">
        <v>28</v>
      </c>
      <c r="H9413" s="44">
        <v>2.5175647E7</v>
      </c>
      <c r="I9413" s="19" t="s">
        <v>77</v>
      </c>
    </row>
    <row r="9414">
      <c r="A9414" s="41">
        <v>44418.0</v>
      </c>
      <c r="B9414" s="19">
        <v>957449.0</v>
      </c>
      <c r="C9414" s="19">
        <v>0.0</v>
      </c>
      <c r="D9414" s="42">
        <v>95.4</v>
      </c>
      <c r="E9414" s="43">
        <v>1.0</v>
      </c>
      <c r="F9414" s="19" t="s">
        <v>27</v>
      </c>
      <c r="G9414" s="19" t="s">
        <v>28</v>
      </c>
      <c r="H9414" s="44">
        <v>2.5175647E7</v>
      </c>
      <c r="I9414" s="19" t="s">
        <v>77</v>
      </c>
    </row>
    <row r="9415">
      <c r="A9415" s="41">
        <v>44423.0</v>
      </c>
      <c r="B9415" s="19">
        <v>960588.0</v>
      </c>
      <c r="C9415" s="19">
        <v>0.0</v>
      </c>
      <c r="D9415" s="42">
        <v>53.8</v>
      </c>
      <c r="E9415" s="43">
        <v>1.0</v>
      </c>
      <c r="F9415" s="19" t="s">
        <v>27</v>
      </c>
      <c r="G9415" s="19" t="s">
        <v>28</v>
      </c>
      <c r="H9415" s="44">
        <v>2.5175647E7</v>
      </c>
      <c r="I9415" s="19" t="s">
        <v>77</v>
      </c>
    </row>
    <row r="9416">
      <c r="A9416" s="41">
        <v>44423.0</v>
      </c>
      <c r="B9416" s="19">
        <v>960742.0</v>
      </c>
      <c r="C9416" s="19">
        <v>0.0</v>
      </c>
      <c r="D9416" s="42">
        <v>72.1</v>
      </c>
      <c r="E9416" s="43">
        <v>1.0</v>
      </c>
      <c r="F9416" s="19" t="s">
        <v>27</v>
      </c>
      <c r="G9416" s="19" t="s">
        <v>28</v>
      </c>
      <c r="H9416" s="44">
        <v>2.5175647E7</v>
      </c>
      <c r="I9416" s="19" t="s">
        <v>77</v>
      </c>
    </row>
    <row r="9417">
      <c r="A9417" s="41">
        <v>44410.0</v>
      </c>
      <c r="B9417" s="19">
        <v>951076.0</v>
      </c>
      <c r="C9417" s="19">
        <v>0.0</v>
      </c>
      <c r="D9417" s="42">
        <v>95.8</v>
      </c>
      <c r="E9417" s="43">
        <v>1.0</v>
      </c>
      <c r="F9417" s="19" t="s">
        <v>27</v>
      </c>
      <c r="G9417" s="19" t="s">
        <v>28</v>
      </c>
      <c r="H9417" s="44">
        <v>2.5175647E7</v>
      </c>
      <c r="I9417" s="19" t="s">
        <v>77</v>
      </c>
    </row>
    <row r="9418">
      <c r="A9418" s="41">
        <v>44410.0</v>
      </c>
      <c r="B9418" s="19">
        <v>950473.0</v>
      </c>
      <c r="C9418" s="19">
        <v>0.0</v>
      </c>
      <c r="D9418" s="42">
        <v>61.7</v>
      </c>
      <c r="E9418" s="43">
        <v>1.0</v>
      </c>
      <c r="F9418" s="19" t="s">
        <v>27</v>
      </c>
      <c r="G9418" s="19" t="s">
        <v>28</v>
      </c>
      <c r="H9418" s="44">
        <v>2.5175647E7</v>
      </c>
      <c r="I9418" s="19" t="s">
        <v>77</v>
      </c>
    </row>
    <row r="9419">
      <c r="A9419" s="41">
        <v>44410.0</v>
      </c>
      <c r="B9419" s="19">
        <v>950726.0</v>
      </c>
      <c r="C9419" s="19">
        <v>0.0</v>
      </c>
      <c r="D9419" s="42">
        <v>150.4</v>
      </c>
      <c r="E9419" s="43">
        <v>1.0</v>
      </c>
      <c r="F9419" s="19" t="s">
        <v>27</v>
      </c>
      <c r="G9419" s="19" t="s">
        <v>28</v>
      </c>
      <c r="H9419" s="44">
        <v>2.5175647E7</v>
      </c>
      <c r="I9419" s="19" t="s">
        <v>77</v>
      </c>
    </row>
    <row r="9420">
      <c r="A9420" s="41">
        <v>44410.0</v>
      </c>
      <c r="B9420" s="19">
        <v>950975.0</v>
      </c>
      <c r="C9420" s="19">
        <v>1.0</v>
      </c>
      <c r="D9420" s="42">
        <v>111.9</v>
      </c>
      <c r="E9420" s="43">
        <v>1.0</v>
      </c>
      <c r="F9420" s="19" t="s">
        <v>27</v>
      </c>
      <c r="G9420" s="19" t="s">
        <v>28</v>
      </c>
      <c r="H9420" s="44">
        <v>2.5175647E7</v>
      </c>
      <c r="I9420" s="19" t="s">
        <v>77</v>
      </c>
    </row>
    <row r="9421">
      <c r="A9421" s="41">
        <v>44413.0</v>
      </c>
      <c r="B9421" s="19">
        <v>952959.0</v>
      </c>
      <c r="C9421" s="19">
        <v>0.0</v>
      </c>
      <c r="D9421" s="42">
        <v>115.1</v>
      </c>
      <c r="E9421" s="43">
        <v>1.0</v>
      </c>
      <c r="F9421" s="19" t="s">
        <v>27</v>
      </c>
      <c r="G9421" s="19" t="s">
        <v>28</v>
      </c>
      <c r="H9421" s="44">
        <v>2.5175647E7</v>
      </c>
      <c r="I9421" s="19" t="s">
        <v>77</v>
      </c>
    </row>
    <row r="9422">
      <c r="A9422" s="41">
        <v>44416.0</v>
      </c>
      <c r="B9422" s="19">
        <v>955951.0</v>
      </c>
      <c r="C9422" s="19">
        <v>0.0</v>
      </c>
      <c r="D9422" s="42">
        <v>56.1</v>
      </c>
      <c r="E9422" s="43">
        <v>1.0</v>
      </c>
      <c r="F9422" s="19" t="s">
        <v>27</v>
      </c>
      <c r="G9422" s="19" t="s">
        <v>28</v>
      </c>
      <c r="H9422" s="44">
        <v>2.5175647E7</v>
      </c>
      <c r="I9422" s="19" t="s">
        <v>77</v>
      </c>
    </row>
    <row r="9423">
      <c r="A9423" s="41">
        <v>44417.0</v>
      </c>
      <c r="B9423" s="19">
        <v>956393.0</v>
      </c>
      <c r="C9423" s="19">
        <v>1.0</v>
      </c>
      <c r="D9423" s="42">
        <v>20.2</v>
      </c>
      <c r="E9423" s="43">
        <v>1.0</v>
      </c>
      <c r="F9423" s="19" t="s">
        <v>27</v>
      </c>
      <c r="G9423" s="19" t="s">
        <v>28</v>
      </c>
      <c r="H9423" s="44">
        <v>2.5175647E7</v>
      </c>
      <c r="I9423" s="19" t="s">
        <v>77</v>
      </c>
    </row>
    <row r="9424">
      <c r="A9424" s="41">
        <v>44419.0</v>
      </c>
      <c r="B9424" s="19">
        <v>958322.0</v>
      </c>
      <c r="C9424" s="19">
        <v>0.0</v>
      </c>
      <c r="D9424" s="42">
        <v>89.8</v>
      </c>
      <c r="E9424" s="43">
        <v>1.0</v>
      </c>
      <c r="F9424" s="19" t="s">
        <v>27</v>
      </c>
      <c r="G9424" s="19" t="s">
        <v>28</v>
      </c>
      <c r="H9424" s="44">
        <v>2.5175647E7</v>
      </c>
      <c r="I9424" s="19" t="s">
        <v>77</v>
      </c>
    </row>
    <row r="9425">
      <c r="A9425" s="41">
        <v>44420.0</v>
      </c>
      <c r="B9425" s="19">
        <v>959373.0</v>
      </c>
      <c r="C9425" s="19">
        <v>1.0</v>
      </c>
      <c r="D9425" s="42">
        <v>168.8</v>
      </c>
      <c r="E9425" s="43">
        <v>1.0</v>
      </c>
      <c r="F9425" s="19" t="s">
        <v>27</v>
      </c>
      <c r="G9425" s="19" t="s">
        <v>28</v>
      </c>
      <c r="H9425" s="44">
        <v>2.5175647E7</v>
      </c>
      <c r="I9425" s="19" t="s">
        <v>77</v>
      </c>
    </row>
    <row r="9426">
      <c r="A9426" s="41">
        <v>44420.0</v>
      </c>
      <c r="B9426" s="19">
        <v>958855.0</v>
      </c>
      <c r="C9426" s="19">
        <v>1.0</v>
      </c>
      <c r="D9426" s="42">
        <v>65.8</v>
      </c>
      <c r="E9426" s="43">
        <v>1.0</v>
      </c>
      <c r="F9426" s="19" t="s">
        <v>27</v>
      </c>
      <c r="G9426" s="19" t="s">
        <v>28</v>
      </c>
      <c r="H9426" s="44">
        <v>2.5175647E7</v>
      </c>
      <c r="I9426" s="19" t="s">
        <v>77</v>
      </c>
    </row>
    <row r="9427">
      <c r="A9427" s="41">
        <v>44423.0</v>
      </c>
      <c r="B9427" s="19">
        <v>960576.0</v>
      </c>
      <c r="C9427" s="19">
        <v>0.0</v>
      </c>
      <c r="D9427" s="42">
        <v>26.9</v>
      </c>
      <c r="E9427" s="43">
        <v>1.0</v>
      </c>
      <c r="F9427" s="19" t="s">
        <v>27</v>
      </c>
      <c r="G9427" s="19" t="s">
        <v>28</v>
      </c>
      <c r="H9427" s="44">
        <v>2.5175647E7</v>
      </c>
      <c r="I9427" s="19" t="s">
        <v>77</v>
      </c>
    </row>
    <row r="9428">
      <c r="A9428" s="41">
        <v>44423.0</v>
      </c>
      <c r="B9428" s="19">
        <v>960930.0</v>
      </c>
      <c r="C9428" s="19">
        <v>0.0</v>
      </c>
      <c r="D9428" s="42">
        <v>146.9</v>
      </c>
      <c r="E9428" s="43">
        <v>1.0</v>
      </c>
      <c r="F9428" s="19" t="s">
        <v>27</v>
      </c>
      <c r="G9428" s="19" t="s">
        <v>28</v>
      </c>
      <c r="H9428" s="44">
        <v>2.5175647E7</v>
      </c>
      <c r="I9428" s="19" t="s">
        <v>77</v>
      </c>
    </row>
    <row r="9429">
      <c r="A9429" s="41">
        <v>44409.0</v>
      </c>
      <c r="B9429" s="19">
        <v>949796.0</v>
      </c>
      <c r="C9429" s="19">
        <v>0.0</v>
      </c>
      <c r="D9429" s="42">
        <v>75.3</v>
      </c>
      <c r="E9429" s="43">
        <v>1.0</v>
      </c>
      <c r="F9429" s="19" t="s">
        <v>27</v>
      </c>
      <c r="G9429" s="19" t="s">
        <v>28</v>
      </c>
      <c r="H9429" s="44">
        <v>2.5175647E7</v>
      </c>
      <c r="I9429" s="19" t="s">
        <v>77</v>
      </c>
    </row>
    <row r="9430">
      <c r="A9430" s="41">
        <v>44410.0</v>
      </c>
      <c r="B9430" s="19">
        <v>950019.0</v>
      </c>
      <c r="C9430" s="19">
        <v>1.0</v>
      </c>
      <c r="D9430" s="42">
        <v>56.5</v>
      </c>
      <c r="E9430" s="43">
        <v>1.0</v>
      </c>
      <c r="F9430" s="19" t="s">
        <v>27</v>
      </c>
      <c r="G9430" s="19" t="s">
        <v>28</v>
      </c>
      <c r="H9430" s="44">
        <v>2.5175647E7</v>
      </c>
      <c r="I9430" s="19" t="s">
        <v>77</v>
      </c>
    </row>
    <row r="9431">
      <c r="A9431" s="41">
        <v>44410.0</v>
      </c>
      <c r="B9431" s="19">
        <v>950576.0</v>
      </c>
      <c r="C9431" s="19">
        <v>0.0</v>
      </c>
      <c r="D9431" s="42">
        <v>45.4</v>
      </c>
      <c r="E9431" s="43">
        <v>1.0</v>
      </c>
      <c r="F9431" s="19" t="s">
        <v>27</v>
      </c>
      <c r="G9431" s="19" t="s">
        <v>28</v>
      </c>
      <c r="H9431" s="44">
        <v>2.5175647E7</v>
      </c>
      <c r="I9431" s="19" t="s">
        <v>77</v>
      </c>
    </row>
    <row r="9432">
      <c r="A9432" s="41">
        <v>44411.0</v>
      </c>
      <c r="B9432" s="19">
        <v>951423.0</v>
      </c>
      <c r="C9432" s="19">
        <v>0.0</v>
      </c>
      <c r="D9432" s="42">
        <v>214.4</v>
      </c>
      <c r="E9432" s="43">
        <v>1.0</v>
      </c>
      <c r="F9432" s="19" t="s">
        <v>27</v>
      </c>
      <c r="G9432" s="19" t="s">
        <v>28</v>
      </c>
      <c r="H9432" s="44">
        <v>2.5175647E7</v>
      </c>
      <c r="I9432" s="19" t="s">
        <v>77</v>
      </c>
    </row>
    <row r="9433">
      <c r="A9433" s="41">
        <v>44412.0</v>
      </c>
      <c r="B9433" s="19">
        <v>952123.0</v>
      </c>
      <c r="C9433" s="19">
        <v>1.0</v>
      </c>
      <c r="D9433" s="42">
        <v>17.2</v>
      </c>
      <c r="E9433" s="43">
        <v>1.0</v>
      </c>
      <c r="F9433" s="19" t="s">
        <v>27</v>
      </c>
      <c r="G9433" s="19" t="s">
        <v>28</v>
      </c>
      <c r="H9433" s="44">
        <v>2.5175647E7</v>
      </c>
      <c r="I9433" s="19" t="s">
        <v>77</v>
      </c>
    </row>
    <row r="9434">
      <c r="A9434" s="41">
        <v>44413.0</v>
      </c>
      <c r="B9434" s="19">
        <v>953238.0</v>
      </c>
      <c r="C9434" s="19">
        <v>0.0</v>
      </c>
      <c r="D9434" s="42">
        <v>114.7</v>
      </c>
      <c r="E9434" s="43">
        <v>1.0</v>
      </c>
      <c r="F9434" s="19" t="s">
        <v>27</v>
      </c>
      <c r="G9434" s="19" t="s">
        <v>28</v>
      </c>
      <c r="H9434" s="44">
        <v>2.5175647E7</v>
      </c>
      <c r="I9434" s="19" t="s">
        <v>77</v>
      </c>
    </row>
    <row r="9435">
      <c r="A9435" s="41">
        <v>44413.0</v>
      </c>
      <c r="B9435" s="19">
        <v>952883.0</v>
      </c>
      <c r="C9435" s="19">
        <v>0.0</v>
      </c>
      <c r="D9435" s="42">
        <v>104.3</v>
      </c>
      <c r="E9435" s="43">
        <v>1.0</v>
      </c>
      <c r="F9435" s="19" t="s">
        <v>27</v>
      </c>
      <c r="G9435" s="19" t="s">
        <v>28</v>
      </c>
      <c r="H9435" s="44">
        <v>2.5175647E7</v>
      </c>
      <c r="I9435" s="19" t="s">
        <v>77</v>
      </c>
    </row>
    <row r="9436">
      <c r="A9436" s="41">
        <v>44413.0</v>
      </c>
      <c r="B9436" s="19">
        <v>953601.0</v>
      </c>
      <c r="C9436" s="19">
        <v>0.0</v>
      </c>
      <c r="D9436" s="42">
        <v>39.0</v>
      </c>
      <c r="E9436" s="43">
        <v>1.0</v>
      </c>
      <c r="F9436" s="19" t="s">
        <v>27</v>
      </c>
      <c r="G9436" s="19" t="s">
        <v>28</v>
      </c>
      <c r="H9436" s="44">
        <v>2.5175647E7</v>
      </c>
      <c r="I9436" s="19" t="s">
        <v>77</v>
      </c>
    </row>
    <row r="9437">
      <c r="A9437" s="41">
        <v>44413.0</v>
      </c>
      <c r="B9437" s="19">
        <v>953864.0</v>
      </c>
      <c r="C9437" s="19">
        <v>0.0</v>
      </c>
      <c r="D9437" s="42">
        <v>25.0</v>
      </c>
      <c r="E9437" s="43">
        <v>1.0</v>
      </c>
      <c r="F9437" s="19" t="s">
        <v>27</v>
      </c>
      <c r="G9437" s="19" t="s">
        <v>28</v>
      </c>
      <c r="H9437" s="44">
        <v>2.5175647E7</v>
      </c>
      <c r="I9437" s="19" t="s">
        <v>77</v>
      </c>
    </row>
    <row r="9438">
      <c r="A9438" s="41">
        <v>44414.0</v>
      </c>
      <c r="B9438" s="19">
        <v>954335.0</v>
      </c>
      <c r="C9438" s="19">
        <v>0.0</v>
      </c>
      <c r="D9438" s="42">
        <v>61.1</v>
      </c>
      <c r="E9438" s="43">
        <v>1.0</v>
      </c>
      <c r="F9438" s="19" t="s">
        <v>27</v>
      </c>
      <c r="G9438" s="19" t="s">
        <v>28</v>
      </c>
      <c r="H9438" s="44">
        <v>2.5175647E7</v>
      </c>
      <c r="I9438" s="19" t="s">
        <v>77</v>
      </c>
    </row>
    <row r="9439">
      <c r="A9439" s="41">
        <v>44414.0</v>
      </c>
      <c r="B9439" s="19">
        <v>954436.0</v>
      </c>
      <c r="C9439" s="19">
        <v>0.0</v>
      </c>
      <c r="D9439" s="42">
        <v>26.8</v>
      </c>
      <c r="E9439" s="43">
        <v>1.0</v>
      </c>
      <c r="F9439" s="19" t="s">
        <v>27</v>
      </c>
      <c r="G9439" s="19" t="s">
        <v>28</v>
      </c>
      <c r="H9439" s="44">
        <v>2.5175647E7</v>
      </c>
      <c r="I9439" s="19" t="s">
        <v>77</v>
      </c>
    </row>
    <row r="9440">
      <c r="A9440" s="41">
        <v>44415.0</v>
      </c>
      <c r="B9440" s="19">
        <v>954631.0</v>
      </c>
      <c r="C9440" s="19">
        <v>1.0</v>
      </c>
      <c r="D9440" s="42">
        <v>23.0</v>
      </c>
      <c r="E9440" s="43">
        <v>1.0</v>
      </c>
      <c r="F9440" s="19" t="s">
        <v>27</v>
      </c>
      <c r="G9440" s="19" t="s">
        <v>28</v>
      </c>
      <c r="H9440" s="44">
        <v>2.5175647E7</v>
      </c>
      <c r="I9440" s="19" t="s">
        <v>77</v>
      </c>
    </row>
    <row r="9441">
      <c r="A9441" s="41">
        <v>44416.0</v>
      </c>
      <c r="B9441" s="19">
        <v>956260.0</v>
      </c>
      <c r="C9441" s="19">
        <v>1.0</v>
      </c>
      <c r="D9441" s="42">
        <v>99.8</v>
      </c>
      <c r="E9441" s="43">
        <v>1.0</v>
      </c>
      <c r="F9441" s="19" t="s">
        <v>27</v>
      </c>
      <c r="G9441" s="19" t="s">
        <v>28</v>
      </c>
      <c r="H9441" s="44">
        <v>2.5175647E7</v>
      </c>
      <c r="I9441" s="19" t="s">
        <v>77</v>
      </c>
    </row>
    <row r="9442">
      <c r="A9442" s="41">
        <v>44418.0</v>
      </c>
      <c r="B9442" s="19">
        <v>957736.0</v>
      </c>
      <c r="C9442" s="19">
        <v>0.0</v>
      </c>
      <c r="D9442" s="42">
        <v>112.7</v>
      </c>
      <c r="E9442" s="43">
        <v>1.0</v>
      </c>
      <c r="F9442" s="19" t="s">
        <v>27</v>
      </c>
      <c r="G9442" s="19" t="s">
        <v>28</v>
      </c>
      <c r="H9442" s="44">
        <v>2.5175647E7</v>
      </c>
      <c r="I9442" s="19" t="s">
        <v>77</v>
      </c>
    </row>
    <row r="9443">
      <c r="A9443" s="41">
        <v>44419.0</v>
      </c>
      <c r="B9443" s="19">
        <v>958477.0</v>
      </c>
      <c r="C9443" s="19">
        <v>1.0</v>
      </c>
      <c r="D9443" s="42">
        <v>35.1</v>
      </c>
      <c r="E9443" s="43">
        <v>1.0</v>
      </c>
      <c r="F9443" s="19" t="s">
        <v>27</v>
      </c>
      <c r="G9443" s="19" t="s">
        <v>28</v>
      </c>
      <c r="H9443" s="44">
        <v>2.5175647E7</v>
      </c>
      <c r="I9443" s="19" t="s">
        <v>77</v>
      </c>
    </row>
    <row r="9444">
      <c r="A9444" s="41">
        <v>44419.0</v>
      </c>
      <c r="B9444" s="19">
        <v>958174.0</v>
      </c>
      <c r="C9444" s="19">
        <v>0.0</v>
      </c>
      <c r="D9444" s="42">
        <v>111.8</v>
      </c>
      <c r="E9444" s="43">
        <v>1.0</v>
      </c>
      <c r="F9444" s="19" t="s">
        <v>27</v>
      </c>
      <c r="G9444" s="19" t="s">
        <v>28</v>
      </c>
      <c r="H9444" s="44">
        <v>2.5175647E7</v>
      </c>
      <c r="I9444" s="19" t="s">
        <v>77</v>
      </c>
    </row>
    <row r="9445">
      <c r="A9445" s="41">
        <v>44409.0</v>
      </c>
      <c r="B9445" s="19">
        <v>949411.0</v>
      </c>
      <c r="C9445" s="19">
        <v>0.0</v>
      </c>
      <c r="D9445" s="42">
        <v>93.3</v>
      </c>
      <c r="E9445" s="43">
        <v>1.0</v>
      </c>
      <c r="F9445" s="19" t="s">
        <v>27</v>
      </c>
      <c r="G9445" s="19" t="s">
        <v>28</v>
      </c>
      <c r="H9445" s="44">
        <v>2.5175647E7</v>
      </c>
      <c r="I9445" s="19" t="s">
        <v>77</v>
      </c>
    </row>
    <row r="9446">
      <c r="A9446" s="41">
        <v>44411.0</v>
      </c>
      <c r="B9446" s="19">
        <v>951676.0</v>
      </c>
      <c r="C9446" s="19">
        <v>0.0</v>
      </c>
      <c r="D9446" s="42">
        <v>84.7</v>
      </c>
      <c r="E9446" s="43">
        <v>1.0</v>
      </c>
      <c r="F9446" s="19" t="s">
        <v>27</v>
      </c>
      <c r="G9446" s="19" t="s">
        <v>28</v>
      </c>
      <c r="H9446" s="44">
        <v>2.5175647E7</v>
      </c>
      <c r="I9446" s="19" t="s">
        <v>77</v>
      </c>
    </row>
    <row r="9447">
      <c r="A9447" s="41">
        <v>44413.0</v>
      </c>
      <c r="B9447" s="19">
        <v>953369.0</v>
      </c>
      <c r="C9447" s="19">
        <v>1.0</v>
      </c>
      <c r="D9447" s="42">
        <v>27.8</v>
      </c>
      <c r="E9447" s="43">
        <v>1.0</v>
      </c>
      <c r="F9447" s="19" t="s">
        <v>27</v>
      </c>
      <c r="G9447" s="19" t="s">
        <v>28</v>
      </c>
      <c r="H9447" s="44">
        <v>2.5175647E7</v>
      </c>
      <c r="I9447" s="19" t="s">
        <v>77</v>
      </c>
    </row>
    <row r="9448">
      <c r="A9448" s="41">
        <v>44413.0</v>
      </c>
      <c r="B9448" s="19">
        <v>952886.0</v>
      </c>
      <c r="C9448" s="19">
        <v>1.0</v>
      </c>
      <c r="D9448" s="42">
        <v>76.2</v>
      </c>
      <c r="E9448" s="43">
        <v>1.0</v>
      </c>
      <c r="F9448" s="19" t="s">
        <v>27</v>
      </c>
      <c r="G9448" s="19" t="s">
        <v>28</v>
      </c>
      <c r="H9448" s="44">
        <v>2.5175647E7</v>
      </c>
      <c r="I9448" s="19" t="s">
        <v>77</v>
      </c>
    </row>
    <row r="9449">
      <c r="A9449" s="41">
        <v>44414.0</v>
      </c>
      <c r="B9449" s="19">
        <v>954449.0</v>
      </c>
      <c r="C9449" s="19">
        <v>0.0</v>
      </c>
      <c r="D9449" s="42">
        <v>53.3</v>
      </c>
      <c r="E9449" s="43">
        <v>1.0</v>
      </c>
      <c r="F9449" s="19" t="s">
        <v>27</v>
      </c>
      <c r="G9449" s="19" t="s">
        <v>28</v>
      </c>
      <c r="H9449" s="44">
        <v>2.5175647E7</v>
      </c>
      <c r="I9449" s="19" t="s">
        <v>77</v>
      </c>
    </row>
    <row r="9450">
      <c r="A9450" s="41">
        <v>44416.0</v>
      </c>
      <c r="B9450" s="19">
        <v>955667.0</v>
      </c>
      <c r="C9450" s="19">
        <v>0.0</v>
      </c>
      <c r="D9450" s="42">
        <v>55.2</v>
      </c>
      <c r="E9450" s="43">
        <v>1.0</v>
      </c>
      <c r="F9450" s="19" t="s">
        <v>27</v>
      </c>
      <c r="G9450" s="19" t="s">
        <v>28</v>
      </c>
      <c r="H9450" s="44">
        <v>2.5175647E7</v>
      </c>
      <c r="I9450" s="19" t="s">
        <v>77</v>
      </c>
    </row>
    <row r="9451">
      <c r="A9451" s="41">
        <v>44417.0</v>
      </c>
      <c r="B9451" s="19">
        <v>956971.0</v>
      </c>
      <c r="C9451" s="19">
        <v>1.0</v>
      </c>
      <c r="D9451" s="42">
        <v>46.8</v>
      </c>
      <c r="E9451" s="43">
        <v>1.0</v>
      </c>
      <c r="F9451" s="19" t="s">
        <v>27</v>
      </c>
      <c r="G9451" s="19" t="s">
        <v>28</v>
      </c>
      <c r="H9451" s="44">
        <v>2.5175647E7</v>
      </c>
      <c r="I9451" s="19" t="s">
        <v>77</v>
      </c>
    </row>
    <row r="9452">
      <c r="A9452" s="41">
        <v>44419.0</v>
      </c>
      <c r="B9452" s="19">
        <v>958358.0</v>
      </c>
      <c r="C9452" s="19">
        <v>0.0</v>
      </c>
      <c r="D9452" s="42">
        <v>43.1</v>
      </c>
      <c r="E9452" s="43">
        <v>1.0</v>
      </c>
      <c r="F9452" s="19" t="s">
        <v>27</v>
      </c>
      <c r="G9452" s="19" t="s">
        <v>28</v>
      </c>
      <c r="H9452" s="44">
        <v>2.5175647E7</v>
      </c>
      <c r="I9452" s="19" t="s">
        <v>77</v>
      </c>
    </row>
    <row r="9453">
      <c r="A9453" s="41">
        <v>44420.0</v>
      </c>
      <c r="B9453" s="19">
        <v>959226.0</v>
      </c>
      <c r="C9453" s="19">
        <v>1.0</v>
      </c>
      <c r="D9453" s="42">
        <v>24.0</v>
      </c>
      <c r="E9453" s="43">
        <v>1.0</v>
      </c>
      <c r="F9453" s="19" t="s">
        <v>27</v>
      </c>
      <c r="G9453" s="19" t="s">
        <v>28</v>
      </c>
      <c r="H9453" s="44">
        <v>2.5175647E7</v>
      </c>
      <c r="I9453" s="19" t="s">
        <v>77</v>
      </c>
    </row>
    <row r="9454">
      <c r="A9454" s="41">
        <v>44423.0</v>
      </c>
      <c r="B9454" s="19">
        <v>960556.0</v>
      </c>
      <c r="C9454" s="19">
        <v>1.0</v>
      </c>
      <c r="D9454" s="42">
        <v>23.0</v>
      </c>
      <c r="E9454" s="43">
        <v>1.0</v>
      </c>
      <c r="F9454" s="19" t="s">
        <v>27</v>
      </c>
      <c r="G9454" s="19" t="s">
        <v>28</v>
      </c>
      <c r="H9454" s="44">
        <v>2.5175647E7</v>
      </c>
      <c r="I9454" s="19" t="s">
        <v>77</v>
      </c>
    </row>
    <row r="9455">
      <c r="A9455" s="41">
        <v>44423.0</v>
      </c>
      <c r="B9455" s="19">
        <v>960966.0</v>
      </c>
      <c r="C9455" s="19">
        <v>0.0</v>
      </c>
      <c r="D9455" s="42">
        <v>63.2</v>
      </c>
      <c r="E9455" s="43">
        <v>1.0</v>
      </c>
      <c r="F9455" s="19" t="s">
        <v>27</v>
      </c>
      <c r="G9455" s="19" t="s">
        <v>28</v>
      </c>
      <c r="H9455" s="44">
        <v>2.5175647E7</v>
      </c>
      <c r="I9455" s="19" t="s">
        <v>77</v>
      </c>
    </row>
    <row r="9456">
      <c r="A9456" s="41">
        <v>44409.0</v>
      </c>
      <c r="B9456" s="19">
        <v>949541.0</v>
      </c>
      <c r="C9456" s="19">
        <v>0.0</v>
      </c>
      <c r="D9456" s="42">
        <v>62.8</v>
      </c>
      <c r="E9456" s="43">
        <v>1.0</v>
      </c>
      <c r="F9456" s="19" t="s">
        <v>27</v>
      </c>
      <c r="G9456" s="19" t="s">
        <v>28</v>
      </c>
      <c r="H9456" s="44">
        <v>2.5175647E7</v>
      </c>
      <c r="I9456" s="19" t="s">
        <v>77</v>
      </c>
    </row>
    <row r="9457">
      <c r="A9457" s="41">
        <v>44411.0</v>
      </c>
      <c r="B9457" s="19">
        <v>951353.0</v>
      </c>
      <c r="C9457" s="19">
        <v>1.0</v>
      </c>
      <c r="D9457" s="42">
        <v>143.2</v>
      </c>
      <c r="E9457" s="43">
        <v>1.0</v>
      </c>
      <c r="F9457" s="19" t="s">
        <v>27</v>
      </c>
      <c r="G9457" s="19" t="s">
        <v>28</v>
      </c>
      <c r="H9457" s="44">
        <v>2.5175647E7</v>
      </c>
      <c r="I9457" s="19" t="s">
        <v>77</v>
      </c>
    </row>
    <row r="9458">
      <c r="A9458" s="41">
        <v>44412.0</v>
      </c>
      <c r="B9458" s="19">
        <v>952099.0</v>
      </c>
      <c r="C9458" s="19">
        <v>1.0</v>
      </c>
      <c r="D9458" s="42">
        <v>98.7</v>
      </c>
      <c r="E9458" s="43">
        <v>1.0</v>
      </c>
      <c r="F9458" s="19" t="s">
        <v>27</v>
      </c>
      <c r="G9458" s="19" t="s">
        <v>28</v>
      </c>
      <c r="H9458" s="44">
        <v>2.5175647E7</v>
      </c>
      <c r="I9458" s="19" t="s">
        <v>77</v>
      </c>
    </row>
    <row r="9459">
      <c r="A9459" s="41">
        <v>44412.0</v>
      </c>
      <c r="B9459" s="19">
        <v>952014.0</v>
      </c>
      <c r="C9459" s="19">
        <v>0.0</v>
      </c>
      <c r="D9459" s="42">
        <v>13.8</v>
      </c>
      <c r="E9459" s="43">
        <v>1.0</v>
      </c>
      <c r="F9459" s="19" t="s">
        <v>27</v>
      </c>
      <c r="G9459" s="19" t="s">
        <v>28</v>
      </c>
      <c r="H9459" s="44">
        <v>2.5175647E7</v>
      </c>
      <c r="I9459" s="19" t="s">
        <v>77</v>
      </c>
    </row>
    <row r="9460">
      <c r="A9460" s="41">
        <v>44413.0</v>
      </c>
      <c r="B9460" s="19">
        <v>953471.0</v>
      </c>
      <c r="C9460" s="19">
        <v>0.0</v>
      </c>
      <c r="D9460" s="42">
        <v>193.1</v>
      </c>
      <c r="E9460" s="43">
        <v>1.0</v>
      </c>
      <c r="F9460" s="19" t="s">
        <v>27</v>
      </c>
      <c r="G9460" s="19" t="s">
        <v>28</v>
      </c>
      <c r="H9460" s="44">
        <v>2.5175647E7</v>
      </c>
      <c r="I9460" s="19" t="s">
        <v>77</v>
      </c>
    </row>
    <row r="9461">
      <c r="A9461" s="41">
        <v>44413.0</v>
      </c>
      <c r="B9461" s="19">
        <v>953726.0</v>
      </c>
      <c r="C9461" s="19">
        <v>1.0</v>
      </c>
      <c r="D9461" s="42">
        <v>72.4</v>
      </c>
      <c r="E9461" s="43">
        <v>1.0</v>
      </c>
      <c r="F9461" s="19" t="s">
        <v>27</v>
      </c>
      <c r="G9461" s="19" t="s">
        <v>28</v>
      </c>
      <c r="H9461" s="44">
        <v>2.5175647E7</v>
      </c>
      <c r="I9461" s="19" t="s">
        <v>77</v>
      </c>
    </row>
    <row r="9462">
      <c r="A9462" s="41">
        <v>44414.0</v>
      </c>
      <c r="B9462" s="19">
        <v>954122.0</v>
      </c>
      <c r="C9462" s="19">
        <v>0.0</v>
      </c>
      <c r="D9462" s="42">
        <v>112.5</v>
      </c>
      <c r="E9462" s="43">
        <v>1.0</v>
      </c>
      <c r="F9462" s="19" t="s">
        <v>27</v>
      </c>
      <c r="G9462" s="19" t="s">
        <v>28</v>
      </c>
      <c r="H9462" s="44">
        <v>2.5175647E7</v>
      </c>
      <c r="I9462" s="19" t="s">
        <v>77</v>
      </c>
    </row>
    <row r="9463">
      <c r="A9463" s="41">
        <v>44415.0</v>
      </c>
      <c r="B9463" s="19">
        <v>954945.0</v>
      </c>
      <c r="C9463" s="19">
        <v>0.0</v>
      </c>
      <c r="D9463" s="42">
        <v>132.7</v>
      </c>
      <c r="E9463" s="43">
        <v>1.0</v>
      </c>
      <c r="F9463" s="19" t="s">
        <v>27</v>
      </c>
      <c r="G9463" s="19" t="s">
        <v>28</v>
      </c>
      <c r="H9463" s="44">
        <v>2.5175647E7</v>
      </c>
      <c r="I9463" s="19" t="s">
        <v>77</v>
      </c>
    </row>
    <row r="9464">
      <c r="A9464" s="41">
        <v>44415.0</v>
      </c>
      <c r="B9464" s="19">
        <v>955069.0</v>
      </c>
      <c r="C9464" s="19">
        <v>0.0</v>
      </c>
      <c r="D9464" s="42">
        <v>66.5</v>
      </c>
      <c r="E9464" s="43">
        <v>1.0</v>
      </c>
      <c r="F9464" s="19" t="s">
        <v>27</v>
      </c>
      <c r="G9464" s="19" t="s">
        <v>28</v>
      </c>
      <c r="H9464" s="44">
        <v>2.5175647E7</v>
      </c>
      <c r="I9464" s="19" t="s">
        <v>77</v>
      </c>
    </row>
    <row r="9465">
      <c r="A9465" s="41">
        <v>44415.0</v>
      </c>
      <c r="B9465" s="19">
        <v>955104.0</v>
      </c>
      <c r="C9465" s="19">
        <v>0.0</v>
      </c>
      <c r="D9465" s="42">
        <v>38.0</v>
      </c>
      <c r="E9465" s="43">
        <v>1.0</v>
      </c>
      <c r="F9465" s="19" t="s">
        <v>27</v>
      </c>
      <c r="G9465" s="19" t="s">
        <v>28</v>
      </c>
      <c r="H9465" s="44">
        <v>2.5175647E7</v>
      </c>
      <c r="I9465" s="19" t="s">
        <v>77</v>
      </c>
    </row>
    <row r="9466">
      <c r="A9466" s="41">
        <v>44416.0</v>
      </c>
      <c r="B9466" s="19">
        <v>955463.0</v>
      </c>
      <c r="C9466" s="19">
        <v>1.0</v>
      </c>
      <c r="D9466" s="42">
        <v>135.7</v>
      </c>
      <c r="E9466" s="43">
        <v>1.0</v>
      </c>
      <c r="F9466" s="19" t="s">
        <v>27</v>
      </c>
      <c r="G9466" s="19" t="s">
        <v>28</v>
      </c>
      <c r="H9466" s="44">
        <v>2.5175647E7</v>
      </c>
      <c r="I9466" s="19" t="s">
        <v>77</v>
      </c>
    </row>
    <row r="9467">
      <c r="A9467" s="41">
        <v>44420.0</v>
      </c>
      <c r="B9467" s="19">
        <v>958572.0</v>
      </c>
      <c r="C9467" s="19">
        <v>0.0</v>
      </c>
      <c r="D9467" s="42">
        <v>72.4</v>
      </c>
      <c r="E9467" s="43">
        <v>1.0</v>
      </c>
      <c r="F9467" s="19" t="s">
        <v>27</v>
      </c>
      <c r="G9467" s="19" t="s">
        <v>28</v>
      </c>
      <c r="H9467" s="44">
        <v>2.5175647E7</v>
      </c>
      <c r="I9467" s="19" t="s">
        <v>77</v>
      </c>
    </row>
    <row r="9468">
      <c r="A9468" s="41">
        <v>44422.0</v>
      </c>
      <c r="B9468" s="19">
        <v>960132.0</v>
      </c>
      <c r="C9468" s="19">
        <v>1.0</v>
      </c>
      <c r="D9468" s="42">
        <v>88.7</v>
      </c>
      <c r="E9468" s="43">
        <v>1.0</v>
      </c>
      <c r="F9468" s="19" t="s">
        <v>27</v>
      </c>
      <c r="G9468" s="19" t="s">
        <v>28</v>
      </c>
      <c r="H9468" s="44">
        <v>2.5175647E7</v>
      </c>
      <c r="I9468" s="19" t="s">
        <v>77</v>
      </c>
    </row>
    <row r="9469">
      <c r="A9469" s="41">
        <v>44423.0</v>
      </c>
      <c r="B9469" s="19">
        <v>960684.0</v>
      </c>
      <c r="C9469" s="19">
        <v>0.0</v>
      </c>
      <c r="D9469" s="42">
        <v>51.0</v>
      </c>
      <c r="E9469" s="43">
        <v>1.0</v>
      </c>
      <c r="F9469" s="19" t="s">
        <v>27</v>
      </c>
      <c r="G9469" s="19" t="s">
        <v>28</v>
      </c>
      <c r="H9469" s="44">
        <v>2.5175647E7</v>
      </c>
      <c r="I9469" s="19" t="s">
        <v>77</v>
      </c>
    </row>
    <row r="9470">
      <c r="A9470" s="41">
        <v>44411.0</v>
      </c>
      <c r="B9470" s="19">
        <v>951551.0</v>
      </c>
      <c r="C9470" s="19">
        <v>0.0</v>
      </c>
      <c r="D9470" s="42">
        <v>152.3</v>
      </c>
      <c r="E9470" s="43">
        <v>1.0</v>
      </c>
      <c r="F9470" s="19" t="s">
        <v>27</v>
      </c>
      <c r="G9470" s="19" t="s">
        <v>28</v>
      </c>
      <c r="H9470" s="44">
        <v>2.5175647E7</v>
      </c>
      <c r="I9470" s="19" t="s">
        <v>77</v>
      </c>
    </row>
    <row r="9471">
      <c r="A9471" s="41">
        <v>44413.0</v>
      </c>
      <c r="B9471" s="19">
        <v>952920.0</v>
      </c>
      <c r="C9471" s="19">
        <v>0.0</v>
      </c>
      <c r="D9471" s="42">
        <v>13.8</v>
      </c>
      <c r="E9471" s="43">
        <v>1.0</v>
      </c>
      <c r="F9471" s="19" t="s">
        <v>27</v>
      </c>
      <c r="G9471" s="19" t="s">
        <v>28</v>
      </c>
      <c r="H9471" s="44">
        <v>2.5175647E7</v>
      </c>
      <c r="I9471" s="19" t="s">
        <v>77</v>
      </c>
    </row>
    <row r="9472">
      <c r="A9472" s="41">
        <v>44414.0</v>
      </c>
      <c r="B9472" s="19">
        <v>954383.0</v>
      </c>
      <c r="C9472" s="19">
        <v>0.0</v>
      </c>
      <c r="D9472" s="42">
        <v>141.4</v>
      </c>
      <c r="E9472" s="43">
        <v>1.0</v>
      </c>
      <c r="F9472" s="19" t="s">
        <v>27</v>
      </c>
      <c r="G9472" s="19" t="s">
        <v>28</v>
      </c>
      <c r="H9472" s="44">
        <v>2.5175647E7</v>
      </c>
      <c r="I9472" s="19" t="s">
        <v>77</v>
      </c>
    </row>
    <row r="9473">
      <c r="A9473" s="41">
        <v>44417.0</v>
      </c>
      <c r="B9473" s="19">
        <v>956639.0</v>
      </c>
      <c r="C9473" s="19">
        <v>0.0</v>
      </c>
      <c r="D9473" s="42">
        <v>43.5</v>
      </c>
      <c r="E9473" s="43">
        <v>1.0</v>
      </c>
      <c r="F9473" s="19" t="s">
        <v>27</v>
      </c>
      <c r="G9473" s="19" t="s">
        <v>28</v>
      </c>
      <c r="H9473" s="44">
        <v>2.5175647E7</v>
      </c>
      <c r="I9473" s="19" t="s">
        <v>77</v>
      </c>
    </row>
    <row r="9474">
      <c r="A9474" s="41">
        <v>44420.0</v>
      </c>
      <c r="B9474" s="19">
        <v>959048.0</v>
      </c>
      <c r="C9474" s="19">
        <v>0.0</v>
      </c>
      <c r="D9474" s="42">
        <v>134.1</v>
      </c>
      <c r="E9474" s="43">
        <v>1.0</v>
      </c>
      <c r="F9474" s="19" t="s">
        <v>27</v>
      </c>
      <c r="G9474" s="19" t="s">
        <v>28</v>
      </c>
      <c r="H9474" s="44">
        <v>2.5175647E7</v>
      </c>
      <c r="I9474" s="19" t="s">
        <v>77</v>
      </c>
    </row>
    <row r="9475">
      <c r="A9475" s="41">
        <v>44423.0</v>
      </c>
      <c r="B9475" s="19">
        <v>960696.0</v>
      </c>
      <c r="C9475" s="19">
        <v>0.0</v>
      </c>
      <c r="D9475" s="42">
        <v>90.5</v>
      </c>
      <c r="E9475" s="43">
        <v>1.0</v>
      </c>
      <c r="F9475" s="19" t="s">
        <v>27</v>
      </c>
      <c r="G9475" s="19" t="s">
        <v>28</v>
      </c>
      <c r="H9475" s="44">
        <v>2.5175647E7</v>
      </c>
      <c r="I9475" s="19" t="s">
        <v>77</v>
      </c>
    </row>
    <row r="9476">
      <c r="A9476" s="41">
        <v>44411.0</v>
      </c>
      <c r="B9476" s="19">
        <v>951341.0</v>
      </c>
      <c r="C9476" s="19">
        <v>0.0</v>
      </c>
      <c r="D9476" s="42">
        <v>27.6</v>
      </c>
      <c r="E9476" s="43">
        <v>1.0</v>
      </c>
      <c r="F9476" s="19" t="s">
        <v>27</v>
      </c>
      <c r="G9476" s="19" t="s">
        <v>28</v>
      </c>
      <c r="H9476" s="44">
        <v>2.5175647E7</v>
      </c>
      <c r="I9476" s="19" t="s">
        <v>77</v>
      </c>
    </row>
    <row r="9477">
      <c r="A9477" s="41">
        <v>44411.0</v>
      </c>
      <c r="B9477" s="19">
        <v>951617.0</v>
      </c>
      <c r="C9477" s="19">
        <v>0.0</v>
      </c>
      <c r="D9477" s="42">
        <v>31.6</v>
      </c>
      <c r="E9477" s="43">
        <v>1.0</v>
      </c>
      <c r="F9477" s="19" t="s">
        <v>27</v>
      </c>
      <c r="G9477" s="19" t="s">
        <v>28</v>
      </c>
      <c r="H9477" s="44">
        <v>2.5175647E7</v>
      </c>
      <c r="I9477" s="19" t="s">
        <v>77</v>
      </c>
    </row>
    <row r="9478">
      <c r="A9478" s="41">
        <v>44412.0</v>
      </c>
      <c r="B9478" s="19">
        <v>951991.0</v>
      </c>
      <c r="C9478" s="19">
        <v>1.0</v>
      </c>
      <c r="D9478" s="42">
        <v>151.6</v>
      </c>
      <c r="E9478" s="43">
        <v>1.0</v>
      </c>
      <c r="F9478" s="19" t="s">
        <v>27</v>
      </c>
      <c r="G9478" s="19" t="s">
        <v>28</v>
      </c>
      <c r="H9478" s="44">
        <v>2.5175647E7</v>
      </c>
      <c r="I9478" s="19" t="s">
        <v>77</v>
      </c>
    </row>
    <row r="9479">
      <c r="A9479" s="41">
        <v>44413.0</v>
      </c>
      <c r="B9479" s="19">
        <v>953041.0</v>
      </c>
      <c r="C9479" s="19">
        <v>0.0</v>
      </c>
      <c r="D9479" s="42">
        <v>68.6</v>
      </c>
      <c r="E9479" s="43">
        <v>1.0</v>
      </c>
      <c r="F9479" s="19" t="s">
        <v>27</v>
      </c>
      <c r="G9479" s="19" t="s">
        <v>28</v>
      </c>
      <c r="H9479" s="44">
        <v>2.5175647E7</v>
      </c>
      <c r="I9479" s="19" t="s">
        <v>77</v>
      </c>
    </row>
    <row r="9480">
      <c r="A9480" s="41">
        <v>44414.0</v>
      </c>
      <c r="B9480" s="19">
        <v>954142.0</v>
      </c>
      <c r="C9480" s="19">
        <v>0.0</v>
      </c>
      <c r="D9480" s="42">
        <v>66.6</v>
      </c>
      <c r="E9480" s="43">
        <v>1.0</v>
      </c>
      <c r="F9480" s="19" t="s">
        <v>27</v>
      </c>
      <c r="G9480" s="19" t="s">
        <v>28</v>
      </c>
      <c r="H9480" s="44">
        <v>2.5175647E7</v>
      </c>
      <c r="I9480" s="19" t="s">
        <v>77</v>
      </c>
    </row>
    <row r="9481">
      <c r="A9481" s="41">
        <v>44416.0</v>
      </c>
      <c r="B9481" s="19">
        <v>955845.0</v>
      </c>
      <c r="C9481" s="19">
        <v>0.0</v>
      </c>
      <c r="D9481" s="42">
        <v>100.8</v>
      </c>
      <c r="E9481" s="43">
        <v>1.0</v>
      </c>
      <c r="F9481" s="19" t="s">
        <v>27</v>
      </c>
      <c r="G9481" s="19" t="s">
        <v>28</v>
      </c>
      <c r="H9481" s="44">
        <v>2.5175647E7</v>
      </c>
      <c r="I9481" s="19" t="s">
        <v>77</v>
      </c>
    </row>
    <row r="9482">
      <c r="A9482" s="41">
        <v>44419.0</v>
      </c>
      <c r="B9482" s="19">
        <v>958145.0</v>
      </c>
      <c r="C9482" s="19">
        <v>1.0</v>
      </c>
      <c r="D9482" s="42">
        <v>29.6</v>
      </c>
      <c r="E9482" s="43">
        <v>1.0</v>
      </c>
      <c r="F9482" s="19" t="s">
        <v>27</v>
      </c>
      <c r="G9482" s="19" t="s">
        <v>28</v>
      </c>
      <c r="H9482" s="44">
        <v>2.5175647E7</v>
      </c>
      <c r="I9482" s="19" t="s">
        <v>77</v>
      </c>
    </row>
    <row r="9483">
      <c r="A9483" s="41">
        <v>44409.0</v>
      </c>
      <c r="B9483" s="19">
        <v>949589.0</v>
      </c>
      <c r="C9483" s="19">
        <v>0.0</v>
      </c>
      <c r="D9483" s="42">
        <v>37.7</v>
      </c>
      <c r="E9483" s="43">
        <v>1.0</v>
      </c>
      <c r="F9483" s="19" t="s">
        <v>27</v>
      </c>
      <c r="G9483" s="19" t="s">
        <v>28</v>
      </c>
      <c r="H9483" s="44">
        <v>2.5175647E7</v>
      </c>
      <c r="I9483" s="19" t="s">
        <v>77</v>
      </c>
    </row>
    <row r="9484">
      <c r="A9484" s="41">
        <v>44411.0</v>
      </c>
      <c r="B9484" s="19">
        <v>951917.0</v>
      </c>
      <c r="C9484" s="19">
        <v>1.0</v>
      </c>
      <c r="D9484" s="42">
        <v>45.6</v>
      </c>
      <c r="E9484" s="43">
        <v>1.0</v>
      </c>
      <c r="F9484" s="19" t="s">
        <v>27</v>
      </c>
      <c r="G9484" s="19" t="s">
        <v>28</v>
      </c>
      <c r="H9484" s="44">
        <v>2.5175647E7</v>
      </c>
      <c r="I9484" s="19" t="s">
        <v>77</v>
      </c>
    </row>
    <row r="9485">
      <c r="A9485" s="41">
        <v>44412.0</v>
      </c>
      <c r="B9485" s="19">
        <v>951988.0</v>
      </c>
      <c r="C9485" s="19">
        <v>1.0</v>
      </c>
      <c r="D9485" s="42">
        <v>82.6</v>
      </c>
      <c r="E9485" s="43">
        <v>1.0</v>
      </c>
      <c r="F9485" s="19" t="s">
        <v>27</v>
      </c>
      <c r="G9485" s="19" t="s">
        <v>28</v>
      </c>
      <c r="H9485" s="44">
        <v>2.5175647E7</v>
      </c>
      <c r="I9485" s="19" t="s">
        <v>77</v>
      </c>
    </row>
    <row r="9486">
      <c r="A9486" s="41">
        <v>44413.0</v>
      </c>
      <c r="B9486" s="19">
        <v>952820.0</v>
      </c>
      <c r="C9486" s="19">
        <v>0.0</v>
      </c>
      <c r="D9486" s="42">
        <v>82.2</v>
      </c>
      <c r="E9486" s="43">
        <v>1.0</v>
      </c>
      <c r="F9486" s="19" t="s">
        <v>27</v>
      </c>
      <c r="G9486" s="19" t="s">
        <v>28</v>
      </c>
      <c r="H9486" s="44">
        <v>2.5175647E7</v>
      </c>
      <c r="I9486" s="19" t="s">
        <v>77</v>
      </c>
    </row>
    <row r="9487">
      <c r="A9487" s="41">
        <v>44413.0</v>
      </c>
      <c r="B9487" s="19">
        <v>953132.0</v>
      </c>
      <c r="C9487" s="19">
        <v>1.0</v>
      </c>
      <c r="D9487" s="42">
        <v>57.6</v>
      </c>
      <c r="E9487" s="43">
        <v>1.0</v>
      </c>
      <c r="F9487" s="19" t="s">
        <v>27</v>
      </c>
      <c r="G9487" s="19" t="s">
        <v>28</v>
      </c>
      <c r="H9487" s="44">
        <v>2.5175647E7</v>
      </c>
      <c r="I9487" s="19" t="s">
        <v>77</v>
      </c>
    </row>
    <row r="9488">
      <c r="A9488" s="41">
        <v>44415.0</v>
      </c>
      <c r="B9488" s="19">
        <v>954997.0</v>
      </c>
      <c r="C9488" s="19">
        <v>0.0</v>
      </c>
      <c r="D9488" s="42">
        <v>315.8</v>
      </c>
      <c r="E9488" s="43">
        <v>1.0</v>
      </c>
      <c r="F9488" s="19" t="s">
        <v>27</v>
      </c>
      <c r="G9488" s="19" t="s">
        <v>28</v>
      </c>
      <c r="H9488" s="44">
        <v>2.5175647E7</v>
      </c>
      <c r="I9488" s="19" t="s">
        <v>77</v>
      </c>
    </row>
    <row r="9489">
      <c r="A9489" s="41">
        <v>44416.0</v>
      </c>
      <c r="B9489" s="19">
        <v>955592.0</v>
      </c>
      <c r="C9489" s="19">
        <v>0.0</v>
      </c>
      <c r="D9489" s="42">
        <v>109.4</v>
      </c>
      <c r="E9489" s="43">
        <v>1.0</v>
      </c>
      <c r="F9489" s="19" t="s">
        <v>27</v>
      </c>
      <c r="G9489" s="19" t="s">
        <v>28</v>
      </c>
      <c r="H9489" s="44">
        <v>2.5175647E7</v>
      </c>
      <c r="I9489" s="19" t="s">
        <v>77</v>
      </c>
    </row>
    <row r="9490">
      <c r="A9490" s="41">
        <v>44416.0</v>
      </c>
      <c r="B9490" s="19">
        <v>955411.0</v>
      </c>
      <c r="C9490" s="19">
        <v>0.0</v>
      </c>
      <c r="D9490" s="42">
        <v>90.0</v>
      </c>
      <c r="E9490" s="43">
        <v>1.0</v>
      </c>
      <c r="F9490" s="19" t="s">
        <v>27</v>
      </c>
      <c r="G9490" s="19" t="s">
        <v>28</v>
      </c>
      <c r="H9490" s="44">
        <v>2.5175647E7</v>
      </c>
      <c r="I9490" s="19" t="s">
        <v>77</v>
      </c>
    </row>
    <row r="9491">
      <c r="A9491" s="41">
        <v>44416.0</v>
      </c>
      <c r="B9491" s="19">
        <v>956246.0</v>
      </c>
      <c r="C9491" s="19">
        <v>0.0</v>
      </c>
      <c r="D9491" s="42">
        <v>19.5</v>
      </c>
      <c r="E9491" s="43">
        <v>1.0</v>
      </c>
      <c r="F9491" s="19" t="s">
        <v>27</v>
      </c>
      <c r="G9491" s="19" t="s">
        <v>28</v>
      </c>
      <c r="H9491" s="44">
        <v>2.5175647E7</v>
      </c>
      <c r="I9491" s="19" t="s">
        <v>77</v>
      </c>
    </row>
    <row r="9492">
      <c r="A9492" s="41">
        <v>44416.0</v>
      </c>
      <c r="B9492" s="19">
        <v>956037.0</v>
      </c>
      <c r="C9492" s="19">
        <v>0.0</v>
      </c>
      <c r="D9492" s="42">
        <v>46.8</v>
      </c>
      <c r="E9492" s="43">
        <v>1.0</v>
      </c>
      <c r="F9492" s="19" t="s">
        <v>27</v>
      </c>
      <c r="G9492" s="19" t="s">
        <v>28</v>
      </c>
      <c r="H9492" s="44">
        <v>2.5175647E7</v>
      </c>
      <c r="I9492" s="19" t="s">
        <v>77</v>
      </c>
    </row>
    <row r="9493">
      <c r="A9493" s="41">
        <v>44417.0</v>
      </c>
      <c r="B9493" s="19">
        <v>956666.0</v>
      </c>
      <c r="C9493" s="19">
        <v>0.0</v>
      </c>
      <c r="D9493" s="42">
        <v>40.3</v>
      </c>
      <c r="E9493" s="43">
        <v>1.0</v>
      </c>
      <c r="F9493" s="19" t="s">
        <v>27</v>
      </c>
      <c r="G9493" s="19" t="s">
        <v>28</v>
      </c>
      <c r="H9493" s="44">
        <v>2.5175647E7</v>
      </c>
      <c r="I9493" s="19" t="s">
        <v>77</v>
      </c>
    </row>
    <row r="9494">
      <c r="A9494" s="41">
        <v>44418.0</v>
      </c>
      <c r="B9494" s="19">
        <v>957307.0</v>
      </c>
      <c r="C9494" s="19">
        <v>0.0</v>
      </c>
      <c r="D9494" s="42">
        <v>31.3</v>
      </c>
      <c r="E9494" s="43">
        <v>1.0</v>
      </c>
      <c r="F9494" s="19" t="s">
        <v>27</v>
      </c>
      <c r="G9494" s="19" t="s">
        <v>28</v>
      </c>
      <c r="H9494" s="44">
        <v>2.5175647E7</v>
      </c>
      <c r="I9494" s="19" t="s">
        <v>77</v>
      </c>
    </row>
    <row r="9495">
      <c r="A9495" s="41">
        <v>44419.0</v>
      </c>
      <c r="B9495" s="19">
        <v>958290.0</v>
      </c>
      <c r="C9495" s="19">
        <v>0.0</v>
      </c>
      <c r="D9495" s="42">
        <v>91.5</v>
      </c>
      <c r="E9495" s="43">
        <v>1.0</v>
      </c>
      <c r="F9495" s="19" t="s">
        <v>27</v>
      </c>
      <c r="G9495" s="19" t="s">
        <v>28</v>
      </c>
      <c r="H9495" s="44">
        <v>2.5175647E7</v>
      </c>
      <c r="I9495" s="19" t="s">
        <v>77</v>
      </c>
    </row>
    <row r="9496">
      <c r="A9496" s="41">
        <v>44420.0</v>
      </c>
      <c r="B9496" s="19">
        <v>958661.0</v>
      </c>
      <c r="C9496" s="19">
        <v>0.0</v>
      </c>
      <c r="D9496" s="42">
        <v>37.1</v>
      </c>
      <c r="E9496" s="43">
        <v>1.0</v>
      </c>
      <c r="F9496" s="19" t="s">
        <v>27</v>
      </c>
      <c r="G9496" s="19" t="s">
        <v>28</v>
      </c>
      <c r="H9496" s="44">
        <v>2.5175647E7</v>
      </c>
      <c r="I9496" s="19" t="s">
        <v>77</v>
      </c>
    </row>
    <row r="9497">
      <c r="A9497" s="41">
        <v>44423.0</v>
      </c>
      <c r="B9497" s="19">
        <v>961001.0</v>
      </c>
      <c r="C9497" s="19">
        <v>0.0</v>
      </c>
      <c r="D9497" s="42">
        <v>100.6</v>
      </c>
      <c r="E9497" s="43">
        <v>1.0</v>
      </c>
      <c r="F9497" s="19" t="s">
        <v>27</v>
      </c>
      <c r="G9497" s="19" t="s">
        <v>28</v>
      </c>
      <c r="H9497" s="44">
        <v>2.5175647E7</v>
      </c>
      <c r="I9497" s="19" t="s">
        <v>77</v>
      </c>
    </row>
    <row r="9498">
      <c r="A9498" s="41">
        <v>44409.0</v>
      </c>
      <c r="B9498" s="19">
        <v>949415.0</v>
      </c>
      <c r="C9498" s="19">
        <v>1.0</v>
      </c>
      <c r="D9498" s="42">
        <v>64.3</v>
      </c>
      <c r="E9498" s="43">
        <v>1.0</v>
      </c>
      <c r="F9498" s="19" t="s">
        <v>27</v>
      </c>
      <c r="G9498" s="19" t="s">
        <v>28</v>
      </c>
      <c r="H9498" s="44">
        <v>2.5175647E7</v>
      </c>
      <c r="I9498" s="19" t="s">
        <v>77</v>
      </c>
    </row>
    <row r="9499">
      <c r="A9499" s="41">
        <v>44418.0</v>
      </c>
      <c r="B9499" s="19">
        <v>957488.0</v>
      </c>
      <c r="C9499" s="19">
        <v>0.0</v>
      </c>
      <c r="D9499" s="42">
        <v>12.9</v>
      </c>
      <c r="E9499" s="43">
        <v>1.0</v>
      </c>
      <c r="F9499" s="19" t="s">
        <v>27</v>
      </c>
      <c r="G9499" s="19" t="s">
        <v>28</v>
      </c>
      <c r="H9499" s="44">
        <v>2.5175647E7</v>
      </c>
      <c r="I9499" s="19" t="s">
        <v>77</v>
      </c>
    </row>
    <row r="9500">
      <c r="A9500" s="41">
        <v>44423.0</v>
      </c>
      <c r="B9500" s="19">
        <v>960969.0</v>
      </c>
      <c r="C9500" s="19">
        <v>1.0</v>
      </c>
      <c r="D9500" s="42">
        <v>61.1</v>
      </c>
      <c r="E9500" s="43">
        <v>1.0</v>
      </c>
      <c r="F9500" s="19" t="s">
        <v>27</v>
      </c>
      <c r="G9500" s="19" t="s">
        <v>28</v>
      </c>
      <c r="H9500" s="44">
        <v>2.5175647E7</v>
      </c>
      <c r="I9500" s="19" t="s">
        <v>77</v>
      </c>
    </row>
    <row r="9501">
      <c r="A9501" s="41">
        <v>44423.0</v>
      </c>
      <c r="B9501" s="19">
        <v>960592.0</v>
      </c>
      <c r="C9501" s="19">
        <v>1.0</v>
      </c>
      <c r="D9501" s="42">
        <v>38.0</v>
      </c>
      <c r="E9501" s="43">
        <v>1.0</v>
      </c>
      <c r="F9501" s="19" t="s">
        <v>27</v>
      </c>
      <c r="G9501" s="19" t="s">
        <v>28</v>
      </c>
      <c r="H9501" s="44">
        <v>2.5175647E7</v>
      </c>
      <c r="I9501" s="19" t="s">
        <v>77</v>
      </c>
    </row>
    <row r="9502">
      <c r="A9502" s="41">
        <v>44409.0</v>
      </c>
      <c r="B9502" s="19">
        <v>949617.0</v>
      </c>
      <c r="C9502" s="19">
        <v>0.0</v>
      </c>
      <c r="D9502" s="42">
        <v>45.5</v>
      </c>
      <c r="E9502" s="43">
        <v>1.0</v>
      </c>
      <c r="F9502" s="19" t="s">
        <v>27</v>
      </c>
      <c r="G9502" s="19" t="s">
        <v>28</v>
      </c>
      <c r="H9502" s="44">
        <v>2.5175647E7</v>
      </c>
      <c r="I9502" s="19" t="s">
        <v>77</v>
      </c>
    </row>
    <row r="9503">
      <c r="A9503" s="41">
        <v>44409.0</v>
      </c>
      <c r="B9503" s="19">
        <v>949332.0</v>
      </c>
      <c r="C9503" s="19">
        <v>1.0</v>
      </c>
      <c r="D9503" s="42">
        <v>39.8</v>
      </c>
      <c r="E9503" s="43">
        <v>1.0</v>
      </c>
      <c r="F9503" s="19" t="s">
        <v>27</v>
      </c>
      <c r="G9503" s="19" t="s">
        <v>28</v>
      </c>
      <c r="H9503" s="44">
        <v>2.5175647E7</v>
      </c>
      <c r="I9503" s="19" t="s">
        <v>77</v>
      </c>
    </row>
    <row r="9504">
      <c r="A9504" s="41">
        <v>44409.0</v>
      </c>
      <c r="B9504" s="19">
        <v>949296.0</v>
      </c>
      <c r="C9504" s="19">
        <v>1.0</v>
      </c>
      <c r="D9504" s="42">
        <v>21.6</v>
      </c>
      <c r="E9504" s="43">
        <v>1.0</v>
      </c>
      <c r="F9504" s="19" t="s">
        <v>27</v>
      </c>
      <c r="G9504" s="19" t="s">
        <v>28</v>
      </c>
      <c r="H9504" s="44">
        <v>2.5175647E7</v>
      </c>
      <c r="I9504" s="19" t="s">
        <v>77</v>
      </c>
    </row>
    <row r="9505">
      <c r="A9505" s="41">
        <v>44409.0</v>
      </c>
      <c r="B9505" s="19">
        <v>949872.0</v>
      </c>
      <c r="C9505" s="19">
        <v>0.0</v>
      </c>
      <c r="D9505" s="42">
        <v>63.8</v>
      </c>
      <c r="E9505" s="43">
        <v>1.0</v>
      </c>
      <c r="F9505" s="19" t="s">
        <v>27</v>
      </c>
      <c r="G9505" s="19" t="s">
        <v>28</v>
      </c>
      <c r="H9505" s="44">
        <v>2.5175647E7</v>
      </c>
      <c r="I9505" s="19" t="s">
        <v>77</v>
      </c>
    </row>
    <row r="9506">
      <c r="A9506" s="41">
        <v>44410.0</v>
      </c>
      <c r="B9506" s="19">
        <v>950443.0</v>
      </c>
      <c r="C9506" s="19">
        <v>0.0</v>
      </c>
      <c r="D9506" s="42">
        <v>34.0</v>
      </c>
      <c r="E9506" s="43">
        <v>1.0</v>
      </c>
      <c r="F9506" s="19" t="s">
        <v>27</v>
      </c>
      <c r="G9506" s="19" t="s">
        <v>28</v>
      </c>
      <c r="H9506" s="44">
        <v>2.5175647E7</v>
      </c>
      <c r="I9506" s="19" t="s">
        <v>77</v>
      </c>
    </row>
    <row r="9507">
      <c r="A9507" s="41">
        <v>44411.0</v>
      </c>
      <c r="B9507" s="19">
        <v>951198.0</v>
      </c>
      <c r="C9507" s="19">
        <v>0.0</v>
      </c>
      <c r="D9507" s="42">
        <v>98.3</v>
      </c>
      <c r="E9507" s="43">
        <v>1.0</v>
      </c>
      <c r="F9507" s="19" t="s">
        <v>27</v>
      </c>
      <c r="G9507" s="19" t="s">
        <v>28</v>
      </c>
      <c r="H9507" s="44">
        <v>2.5175647E7</v>
      </c>
      <c r="I9507" s="19" t="s">
        <v>77</v>
      </c>
    </row>
    <row r="9508">
      <c r="A9508" s="41">
        <v>44411.0</v>
      </c>
      <c r="B9508" s="19">
        <v>951695.0</v>
      </c>
      <c r="C9508" s="19">
        <v>0.0</v>
      </c>
      <c r="D9508" s="42">
        <v>26.0</v>
      </c>
      <c r="E9508" s="43">
        <v>1.0</v>
      </c>
      <c r="F9508" s="19" t="s">
        <v>27</v>
      </c>
      <c r="G9508" s="19" t="s">
        <v>28</v>
      </c>
      <c r="H9508" s="44">
        <v>2.5175647E7</v>
      </c>
      <c r="I9508" s="19" t="s">
        <v>77</v>
      </c>
    </row>
    <row r="9509">
      <c r="A9509" s="41">
        <v>44411.0</v>
      </c>
      <c r="B9509" s="19">
        <v>951401.0</v>
      </c>
      <c r="C9509" s="19">
        <v>0.0</v>
      </c>
      <c r="D9509" s="42">
        <v>35.1</v>
      </c>
      <c r="E9509" s="43">
        <v>1.0</v>
      </c>
      <c r="F9509" s="19" t="s">
        <v>27</v>
      </c>
      <c r="G9509" s="19" t="s">
        <v>28</v>
      </c>
      <c r="H9509" s="44">
        <v>2.5175647E7</v>
      </c>
      <c r="I9509" s="19" t="s">
        <v>77</v>
      </c>
    </row>
    <row r="9510">
      <c r="A9510" s="41">
        <v>44411.0</v>
      </c>
      <c r="B9510" s="19">
        <v>951929.0</v>
      </c>
      <c r="C9510" s="19">
        <v>0.0</v>
      </c>
      <c r="D9510" s="42">
        <v>53.2</v>
      </c>
      <c r="E9510" s="43">
        <v>1.0</v>
      </c>
      <c r="F9510" s="19" t="s">
        <v>27</v>
      </c>
      <c r="G9510" s="19" t="s">
        <v>28</v>
      </c>
      <c r="H9510" s="44">
        <v>2.5175647E7</v>
      </c>
      <c r="I9510" s="19" t="s">
        <v>77</v>
      </c>
    </row>
    <row r="9511">
      <c r="A9511" s="41">
        <v>44412.0</v>
      </c>
      <c r="B9511" s="19">
        <v>952206.0</v>
      </c>
      <c r="C9511" s="19">
        <v>0.0</v>
      </c>
      <c r="D9511" s="42">
        <v>45.4</v>
      </c>
      <c r="E9511" s="43">
        <v>1.0</v>
      </c>
      <c r="F9511" s="19" t="s">
        <v>27</v>
      </c>
      <c r="G9511" s="19" t="s">
        <v>28</v>
      </c>
      <c r="H9511" s="44">
        <v>2.5175647E7</v>
      </c>
      <c r="I9511" s="19" t="s">
        <v>77</v>
      </c>
    </row>
    <row r="9512">
      <c r="A9512" s="41">
        <v>44412.0</v>
      </c>
      <c r="B9512" s="19">
        <v>952386.0</v>
      </c>
      <c r="C9512" s="19">
        <v>0.0</v>
      </c>
      <c r="D9512" s="42">
        <v>94.7</v>
      </c>
      <c r="E9512" s="43">
        <v>1.0</v>
      </c>
      <c r="F9512" s="19" t="s">
        <v>27</v>
      </c>
      <c r="G9512" s="19" t="s">
        <v>28</v>
      </c>
      <c r="H9512" s="44">
        <v>2.5175647E7</v>
      </c>
      <c r="I9512" s="19" t="s">
        <v>77</v>
      </c>
    </row>
    <row r="9513">
      <c r="A9513" s="41">
        <v>44413.0</v>
      </c>
      <c r="B9513" s="19">
        <v>953293.0</v>
      </c>
      <c r="C9513" s="19">
        <v>0.0</v>
      </c>
      <c r="D9513" s="42">
        <v>68.5</v>
      </c>
      <c r="E9513" s="43">
        <v>1.0</v>
      </c>
      <c r="F9513" s="19" t="s">
        <v>27</v>
      </c>
      <c r="G9513" s="19" t="s">
        <v>28</v>
      </c>
      <c r="H9513" s="44">
        <v>2.5175647E7</v>
      </c>
      <c r="I9513" s="19" t="s">
        <v>77</v>
      </c>
    </row>
    <row r="9514">
      <c r="A9514" s="41">
        <v>44416.0</v>
      </c>
      <c r="B9514" s="19">
        <v>955255.0</v>
      </c>
      <c r="C9514" s="19">
        <v>0.0</v>
      </c>
      <c r="D9514" s="42">
        <v>43.5</v>
      </c>
      <c r="E9514" s="43">
        <v>1.0</v>
      </c>
      <c r="F9514" s="19" t="s">
        <v>27</v>
      </c>
      <c r="G9514" s="19" t="s">
        <v>28</v>
      </c>
      <c r="H9514" s="44">
        <v>2.5175647E7</v>
      </c>
      <c r="I9514" s="19" t="s">
        <v>77</v>
      </c>
    </row>
    <row r="9515">
      <c r="A9515" s="41">
        <v>44418.0</v>
      </c>
      <c r="B9515" s="19">
        <v>957636.0</v>
      </c>
      <c r="C9515" s="19">
        <v>0.0</v>
      </c>
      <c r="D9515" s="42">
        <v>103.0</v>
      </c>
      <c r="E9515" s="43">
        <v>1.0</v>
      </c>
      <c r="F9515" s="19" t="s">
        <v>27</v>
      </c>
      <c r="G9515" s="19" t="s">
        <v>28</v>
      </c>
      <c r="H9515" s="44">
        <v>2.5175647E7</v>
      </c>
      <c r="I9515" s="19" t="s">
        <v>77</v>
      </c>
    </row>
    <row r="9516">
      <c r="A9516" s="41">
        <v>44418.0</v>
      </c>
      <c r="B9516" s="19">
        <v>957762.0</v>
      </c>
      <c r="C9516" s="19">
        <v>1.0</v>
      </c>
      <c r="D9516" s="42">
        <v>18.7</v>
      </c>
      <c r="E9516" s="43">
        <v>1.0</v>
      </c>
      <c r="F9516" s="19" t="s">
        <v>27</v>
      </c>
      <c r="G9516" s="19" t="s">
        <v>28</v>
      </c>
      <c r="H9516" s="44">
        <v>2.5175647E7</v>
      </c>
      <c r="I9516" s="19" t="s">
        <v>77</v>
      </c>
    </row>
    <row r="9517">
      <c r="A9517" s="41">
        <v>44419.0</v>
      </c>
      <c r="B9517" s="19">
        <v>958319.0</v>
      </c>
      <c r="C9517" s="19">
        <v>0.0</v>
      </c>
      <c r="D9517" s="42">
        <v>37.6</v>
      </c>
      <c r="E9517" s="43">
        <v>1.0</v>
      </c>
      <c r="F9517" s="19" t="s">
        <v>27</v>
      </c>
      <c r="G9517" s="19" t="s">
        <v>28</v>
      </c>
      <c r="H9517" s="44">
        <v>2.5175647E7</v>
      </c>
      <c r="I9517" s="19" t="s">
        <v>77</v>
      </c>
    </row>
    <row r="9518">
      <c r="A9518" s="41">
        <v>44419.0</v>
      </c>
      <c r="B9518" s="19">
        <v>958086.0</v>
      </c>
      <c r="C9518" s="19">
        <v>1.0</v>
      </c>
      <c r="D9518" s="42">
        <v>67.6</v>
      </c>
      <c r="E9518" s="43">
        <v>1.0</v>
      </c>
      <c r="F9518" s="19" t="s">
        <v>27</v>
      </c>
      <c r="G9518" s="19" t="s">
        <v>28</v>
      </c>
      <c r="H9518" s="44">
        <v>2.5175647E7</v>
      </c>
      <c r="I9518" s="19" t="s">
        <v>77</v>
      </c>
    </row>
    <row r="9519">
      <c r="A9519" s="41">
        <v>44420.0</v>
      </c>
      <c r="B9519" s="19">
        <v>958634.0</v>
      </c>
      <c r="C9519" s="19">
        <v>0.0</v>
      </c>
      <c r="D9519" s="42">
        <v>68.0</v>
      </c>
      <c r="E9519" s="43">
        <v>1.0</v>
      </c>
      <c r="F9519" s="19" t="s">
        <v>27</v>
      </c>
      <c r="G9519" s="19" t="s">
        <v>28</v>
      </c>
      <c r="H9519" s="44">
        <v>2.5175647E7</v>
      </c>
      <c r="I9519" s="19" t="s">
        <v>77</v>
      </c>
    </row>
    <row r="9520">
      <c r="A9520" s="41">
        <v>44423.0</v>
      </c>
      <c r="B9520" s="19">
        <v>960973.0</v>
      </c>
      <c r="C9520" s="19">
        <v>0.0</v>
      </c>
      <c r="D9520" s="42">
        <v>46.7</v>
      </c>
      <c r="E9520" s="43">
        <v>1.0</v>
      </c>
      <c r="F9520" s="19" t="s">
        <v>27</v>
      </c>
      <c r="G9520" s="19" t="s">
        <v>28</v>
      </c>
      <c r="H9520" s="44">
        <v>2.5175647E7</v>
      </c>
      <c r="I9520" s="19" t="s">
        <v>77</v>
      </c>
    </row>
    <row r="9521">
      <c r="A9521" s="41">
        <v>44409.0</v>
      </c>
      <c r="B9521" s="19">
        <v>949551.0</v>
      </c>
      <c r="C9521" s="19">
        <v>1.0</v>
      </c>
      <c r="D9521" s="42">
        <v>4.3</v>
      </c>
      <c r="E9521" s="43">
        <v>1.0</v>
      </c>
      <c r="F9521" s="19" t="s">
        <v>27</v>
      </c>
      <c r="G9521" s="19" t="s">
        <v>28</v>
      </c>
      <c r="H9521" s="44">
        <v>2.5175647E7</v>
      </c>
      <c r="I9521" s="19" t="s">
        <v>77</v>
      </c>
    </row>
    <row r="9522">
      <c r="A9522" s="41">
        <v>44409.0</v>
      </c>
      <c r="B9522" s="19">
        <v>949427.0</v>
      </c>
      <c r="C9522" s="19">
        <v>0.0</v>
      </c>
      <c r="D9522" s="42">
        <v>61.7</v>
      </c>
      <c r="E9522" s="43">
        <v>1.0</v>
      </c>
      <c r="F9522" s="19" t="s">
        <v>27</v>
      </c>
      <c r="G9522" s="19" t="s">
        <v>28</v>
      </c>
      <c r="H9522" s="44">
        <v>2.5175647E7</v>
      </c>
      <c r="I9522" s="19" t="s">
        <v>77</v>
      </c>
    </row>
    <row r="9523">
      <c r="A9523" s="41">
        <v>44410.0</v>
      </c>
      <c r="B9523" s="19">
        <v>950722.0</v>
      </c>
      <c r="C9523" s="19">
        <v>0.0</v>
      </c>
      <c r="D9523" s="42">
        <v>47.5</v>
      </c>
      <c r="E9523" s="43">
        <v>1.0</v>
      </c>
      <c r="F9523" s="19" t="s">
        <v>27</v>
      </c>
      <c r="G9523" s="19" t="s">
        <v>28</v>
      </c>
      <c r="H9523" s="44">
        <v>2.5175647E7</v>
      </c>
      <c r="I9523" s="19" t="s">
        <v>77</v>
      </c>
    </row>
    <row r="9524">
      <c r="A9524" s="41">
        <v>44410.0</v>
      </c>
      <c r="B9524" s="19">
        <v>950466.0</v>
      </c>
      <c r="C9524" s="19">
        <v>0.0</v>
      </c>
      <c r="D9524" s="42">
        <v>26.6</v>
      </c>
      <c r="E9524" s="43">
        <v>1.0</v>
      </c>
      <c r="F9524" s="19" t="s">
        <v>27</v>
      </c>
      <c r="G9524" s="19" t="s">
        <v>28</v>
      </c>
      <c r="H9524" s="44">
        <v>2.5175647E7</v>
      </c>
      <c r="I9524" s="19" t="s">
        <v>77</v>
      </c>
    </row>
    <row r="9525">
      <c r="A9525" s="41">
        <v>44411.0</v>
      </c>
      <c r="B9525" s="19">
        <v>951534.0</v>
      </c>
      <c r="C9525" s="19">
        <v>0.0</v>
      </c>
      <c r="D9525" s="42">
        <v>36.2</v>
      </c>
      <c r="E9525" s="43">
        <v>1.0</v>
      </c>
      <c r="F9525" s="19" t="s">
        <v>27</v>
      </c>
      <c r="G9525" s="19" t="s">
        <v>28</v>
      </c>
      <c r="H9525" s="44">
        <v>2.5175647E7</v>
      </c>
      <c r="I9525" s="19" t="s">
        <v>77</v>
      </c>
    </row>
    <row r="9526">
      <c r="A9526" s="41">
        <v>44413.0</v>
      </c>
      <c r="B9526" s="19">
        <v>953137.0</v>
      </c>
      <c r="C9526" s="19">
        <v>0.0</v>
      </c>
      <c r="D9526" s="42">
        <v>65.8</v>
      </c>
      <c r="E9526" s="43">
        <v>1.0</v>
      </c>
      <c r="F9526" s="19" t="s">
        <v>27</v>
      </c>
      <c r="G9526" s="19" t="s">
        <v>28</v>
      </c>
      <c r="H9526" s="44">
        <v>2.5175647E7</v>
      </c>
      <c r="I9526" s="19" t="s">
        <v>77</v>
      </c>
    </row>
    <row r="9527">
      <c r="A9527" s="41">
        <v>44413.0</v>
      </c>
      <c r="B9527" s="19">
        <v>953363.0</v>
      </c>
      <c r="C9527" s="19">
        <v>0.0</v>
      </c>
      <c r="D9527" s="42">
        <v>26.7</v>
      </c>
      <c r="E9527" s="43">
        <v>1.0</v>
      </c>
      <c r="F9527" s="19" t="s">
        <v>27</v>
      </c>
      <c r="G9527" s="19" t="s">
        <v>28</v>
      </c>
      <c r="H9527" s="44">
        <v>2.5175647E7</v>
      </c>
      <c r="I9527" s="19" t="s">
        <v>77</v>
      </c>
    </row>
    <row r="9528">
      <c r="A9528" s="41">
        <v>44414.0</v>
      </c>
      <c r="B9528" s="19">
        <v>954290.0</v>
      </c>
      <c r="C9528" s="19">
        <v>0.0</v>
      </c>
      <c r="D9528" s="42">
        <v>109.6</v>
      </c>
      <c r="E9528" s="43">
        <v>1.0</v>
      </c>
      <c r="F9528" s="19" t="s">
        <v>27</v>
      </c>
      <c r="G9528" s="19" t="s">
        <v>28</v>
      </c>
      <c r="H9528" s="44">
        <v>2.5175647E7</v>
      </c>
      <c r="I9528" s="19" t="s">
        <v>77</v>
      </c>
    </row>
    <row r="9529">
      <c r="A9529" s="41">
        <v>44416.0</v>
      </c>
      <c r="B9529" s="19">
        <v>955879.0</v>
      </c>
      <c r="C9529" s="19">
        <v>1.0</v>
      </c>
      <c r="D9529" s="42">
        <v>70.0</v>
      </c>
      <c r="E9529" s="43">
        <v>1.0</v>
      </c>
      <c r="F9529" s="19" t="s">
        <v>27</v>
      </c>
      <c r="G9529" s="19" t="s">
        <v>28</v>
      </c>
      <c r="H9529" s="44">
        <v>2.5175647E7</v>
      </c>
      <c r="I9529" s="19" t="s">
        <v>77</v>
      </c>
    </row>
    <row r="9530">
      <c r="A9530" s="41">
        <v>44418.0</v>
      </c>
      <c r="B9530" s="19">
        <v>957489.0</v>
      </c>
      <c r="C9530" s="19">
        <v>1.0</v>
      </c>
      <c r="D9530" s="42">
        <v>34.6</v>
      </c>
      <c r="E9530" s="43">
        <v>1.0</v>
      </c>
      <c r="F9530" s="19" t="s">
        <v>27</v>
      </c>
      <c r="G9530" s="19" t="s">
        <v>28</v>
      </c>
      <c r="H9530" s="44">
        <v>2.5175647E7</v>
      </c>
      <c r="I9530" s="19" t="s">
        <v>77</v>
      </c>
    </row>
    <row r="9531">
      <c r="A9531" s="41">
        <v>44418.0</v>
      </c>
      <c r="B9531" s="19">
        <v>957751.0</v>
      </c>
      <c r="C9531" s="19">
        <v>0.0</v>
      </c>
      <c r="D9531" s="42">
        <v>34.9</v>
      </c>
      <c r="E9531" s="43">
        <v>1.0</v>
      </c>
      <c r="F9531" s="19" t="s">
        <v>27</v>
      </c>
      <c r="G9531" s="19" t="s">
        <v>28</v>
      </c>
      <c r="H9531" s="44">
        <v>2.5175647E7</v>
      </c>
      <c r="I9531" s="19" t="s">
        <v>77</v>
      </c>
    </row>
    <row r="9532">
      <c r="A9532" s="41">
        <v>44419.0</v>
      </c>
      <c r="B9532" s="19">
        <v>958153.0</v>
      </c>
      <c r="C9532" s="19">
        <v>1.0</v>
      </c>
      <c r="D9532" s="42">
        <v>14.1</v>
      </c>
      <c r="E9532" s="43">
        <v>1.0</v>
      </c>
      <c r="F9532" s="19" t="s">
        <v>27</v>
      </c>
      <c r="G9532" s="19" t="s">
        <v>28</v>
      </c>
      <c r="H9532" s="44">
        <v>2.5175647E7</v>
      </c>
      <c r="I9532" s="19" t="s">
        <v>77</v>
      </c>
    </row>
    <row r="9533">
      <c r="A9533" s="41">
        <v>44419.0</v>
      </c>
      <c r="B9533" s="19">
        <v>958263.0</v>
      </c>
      <c r="C9533" s="19">
        <v>0.0</v>
      </c>
      <c r="D9533" s="42">
        <v>82.7</v>
      </c>
      <c r="E9533" s="43">
        <v>1.0</v>
      </c>
      <c r="F9533" s="19" t="s">
        <v>27</v>
      </c>
      <c r="G9533" s="19" t="s">
        <v>28</v>
      </c>
      <c r="H9533" s="44">
        <v>2.5175647E7</v>
      </c>
      <c r="I9533" s="19" t="s">
        <v>77</v>
      </c>
    </row>
    <row r="9534">
      <c r="A9534" s="41">
        <v>44420.0</v>
      </c>
      <c r="B9534" s="19">
        <v>959079.0</v>
      </c>
      <c r="C9534" s="19">
        <v>1.0</v>
      </c>
      <c r="D9534" s="42">
        <v>117.0</v>
      </c>
      <c r="E9534" s="43">
        <v>1.0</v>
      </c>
      <c r="F9534" s="19" t="s">
        <v>27</v>
      </c>
      <c r="G9534" s="19" t="s">
        <v>28</v>
      </c>
      <c r="H9534" s="44">
        <v>2.5175647E7</v>
      </c>
      <c r="I9534" s="19" t="s">
        <v>77</v>
      </c>
    </row>
    <row r="9535">
      <c r="A9535" s="41">
        <v>44420.0</v>
      </c>
      <c r="B9535" s="19">
        <v>958786.0</v>
      </c>
      <c r="C9535" s="19">
        <v>0.0</v>
      </c>
      <c r="D9535" s="42">
        <v>116.6</v>
      </c>
      <c r="E9535" s="43">
        <v>1.0</v>
      </c>
      <c r="F9535" s="19" t="s">
        <v>27</v>
      </c>
      <c r="G9535" s="19" t="s">
        <v>28</v>
      </c>
      <c r="H9535" s="44">
        <v>2.5175647E7</v>
      </c>
      <c r="I9535" s="19" t="s">
        <v>77</v>
      </c>
    </row>
    <row r="9536">
      <c r="A9536" s="41">
        <v>44422.0</v>
      </c>
      <c r="B9536" s="19">
        <v>960429.0</v>
      </c>
      <c r="C9536" s="19">
        <v>1.0</v>
      </c>
      <c r="D9536" s="42">
        <v>135.1</v>
      </c>
      <c r="E9536" s="43">
        <v>1.0</v>
      </c>
      <c r="F9536" s="19" t="s">
        <v>27</v>
      </c>
      <c r="G9536" s="19" t="s">
        <v>28</v>
      </c>
      <c r="H9536" s="44">
        <v>2.5175647E7</v>
      </c>
      <c r="I9536" s="19" t="s">
        <v>77</v>
      </c>
    </row>
    <row r="9537">
      <c r="A9537" s="41">
        <v>44422.0</v>
      </c>
      <c r="B9537" s="19">
        <v>960079.0</v>
      </c>
      <c r="C9537" s="19">
        <v>0.0</v>
      </c>
      <c r="D9537" s="42">
        <v>165.1</v>
      </c>
      <c r="E9537" s="43">
        <v>1.0</v>
      </c>
      <c r="F9537" s="19" t="s">
        <v>27</v>
      </c>
      <c r="G9537" s="19" t="s">
        <v>28</v>
      </c>
      <c r="H9537" s="44">
        <v>2.5175647E7</v>
      </c>
      <c r="I9537" s="19" t="s">
        <v>77</v>
      </c>
    </row>
    <row r="9538">
      <c r="A9538" s="41">
        <v>44423.0</v>
      </c>
      <c r="B9538" s="19">
        <v>961156.0</v>
      </c>
      <c r="C9538" s="19">
        <v>1.0</v>
      </c>
      <c r="D9538" s="42">
        <v>44.2</v>
      </c>
      <c r="E9538" s="43">
        <v>1.0</v>
      </c>
      <c r="F9538" s="19" t="s">
        <v>27</v>
      </c>
      <c r="G9538" s="19" t="s">
        <v>28</v>
      </c>
      <c r="H9538" s="44">
        <v>2.5175647E7</v>
      </c>
      <c r="I9538" s="19" t="s">
        <v>77</v>
      </c>
    </row>
    <row r="9539">
      <c r="A9539" s="41">
        <v>44423.0</v>
      </c>
      <c r="B9539" s="19">
        <v>960683.0</v>
      </c>
      <c r="C9539" s="19">
        <v>0.0</v>
      </c>
      <c r="D9539" s="42">
        <v>45.8</v>
      </c>
      <c r="E9539" s="43">
        <v>1.0</v>
      </c>
      <c r="F9539" s="19" t="s">
        <v>27</v>
      </c>
      <c r="G9539" s="19" t="s">
        <v>28</v>
      </c>
      <c r="H9539" s="44">
        <v>2.5175647E7</v>
      </c>
      <c r="I9539" s="19" t="s">
        <v>77</v>
      </c>
    </row>
    <row r="9540">
      <c r="A9540" s="41">
        <v>44409.0</v>
      </c>
      <c r="B9540" s="19">
        <v>949562.0</v>
      </c>
      <c r="C9540" s="19">
        <v>0.0</v>
      </c>
      <c r="D9540" s="42">
        <v>153.8</v>
      </c>
      <c r="E9540" s="43">
        <v>1.0</v>
      </c>
      <c r="F9540" s="19" t="s">
        <v>27</v>
      </c>
      <c r="G9540" s="19" t="s">
        <v>28</v>
      </c>
      <c r="H9540" s="44">
        <v>2.5175647E7</v>
      </c>
      <c r="I9540" s="19" t="s">
        <v>77</v>
      </c>
    </row>
    <row r="9541">
      <c r="A9541" s="41">
        <v>44409.0</v>
      </c>
      <c r="B9541" s="19">
        <v>949398.0</v>
      </c>
      <c r="C9541" s="19">
        <v>0.0</v>
      </c>
      <c r="D9541" s="42">
        <v>97.8</v>
      </c>
      <c r="E9541" s="43">
        <v>1.0</v>
      </c>
      <c r="F9541" s="19" t="s">
        <v>27</v>
      </c>
      <c r="G9541" s="19" t="s">
        <v>28</v>
      </c>
      <c r="H9541" s="44">
        <v>2.5175647E7</v>
      </c>
      <c r="I9541" s="19" t="s">
        <v>77</v>
      </c>
    </row>
    <row r="9542">
      <c r="A9542" s="41">
        <v>44410.0</v>
      </c>
      <c r="B9542" s="19">
        <v>950140.0</v>
      </c>
      <c r="C9542" s="19">
        <v>0.0</v>
      </c>
      <c r="D9542" s="42">
        <v>67.9</v>
      </c>
      <c r="E9542" s="43">
        <v>1.0</v>
      </c>
      <c r="F9542" s="19" t="s">
        <v>27</v>
      </c>
      <c r="G9542" s="19" t="s">
        <v>28</v>
      </c>
      <c r="H9542" s="44">
        <v>2.5175647E7</v>
      </c>
      <c r="I9542" s="19" t="s">
        <v>77</v>
      </c>
    </row>
    <row r="9543">
      <c r="A9543" s="41">
        <v>44411.0</v>
      </c>
      <c r="B9543" s="19">
        <v>951210.0</v>
      </c>
      <c r="C9543" s="19">
        <v>1.0</v>
      </c>
      <c r="D9543" s="42">
        <v>42.3</v>
      </c>
      <c r="E9543" s="43">
        <v>1.0</v>
      </c>
      <c r="F9543" s="19" t="s">
        <v>27</v>
      </c>
      <c r="G9543" s="19" t="s">
        <v>28</v>
      </c>
      <c r="H9543" s="44">
        <v>2.5175647E7</v>
      </c>
      <c r="I9543" s="19" t="s">
        <v>77</v>
      </c>
    </row>
    <row r="9544">
      <c r="A9544" s="41">
        <v>44412.0</v>
      </c>
      <c r="B9544" s="19">
        <v>952726.0</v>
      </c>
      <c r="C9544" s="19">
        <v>1.0</v>
      </c>
      <c r="D9544" s="42">
        <v>162.8</v>
      </c>
      <c r="E9544" s="43">
        <v>1.0</v>
      </c>
      <c r="F9544" s="19" t="s">
        <v>27</v>
      </c>
      <c r="G9544" s="19" t="s">
        <v>28</v>
      </c>
      <c r="H9544" s="44">
        <v>2.5175647E7</v>
      </c>
      <c r="I9544" s="19" t="s">
        <v>77</v>
      </c>
    </row>
    <row r="9545">
      <c r="A9545" s="41">
        <v>44413.0</v>
      </c>
      <c r="B9545" s="19">
        <v>953494.0</v>
      </c>
      <c r="C9545" s="19">
        <v>0.0</v>
      </c>
      <c r="D9545" s="42">
        <v>33.9</v>
      </c>
      <c r="E9545" s="43">
        <v>1.0</v>
      </c>
      <c r="F9545" s="19" t="s">
        <v>27</v>
      </c>
      <c r="G9545" s="19" t="s">
        <v>28</v>
      </c>
      <c r="H9545" s="44">
        <v>2.5175647E7</v>
      </c>
      <c r="I9545" s="19" t="s">
        <v>77</v>
      </c>
    </row>
    <row r="9546">
      <c r="A9546" s="41">
        <v>44413.0</v>
      </c>
      <c r="B9546" s="19">
        <v>953916.0</v>
      </c>
      <c r="C9546" s="19">
        <v>1.0</v>
      </c>
      <c r="D9546" s="42">
        <v>77.1</v>
      </c>
      <c r="E9546" s="43">
        <v>1.0</v>
      </c>
      <c r="F9546" s="19" t="s">
        <v>27</v>
      </c>
      <c r="G9546" s="19" t="s">
        <v>28</v>
      </c>
      <c r="H9546" s="44">
        <v>2.5175647E7</v>
      </c>
      <c r="I9546" s="19" t="s">
        <v>77</v>
      </c>
    </row>
    <row r="9547">
      <c r="A9547" s="41">
        <v>44416.0</v>
      </c>
      <c r="B9547" s="19">
        <v>955741.0</v>
      </c>
      <c r="C9547" s="19">
        <v>0.0</v>
      </c>
      <c r="D9547" s="42">
        <v>72.6</v>
      </c>
      <c r="E9547" s="43">
        <v>1.0</v>
      </c>
      <c r="F9547" s="19" t="s">
        <v>27</v>
      </c>
      <c r="G9547" s="19" t="s">
        <v>28</v>
      </c>
      <c r="H9547" s="44">
        <v>2.5175647E7</v>
      </c>
      <c r="I9547" s="19" t="s">
        <v>77</v>
      </c>
    </row>
    <row r="9548">
      <c r="A9548" s="41">
        <v>44417.0</v>
      </c>
      <c r="B9548" s="19">
        <v>956493.0</v>
      </c>
      <c r="C9548" s="19">
        <v>1.0</v>
      </c>
      <c r="D9548" s="42">
        <v>78.5</v>
      </c>
      <c r="E9548" s="43">
        <v>1.0</v>
      </c>
      <c r="F9548" s="19" t="s">
        <v>27</v>
      </c>
      <c r="G9548" s="19" t="s">
        <v>28</v>
      </c>
      <c r="H9548" s="44">
        <v>2.5175647E7</v>
      </c>
      <c r="I9548" s="19" t="s">
        <v>77</v>
      </c>
    </row>
    <row r="9549">
      <c r="A9549" s="41">
        <v>44417.0</v>
      </c>
      <c r="B9549" s="19">
        <v>956917.0</v>
      </c>
      <c r="C9549" s="19">
        <v>0.0</v>
      </c>
      <c r="D9549" s="42">
        <v>64.6</v>
      </c>
      <c r="E9549" s="43">
        <v>1.0</v>
      </c>
      <c r="F9549" s="19" t="s">
        <v>27</v>
      </c>
      <c r="G9549" s="19" t="s">
        <v>28</v>
      </c>
      <c r="H9549" s="44">
        <v>2.5175647E7</v>
      </c>
      <c r="I9549" s="19" t="s">
        <v>77</v>
      </c>
    </row>
    <row r="9550">
      <c r="A9550" s="41">
        <v>44418.0</v>
      </c>
      <c r="B9550" s="19">
        <v>957470.0</v>
      </c>
      <c r="C9550" s="19">
        <v>0.0</v>
      </c>
      <c r="D9550" s="42">
        <v>49.6</v>
      </c>
      <c r="E9550" s="43">
        <v>1.0</v>
      </c>
      <c r="F9550" s="19" t="s">
        <v>27</v>
      </c>
      <c r="G9550" s="19" t="s">
        <v>28</v>
      </c>
      <c r="H9550" s="44">
        <v>2.5175647E7</v>
      </c>
      <c r="I9550" s="19" t="s">
        <v>77</v>
      </c>
    </row>
    <row r="9551">
      <c r="A9551" s="41">
        <v>44420.0</v>
      </c>
      <c r="B9551" s="19">
        <v>958930.0</v>
      </c>
      <c r="C9551" s="19">
        <v>0.0</v>
      </c>
      <c r="D9551" s="42">
        <v>45.4</v>
      </c>
      <c r="E9551" s="43">
        <v>1.0</v>
      </c>
      <c r="F9551" s="19" t="s">
        <v>27</v>
      </c>
      <c r="G9551" s="19" t="s">
        <v>28</v>
      </c>
      <c r="H9551" s="44">
        <v>2.5175647E7</v>
      </c>
      <c r="I9551" s="19" t="s">
        <v>77</v>
      </c>
    </row>
    <row r="9552">
      <c r="A9552" s="41">
        <v>44410.0</v>
      </c>
      <c r="B9552" s="19">
        <v>950192.0</v>
      </c>
      <c r="C9552" s="19">
        <v>1.0</v>
      </c>
      <c r="D9552" s="42">
        <v>91.3</v>
      </c>
      <c r="E9552" s="43">
        <v>1.0</v>
      </c>
      <c r="F9552" s="19" t="s">
        <v>27</v>
      </c>
      <c r="G9552" s="19" t="s">
        <v>28</v>
      </c>
      <c r="H9552" s="44">
        <v>2.5175647E7</v>
      </c>
      <c r="I9552" s="19" t="s">
        <v>77</v>
      </c>
    </row>
    <row r="9553">
      <c r="A9553" s="41">
        <v>44410.0</v>
      </c>
      <c r="B9553" s="19">
        <v>950591.0</v>
      </c>
      <c r="C9553" s="19">
        <v>1.0</v>
      </c>
      <c r="D9553" s="42">
        <v>75.2</v>
      </c>
      <c r="E9553" s="43">
        <v>1.0</v>
      </c>
      <c r="F9553" s="19" t="s">
        <v>27</v>
      </c>
      <c r="G9553" s="19" t="s">
        <v>28</v>
      </c>
      <c r="H9553" s="44">
        <v>2.5175647E7</v>
      </c>
      <c r="I9553" s="19" t="s">
        <v>77</v>
      </c>
    </row>
    <row r="9554">
      <c r="A9554" s="41">
        <v>44410.0</v>
      </c>
      <c r="B9554" s="19">
        <v>950564.0</v>
      </c>
      <c r="C9554" s="19">
        <v>1.0</v>
      </c>
      <c r="D9554" s="42">
        <v>69.5</v>
      </c>
      <c r="E9554" s="43">
        <v>1.0</v>
      </c>
      <c r="F9554" s="19" t="s">
        <v>27</v>
      </c>
      <c r="G9554" s="19" t="s">
        <v>28</v>
      </c>
      <c r="H9554" s="44">
        <v>2.5175647E7</v>
      </c>
      <c r="I9554" s="19" t="s">
        <v>77</v>
      </c>
    </row>
    <row r="9555">
      <c r="A9555" s="41">
        <v>44412.0</v>
      </c>
      <c r="B9555" s="19">
        <v>952407.0</v>
      </c>
      <c r="C9555" s="19">
        <v>0.0</v>
      </c>
      <c r="D9555" s="42">
        <v>45.7</v>
      </c>
      <c r="E9555" s="43">
        <v>1.0</v>
      </c>
      <c r="F9555" s="19" t="s">
        <v>27</v>
      </c>
      <c r="G9555" s="19" t="s">
        <v>28</v>
      </c>
      <c r="H9555" s="44">
        <v>2.5175647E7</v>
      </c>
      <c r="I9555" s="19" t="s">
        <v>77</v>
      </c>
    </row>
    <row r="9556">
      <c r="A9556" s="41">
        <v>44412.0</v>
      </c>
      <c r="B9556" s="19">
        <v>952095.0</v>
      </c>
      <c r="C9556" s="19">
        <v>1.0</v>
      </c>
      <c r="D9556" s="42">
        <v>23.1</v>
      </c>
      <c r="E9556" s="43">
        <v>1.0</v>
      </c>
      <c r="F9556" s="19" t="s">
        <v>27</v>
      </c>
      <c r="G9556" s="19" t="s">
        <v>28</v>
      </c>
      <c r="H9556" s="44">
        <v>2.5175647E7</v>
      </c>
      <c r="I9556" s="19" t="s">
        <v>77</v>
      </c>
    </row>
    <row r="9557">
      <c r="A9557" s="41">
        <v>44412.0</v>
      </c>
      <c r="B9557" s="19">
        <v>952241.0</v>
      </c>
      <c r="C9557" s="19">
        <v>0.0</v>
      </c>
      <c r="D9557" s="42">
        <v>49.5</v>
      </c>
      <c r="E9557" s="43">
        <v>1.0</v>
      </c>
      <c r="F9557" s="19" t="s">
        <v>27</v>
      </c>
      <c r="G9557" s="19" t="s">
        <v>28</v>
      </c>
      <c r="H9557" s="44">
        <v>2.5175647E7</v>
      </c>
      <c r="I9557" s="19" t="s">
        <v>77</v>
      </c>
    </row>
    <row r="9558">
      <c r="A9558" s="41">
        <v>44413.0</v>
      </c>
      <c r="B9558" s="19">
        <v>953089.0</v>
      </c>
      <c r="C9558" s="19">
        <v>0.0</v>
      </c>
      <c r="D9558" s="42">
        <v>58.5</v>
      </c>
      <c r="E9558" s="43">
        <v>1.0</v>
      </c>
      <c r="F9558" s="19" t="s">
        <v>27</v>
      </c>
      <c r="G9558" s="19" t="s">
        <v>28</v>
      </c>
      <c r="H9558" s="44">
        <v>2.5175647E7</v>
      </c>
      <c r="I9558" s="19" t="s">
        <v>77</v>
      </c>
    </row>
    <row r="9559">
      <c r="A9559" s="41">
        <v>44415.0</v>
      </c>
      <c r="B9559" s="19">
        <v>954860.0</v>
      </c>
      <c r="C9559" s="19">
        <v>0.0</v>
      </c>
      <c r="D9559" s="42">
        <v>65.9</v>
      </c>
      <c r="E9559" s="43">
        <v>1.0</v>
      </c>
      <c r="F9559" s="19" t="s">
        <v>27</v>
      </c>
      <c r="G9559" s="19" t="s">
        <v>28</v>
      </c>
      <c r="H9559" s="44">
        <v>2.5175647E7</v>
      </c>
      <c r="I9559" s="19" t="s">
        <v>77</v>
      </c>
    </row>
    <row r="9560">
      <c r="A9560" s="41">
        <v>44423.0</v>
      </c>
      <c r="B9560" s="19">
        <v>960910.0</v>
      </c>
      <c r="C9560" s="19">
        <v>1.0</v>
      </c>
      <c r="D9560" s="42">
        <v>33.1</v>
      </c>
      <c r="E9560" s="43">
        <v>1.0</v>
      </c>
      <c r="F9560" s="19" t="s">
        <v>27</v>
      </c>
      <c r="G9560" s="19" t="s">
        <v>28</v>
      </c>
      <c r="H9560" s="44">
        <v>2.5175647E7</v>
      </c>
      <c r="I9560" s="19" t="s">
        <v>77</v>
      </c>
    </row>
    <row r="9561">
      <c r="A9561" s="41">
        <v>44409.0</v>
      </c>
      <c r="B9561" s="19">
        <v>949477.0</v>
      </c>
      <c r="C9561" s="19">
        <v>0.0</v>
      </c>
      <c r="D9561" s="42">
        <v>72.0</v>
      </c>
      <c r="E9561" s="43">
        <v>1.0</v>
      </c>
      <c r="F9561" s="19" t="s">
        <v>27</v>
      </c>
      <c r="G9561" s="19" t="s">
        <v>28</v>
      </c>
      <c r="H9561" s="44">
        <v>2.5175647E7</v>
      </c>
      <c r="I9561" s="19" t="s">
        <v>77</v>
      </c>
    </row>
    <row r="9562">
      <c r="A9562" s="41">
        <v>44409.0</v>
      </c>
      <c r="B9562" s="19">
        <v>949619.0</v>
      </c>
      <c r="C9562" s="19">
        <v>0.0</v>
      </c>
      <c r="D9562" s="42">
        <v>92.2</v>
      </c>
      <c r="E9562" s="43">
        <v>1.0</v>
      </c>
      <c r="F9562" s="19" t="s">
        <v>27</v>
      </c>
      <c r="G9562" s="19" t="s">
        <v>28</v>
      </c>
      <c r="H9562" s="44">
        <v>2.5175647E7</v>
      </c>
      <c r="I9562" s="19" t="s">
        <v>77</v>
      </c>
    </row>
    <row r="9563">
      <c r="A9563" s="41">
        <v>44410.0</v>
      </c>
      <c r="B9563" s="19">
        <v>950226.0</v>
      </c>
      <c r="C9563" s="19">
        <v>0.0</v>
      </c>
      <c r="D9563" s="42">
        <v>43.8</v>
      </c>
      <c r="E9563" s="43">
        <v>1.0</v>
      </c>
      <c r="F9563" s="19" t="s">
        <v>27</v>
      </c>
      <c r="G9563" s="19" t="s">
        <v>28</v>
      </c>
      <c r="H9563" s="44">
        <v>2.5175647E7</v>
      </c>
      <c r="I9563" s="19" t="s">
        <v>77</v>
      </c>
    </row>
    <row r="9564">
      <c r="A9564" s="41">
        <v>44410.0</v>
      </c>
      <c r="B9564" s="19">
        <v>950264.0</v>
      </c>
      <c r="C9564" s="19">
        <v>0.0</v>
      </c>
      <c r="D9564" s="42">
        <v>77.2</v>
      </c>
      <c r="E9564" s="43">
        <v>1.0</v>
      </c>
      <c r="F9564" s="19" t="s">
        <v>27</v>
      </c>
      <c r="G9564" s="19" t="s">
        <v>28</v>
      </c>
      <c r="H9564" s="44">
        <v>2.5175647E7</v>
      </c>
      <c r="I9564" s="19" t="s">
        <v>77</v>
      </c>
    </row>
    <row r="9565">
      <c r="A9565" s="41">
        <v>44411.0</v>
      </c>
      <c r="B9565" s="19">
        <v>951786.0</v>
      </c>
      <c r="C9565" s="19">
        <v>0.0</v>
      </c>
      <c r="D9565" s="42">
        <v>42.6</v>
      </c>
      <c r="E9565" s="43">
        <v>1.0</v>
      </c>
      <c r="F9565" s="19" t="s">
        <v>27</v>
      </c>
      <c r="G9565" s="19" t="s">
        <v>28</v>
      </c>
      <c r="H9565" s="44">
        <v>2.5175647E7</v>
      </c>
      <c r="I9565" s="19" t="s">
        <v>77</v>
      </c>
    </row>
    <row r="9566">
      <c r="A9566" s="41">
        <v>44411.0</v>
      </c>
      <c r="B9566" s="19">
        <v>951232.0</v>
      </c>
      <c r="C9566" s="19">
        <v>0.0</v>
      </c>
      <c r="D9566" s="42">
        <v>65.1</v>
      </c>
      <c r="E9566" s="43">
        <v>1.0</v>
      </c>
      <c r="F9566" s="19" t="s">
        <v>27</v>
      </c>
      <c r="G9566" s="19" t="s">
        <v>28</v>
      </c>
      <c r="H9566" s="44">
        <v>2.5175647E7</v>
      </c>
      <c r="I9566" s="19" t="s">
        <v>77</v>
      </c>
    </row>
    <row r="9567">
      <c r="A9567" s="41">
        <v>44412.0</v>
      </c>
      <c r="B9567" s="19">
        <v>952768.0</v>
      </c>
      <c r="C9567" s="19">
        <v>0.0</v>
      </c>
      <c r="D9567" s="42">
        <v>35.5</v>
      </c>
      <c r="E9567" s="43">
        <v>1.0</v>
      </c>
      <c r="F9567" s="19" t="s">
        <v>27</v>
      </c>
      <c r="G9567" s="19" t="s">
        <v>28</v>
      </c>
      <c r="H9567" s="44">
        <v>2.5175647E7</v>
      </c>
      <c r="I9567" s="19" t="s">
        <v>77</v>
      </c>
    </row>
    <row r="9568">
      <c r="A9568" s="41">
        <v>44413.0</v>
      </c>
      <c r="B9568" s="19">
        <v>953901.0</v>
      </c>
      <c r="C9568" s="19">
        <v>0.0</v>
      </c>
      <c r="D9568" s="42">
        <v>72.2</v>
      </c>
      <c r="E9568" s="43">
        <v>1.0</v>
      </c>
      <c r="F9568" s="19" t="s">
        <v>27</v>
      </c>
      <c r="G9568" s="19" t="s">
        <v>28</v>
      </c>
      <c r="H9568" s="44">
        <v>2.5175647E7</v>
      </c>
      <c r="I9568" s="19" t="s">
        <v>77</v>
      </c>
    </row>
    <row r="9569">
      <c r="A9569" s="41">
        <v>44414.0</v>
      </c>
      <c r="B9569" s="19">
        <v>953990.0</v>
      </c>
      <c r="C9569" s="19">
        <v>0.0</v>
      </c>
      <c r="D9569" s="42">
        <v>174.7</v>
      </c>
      <c r="E9569" s="43">
        <v>1.0</v>
      </c>
      <c r="F9569" s="19" t="s">
        <v>27</v>
      </c>
      <c r="G9569" s="19" t="s">
        <v>28</v>
      </c>
      <c r="H9569" s="44">
        <v>2.5175647E7</v>
      </c>
      <c r="I9569" s="19" t="s">
        <v>77</v>
      </c>
    </row>
    <row r="9570">
      <c r="A9570" s="41">
        <v>44415.0</v>
      </c>
      <c r="B9570" s="19">
        <v>954744.0</v>
      </c>
      <c r="C9570" s="19">
        <v>1.0</v>
      </c>
      <c r="D9570" s="42">
        <v>65.7</v>
      </c>
      <c r="E9570" s="43">
        <v>1.0</v>
      </c>
      <c r="F9570" s="19" t="s">
        <v>27</v>
      </c>
      <c r="G9570" s="19" t="s">
        <v>28</v>
      </c>
      <c r="H9570" s="44">
        <v>2.5175647E7</v>
      </c>
      <c r="I9570" s="19" t="s">
        <v>77</v>
      </c>
    </row>
    <row r="9571">
      <c r="A9571" s="41">
        <v>44416.0</v>
      </c>
      <c r="B9571" s="19">
        <v>955944.0</v>
      </c>
      <c r="C9571" s="19">
        <v>0.0</v>
      </c>
      <c r="D9571" s="42">
        <v>89.3</v>
      </c>
      <c r="E9571" s="43">
        <v>1.0</v>
      </c>
      <c r="F9571" s="19" t="s">
        <v>27</v>
      </c>
      <c r="G9571" s="19" t="s">
        <v>28</v>
      </c>
      <c r="H9571" s="44">
        <v>2.5175647E7</v>
      </c>
      <c r="I9571" s="19" t="s">
        <v>77</v>
      </c>
    </row>
    <row r="9572">
      <c r="A9572" s="41">
        <v>44417.0</v>
      </c>
      <c r="B9572" s="19">
        <v>956813.0</v>
      </c>
      <c r="C9572" s="19">
        <v>0.0</v>
      </c>
      <c r="D9572" s="42">
        <v>30.2</v>
      </c>
      <c r="E9572" s="43">
        <v>1.0</v>
      </c>
      <c r="F9572" s="19" t="s">
        <v>27</v>
      </c>
      <c r="G9572" s="19" t="s">
        <v>28</v>
      </c>
      <c r="H9572" s="44">
        <v>2.5175647E7</v>
      </c>
      <c r="I9572" s="19" t="s">
        <v>77</v>
      </c>
    </row>
    <row r="9573">
      <c r="A9573" s="41">
        <v>44418.0</v>
      </c>
      <c r="B9573" s="19">
        <v>957842.0</v>
      </c>
      <c r="C9573" s="19">
        <v>0.0</v>
      </c>
      <c r="D9573" s="42">
        <v>48.8</v>
      </c>
      <c r="E9573" s="43">
        <v>1.0</v>
      </c>
      <c r="F9573" s="19" t="s">
        <v>27</v>
      </c>
      <c r="G9573" s="19" t="s">
        <v>28</v>
      </c>
      <c r="H9573" s="44">
        <v>2.5175647E7</v>
      </c>
      <c r="I9573" s="19" t="s">
        <v>77</v>
      </c>
    </row>
    <row r="9574">
      <c r="A9574" s="41">
        <v>44418.0</v>
      </c>
      <c r="B9574" s="19">
        <v>957249.0</v>
      </c>
      <c r="C9574" s="19">
        <v>0.0</v>
      </c>
      <c r="D9574" s="42">
        <v>33.8</v>
      </c>
      <c r="E9574" s="43">
        <v>1.0</v>
      </c>
      <c r="F9574" s="19" t="s">
        <v>27</v>
      </c>
      <c r="G9574" s="19" t="s">
        <v>28</v>
      </c>
      <c r="H9574" s="44">
        <v>2.5175647E7</v>
      </c>
      <c r="I9574" s="19" t="s">
        <v>77</v>
      </c>
    </row>
    <row r="9575">
      <c r="A9575" s="41">
        <v>44418.0</v>
      </c>
      <c r="B9575" s="19">
        <v>957255.0</v>
      </c>
      <c r="C9575" s="19">
        <v>1.0</v>
      </c>
      <c r="D9575" s="42">
        <v>39.6</v>
      </c>
      <c r="E9575" s="43">
        <v>1.0</v>
      </c>
      <c r="F9575" s="19" t="s">
        <v>27</v>
      </c>
      <c r="G9575" s="19" t="s">
        <v>28</v>
      </c>
      <c r="H9575" s="44">
        <v>2.5175647E7</v>
      </c>
      <c r="I9575" s="19" t="s">
        <v>77</v>
      </c>
    </row>
    <row r="9576">
      <c r="A9576" s="41">
        <v>44418.0</v>
      </c>
      <c r="B9576" s="19">
        <v>957158.0</v>
      </c>
      <c r="C9576" s="19">
        <v>0.0</v>
      </c>
      <c r="D9576" s="42">
        <v>41.4</v>
      </c>
      <c r="E9576" s="43">
        <v>1.0</v>
      </c>
      <c r="F9576" s="19" t="s">
        <v>27</v>
      </c>
      <c r="G9576" s="19" t="s">
        <v>28</v>
      </c>
      <c r="H9576" s="44">
        <v>2.5175647E7</v>
      </c>
      <c r="I9576" s="19" t="s">
        <v>77</v>
      </c>
    </row>
    <row r="9577">
      <c r="A9577" s="41">
        <v>44419.0</v>
      </c>
      <c r="B9577" s="19">
        <v>958324.0</v>
      </c>
      <c r="C9577" s="19">
        <v>0.0</v>
      </c>
      <c r="D9577" s="42">
        <v>66.3</v>
      </c>
      <c r="E9577" s="43">
        <v>1.0</v>
      </c>
      <c r="F9577" s="19" t="s">
        <v>27</v>
      </c>
      <c r="G9577" s="19" t="s">
        <v>28</v>
      </c>
      <c r="H9577" s="44">
        <v>2.5175647E7</v>
      </c>
      <c r="I9577" s="19" t="s">
        <v>77</v>
      </c>
    </row>
    <row r="9578">
      <c r="A9578" s="41">
        <v>44419.0</v>
      </c>
      <c r="B9578" s="19">
        <v>958378.0</v>
      </c>
      <c r="C9578" s="19">
        <v>0.0</v>
      </c>
      <c r="D9578" s="42">
        <v>31.0</v>
      </c>
      <c r="E9578" s="43">
        <v>1.0</v>
      </c>
      <c r="F9578" s="19" t="s">
        <v>27</v>
      </c>
      <c r="G9578" s="19" t="s">
        <v>28</v>
      </c>
      <c r="H9578" s="44">
        <v>2.5175647E7</v>
      </c>
      <c r="I9578" s="19" t="s">
        <v>77</v>
      </c>
    </row>
    <row r="9579">
      <c r="A9579" s="41">
        <v>44421.0</v>
      </c>
      <c r="B9579" s="19">
        <v>959516.0</v>
      </c>
      <c r="C9579" s="19">
        <v>1.0</v>
      </c>
      <c r="D9579" s="42">
        <v>79.3</v>
      </c>
      <c r="E9579" s="43">
        <v>1.0</v>
      </c>
      <c r="F9579" s="19" t="s">
        <v>27</v>
      </c>
      <c r="G9579" s="19" t="s">
        <v>28</v>
      </c>
      <c r="H9579" s="44">
        <v>2.5175647E7</v>
      </c>
      <c r="I9579" s="19" t="s">
        <v>77</v>
      </c>
    </row>
    <row r="9580">
      <c r="A9580" s="41">
        <v>44422.0</v>
      </c>
      <c r="B9580" s="19">
        <v>960158.0</v>
      </c>
      <c r="C9580" s="19">
        <v>0.0</v>
      </c>
      <c r="D9580" s="42">
        <v>95.1</v>
      </c>
      <c r="E9580" s="43">
        <v>1.0</v>
      </c>
      <c r="F9580" s="19" t="s">
        <v>27</v>
      </c>
      <c r="G9580" s="19" t="s">
        <v>28</v>
      </c>
      <c r="H9580" s="44">
        <v>2.5175647E7</v>
      </c>
      <c r="I9580" s="19" t="s">
        <v>77</v>
      </c>
    </row>
    <row r="9581">
      <c r="A9581" s="41">
        <v>44422.0</v>
      </c>
      <c r="B9581" s="19">
        <v>960026.0</v>
      </c>
      <c r="C9581" s="19">
        <v>0.0</v>
      </c>
      <c r="D9581" s="42">
        <v>103.2</v>
      </c>
      <c r="E9581" s="43">
        <v>1.0</v>
      </c>
      <c r="F9581" s="19" t="s">
        <v>27</v>
      </c>
      <c r="G9581" s="19" t="s">
        <v>28</v>
      </c>
      <c r="H9581" s="44">
        <v>2.5175647E7</v>
      </c>
      <c r="I9581" s="19" t="s">
        <v>77</v>
      </c>
    </row>
    <row r="9582">
      <c r="A9582" s="41">
        <v>44423.0</v>
      </c>
      <c r="B9582" s="19">
        <v>960926.0</v>
      </c>
      <c r="C9582" s="19">
        <v>0.0</v>
      </c>
      <c r="D9582" s="42">
        <v>20.9</v>
      </c>
      <c r="E9582" s="43">
        <v>1.0</v>
      </c>
      <c r="F9582" s="19" t="s">
        <v>27</v>
      </c>
      <c r="G9582" s="19" t="s">
        <v>28</v>
      </c>
      <c r="H9582" s="44">
        <v>2.5175647E7</v>
      </c>
      <c r="I9582" s="19" t="s">
        <v>77</v>
      </c>
    </row>
    <row r="9583">
      <c r="A9583" s="41">
        <v>44411.0</v>
      </c>
      <c r="B9583" s="19">
        <v>951825.0</v>
      </c>
      <c r="C9583" s="19">
        <v>0.0</v>
      </c>
      <c r="D9583" s="42">
        <v>9.3</v>
      </c>
      <c r="E9583" s="43">
        <v>1.0</v>
      </c>
      <c r="F9583" s="19" t="s">
        <v>27</v>
      </c>
      <c r="G9583" s="19" t="s">
        <v>28</v>
      </c>
      <c r="H9583" s="44">
        <v>2.5175647E7</v>
      </c>
      <c r="I9583" s="19" t="s">
        <v>77</v>
      </c>
    </row>
    <row r="9584">
      <c r="A9584" s="41">
        <v>44411.0</v>
      </c>
      <c r="B9584" s="19">
        <v>951868.0</v>
      </c>
      <c r="C9584" s="19">
        <v>0.0</v>
      </c>
      <c r="D9584" s="42">
        <v>55.3</v>
      </c>
      <c r="E9584" s="43">
        <v>1.0</v>
      </c>
      <c r="F9584" s="19" t="s">
        <v>27</v>
      </c>
      <c r="G9584" s="19" t="s">
        <v>28</v>
      </c>
      <c r="H9584" s="44">
        <v>2.5175647E7</v>
      </c>
      <c r="I9584" s="19" t="s">
        <v>77</v>
      </c>
    </row>
    <row r="9585">
      <c r="A9585" s="41">
        <v>44412.0</v>
      </c>
      <c r="B9585" s="19">
        <v>952586.0</v>
      </c>
      <c r="C9585" s="19">
        <v>1.0</v>
      </c>
      <c r="D9585" s="42">
        <v>45.0</v>
      </c>
      <c r="E9585" s="43">
        <v>1.0</v>
      </c>
      <c r="F9585" s="19" t="s">
        <v>27</v>
      </c>
      <c r="G9585" s="19" t="s">
        <v>28</v>
      </c>
      <c r="H9585" s="44">
        <v>2.5175647E7</v>
      </c>
      <c r="I9585" s="19" t="s">
        <v>77</v>
      </c>
    </row>
    <row r="9586">
      <c r="A9586" s="41">
        <v>44413.0</v>
      </c>
      <c r="B9586" s="19">
        <v>952922.0</v>
      </c>
      <c r="C9586" s="19">
        <v>1.0</v>
      </c>
      <c r="D9586" s="42">
        <v>85.5</v>
      </c>
      <c r="E9586" s="43">
        <v>1.0</v>
      </c>
      <c r="F9586" s="19" t="s">
        <v>27</v>
      </c>
      <c r="G9586" s="19" t="s">
        <v>28</v>
      </c>
      <c r="H9586" s="44">
        <v>2.5175647E7</v>
      </c>
      <c r="I9586" s="19" t="s">
        <v>77</v>
      </c>
    </row>
    <row r="9587">
      <c r="A9587" s="41">
        <v>44417.0</v>
      </c>
      <c r="B9587" s="19">
        <v>956866.0</v>
      </c>
      <c r="C9587" s="19">
        <v>0.0</v>
      </c>
      <c r="D9587" s="42">
        <v>77.0</v>
      </c>
      <c r="E9587" s="43">
        <v>1.0</v>
      </c>
      <c r="F9587" s="19" t="s">
        <v>27</v>
      </c>
      <c r="G9587" s="19" t="s">
        <v>28</v>
      </c>
      <c r="H9587" s="44">
        <v>2.5175647E7</v>
      </c>
      <c r="I9587" s="19" t="s">
        <v>77</v>
      </c>
    </row>
    <row r="9588">
      <c r="A9588" s="41">
        <v>44418.0</v>
      </c>
      <c r="B9588" s="19">
        <v>957678.0</v>
      </c>
      <c r="C9588" s="19">
        <v>1.0</v>
      </c>
      <c r="D9588" s="42">
        <v>49.1</v>
      </c>
      <c r="E9588" s="43">
        <v>1.0</v>
      </c>
      <c r="F9588" s="19" t="s">
        <v>27</v>
      </c>
      <c r="G9588" s="19" t="s">
        <v>28</v>
      </c>
      <c r="H9588" s="44">
        <v>2.5175647E7</v>
      </c>
      <c r="I9588" s="19" t="s">
        <v>77</v>
      </c>
    </row>
    <row r="9589">
      <c r="A9589" s="41">
        <v>44419.0</v>
      </c>
      <c r="B9589" s="19">
        <v>958114.0</v>
      </c>
      <c r="C9589" s="19">
        <v>0.0</v>
      </c>
      <c r="D9589" s="42">
        <v>35.7</v>
      </c>
      <c r="E9589" s="43">
        <v>1.0</v>
      </c>
      <c r="F9589" s="19" t="s">
        <v>27</v>
      </c>
      <c r="G9589" s="19" t="s">
        <v>28</v>
      </c>
      <c r="H9589" s="44">
        <v>2.5175647E7</v>
      </c>
      <c r="I9589" s="19" t="s">
        <v>77</v>
      </c>
    </row>
    <row r="9590">
      <c r="A9590" s="41">
        <v>44420.0</v>
      </c>
      <c r="B9590" s="19">
        <v>958590.0</v>
      </c>
      <c r="C9590" s="19">
        <v>0.0</v>
      </c>
      <c r="D9590" s="42">
        <v>83.4</v>
      </c>
      <c r="E9590" s="43">
        <v>1.0</v>
      </c>
      <c r="F9590" s="19" t="s">
        <v>27</v>
      </c>
      <c r="G9590" s="19" t="s">
        <v>28</v>
      </c>
      <c r="H9590" s="44">
        <v>2.5175647E7</v>
      </c>
      <c r="I9590" s="19" t="s">
        <v>77</v>
      </c>
    </row>
    <row r="9591">
      <c r="A9591" s="41">
        <v>44421.0</v>
      </c>
      <c r="B9591" s="19">
        <v>959658.0</v>
      </c>
      <c r="C9591" s="19">
        <v>0.0</v>
      </c>
      <c r="D9591" s="42">
        <v>48.5</v>
      </c>
      <c r="E9591" s="43">
        <v>1.0</v>
      </c>
      <c r="F9591" s="19" t="s">
        <v>27</v>
      </c>
      <c r="G9591" s="19" t="s">
        <v>28</v>
      </c>
      <c r="H9591" s="44">
        <v>2.5175647E7</v>
      </c>
      <c r="I9591" s="19" t="s">
        <v>77</v>
      </c>
    </row>
    <row r="9592">
      <c r="A9592" s="41">
        <v>44421.0</v>
      </c>
      <c r="B9592" s="19">
        <v>959592.0</v>
      </c>
      <c r="C9592" s="19">
        <v>0.0</v>
      </c>
      <c r="D9592" s="42">
        <v>60.6</v>
      </c>
      <c r="E9592" s="43">
        <v>1.0</v>
      </c>
      <c r="F9592" s="19" t="s">
        <v>27</v>
      </c>
      <c r="G9592" s="19" t="s">
        <v>28</v>
      </c>
      <c r="H9592" s="44">
        <v>2.5175647E7</v>
      </c>
      <c r="I9592" s="19" t="s">
        <v>77</v>
      </c>
    </row>
    <row r="9593">
      <c r="A9593" s="41">
        <v>44422.0</v>
      </c>
      <c r="B9593" s="19">
        <v>960393.0</v>
      </c>
      <c r="C9593" s="19">
        <v>1.0</v>
      </c>
      <c r="D9593" s="42">
        <v>79.9</v>
      </c>
      <c r="E9593" s="43">
        <v>1.0</v>
      </c>
      <c r="F9593" s="19" t="s">
        <v>27</v>
      </c>
      <c r="G9593" s="19" t="s">
        <v>28</v>
      </c>
      <c r="H9593" s="44">
        <v>2.5175647E7</v>
      </c>
      <c r="I9593" s="19" t="s">
        <v>77</v>
      </c>
    </row>
    <row r="9594">
      <c r="A9594" s="41">
        <v>44423.0</v>
      </c>
      <c r="B9594" s="19">
        <v>960814.0</v>
      </c>
      <c r="C9594" s="19">
        <v>1.0</v>
      </c>
      <c r="D9594" s="42">
        <v>67.9</v>
      </c>
      <c r="E9594" s="43">
        <v>1.0</v>
      </c>
      <c r="F9594" s="19" t="s">
        <v>27</v>
      </c>
      <c r="G9594" s="19" t="s">
        <v>28</v>
      </c>
      <c r="H9594" s="44">
        <v>2.5175647E7</v>
      </c>
      <c r="I9594" s="19" t="s">
        <v>77</v>
      </c>
    </row>
    <row r="9595">
      <c r="A9595" s="41">
        <v>44409.0</v>
      </c>
      <c r="B9595" s="19">
        <v>949627.0</v>
      </c>
      <c r="C9595" s="19">
        <v>0.0</v>
      </c>
      <c r="D9595" s="42">
        <v>90.4</v>
      </c>
      <c r="E9595" s="43">
        <v>1.0</v>
      </c>
      <c r="F9595" s="19" t="s">
        <v>27</v>
      </c>
      <c r="G9595" s="19" t="s">
        <v>28</v>
      </c>
      <c r="H9595" s="44">
        <v>2.5175647E7</v>
      </c>
      <c r="I9595" s="19" t="s">
        <v>77</v>
      </c>
    </row>
    <row r="9596">
      <c r="A9596" s="41">
        <v>44412.0</v>
      </c>
      <c r="B9596" s="19">
        <v>952278.0</v>
      </c>
      <c r="C9596" s="19">
        <v>0.0</v>
      </c>
      <c r="D9596" s="42">
        <v>147.5</v>
      </c>
      <c r="E9596" s="43">
        <v>1.0</v>
      </c>
      <c r="F9596" s="19" t="s">
        <v>27</v>
      </c>
      <c r="G9596" s="19" t="s">
        <v>28</v>
      </c>
      <c r="H9596" s="44">
        <v>2.5175647E7</v>
      </c>
      <c r="I9596" s="19" t="s">
        <v>77</v>
      </c>
    </row>
    <row r="9597">
      <c r="A9597" s="41">
        <v>44412.0</v>
      </c>
      <c r="B9597" s="19">
        <v>952782.0</v>
      </c>
      <c r="C9597" s="19">
        <v>0.0</v>
      </c>
      <c r="D9597" s="42">
        <v>71.8</v>
      </c>
      <c r="E9597" s="43">
        <v>1.0</v>
      </c>
      <c r="F9597" s="19" t="s">
        <v>27</v>
      </c>
      <c r="G9597" s="19" t="s">
        <v>28</v>
      </c>
      <c r="H9597" s="44">
        <v>2.5175647E7</v>
      </c>
      <c r="I9597" s="19" t="s">
        <v>77</v>
      </c>
    </row>
    <row r="9598">
      <c r="A9598" s="41">
        <v>44414.0</v>
      </c>
      <c r="B9598" s="19">
        <v>954202.0</v>
      </c>
      <c r="C9598" s="19">
        <v>0.0</v>
      </c>
      <c r="D9598" s="42">
        <v>42.6</v>
      </c>
      <c r="E9598" s="43">
        <v>1.0</v>
      </c>
      <c r="F9598" s="19" t="s">
        <v>27</v>
      </c>
      <c r="G9598" s="19" t="s">
        <v>28</v>
      </c>
      <c r="H9598" s="44">
        <v>2.5175647E7</v>
      </c>
      <c r="I9598" s="19" t="s">
        <v>77</v>
      </c>
    </row>
    <row r="9599">
      <c r="A9599" s="41">
        <v>44415.0</v>
      </c>
      <c r="B9599" s="19">
        <v>955168.0</v>
      </c>
      <c r="C9599" s="19">
        <v>0.0</v>
      </c>
      <c r="D9599" s="42">
        <v>37.7</v>
      </c>
      <c r="E9599" s="43">
        <v>1.0</v>
      </c>
      <c r="F9599" s="19" t="s">
        <v>27</v>
      </c>
      <c r="G9599" s="19" t="s">
        <v>28</v>
      </c>
      <c r="H9599" s="44">
        <v>2.5175647E7</v>
      </c>
      <c r="I9599" s="19" t="s">
        <v>77</v>
      </c>
    </row>
    <row r="9600">
      <c r="A9600" s="41">
        <v>44417.0</v>
      </c>
      <c r="B9600" s="19">
        <v>957131.0</v>
      </c>
      <c r="C9600" s="19">
        <v>0.0</v>
      </c>
      <c r="D9600" s="42">
        <v>187.9</v>
      </c>
      <c r="E9600" s="43">
        <v>1.0</v>
      </c>
      <c r="F9600" s="19" t="s">
        <v>27</v>
      </c>
      <c r="G9600" s="19" t="s">
        <v>28</v>
      </c>
      <c r="H9600" s="44">
        <v>2.5175647E7</v>
      </c>
      <c r="I9600" s="19" t="s">
        <v>77</v>
      </c>
    </row>
    <row r="9601">
      <c r="A9601" s="41">
        <v>44417.0</v>
      </c>
      <c r="B9601" s="19">
        <v>956888.0</v>
      </c>
      <c r="C9601" s="19">
        <v>1.0</v>
      </c>
      <c r="D9601" s="42">
        <v>28.7</v>
      </c>
      <c r="E9601" s="43">
        <v>1.0</v>
      </c>
      <c r="F9601" s="19" t="s">
        <v>27</v>
      </c>
      <c r="G9601" s="19" t="s">
        <v>28</v>
      </c>
      <c r="H9601" s="44">
        <v>2.5175647E7</v>
      </c>
      <c r="I9601" s="19" t="s">
        <v>77</v>
      </c>
    </row>
    <row r="9602">
      <c r="A9602" s="41">
        <v>44417.0</v>
      </c>
      <c r="B9602" s="19">
        <v>957021.0</v>
      </c>
      <c r="C9602" s="19">
        <v>0.0</v>
      </c>
      <c r="D9602" s="42">
        <v>56.0</v>
      </c>
      <c r="E9602" s="43">
        <v>1.0</v>
      </c>
      <c r="F9602" s="19" t="s">
        <v>27</v>
      </c>
      <c r="G9602" s="19" t="s">
        <v>28</v>
      </c>
      <c r="H9602" s="44">
        <v>2.5175647E7</v>
      </c>
      <c r="I9602" s="19" t="s">
        <v>77</v>
      </c>
    </row>
    <row r="9603">
      <c r="A9603" s="41">
        <v>44417.0</v>
      </c>
      <c r="B9603" s="19">
        <v>956676.0</v>
      </c>
      <c r="C9603" s="19">
        <v>1.0</v>
      </c>
      <c r="D9603" s="42">
        <v>11.2</v>
      </c>
      <c r="E9603" s="43">
        <v>1.0</v>
      </c>
      <c r="F9603" s="19" t="s">
        <v>27</v>
      </c>
      <c r="G9603" s="19" t="s">
        <v>28</v>
      </c>
      <c r="H9603" s="44">
        <v>2.5175647E7</v>
      </c>
      <c r="I9603" s="19" t="s">
        <v>77</v>
      </c>
    </row>
    <row r="9604">
      <c r="A9604" s="41">
        <v>44419.0</v>
      </c>
      <c r="B9604" s="19">
        <v>958213.0</v>
      </c>
      <c r="C9604" s="19">
        <v>0.0</v>
      </c>
      <c r="D9604" s="42">
        <v>74.1</v>
      </c>
      <c r="E9604" s="43">
        <v>1.0</v>
      </c>
      <c r="F9604" s="19" t="s">
        <v>27</v>
      </c>
      <c r="G9604" s="19" t="s">
        <v>28</v>
      </c>
      <c r="H9604" s="44">
        <v>2.5175647E7</v>
      </c>
      <c r="I9604" s="19" t="s">
        <v>77</v>
      </c>
    </row>
    <row r="9605">
      <c r="A9605" s="41">
        <v>44420.0</v>
      </c>
      <c r="B9605" s="19">
        <v>958835.0</v>
      </c>
      <c r="C9605" s="19">
        <v>0.0</v>
      </c>
      <c r="D9605" s="42">
        <v>54.5</v>
      </c>
      <c r="E9605" s="43">
        <v>1.0</v>
      </c>
      <c r="F9605" s="19" t="s">
        <v>27</v>
      </c>
      <c r="G9605" s="19" t="s">
        <v>28</v>
      </c>
      <c r="H9605" s="44">
        <v>2.5175647E7</v>
      </c>
      <c r="I9605" s="19" t="s">
        <v>77</v>
      </c>
    </row>
    <row r="9606">
      <c r="A9606" s="41">
        <v>44421.0</v>
      </c>
      <c r="B9606" s="19">
        <v>959688.0</v>
      </c>
      <c r="C9606" s="19">
        <v>1.0</v>
      </c>
      <c r="D9606" s="42">
        <v>112.5</v>
      </c>
      <c r="E9606" s="43">
        <v>1.0</v>
      </c>
      <c r="F9606" s="19" t="s">
        <v>27</v>
      </c>
      <c r="G9606" s="19" t="s">
        <v>28</v>
      </c>
      <c r="H9606" s="44">
        <v>2.5175647E7</v>
      </c>
      <c r="I9606" s="19" t="s">
        <v>77</v>
      </c>
    </row>
    <row r="9607">
      <c r="A9607" s="41">
        <v>44422.0</v>
      </c>
      <c r="B9607" s="19">
        <v>960056.0</v>
      </c>
      <c r="C9607" s="19">
        <v>1.0</v>
      </c>
      <c r="D9607" s="42">
        <v>41.0</v>
      </c>
      <c r="E9607" s="43">
        <v>1.0</v>
      </c>
      <c r="F9607" s="19" t="s">
        <v>27</v>
      </c>
      <c r="G9607" s="19" t="s">
        <v>28</v>
      </c>
      <c r="H9607" s="44">
        <v>2.5175647E7</v>
      </c>
      <c r="I9607" s="19" t="s">
        <v>77</v>
      </c>
    </row>
    <row r="9608">
      <c r="A9608" s="41">
        <v>44422.0</v>
      </c>
      <c r="B9608" s="19">
        <v>960035.0</v>
      </c>
      <c r="C9608" s="19">
        <v>0.0</v>
      </c>
      <c r="D9608" s="42">
        <v>35.3</v>
      </c>
      <c r="E9608" s="43">
        <v>1.0</v>
      </c>
      <c r="F9608" s="19" t="s">
        <v>27</v>
      </c>
      <c r="G9608" s="19" t="s">
        <v>28</v>
      </c>
      <c r="H9608" s="44">
        <v>2.5175647E7</v>
      </c>
      <c r="I9608" s="19" t="s">
        <v>77</v>
      </c>
    </row>
    <row r="9609">
      <c r="A9609" s="41">
        <v>44423.0</v>
      </c>
      <c r="B9609" s="19">
        <v>961017.0</v>
      </c>
      <c r="C9609" s="19">
        <v>0.0</v>
      </c>
      <c r="D9609" s="42">
        <v>37.8</v>
      </c>
      <c r="E9609" s="43">
        <v>1.0</v>
      </c>
      <c r="F9609" s="19" t="s">
        <v>27</v>
      </c>
      <c r="G9609" s="19" t="s">
        <v>28</v>
      </c>
      <c r="H9609" s="44">
        <v>2.5175647E7</v>
      </c>
      <c r="I9609" s="19" t="s">
        <v>77</v>
      </c>
    </row>
    <row r="9610">
      <c r="A9610" s="41">
        <v>44409.0</v>
      </c>
      <c r="B9610" s="19">
        <v>949760.0</v>
      </c>
      <c r="C9610" s="19">
        <v>0.0</v>
      </c>
      <c r="D9610" s="42">
        <v>28.4</v>
      </c>
      <c r="E9610" s="43">
        <v>1.0</v>
      </c>
      <c r="F9610" s="19" t="s">
        <v>27</v>
      </c>
      <c r="G9610" s="19" t="s">
        <v>28</v>
      </c>
      <c r="H9610" s="44">
        <v>2.5175647E7</v>
      </c>
      <c r="I9610" s="19" t="s">
        <v>77</v>
      </c>
    </row>
    <row r="9611">
      <c r="A9611" s="41">
        <v>44410.0</v>
      </c>
      <c r="B9611" s="19">
        <v>951002.0</v>
      </c>
      <c r="C9611" s="19">
        <v>1.0</v>
      </c>
      <c r="D9611" s="42">
        <v>65.0</v>
      </c>
      <c r="E9611" s="43">
        <v>1.0</v>
      </c>
      <c r="F9611" s="19" t="s">
        <v>27</v>
      </c>
      <c r="G9611" s="19" t="s">
        <v>28</v>
      </c>
      <c r="H9611" s="44">
        <v>2.5175647E7</v>
      </c>
      <c r="I9611" s="19" t="s">
        <v>77</v>
      </c>
    </row>
    <row r="9612">
      <c r="A9612" s="41">
        <v>44412.0</v>
      </c>
      <c r="B9612" s="19">
        <v>952295.0</v>
      </c>
      <c r="C9612" s="19">
        <v>0.0</v>
      </c>
      <c r="D9612" s="42">
        <v>88.6</v>
      </c>
      <c r="E9612" s="43">
        <v>1.0</v>
      </c>
      <c r="F9612" s="19" t="s">
        <v>27</v>
      </c>
      <c r="G9612" s="19" t="s">
        <v>28</v>
      </c>
      <c r="H9612" s="44">
        <v>2.5175647E7</v>
      </c>
      <c r="I9612" s="19" t="s">
        <v>77</v>
      </c>
    </row>
    <row r="9613">
      <c r="A9613" s="41">
        <v>44412.0</v>
      </c>
      <c r="B9613" s="19">
        <v>952064.0</v>
      </c>
      <c r="C9613" s="19">
        <v>1.0</v>
      </c>
      <c r="D9613" s="42">
        <v>132.4</v>
      </c>
      <c r="E9613" s="43">
        <v>1.0</v>
      </c>
      <c r="F9613" s="19" t="s">
        <v>27</v>
      </c>
      <c r="G9613" s="19" t="s">
        <v>28</v>
      </c>
      <c r="H9613" s="44">
        <v>2.5175647E7</v>
      </c>
      <c r="I9613" s="19" t="s">
        <v>77</v>
      </c>
    </row>
    <row r="9614">
      <c r="A9614" s="41">
        <v>44412.0</v>
      </c>
      <c r="B9614" s="19">
        <v>952035.0</v>
      </c>
      <c r="C9614" s="19">
        <v>1.0</v>
      </c>
      <c r="D9614" s="42">
        <v>39.5</v>
      </c>
      <c r="E9614" s="43">
        <v>1.0</v>
      </c>
      <c r="F9614" s="19" t="s">
        <v>27</v>
      </c>
      <c r="G9614" s="19" t="s">
        <v>28</v>
      </c>
      <c r="H9614" s="44">
        <v>2.5175647E7</v>
      </c>
      <c r="I9614" s="19" t="s">
        <v>77</v>
      </c>
    </row>
    <row r="9615">
      <c r="A9615" s="41">
        <v>44413.0</v>
      </c>
      <c r="B9615" s="19">
        <v>953126.0</v>
      </c>
      <c r="C9615" s="19">
        <v>0.0</v>
      </c>
      <c r="D9615" s="42">
        <v>95.6</v>
      </c>
      <c r="E9615" s="43">
        <v>1.0</v>
      </c>
      <c r="F9615" s="19" t="s">
        <v>27</v>
      </c>
      <c r="G9615" s="19" t="s">
        <v>28</v>
      </c>
      <c r="H9615" s="44">
        <v>2.5175647E7</v>
      </c>
      <c r="I9615" s="19" t="s">
        <v>77</v>
      </c>
    </row>
    <row r="9616">
      <c r="A9616" s="41">
        <v>44413.0</v>
      </c>
      <c r="B9616" s="19">
        <v>953447.0</v>
      </c>
      <c r="C9616" s="19">
        <v>0.0</v>
      </c>
      <c r="D9616" s="42">
        <v>71.7</v>
      </c>
      <c r="E9616" s="43">
        <v>1.0</v>
      </c>
      <c r="F9616" s="19" t="s">
        <v>27</v>
      </c>
      <c r="G9616" s="19" t="s">
        <v>28</v>
      </c>
      <c r="H9616" s="44">
        <v>2.5175647E7</v>
      </c>
      <c r="I9616" s="19" t="s">
        <v>77</v>
      </c>
    </row>
    <row r="9617">
      <c r="A9617" s="41">
        <v>44416.0</v>
      </c>
      <c r="B9617" s="19">
        <v>955391.0</v>
      </c>
      <c r="C9617" s="19">
        <v>0.0</v>
      </c>
      <c r="D9617" s="42">
        <v>57.9</v>
      </c>
      <c r="E9617" s="43">
        <v>1.0</v>
      </c>
      <c r="F9617" s="19" t="s">
        <v>27</v>
      </c>
      <c r="G9617" s="19" t="s">
        <v>28</v>
      </c>
      <c r="H9617" s="44">
        <v>2.5175647E7</v>
      </c>
      <c r="I9617" s="19" t="s">
        <v>77</v>
      </c>
    </row>
    <row r="9618">
      <c r="A9618" s="41">
        <v>44416.0</v>
      </c>
      <c r="B9618" s="19">
        <v>955566.0</v>
      </c>
      <c r="C9618" s="19">
        <v>0.0</v>
      </c>
      <c r="D9618" s="42">
        <v>42.4</v>
      </c>
      <c r="E9618" s="43">
        <v>1.0</v>
      </c>
      <c r="F9618" s="19" t="s">
        <v>27</v>
      </c>
      <c r="G9618" s="19" t="s">
        <v>28</v>
      </c>
      <c r="H9618" s="44">
        <v>2.5175647E7</v>
      </c>
      <c r="I9618" s="19" t="s">
        <v>77</v>
      </c>
    </row>
    <row r="9619">
      <c r="A9619" s="41">
        <v>44416.0</v>
      </c>
      <c r="B9619" s="19">
        <v>956283.0</v>
      </c>
      <c r="C9619" s="19">
        <v>0.0</v>
      </c>
      <c r="D9619" s="42">
        <v>201.5</v>
      </c>
      <c r="E9619" s="43">
        <v>1.0</v>
      </c>
      <c r="F9619" s="19" t="s">
        <v>27</v>
      </c>
      <c r="G9619" s="19" t="s">
        <v>28</v>
      </c>
      <c r="H9619" s="44">
        <v>2.5175647E7</v>
      </c>
      <c r="I9619" s="19" t="s">
        <v>77</v>
      </c>
    </row>
    <row r="9620">
      <c r="A9620" s="41">
        <v>44418.0</v>
      </c>
      <c r="B9620" s="19">
        <v>957505.0</v>
      </c>
      <c r="C9620" s="19">
        <v>1.0</v>
      </c>
      <c r="D9620" s="42">
        <v>51.6</v>
      </c>
      <c r="E9620" s="43">
        <v>1.0</v>
      </c>
      <c r="F9620" s="19" t="s">
        <v>27</v>
      </c>
      <c r="G9620" s="19" t="s">
        <v>28</v>
      </c>
      <c r="H9620" s="44">
        <v>2.5175647E7</v>
      </c>
      <c r="I9620" s="19" t="s">
        <v>77</v>
      </c>
    </row>
    <row r="9621">
      <c r="A9621" s="41">
        <v>44410.0</v>
      </c>
      <c r="B9621" s="19">
        <v>950900.0</v>
      </c>
      <c r="C9621" s="19">
        <v>1.0</v>
      </c>
      <c r="D9621" s="42">
        <v>51.7</v>
      </c>
      <c r="E9621" s="43">
        <v>1.0</v>
      </c>
      <c r="F9621" s="19" t="s">
        <v>27</v>
      </c>
      <c r="G9621" s="19" t="s">
        <v>28</v>
      </c>
      <c r="H9621" s="44">
        <v>2.5175647E7</v>
      </c>
      <c r="I9621" s="19" t="s">
        <v>77</v>
      </c>
    </row>
    <row r="9622">
      <c r="A9622" s="41">
        <v>44410.0</v>
      </c>
      <c r="B9622" s="19">
        <v>950506.0</v>
      </c>
      <c r="C9622" s="19">
        <v>0.0</v>
      </c>
      <c r="D9622" s="42">
        <v>78.0</v>
      </c>
      <c r="E9622" s="43">
        <v>1.0</v>
      </c>
      <c r="F9622" s="19" t="s">
        <v>27</v>
      </c>
      <c r="G9622" s="19" t="s">
        <v>28</v>
      </c>
      <c r="H9622" s="44">
        <v>2.5175647E7</v>
      </c>
      <c r="I9622" s="19" t="s">
        <v>77</v>
      </c>
    </row>
    <row r="9623">
      <c r="A9623" s="41">
        <v>44411.0</v>
      </c>
      <c r="B9623" s="19">
        <v>951397.0</v>
      </c>
      <c r="C9623" s="19">
        <v>1.0</v>
      </c>
      <c r="D9623" s="42">
        <v>24.2</v>
      </c>
      <c r="E9623" s="43">
        <v>1.0</v>
      </c>
      <c r="F9623" s="19" t="s">
        <v>27</v>
      </c>
      <c r="G9623" s="19" t="s">
        <v>28</v>
      </c>
      <c r="H9623" s="44">
        <v>2.5175647E7</v>
      </c>
      <c r="I9623" s="19" t="s">
        <v>77</v>
      </c>
    </row>
    <row r="9624">
      <c r="A9624" s="41">
        <v>44413.0</v>
      </c>
      <c r="B9624" s="19">
        <v>953537.0</v>
      </c>
      <c r="C9624" s="19">
        <v>0.0</v>
      </c>
      <c r="D9624" s="42">
        <v>65.1</v>
      </c>
      <c r="E9624" s="43">
        <v>1.0</v>
      </c>
      <c r="F9624" s="19" t="s">
        <v>27</v>
      </c>
      <c r="G9624" s="19" t="s">
        <v>28</v>
      </c>
      <c r="H9624" s="44">
        <v>2.5175647E7</v>
      </c>
      <c r="I9624" s="19" t="s">
        <v>77</v>
      </c>
    </row>
    <row r="9625">
      <c r="A9625" s="41">
        <v>44416.0</v>
      </c>
      <c r="B9625" s="19">
        <v>955870.0</v>
      </c>
      <c r="C9625" s="19">
        <v>0.0</v>
      </c>
      <c r="D9625" s="42">
        <v>48.0</v>
      </c>
      <c r="E9625" s="43">
        <v>1.0</v>
      </c>
      <c r="F9625" s="19" t="s">
        <v>27</v>
      </c>
      <c r="G9625" s="19" t="s">
        <v>28</v>
      </c>
      <c r="H9625" s="44">
        <v>2.5175647E7</v>
      </c>
      <c r="I9625" s="19" t="s">
        <v>77</v>
      </c>
    </row>
    <row r="9626">
      <c r="A9626" s="41">
        <v>44416.0</v>
      </c>
      <c r="B9626" s="19">
        <v>955850.0</v>
      </c>
      <c r="C9626" s="19">
        <v>1.0</v>
      </c>
      <c r="D9626" s="42">
        <v>30.3</v>
      </c>
      <c r="E9626" s="43">
        <v>1.0</v>
      </c>
      <c r="F9626" s="19" t="s">
        <v>27</v>
      </c>
      <c r="G9626" s="19" t="s">
        <v>28</v>
      </c>
      <c r="H9626" s="44">
        <v>2.5175647E7</v>
      </c>
      <c r="I9626" s="19" t="s">
        <v>77</v>
      </c>
    </row>
    <row r="9627">
      <c r="A9627" s="41">
        <v>44417.0</v>
      </c>
      <c r="B9627" s="19">
        <v>956669.0</v>
      </c>
      <c r="C9627" s="19">
        <v>0.0</v>
      </c>
      <c r="D9627" s="42">
        <v>16.6</v>
      </c>
      <c r="E9627" s="43">
        <v>1.0</v>
      </c>
      <c r="F9627" s="19" t="s">
        <v>27</v>
      </c>
      <c r="G9627" s="19" t="s">
        <v>28</v>
      </c>
      <c r="H9627" s="44">
        <v>2.5175647E7</v>
      </c>
      <c r="I9627" s="19" t="s">
        <v>77</v>
      </c>
    </row>
    <row r="9628">
      <c r="A9628" s="41">
        <v>44419.0</v>
      </c>
      <c r="B9628" s="19">
        <v>958447.0</v>
      </c>
      <c r="C9628" s="19">
        <v>0.0</v>
      </c>
      <c r="D9628" s="42">
        <v>18.8</v>
      </c>
      <c r="E9628" s="43">
        <v>1.0</v>
      </c>
      <c r="F9628" s="19" t="s">
        <v>27</v>
      </c>
      <c r="G9628" s="19" t="s">
        <v>28</v>
      </c>
      <c r="H9628" s="44">
        <v>2.5175647E7</v>
      </c>
      <c r="I9628" s="19" t="s">
        <v>77</v>
      </c>
    </row>
    <row r="9629">
      <c r="A9629" s="41">
        <v>44420.0</v>
      </c>
      <c r="B9629" s="19">
        <v>959189.0</v>
      </c>
      <c r="C9629" s="19">
        <v>1.0</v>
      </c>
      <c r="D9629" s="42">
        <v>48.0</v>
      </c>
      <c r="E9629" s="43">
        <v>1.0</v>
      </c>
      <c r="F9629" s="19" t="s">
        <v>27</v>
      </c>
      <c r="G9629" s="19" t="s">
        <v>28</v>
      </c>
      <c r="H9629" s="44">
        <v>2.5175647E7</v>
      </c>
      <c r="I9629" s="19" t="s">
        <v>77</v>
      </c>
    </row>
    <row r="9630">
      <c r="A9630" s="41">
        <v>44422.0</v>
      </c>
      <c r="B9630" s="19">
        <v>960135.0</v>
      </c>
      <c r="C9630" s="19">
        <v>0.0</v>
      </c>
      <c r="D9630" s="42">
        <v>84.7</v>
      </c>
      <c r="E9630" s="43">
        <v>1.0</v>
      </c>
      <c r="F9630" s="19" t="s">
        <v>27</v>
      </c>
      <c r="G9630" s="19" t="s">
        <v>28</v>
      </c>
      <c r="H9630" s="44">
        <v>2.5175647E7</v>
      </c>
      <c r="I9630" s="19" t="s">
        <v>77</v>
      </c>
    </row>
    <row r="9631">
      <c r="A9631" s="41">
        <v>44409.0</v>
      </c>
      <c r="B9631" s="19">
        <v>949706.0</v>
      </c>
      <c r="C9631" s="19">
        <v>0.0</v>
      </c>
      <c r="D9631" s="42">
        <v>141.9</v>
      </c>
      <c r="E9631" s="43">
        <v>1.0</v>
      </c>
      <c r="F9631" s="19" t="s">
        <v>27</v>
      </c>
      <c r="G9631" s="19" t="s">
        <v>28</v>
      </c>
      <c r="H9631" s="44">
        <v>2.5175647E7</v>
      </c>
      <c r="I9631" s="19" t="s">
        <v>77</v>
      </c>
    </row>
    <row r="9632">
      <c r="A9632" s="41">
        <v>44411.0</v>
      </c>
      <c r="B9632" s="19">
        <v>951838.0</v>
      </c>
      <c r="C9632" s="19">
        <v>0.0</v>
      </c>
      <c r="D9632" s="42">
        <v>105.3</v>
      </c>
      <c r="E9632" s="43">
        <v>1.0</v>
      </c>
      <c r="F9632" s="19" t="s">
        <v>27</v>
      </c>
      <c r="G9632" s="19" t="s">
        <v>28</v>
      </c>
      <c r="H9632" s="44">
        <v>2.5175647E7</v>
      </c>
      <c r="I9632" s="19" t="s">
        <v>77</v>
      </c>
    </row>
    <row r="9633">
      <c r="A9633" s="41">
        <v>44411.0</v>
      </c>
      <c r="B9633" s="19">
        <v>951638.0</v>
      </c>
      <c r="C9633" s="19">
        <v>1.0</v>
      </c>
      <c r="D9633" s="42">
        <v>149.2</v>
      </c>
      <c r="E9633" s="43">
        <v>1.0</v>
      </c>
      <c r="F9633" s="19" t="s">
        <v>27</v>
      </c>
      <c r="G9633" s="19" t="s">
        <v>28</v>
      </c>
      <c r="H9633" s="44">
        <v>2.5175647E7</v>
      </c>
      <c r="I9633" s="19" t="s">
        <v>77</v>
      </c>
    </row>
    <row r="9634">
      <c r="A9634" s="41">
        <v>44412.0</v>
      </c>
      <c r="B9634" s="19">
        <v>952045.0</v>
      </c>
      <c r="C9634" s="19">
        <v>0.0</v>
      </c>
      <c r="D9634" s="42">
        <v>93.5</v>
      </c>
      <c r="E9634" s="43">
        <v>1.0</v>
      </c>
      <c r="F9634" s="19" t="s">
        <v>27</v>
      </c>
      <c r="G9634" s="19" t="s">
        <v>28</v>
      </c>
      <c r="H9634" s="44">
        <v>2.5175647E7</v>
      </c>
      <c r="I9634" s="19" t="s">
        <v>77</v>
      </c>
    </row>
    <row r="9635">
      <c r="A9635" s="41">
        <v>44412.0</v>
      </c>
      <c r="B9635" s="19">
        <v>952036.0</v>
      </c>
      <c r="C9635" s="19">
        <v>0.0</v>
      </c>
      <c r="D9635" s="42">
        <v>76.0</v>
      </c>
      <c r="E9635" s="43">
        <v>1.0</v>
      </c>
      <c r="F9635" s="19" t="s">
        <v>27</v>
      </c>
      <c r="G9635" s="19" t="s">
        <v>28</v>
      </c>
      <c r="H9635" s="44">
        <v>2.5175647E7</v>
      </c>
      <c r="I9635" s="19" t="s">
        <v>77</v>
      </c>
    </row>
    <row r="9636">
      <c r="A9636" s="41">
        <v>44414.0</v>
      </c>
      <c r="B9636" s="19">
        <v>954506.0</v>
      </c>
      <c r="C9636" s="19">
        <v>0.0</v>
      </c>
      <c r="D9636" s="42">
        <v>115.8</v>
      </c>
      <c r="E9636" s="43">
        <v>1.0</v>
      </c>
      <c r="F9636" s="19" t="s">
        <v>27</v>
      </c>
      <c r="G9636" s="19" t="s">
        <v>28</v>
      </c>
      <c r="H9636" s="44">
        <v>2.5175647E7</v>
      </c>
      <c r="I9636" s="19" t="s">
        <v>77</v>
      </c>
    </row>
    <row r="9637">
      <c r="A9637" s="41">
        <v>44414.0</v>
      </c>
      <c r="B9637" s="19">
        <v>954199.0</v>
      </c>
      <c r="C9637" s="19">
        <v>1.0</v>
      </c>
      <c r="D9637" s="42">
        <v>33.9</v>
      </c>
      <c r="E9637" s="43">
        <v>1.0</v>
      </c>
      <c r="F9637" s="19" t="s">
        <v>27</v>
      </c>
      <c r="G9637" s="19" t="s">
        <v>28</v>
      </c>
      <c r="H9637" s="44">
        <v>2.5175647E7</v>
      </c>
      <c r="I9637" s="19" t="s">
        <v>77</v>
      </c>
    </row>
    <row r="9638">
      <c r="A9638" s="41">
        <v>44414.0</v>
      </c>
      <c r="B9638" s="19">
        <v>954451.0</v>
      </c>
      <c r="C9638" s="19">
        <v>0.0</v>
      </c>
      <c r="D9638" s="42">
        <v>62.2</v>
      </c>
      <c r="E9638" s="43">
        <v>1.0</v>
      </c>
      <c r="F9638" s="19" t="s">
        <v>27</v>
      </c>
      <c r="G9638" s="19" t="s">
        <v>28</v>
      </c>
      <c r="H9638" s="44">
        <v>2.5175647E7</v>
      </c>
      <c r="I9638" s="19" t="s">
        <v>77</v>
      </c>
    </row>
    <row r="9639">
      <c r="A9639" s="41">
        <v>44414.0</v>
      </c>
      <c r="B9639" s="19">
        <v>954252.0</v>
      </c>
      <c r="C9639" s="19">
        <v>0.0</v>
      </c>
      <c r="D9639" s="42">
        <v>123.5</v>
      </c>
      <c r="E9639" s="43">
        <v>1.0</v>
      </c>
      <c r="F9639" s="19" t="s">
        <v>27</v>
      </c>
      <c r="G9639" s="19" t="s">
        <v>28</v>
      </c>
      <c r="H9639" s="44">
        <v>2.5175647E7</v>
      </c>
      <c r="I9639" s="19" t="s">
        <v>77</v>
      </c>
    </row>
    <row r="9640">
      <c r="A9640" s="41">
        <v>44416.0</v>
      </c>
      <c r="B9640" s="19">
        <v>956149.0</v>
      </c>
      <c r="C9640" s="19">
        <v>1.0</v>
      </c>
      <c r="D9640" s="42">
        <v>165.2</v>
      </c>
      <c r="E9640" s="43">
        <v>1.0</v>
      </c>
      <c r="F9640" s="19" t="s">
        <v>27</v>
      </c>
      <c r="G9640" s="19" t="s">
        <v>28</v>
      </c>
      <c r="H9640" s="44">
        <v>2.5175647E7</v>
      </c>
      <c r="I9640" s="19" t="s">
        <v>77</v>
      </c>
    </row>
    <row r="9641">
      <c r="A9641" s="41">
        <v>44417.0</v>
      </c>
      <c r="B9641" s="19">
        <v>956767.0</v>
      </c>
      <c r="C9641" s="19">
        <v>0.0</v>
      </c>
      <c r="D9641" s="42">
        <v>48.2</v>
      </c>
      <c r="E9641" s="43">
        <v>1.0</v>
      </c>
      <c r="F9641" s="19" t="s">
        <v>27</v>
      </c>
      <c r="G9641" s="19" t="s">
        <v>28</v>
      </c>
      <c r="H9641" s="44">
        <v>2.5175647E7</v>
      </c>
      <c r="I9641" s="19" t="s">
        <v>77</v>
      </c>
    </row>
    <row r="9642">
      <c r="A9642" s="41">
        <v>44421.0</v>
      </c>
      <c r="B9642" s="19">
        <v>959726.0</v>
      </c>
      <c r="C9642" s="19">
        <v>0.0</v>
      </c>
      <c r="D9642" s="42">
        <v>41.7</v>
      </c>
      <c r="E9642" s="43">
        <v>1.0</v>
      </c>
      <c r="F9642" s="19" t="s">
        <v>27</v>
      </c>
      <c r="G9642" s="19" t="s">
        <v>28</v>
      </c>
      <c r="H9642" s="44">
        <v>2.5175647E7</v>
      </c>
      <c r="I9642" s="19" t="s">
        <v>77</v>
      </c>
    </row>
    <row r="9643">
      <c r="A9643" s="41">
        <v>44423.0</v>
      </c>
      <c r="B9643" s="19">
        <v>961168.0</v>
      </c>
      <c r="C9643" s="19">
        <v>1.0</v>
      </c>
      <c r="D9643" s="42">
        <v>77.7</v>
      </c>
      <c r="E9643" s="43">
        <v>1.0</v>
      </c>
      <c r="F9643" s="19" t="s">
        <v>27</v>
      </c>
      <c r="G9643" s="19" t="s">
        <v>28</v>
      </c>
      <c r="H9643" s="44">
        <v>2.5175647E7</v>
      </c>
      <c r="I9643" s="19" t="s">
        <v>77</v>
      </c>
    </row>
    <row r="9644">
      <c r="A9644" s="41">
        <v>44423.0</v>
      </c>
      <c r="B9644" s="19">
        <v>960950.0</v>
      </c>
      <c r="C9644" s="19">
        <v>0.0</v>
      </c>
      <c r="D9644" s="42">
        <v>37.5</v>
      </c>
      <c r="E9644" s="43">
        <v>1.0</v>
      </c>
      <c r="F9644" s="19" t="s">
        <v>27</v>
      </c>
      <c r="G9644" s="19" t="s">
        <v>28</v>
      </c>
      <c r="H9644" s="44">
        <v>2.5175647E7</v>
      </c>
      <c r="I9644" s="19" t="s">
        <v>77</v>
      </c>
    </row>
    <row r="9645">
      <c r="A9645" s="41">
        <v>44409.0</v>
      </c>
      <c r="B9645" s="19">
        <v>949509.0</v>
      </c>
      <c r="C9645" s="19">
        <v>0.0</v>
      </c>
      <c r="D9645" s="42">
        <v>61.8</v>
      </c>
      <c r="E9645" s="43">
        <v>1.0</v>
      </c>
      <c r="F9645" s="19" t="s">
        <v>27</v>
      </c>
      <c r="G9645" s="19" t="s">
        <v>28</v>
      </c>
      <c r="H9645" s="44">
        <v>2.5175647E7</v>
      </c>
      <c r="I9645" s="19" t="s">
        <v>77</v>
      </c>
    </row>
    <row r="9646">
      <c r="A9646" s="41">
        <v>44410.0</v>
      </c>
      <c r="B9646" s="19">
        <v>951007.0</v>
      </c>
      <c r="C9646" s="19">
        <v>0.0</v>
      </c>
      <c r="D9646" s="42">
        <v>50.2</v>
      </c>
      <c r="E9646" s="43">
        <v>1.0</v>
      </c>
      <c r="F9646" s="19" t="s">
        <v>27</v>
      </c>
      <c r="G9646" s="19" t="s">
        <v>28</v>
      </c>
      <c r="H9646" s="44">
        <v>2.5175647E7</v>
      </c>
      <c r="I9646" s="19" t="s">
        <v>77</v>
      </c>
    </row>
    <row r="9647">
      <c r="A9647" s="41">
        <v>44410.0</v>
      </c>
      <c r="B9647" s="19">
        <v>950625.0</v>
      </c>
      <c r="C9647" s="19">
        <v>1.0</v>
      </c>
      <c r="D9647" s="42">
        <v>70.2</v>
      </c>
      <c r="E9647" s="43">
        <v>1.0</v>
      </c>
      <c r="F9647" s="19" t="s">
        <v>27</v>
      </c>
      <c r="G9647" s="19" t="s">
        <v>28</v>
      </c>
      <c r="H9647" s="44">
        <v>2.5175647E7</v>
      </c>
      <c r="I9647" s="19" t="s">
        <v>77</v>
      </c>
    </row>
    <row r="9648">
      <c r="A9648" s="41">
        <v>44411.0</v>
      </c>
      <c r="B9648" s="19">
        <v>951700.0</v>
      </c>
      <c r="C9648" s="19">
        <v>0.0</v>
      </c>
      <c r="D9648" s="42">
        <v>81.8</v>
      </c>
      <c r="E9648" s="43">
        <v>1.0</v>
      </c>
      <c r="F9648" s="19" t="s">
        <v>27</v>
      </c>
      <c r="G9648" s="19" t="s">
        <v>28</v>
      </c>
      <c r="H9648" s="44">
        <v>2.5175647E7</v>
      </c>
      <c r="I9648" s="19" t="s">
        <v>77</v>
      </c>
    </row>
    <row r="9649">
      <c r="A9649" s="41">
        <v>44411.0</v>
      </c>
      <c r="B9649" s="19">
        <v>951474.0</v>
      </c>
      <c r="C9649" s="19">
        <v>1.0</v>
      </c>
      <c r="D9649" s="42">
        <v>45.5</v>
      </c>
      <c r="E9649" s="43">
        <v>1.0</v>
      </c>
      <c r="F9649" s="19" t="s">
        <v>27</v>
      </c>
      <c r="G9649" s="19" t="s">
        <v>28</v>
      </c>
      <c r="H9649" s="44">
        <v>2.5175647E7</v>
      </c>
      <c r="I9649" s="19" t="s">
        <v>77</v>
      </c>
    </row>
    <row r="9650">
      <c r="A9650" s="41">
        <v>44411.0</v>
      </c>
      <c r="B9650" s="19">
        <v>951768.0</v>
      </c>
      <c r="C9650" s="19">
        <v>0.0</v>
      </c>
      <c r="D9650" s="42">
        <v>27.1</v>
      </c>
      <c r="E9650" s="43">
        <v>1.0</v>
      </c>
      <c r="F9650" s="19" t="s">
        <v>27</v>
      </c>
      <c r="G9650" s="19" t="s">
        <v>28</v>
      </c>
      <c r="H9650" s="44">
        <v>2.5175647E7</v>
      </c>
      <c r="I9650" s="19" t="s">
        <v>77</v>
      </c>
    </row>
    <row r="9651">
      <c r="A9651" s="41">
        <v>44414.0</v>
      </c>
      <c r="B9651" s="19">
        <v>954176.0</v>
      </c>
      <c r="C9651" s="19">
        <v>1.0</v>
      </c>
      <c r="D9651" s="42">
        <v>28.5</v>
      </c>
      <c r="E9651" s="43">
        <v>1.0</v>
      </c>
      <c r="F9651" s="19" t="s">
        <v>27</v>
      </c>
      <c r="G9651" s="19" t="s">
        <v>28</v>
      </c>
      <c r="H9651" s="44">
        <v>2.5175647E7</v>
      </c>
      <c r="I9651" s="19" t="s">
        <v>77</v>
      </c>
    </row>
    <row r="9652">
      <c r="A9652" s="41">
        <v>44415.0</v>
      </c>
      <c r="B9652" s="19">
        <v>955183.0</v>
      </c>
      <c r="C9652" s="19">
        <v>0.0</v>
      </c>
      <c r="D9652" s="42">
        <v>108.6</v>
      </c>
      <c r="E9652" s="43">
        <v>1.0</v>
      </c>
      <c r="F9652" s="19" t="s">
        <v>27</v>
      </c>
      <c r="G9652" s="19" t="s">
        <v>28</v>
      </c>
      <c r="H9652" s="44">
        <v>2.5175647E7</v>
      </c>
      <c r="I9652" s="19" t="s">
        <v>77</v>
      </c>
    </row>
    <row r="9653">
      <c r="A9653" s="41">
        <v>44415.0</v>
      </c>
      <c r="B9653" s="19">
        <v>954756.0</v>
      </c>
      <c r="C9653" s="19">
        <v>0.0</v>
      </c>
      <c r="D9653" s="42">
        <v>74.7</v>
      </c>
      <c r="E9653" s="43">
        <v>1.0</v>
      </c>
      <c r="F9653" s="19" t="s">
        <v>27</v>
      </c>
      <c r="G9653" s="19" t="s">
        <v>28</v>
      </c>
      <c r="H9653" s="44">
        <v>2.5175647E7</v>
      </c>
      <c r="I9653" s="19" t="s">
        <v>77</v>
      </c>
    </row>
    <row r="9654">
      <c r="A9654" s="41">
        <v>44418.0</v>
      </c>
      <c r="B9654" s="19">
        <v>957438.0</v>
      </c>
      <c r="C9654" s="19">
        <v>1.0</v>
      </c>
      <c r="D9654" s="42">
        <v>45.7</v>
      </c>
      <c r="E9654" s="43">
        <v>1.0</v>
      </c>
      <c r="F9654" s="19" t="s">
        <v>27</v>
      </c>
      <c r="G9654" s="19" t="s">
        <v>28</v>
      </c>
      <c r="H9654" s="44">
        <v>2.5175647E7</v>
      </c>
      <c r="I9654" s="19" t="s">
        <v>77</v>
      </c>
    </row>
    <row r="9655">
      <c r="A9655" s="41">
        <v>44419.0</v>
      </c>
      <c r="B9655" s="19">
        <v>958229.0</v>
      </c>
      <c r="C9655" s="19">
        <v>1.0</v>
      </c>
      <c r="D9655" s="42">
        <v>20.6</v>
      </c>
      <c r="E9655" s="43">
        <v>1.0</v>
      </c>
      <c r="F9655" s="19" t="s">
        <v>27</v>
      </c>
      <c r="G9655" s="19" t="s">
        <v>28</v>
      </c>
      <c r="H9655" s="44">
        <v>2.5175647E7</v>
      </c>
      <c r="I9655" s="19" t="s">
        <v>77</v>
      </c>
    </row>
    <row r="9656">
      <c r="A9656" s="41">
        <v>44420.0</v>
      </c>
      <c r="B9656" s="19">
        <v>959163.0</v>
      </c>
      <c r="C9656" s="19">
        <v>0.0</v>
      </c>
      <c r="D9656" s="42">
        <v>114.9</v>
      </c>
      <c r="E9656" s="43">
        <v>1.0</v>
      </c>
      <c r="F9656" s="19" t="s">
        <v>27</v>
      </c>
      <c r="G9656" s="19" t="s">
        <v>28</v>
      </c>
      <c r="H9656" s="44">
        <v>2.5175647E7</v>
      </c>
      <c r="I9656" s="19" t="s">
        <v>77</v>
      </c>
    </row>
    <row r="9657">
      <c r="A9657" s="41">
        <v>44420.0</v>
      </c>
      <c r="B9657" s="19">
        <v>959302.0</v>
      </c>
      <c r="C9657" s="19">
        <v>0.0</v>
      </c>
      <c r="D9657" s="42">
        <v>90.0</v>
      </c>
      <c r="E9657" s="43">
        <v>1.0</v>
      </c>
      <c r="F9657" s="19" t="s">
        <v>27</v>
      </c>
      <c r="G9657" s="19" t="s">
        <v>28</v>
      </c>
      <c r="H9657" s="44">
        <v>2.5175647E7</v>
      </c>
      <c r="I9657" s="19" t="s">
        <v>77</v>
      </c>
    </row>
    <row r="9658">
      <c r="A9658" s="41">
        <v>44421.0</v>
      </c>
      <c r="B9658" s="19">
        <v>959956.0</v>
      </c>
      <c r="C9658" s="19">
        <v>1.0</v>
      </c>
      <c r="D9658" s="42">
        <v>95.6</v>
      </c>
      <c r="E9658" s="43">
        <v>1.0</v>
      </c>
      <c r="F9658" s="19" t="s">
        <v>27</v>
      </c>
      <c r="G9658" s="19" t="s">
        <v>28</v>
      </c>
      <c r="H9658" s="44">
        <v>2.5175647E7</v>
      </c>
      <c r="I9658" s="19" t="s">
        <v>77</v>
      </c>
    </row>
    <row r="9659">
      <c r="A9659" s="41">
        <v>44410.0</v>
      </c>
      <c r="B9659" s="19">
        <v>950527.0</v>
      </c>
      <c r="C9659" s="19">
        <v>1.0</v>
      </c>
      <c r="D9659" s="42">
        <v>61.2</v>
      </c>
      <c r="E9659" s="43">
        <v>1.0</v>
      </c>
      <c r="F9659" s="19" t="s">
        <v>27</v>
      </c>
      <c r="G9659" s="19" t="s">
        <v>28</v>
      </c>
      <c r="H9659" s="44">
        <v>2.5175647E7</v>
      </c>
      <c r="I9659" s="19" t="s">
        <v>77</v>
      </c>
    </row>
    <row r="9660">
      <c r="A9660" s="41">
        <v>44410.0</v>
      </c>
      <c r="B9660" s="19">
        <v>951010.0</v>
      </c>
      <c r="C9660" s="19">
        <v>0.0</v>
      </c>
      <c r="D9660" s="42">
        <v>33.3</v>
      </c>
      <c r="E9660" s="43">
        <v>1.0</v>
      </c>
      <c r="F9660" s="19" t="s">
        <v>27</v>
      </c>
      <c r="G9660" s="19" t="s">
        <v>28</v>
      </c>
      <c r="H9660" s="44">
        <v>2.5175647E7</v>
      </c>
      <c r="I9660" s="19" t="s">
        <v>77</v>
      </c>
    </row>
    <row r="9661">
      <c r="A9661" s="41">
        <v>44410.0</v>
      </c>
      <c r="B9661" s="19">
        <v>950460.0</v>
      </c>
      <c r="C9661" s="19">
        <v>0.0</v>
      </c>
      <c r="D9661" s="42">
        <v>10.1</v>
      </c>
      <c r="E9661" s="43">
        <v>1.0</v>
      </c>
      <c r="F9661" s="19" t="s">
        <v>27</v>
      </c>
      <c r="G9661" s="19" t="s">
        <v>28</v>
      </c>
      <c r="H9661" s="44">
        <v>2.5175647E7</v>
      </c>
      <c r="I9661" s="19" t="s">
        <v>77</v>
      </c>
    </row>
    <row r="9662">
      <c r="A9662" s="41">
        <v>44410.0</v>
      </c>
      <c r="B9662" s="19">
        <v>951054.0</v>
      </c>
      <c r="C9662" s="19">
        <v>0.0</v>
      </c>
      <c r="D9662" s="42">
        <v>18.9</v>
      </c>
      <c r="E9662" s="43">
        <v>1.0</v>
      </c>
      <c r="F9662" s="19" t="s">
        <v>27</v>
      </c>
      <c r="G9662" s="19" t="s">
        <v>28</v>
      </c>
      <c r="H9662" s="44">
        <v>2.5175647E7</v>
      </c>
      <c r="I9662" s="19" t="s">
        <v>77</v>
      </c>
    </row>
    <row r="9663">
      <c r="A9663" s="41">
        <v>44412.0</v>
      </c>
      <c r="B9663" s="19">
        <v>952581.0</v>
      </c>
      <c r="C9663" s="19">
        <v>1.0</v>
      </c>
      <c r="D9663" s="42">
        <v>57.4</v>
      </c>
      <c r="E9663" s="43">
        <v>1.0</v>
      </c>
      <c r="F9663" s="19" t="s">
        <v>27</v>
      </c>
      <c r="G9663" s="19" t="s">
        <v>28</v>
      </c>
      <c r="H9663" s="44">
        <v>2.5175647E7</v>
      </c>
      <c r="I9663" s="19" t="s">
        <v>77</v>
      </c>
    </row>
    <row r="9664">
      <c r="A9664" s="41">
        <v>44413.0</v>
      </c>
      <c r="B9664" s="19">
        <v>953432.0</v>
      </c>
      <c r="C9664" s="19">
        <v>0.0</v>
      </c>
      <c r="D9664" s="42">
        <v>39.0</v>
      </c>
      <c r="E9664" s="43">
        <v>1.0</v>
      </c>
      <c r="F9664" s="19" t="s">
        <v>27</v>
      </c>
      <c r="G9664" s="19" t="s">
        <v>28</v>
      </c>
      <c r="H9664" s="44">
        <v>2.5175647E7</v>
      </c>
      <c r="I9664" s="19" t="s">
        <v>77</v>
      </c>
    </row>
    <row r="9665">
      <c r="A9665" s="41">
        <v>44413.0</v>
      </c>
      <c r="B9665" s="19">
        <v>953434.0</v>
      </c>
      <c r="C9665" s="19">
        <v>1.0</v>
      </c>
      <c r="D9665" s="42">
        <v>11.9</v>
      </c>
      <c r="E9665" s="43">
        <v>1.0</v>
      </c>
      <c r="F9665" s="19" t="s">
        <v>27</v>
      </c>
      <c r="G9665" s="19" t="s">
        <v>28</v>
      </c>
      <c r="H9665" s="44">
        <v>2.5175647E7</v>
      </c>
      <c r="I9665" s="19" t="s">
        <v>77</v>
      </c>
    </row>
    <row r="9666">
      <c r="A9666" s="41">
        <v>44414.0</v>
      </c>
      <c r="B9666" s="19">
        <v>954081.0</v>
      </c>
      <c r="C9666" s="19">
        <v>0.0</v>
      </c>
      <c r="D9666" s="42">
        <v>68.3</v>
      </c>
      <c r="E9666" s="43">
        <v>1.0</v>
      </c>
      <c r="F9666" s="19" t="s">
        <v>27</v>
      </c>
      <c r="G9666" s="19" t="s">
        <v>28</v>
      </c>
      <c r="H9666" s="44">
        <v>2.5175647E7</v>
      </c>
      <c r="I9666" s="19" t="s">
        <v>77</v>
      </c>
    </row>
    <row r="9667">
      <c r="A9667" s="41">
        <v>44414.0</v>
      </c>
      <c r="B9667" s="19">
        <v>954125.0</v>
      </c>
      <c r="C9667" s="19">
        <v>0.0</v>
      </c>
      <c r="D9667" s="42">
        <v>37.9</v>
      </c>
      <c r="E9667" s="43">
        <v>1.0</v>
      </c>
      <c r="F9667" s="19" t="s">
        <v>27</v>
      </c>
      <c r="G9667" s="19" t="s">
        <v>28</v>
      </c>
      <c r="H9667" s="44">
        <v>2.5175647E7</v>
      </c>
      <c r="I9667" s="19" t="s">
        <v>77</v>
      </c>
    </row>
    <row r="9668">
      <c r="A9668" s="41">
        <v>44415.0</v>
      </c>
      <c r="B9668" s="19">
        <v>955012.0</v>
      </c>
      <c r="C9668" s="19">
        <v>1.0</v>
      </c>
      <c r="D9668" s="42">
        <v>69.0</v>
      </c>
      <c r="E9668" s="43">
        <v>1.0</v>
      </c>
      <c r="F9668" s="19" t="s">
        <v>27</v>
      </c>
      <c r="G9668" s="19" t="s">
        <v>28</v>
      </c>
      <c r="H9668" s="44">
        <v>2.5175647E7</v>
      </c>
      <c r="I9668" s="19" t="s">
        <v>77</v>
      </c>
    </row>
    <row r="9669">
      <c r="A9669" s="41">
        <v>44420.0</v>
      </c>
      <c r="B9669" s="19">
        <v>959071.0</v>
      </c>
      <c r="C9669" s="19">
        <v>0.0</v>
      </c>
      <c r="D9669" s="42">
        <v>29.1</v>
      </c>
      <c r="E9669" s="43">
        <v>1.0</v>
      </c>
      <c r="F9669" s="19" t="s">
        <v>27</v>
      </c>
      <c r="G9669" s="19" t="s">
        <v>28</v>
      </c>
      <c r="H9669" s="44">
        <v>2.5175647E7</v>
      </c>
      <c r="I9669" s="19" t="s">
        <v>77</v>
      </c>
    </row>
    <row r="9670">
      <c r="A9670" s="41">
        <v>44422.0</v>
      </c>
      <c r="B9670" s="19">
        <v>960397.0</v>
      </c>
      <c r="C9670" s="19">
        <v>1.0</v>
      </c>
      <c r="D9670" s="42">
        <v>140.6</v>
      </c>
      <c r="E9670" s="43">
        <v>1.0</v>
      </c>
      <c r="F9670" s="19" t="s">
        <v>27</v>
      </c>
      <c r="G9670" s="19" t="s">
        <v>28</v>
      </c>
      <c r="H9670" s="44">
        <v>2.5175647E7</v>
      </c>
      <c r="I9670" s="19" t="s">
        <v>77</v>
      </c>
    </row>
    <row r="9671">
      <c r="A9671" s="41">
        <v>44423.0</v>
      </c>
      <c r="B9671" s="19">
        <v>960802.0</v>
      </c>
      <c r="C9671" s="19">
        <v>0.0</v>
      </c>
      <c r="D9671" s="42">
        <v>76.5</v>
      </c>
      <c r="E9671" s="43">
        <v>1.0</v>
      </c>
      <c r="F9671" s="19" t="s">
        <v>27</v>
      </c>
      <c r="G9671" s="19" t="s">
        <v>28</v>
      </c>
      <c r="H9671" s="44">
        <v>2.5175647E7</v>
      </c>
      <c r="I9671" s="19" t="s">
        <v>77</v>
      </c>
    </row>
    <row r="9672">
      <c r="A9672" s="41">
        <v>44423.0</v>
      </c>
      <c r="B9672" s="19">
        <v>960670.0</v>
      </c>
      <c r="C9672" s="19">
        <v>1.0</v>
      </c>
      <c r="D9672" s="42">
        <v>34.7</v>
      </c>
      <c r="E9672" s="43">
        <v>1.0</v>
      </c>
      <c r="F9672" s="19" t="s">
        <v>27</v>
      </c>
      <c r="G9672" s="19" t="s">
        <v>28</v>
      </c>
      <c r="H9672" s="44">
        <v>2.5175647E7</v>
      </c>
      <c r="I9672" s="19" t="s">
        <v>77</v>
      </c>
    </row>
    <row r="9673">
      <c r="A9673" s="41">
        <v>44410.0</v>
      </c>
      <c r="B9673" s="19">
        <v>950504.0</v>
      </c>
      <c r="C9673" s="19">
        <v>0.0</v>
      </c>
      <c r="D9673" s="42">
        <v>22.6</v>
      </c>
      <c r="E9673" s="43">
        <v>1.0</v>
      </c>
      <c r="F9673" s="19" t="s">
        <v>27</v>
      </c>
      <c r="G9673" s="19" t="s">
        <v>28</v>
      </c>
      <c r="H9673" s="44">
        <v>2.5175647E7</v>
      </c>
      <c r="I9673" s="19" t="s">
        <v>77</v>
      </c>
    </row>
    <row r="9674">
      <c r="A9674" s="41">
        <v>44410.0</v>
      </c>
      <c r="B9674" s="19">
        <v>950651.0</v>
      </c>
      <c r="C9674" s="19">
        <v>0.0</v>
      </c>
      <c r="D9674" s="42">
        <v>215.8</v>
      </c>
      <c r="E9674" s="43">
        <v>1.0</v>
      </c>
      <c r="F9674" s="19" t="s">
        <v>27</v>
      </c>
      <c r="G9674" s="19" t="s">
        <v>28</v>
      </c>
      <c r="H9674" s="44">
        <v>2.5175647E7</v>
      </c>
      <c r="I9674" s="19" t="s">
        <v>77</v>
      </c>
    </row>
    <row r="9675">
      <c r="A9675" s="41">
        <v>44411.0</v>
      </c>
      <c r="B9675" s="19">
        <v>951680.0</v>
      </c>
      <c r="C9675" s="19">
        <v>0.0</v>
      </c>
      <c r="D9675" s="42">
        <v>57.4</v>
      </c>
      <c r="E9675" s="43">
        <v>1.0</v>
      </c>
      <c r="F9675" s="19" t="s">
        <v>27</v>
      </c>
      <c r="G9675" s="19" t="s">
        <v>28</v>
      </c>
      <c r="H9675" s="44">
        <v>2.5175647E7</v>
      </c>
      <c r="I9675" s="19" t="s">
        <v>77</v>
      </c>
    </row>
    <row r="9676">
      <c r="A9676" s="41">
        <v>44411.0</v>
      </c>
      <c r="B9676" s="19">
        <v>951696.0</v>
      </c>
      <c r="C9676" s="19">
        <v>0.0</v>
      </c>
      <c r="D9676" s="42">
        <v>125.8</v>
      </c>
      <c r="E9676" s="43">
        <v>1.0</v>
      </c>
      <c r="F9676" s="19" t="s">
        <v>27</v>
      </c>
      <c r="G9676" s="19" t="s">
        <v>28</v>
      </c>
      <c r="H9676" s="44">
        <v>2.5175647E7</v>
      </c>
      <c r="I9676" s="19" t="s">
        <v>77</v>
      </c>
    </row>
    <row r="9677">
      <c r="A9677" s="41">
        <v>44412.0</v>
      </c>
      <c r="B9677" s="19">
        <v>952764.0</v>
      </c>
      <c r="C9677" s="19">
        <v>1.0</v>
      </c>
      <c r="D9677" s="42">
        <v>57.7</v>
      </c>
      <c r="E9677" s="43">
        <v>1.0</v>
      </c>
      <c r="F9677" s="19" t="s">
        <v>27</v>
      </c>
      <c r="G9677" s="19" t="s">
        <v>28</v>
      </c>
      <c r="H9677" s="44">
        <v>2.5175647E7</v>
      </c>
      <c r="I9677" s="19" t="s">
        <v>77</v>
      </c>
    </row>
    <row r="9678">
      <c r="A9678" s="41">
        <v>44412.0</v>
      </c>
      <c r="B9678" s="19">
        <v>952773.0</v>
      </c>
      <c r="C9678" s="19">
        <v>0.0</v>
      </c>
      <c r="D9678" s="42">
        <v>40.6</v>
      </c>
      <c r="E9678" s="43">
        <v>1.0</v>
      </c>
      <c r="F9678" s="19" t="s">
        <v>27</v>
      </c>
      <c r="G9678" s="19" t="s">
        <v>28</v>
      </c>
      <c r="H9678" s="44">
        <v>2.5175647E7</v>
      </c>
      <c r="I9678" s="19" t="s">
        <v>77</v>
      </c>
    </row>
    <row r="9679">
      <c r="A9679" s="41">
        <v>44412.0</v>
      </c>
      <c r="B9679" s="19">
        <v>952113.0</v>
      </c>
      <c r="C9679" s="19">
        <v>0.0</v>
      </c>
      <c r="D9679" s="42">
        <v>38.3</v>
      </c>
      <c r="E9679" s="43">
        <v>1.0</v>
      </c>
      <c r="F9679" s="19" t="s">
        <v>27</v>
      </c>
      <c r="G9679" s="19" t="s">
        <v>28</v>
      </c>
      <c r="H9679" s="44">
        <v>2.5175647E7</v>
      </c>
      <c r="I9679" s="19" t="s">
        <v>77</v>
      </c>
    </row>
    <row r="9680">
      <c r="A9680" s="41">
        <v>44413.0</v>
      </c>
      <c r="B9680" s="19">
        <v>953722.0</v>
      </c>
      <c r="C9680" s="19">
        <v>0.0</v>
      </c>
      <c r="D9680" s="42">
        <v>44.9</v>
      </c>
      <c r="E9680" s="43">
        <v>1.0</v>
      </c>
      <c r="F9680" s="19" t="s">
        <v>27</v>
      </c>
      <c r="G9680" s="19" t="s">
        <v>28</v>
      </c>
      <c r="H9680" s="44">
        <v>2.5175647E7</v>
      </c>
      <c r="I9680" s="19" t="s">
        <v>77</v>
      </c>
    </row>
    <row r="9681">
      <c r="A9681" s="41">
        <v>44414.0</v>
      </c>
      <c r="B9681" s="19">
        <v>954107.0</v>
      </c>
      <c r="C9681" s="19">
        <v>0.0</v>
      </c>
      <c r="D9681" s="42">
        <v>29.5</v>
      </c>
      <c r="E9681" s="43">
        <v>1.0</v>
      </c>
      <c r="F9681" s="19" t="s">
        <v>27</v>
      </c>
      <c r="G9681" s="19" t="s">
        <v>28</v>
      </c>
      <c r="H9681" s="44">
        <v>2.5175647E7</v>
      </c>
      <c r="I9681" s="19" t="s">
        <v>77</v>
      </c>
    </row>
    <row r="9682">
      <c r="A9682" s="41">
        <v>44415.0</v>
      </c>
      <c r="B9682" s="19">
        <v>954858.0</v>
      </c>
      <c r="C9682" s="19">
        <v>1.0</v>
      </c>
      <c r="D9682" s="42">
        <v>82.2</v>
      </c>
      <c r="E9682" s="43">
        <v>1.0</v>
      </c>
      <c r="F9682" s="19" t="s">
        <v>27</v>
      </c>
      <c r="G9682" s="19" t="s">
        <v>28</v>
      </c>
      <c r="H9682" s="44">
        <v>2.5175647E7</v>
      </c>
      <c r="I9682" s="19" t="s">
        <v>77</v>
      </c>
    </row>
    <row r="9683">
      <c r="A9683" s="41">
        <v>44415.0</v>
      </c>
      <c r="B9683" s="19">
        <v>954935.0</v>
      </c>
      <c r="C9683" s="19">
        <v>1.0</v>
      </c>
      <c r="D9683" s="42">
        <v>33.2</v>
      </c>
      <c r="E9683" s="43">
        <v>1.0</v>
      </c>
      <c r="F9683" s="19" t="s">
        <v>27</v>
      </c>
      <c r="G9683" s="19" t="s">
        <v>28</v>
      </c>
      <c r="H9683" s="44">
        <v>2.5175647E7</v>
      </c>
      <c r="I9683" s="19" t="s">
        <v>77</v>
      </c>
    </row>
    <row r="9684">
      <c r="A9684" s="41">
        <v>44417.0</v>
      </c>
      <c r="B9684" s="19">
        <v>956593.0</v>
      </c>
      <c r="C9684" s="19">
        <v>1.0</v>
      </c>
      <c r="D9684" s="42">
        <v>73.1</v>
      </c>
      <c r="E9684" s="43">
        <v>1.0</v>
      </c>
      <c r="F9684" s="19" t="s">
        <v>27</v>
      </c>
      <c r="G9684" s="19" t="s">
        <v>28</v>
      </c>
      <c r="H9684" s="44">
        <v>2.5175647E7</v>
      </c>
      <c r="I9684" s="19" t="s">
        <v>77</v>
      </c>
    </row>
    <row r="9685">
      <c r="A9685" s="41">
        <v>44420.0</v>
      </c>
      <c r="B9685" s="19">
        <v>958979.0</v>
      </c>
      <c r="C9685" s="19">
        <v>1.0</v>
      </c>
      <c r="D9685" s="42">
        <v>85.4</v>
      </c>
      <c r="E9685" s="43">
        <v>1.0</v>
      </c>
      <c r="F9685" s="19" t="s">
        <v>27</v>
      </c>
      <c r="G9685" s="19" t="s">
        <v>28</v>
      </c>
      <c r="H9685" s="44">
        <v>2.5175647E7</v>
      </c>
      <c r="I9685" s="19" t="s">
        <v>77</v>
      </c>
    </row>
    <row r="9686">
      <c r="A9686" s="41">
        <v>44423.0</v>
      </c>
      <c r="B9686" s="19">
        <v>960756.0</v>
      </c>
      <c r="C9686" s="19">
        <v>1.0</v>
      </c>
      <c r="D9686" s="42">
        <v>86.4</v>
      </c>
      <c r="E9686" s="43">
        <v>1.0</v>
      </c>
      <c r="F9686" s="19" t="s">
        <v>27</v>
      </c>
      <c r="G9686" s="19" t="s">
        <v>28</v>
      </c>
      <c r="H9686" s="44">
        <v>2.5175647E7</v>
      </c>
      <c r="I9686" s="19" t="s">
        <v>77</v>
      </c>
    </row>
    <row r="9687">
      <c r="A9687" s="41">
        <v>44409.0</v>
      </c>
      <c r="B9687" s="19">
        <v>949591.0</v>
      </c>
      <c r="C9687" s="19">
        <v>0.0</v>
      </c>
      <c r="D9687" s="42">
        <v>88.7</v>
      </c>
      <c r="E9687" s="43">
        <v>1.0</v>
      </c>
      <c r="F9687" s="19" t="s">
        <v>27</v>
      </c>
      <c r="G9687" s="19" t="s">
        <v>28</v>
      </c>
      <c r="H9687" s="44">
        <v>2.5175647E7</v>
      </c>
      <c r="I9687" s="19" t="s">
        <v>77</v>
      </c>
    </row>
    <row r="9688">
      <c r="A9688" s="41">
        <v>44410.0</v>
      </c>
      <c r="B9688" s="19">
        <v>950857.0</v>
      </c>
      <c r="C9688" s="19">
        <v>0.0</v>
      </c>
      <c r="D9688" s="42">
        <v>42.2</v>
      </c>
      <c r="E9688" s="43">
        <v>1.0</v>
      </c>
      <c r="F9688" s="19" t="s">
        <v>27</v>
      </c>
      <c r="G9688" s="19" t="s">
        <v>28</v>
      </c>
      <c r="H9688" s="44">
        <v>2.5175647E7</v>
      </c>
      <c r="I9688" s="19" t="s">
        <v>77</v>
      </c>
    </row>
    <row r="9689">
      <c r="A9689" s="41">
        <v>44412.0</v>
      </c>
      <c r="B9689" s="19">
        <v>952659.0</v>
      </c>
      <c r="C9689" s="19">
        <v>0.0</v>
      </c>
      <c r="D9689" s="42">
        <v>41.8</v>
      </c>
      <c r="E9689" s="43">
        <v>1.0</v>
      </c>
      <c r="F9689" s="19" t="s">
        <v>27</v>
      </c>
      <c r="G9689" s="19" t="s">
        <v>28</v>
      </c>
      <c r="H9689" s="44">
        <v>2.5175647E7</v>
      </c>
      <c r="I9689" s="19" t="s">
        <v>77</v>
      </c>
    </row>
    <row r="9690">
      <c r="A9690" s="41">
        <v>44412.0</v>
      </c>
      <c r="B9690" s="19">
        <v>952266.0</v>
      </c>
      <c r="C9690" s="19">
        <v>0.0</v>
      </c>
      <c r="D9690" s="42">
        <v>30.4</v>
      </c>
      <c r="E9690" s="43">
        <v>1.0</v>
      </c>
      <c r="F9690" s="19" t="s">
        <v>27</v>
      </c>
      <c r="G9690" s="19" t="s">
        <v>28</v>
      </c>
      <c r="H9690" s="44">
        <v>2.5175647E7</v>
      </c>
      <c r="I9690" s="19" t="s">
        <v>77</v>
      </c>
    </row>
    <row r="9691">
      <c r="A9691" s="41">
        <v>44413.0</v>
      </c>
      <c r="B9691" s="19">
        <v>953902.0</v>
      </c>
      <c r="C9691" s="19">
        <v>0.0</v>
      </c>
      <c r="D9691" s="42">
        <v>58.9</v>
      </c>
      <c r="E9691" s="43">
        <v>1.0</v>
      </c>
      <c r="F9691" s="19" t="s">
        <v>27</v>
      </c>
      <c r="G9691" s="19" t="s">
        <v>28</v>
      </c>
      <c r="H9691" s="44">
        <v>2.5175647E7</v>
      </c>
      <c r="I9691" s="19" t="s">
        <v>77</v>
      </c>
    </row>
    <row r="9692">
      <c r="A9692" s="41">
        <v>44415.0</v>
      </c>
      <c r="B9692" s="19">
        <v>954859.0</v>
      </c>
      <c r="C9692" s="19">
        <v>1.0</v>
      </c>
      <c r="D9692" s="42">
        <v>62.6</v>
      </c>
      <c r="E9692" s="43">
        <v>1.0</v>
      </c>
      <c r="F9692" s="19" t="s">
        <v>27</v>
      </c>
      <c r="G9692" s="19" t="s">
        <v>28</v>
      </c>
      <c r="H9692" s="44">
        <v>2.5175647E7</v>
      </c>
      <c r="I9692" s="19" t="s">
        <v>77</v>
      </c>
    </row>
    <row r="9693">
      <c r="A9693" s="41">
        <v>44415.0</v>
      </c>
      <c r="B9693" s="19">
        <v>954871.0</v>
      </c>
      <c r="C9693" s="19">
        <v>0.0</v>
      </c>
      <c r="D9693" s="42">
        <v>48.2</v>
      </c>
      <c r="E9693" s="43">
        <v>1.0</v>
      </c>
      <c r="F9693" s="19" t="s">
        <v>27</v>
      </c>
      <c r="G9693" s="19" t="s">
        <v>28</v>
      </c>
      <c r="H9693" s="44">
        <v>2.5175647E7</v>
      </c>
      <c r="I9693" s="19" t="s">
        <v>77</v>
      </c>
    </row>
    <row r="9694">
      <c r="A9694" s="41">
        <v>44416.0</v>
      </c>
      <c r="B9694" s="19">
        <v>956198.0</v>
      </c>
      <c r="C9694" s="19">
        <v>1.0</v>
      </c>
      <c r="D9694" s="42">
        <v>31.6</v>
      </c>
      <c r="E9694" s="43">
        <v>1.0</v>
      </c>
      <c r="F9694" s="19" t="s">
        <v>27</v>
      </c>
      <c r="G9694" s="19" t="s">
        <v>28</v>
      </c>
      <c r="H9694" s="44">
        <v>2.5175647E7</v>
      </c>
      <c r="I9694" s="19" t="s">
        <v>77</v>
      </c>
    </row>
    <row r="9695">
      <c r="A9695" s="41">
        <v>44416.0</v>
      </c>
      <c r="B9695" s="19">
        <v>955400.0</v>
      </c>
      <c r="C9695" s="19">
        <v>0.0</v>
      </c>
      <c r="D9695" s="42">
        <v>37.8</v>
      </c>
      <c r="E9695" s="43">
        <v>1.0</v>
      </c>
      <c r="F9695" s="19" t="s">
        <v>27</v>
      </c>
      <c r="G9695" s="19" t="s">
        <v>28</v>
      </c>
      <c r="H9695" s="44">
        <v>2.5175647E7</v>
      </c>
      <c r="I9695" s="19" t="s">
        <v>77</v>
      </c>
    </row>
    <row r="9696">
      <c r="A9696" s="41">
        <v>44418.0</v>
      </c>
      <c r="B9696" s="19">
        <v>957268.0</v>
      </c>
      <c r="C9696" s="19">
        <v>0.0</v>
      </c>
      <c r="D9696" s="42">
        <v>55.5</v>
      </c>
      <c r="E9696" s="43">
        <v>1.0</v>
      </c>
      <c r="F9696" s="19" t="s">
        <v>27</v>
      </c>
      <c r="G9696" s="19" t="s">
        <v>28</v>
      </c>
      <c r="H9696" s="44">
        <v>2.5175647E7</v>
      </c>
      <c r="I9696" s="19" t="s">
        <v>77</v>
      </c>
    </row>
    <row r="9697">
      <c r="A9697" s="41">
        <v>44419.0</v>
      </c>
      <c r="B9697" s="19">
        <v>958350.0</v>
      </c>
      <c r="C9697" s="19">
        <v>1.0</v>
      </c>
      <c r="D9697" s="42">
        <v>24.2</v>
      </c>
      <c r="E9697" s="43">
        <v>1.0</v>
      </c>
      <c r="F9697" s="19" t="s">
        <v>27</v>
      </c>
      <c r="G9697" s="19" t="s">
        <v>28</v>
      </c>
      <c r="H9697" s="44">
        <v>2.5175647E7</v>
      </c>
      <c r="I9697" s="19" t="s">
        <v>77</v>
      </c>
    </row>
    <row r="9698">
      <c r="A9698" s="41">
        <v>44422.0</v>
      </c>
      <c r="B9698" s="19">
        <v>960177.0</v>
      </c>
      <c r="C9698" s="19">
        <v>1.0</v>
      </c>
      <c r="D9698" s="42">
        <v>23.4</v>
      </c>
      <c r="E9698" s="43">
        <v>1.0</v>
      </c>
      <c r="F9698" s="19" t="s">
        <v>27</v>
      </c>
      <c r="G9698" s="19" t="s">
        <v>28</v>
      </c>
      <c r="H9698" s="44">
        <v>2.5175647E7</v>
      </c>
      <c r="I9698" s="19" t="s">
        <v>77</v>
      </c>
    </row>
    <row r="9699">
      <c r="A9699" s="41">
        <v>44423.0</v>
      </c>
      <c r="B9699" s="19">
        <v>960986.0</v>
      </c>
      <c r="C9699" s="19">
        <v>0.0</v>
      </c>
      <c r="D9699" s="42">
        <v>86.9</v>
      </c>
      <c r="E9699" s="43">
        <v>1.0</v>
      </c>
      <c r="F9699" s="19" t="s">
        <v>27</v>
      </c>
      <c r="G9699" s="19" t="s">
        <v>28</v>
      </c>
      <c r="H9699" s="44">
        <v>2.5175647E7</v>
      </c>
      <c r="I9699" s="19" t="s">
        <v>77</v>
      </c>
    </row>
    <row r="9700">
      <c r="A9700" s="41">
        <v>44409.0</v>
      </c>
      <c r="B9700" s="19">
        <v>949143.0</v>
      </c>
      <c r="C9700" s="19">
        <v>1.0</v>
      </c>
      <c r="D9700" s="42">
        <v>79.3</v>
      </c>
      <c r="E9700" s="43">
        <v>1.0</v>
      </c>
      <c r="F9700" s="19" t="s">
        <v>27</v>
      </c>
      <c r="G9700" s="19" t="s">
        <v>28</v>
      </c>
      <c r="H9700" s="44">
        <v>2.5175647E7</v>
      </c>
      <c r="I9700" s="19" t="s">
        <v>77</v>
      </c>
    </row>
    <row r="9701">
      <c r="A9701" s="41">
        <v>44409.0</v>
      </c>
      <c r="B9701" s="19">
        <v>949769.0</v>
      </c>
      <c r="C9701" s="19">
        <v>1.0</v>
      </c>
      <c r="D9701" s="42">
        <v>124.4</v>
      </c>
      <c r="E9701" s="43">
        <v>1.0</v>
      </c>
      <c r="F9701" s="19" t="s">
        <v>27</v>
      </c>
      <c r="G9701" s="19" t="s">
        <v>28</v>
      </c>
      <c r="H9701" s="44">
        <v>2.5175647E7</v>
      </c>
      <c r="I9701" s="19" t="s">
        <v>77</v>
      </c>
    </row>
    <row r="9702">
      <c r="A9702" s="41">
        <v>44410.0</v>
      </c>
      <c r="B9702" s="19">
        <v>950525.0</v>
      </c>
      <c r="C9702" s="19">
        <v>0.0</v>
      </c>
      <c r="D9702" s="42">
        <v>11.4</v>
      </c>
      <c r="E9702" s="43">
        <v>1.0</v>
      </c>
      <c r="F9702" s="19" t="s">
        <v>27</v>
      </c>
      <c r="G9702" s="19" t="s">
        <v>28</v>
      </c>
      <c r="H9702" s="44">
        <v>2.5175647E7</v>
      </c>
      <c r="I9702" s="19" t="s">
        <v>77</v>
      </c>
    </row>
    <row r="9703">
      <c r="A9703" s="41">
        <v>44411.0</v>
      </c>
      <c r="B9703" s="19">
        <v>951189.0</v>
      </c>
      <c r="C9703" s="19">
        <v>0.0</v>
      </c>
      <c r="D9703" s="42">
        <v>99.9</v>
      </c>
      <c r="E9703" s="43">
        <v>1.0</v>
      </c>
      <c r="F9703" s="19" t="s">
        <v>27</v>
      </c>
      <c r="G9703" s="19" t="s">
        <v>28</v>
      </c>
      <c r="H9703" s="44">
        <v>2.5175647E7</v>
      </c>
      <c r="I9703" s="19" t="s">
        <v>77</v>
      </c>
    </row>
    <row r="9704">
      <c r="A9704" s="41">
        <v>44411.0</v>
      </c>
      <c r="B9704" s="19">
        <v>951366.0</v>
      </c>
      <c r="C9704" s="19">
        <v>0.0</v>
      </c>
      <c r="D9704" s="42">
        <v>26.3</v>
      </c>
      <c r="E9704" s="43">
        <v>1.0</v>
      </c>
      <c r="F9704" s="19" t="s">
        <v>27</v>
      </c>
      <c r="G9704" s="19" t="s">
        <v>28</v>
      </c>
      <c r="H9704" s="44">
        <v>2.5175647E7</v>
      </c>
      <c r="I9704" s="19" t="s">
        <v>77</v>
      </c>
    </row>
    <row r="9705">
      <c r="A9705" s="41">
        <v>44413.0</v>
      </c>
      <c r="B9705" s="19">
        <v>953788.0</v>
      </c>
      <c r="C9705" s="19">
        <v>0.0</v>
      </c>
      <c r="D9705" s="42">
        <v>130.3</v>
      </c>
      <c r="E9705" s="43">
        <v>1.0</v>
      </c>
      <c r="F9705" s="19" t="s">
        <v>27</v>
      </c>
      <c r="G9705" s="19" t="s">
        <v>28</v>
      </c>
      <c r="H9705" s="44">
        <v>2.5175647E7</v>
      </c>
      <c r="I9705" s="19" t="s">
        <v>77</v>
      </c>
    </row>
    <row r="9706">
      <c r="A9706" s="41">
        <v>44413.0</v>
      </c>
      <c r="B9706" s="19">
        <v>953452.0</v>
      </c>
      <c r="C9706" s="19">
        <v>0.0</v>
      </c>
      <c r="D9706" s="42">
        <v>34.8</v>
      </c>
      <c r="E9706" s="43">
        <v>1.0</v>
      </c>
      <c r="F9706" s="19" t="s">
        <v>27</v>
      </c>
      <c r="G9706" s="19" t="s">
        <v>28</v>
      </c>
      <c r="H9706" s="44">
        <v>2.5175647E7</v>
      </c>
      <c r="I9706" s="19" t="s">
        <v>77</v>
      </c>
    </row>
    <row r="9707">
      <c r="A9707" s="41">
        <v>44415.0</v>
      </c>
      <c r="B9707" s="19">
        <v>954885.0</v>
      </c>
      <c r="C9707" s="19">
        <v>0.0</v>
      </c>
      <c r="D9707" s="42">
        <v>100.6</v>
      </c>
      <c r="E9707" s="43">
        <v>1.0</v>
      </c>
      <c r="F9707" s="19" t="s">
        <v>27</v>
      </c>
      <c r="G9707" s="19" t="s">
        <v>28</v>
      </c>
      <c r="H9707" s="44">
        <v>2.5175647E7</v>
      </c>
      <c r="I9707" s="19" t="s">
        <v>77</v>
      </c>
    </row>
    <row r="9708">
      <c r="A9708" s="41">
        <v>44416.0</v>
      </c>
      <c r="B9708" s="19">
        <v>956232.0</v>
      </c>
      <c r="C9708" s="19">
        <v>0.0</v>
      </c>
      <c r="D9708" s="42">
        <v>62.5</v>
      </c>
      <c r="E9708" s="43">
        <v>1.0</v>
      </c>
      <c r="F9708" s="19" t="s">
        <v>27</v>
      </c>
      <c r="G9708" s="19" t="s">
        <v>28</v>
      </c>
      <c r="H9708" s="44">
        <v>2.5175647E7</v>
      </c>
      <c r="I9708" s="19" t="s">
        <v>77</v>
      </c>
    </row>
    <row r="9709">
      <c r="A9709" s="41">
        <v>44416.0</v>
      </c>
      <c r="B9709" s="19">
        <v>956076.0</v>
      </c>
      <c r="C9709" s="19">
        <v>0.0</v>
      </c>
      <c r="D9709" s="42">
        <v>62.6</v>
      </c>
      <c r="E9709" s="43">
        <v>1.0</v>
      </c>
      <c r="F9709" s="19" t="s">
        <v>27</v>
      </c>
      <c r="G9709" s="19" t="s">
        <v>28</v>
      </c>
      <c r="H9709" s="44">
        <v>2.5175647E7</v>
      </c>
      <c r="I9709" s="19" t="s">
        <v>77</v>
      </c>
    </row>
    <row r="9710">
      <c r="A9710" s="41">
        <v>44417.0</v>
      </c>
      <c r="B9710" s="19">
        <v>957000.0</v>
      </c>
      <c r="C9710" s="19">
        <v>0.0</v>
      </c>
      <c r="D9710" s="42">
        <v>147.0</v>
      </c>
      <c r="E9710" s="43">
        <v>1.0</v>
      </c>
      <c r="F9710" s="19" t="s">
        <v>27</v>
      </c>
      <c r="G9710" s="19" t="s">
        <v>28</v>
      </c>
      <c r="H9710" s="44">
        <v>2.5175647E7</v>
      </c>
      <c r="I9710" s="19" t="s">
        <v>77</v>
      </c>
    </row>
    <row r="9711">
      <c r="A9711" s="41">
        <v>44418.0</v>
      </c>
      <c r="B9711" s="19">
        <v>957413.0</v>
      </c>
      <c r="C9711" s="19">
        <v>0.0</v>
      </c>
      <c r="D9711" s="42">
        <v>10.5</v>
      </c>
      <c r="E9711" s="43">
        <v>1.0</v>
      </c>
      <c r="F9711" s="19" t="s">
        <v>27</v>
      </c>
      <c r="G9711" s="19" t="s">
        <v>28</v>
      </c>
      <c r="H9711" s="44">
        <v>2.5175647E7</v>
      </c>
      <c r="I9711" s="19" t="s">
        <v>77</v>
      </c>
    </row>
    <row r="9712">
      <c r="A9712" s="41">
        <v>44419.0</v>
      </c>
      <c r="B9712" s="19">
        <v>958240.0</v>
      </c>
      <c r="C9712" s="19">
        <v>0.0</v>
      </c>
      <c r="D9712" s="42">
        <v>38.4</v>
      </c>
      <c r="E9712" s="43">
        <v>1.0</v>
      </c>
      <c r="F9712" s="19" t="s">
        <v>27</v>
      </c>
      <c r="G9712" s="19" t="s">
        <v>28</v>
      </c>
      <c r="H9712" s="44">
        <v>2.5175647E7</v>
      </c>
      <c r="I9712" s="19" t="s">
        <v>77</v>
      </c>
    </row>
    <row r="9713">
      <c r="A9713" s="41">
        <v>44420.0</v>
      </c>
      <c r="B9713" s="19">
        <v>958811.0</v>
      </c>
      <c r="C9713" s="19">
        <v>0.0</v>
      </c>
      <c r="D9713" s="42">
        <v>7.7</v>
      </c>
      <c r="E9713" s="43">
        <v>1.0</v>
      </c>
      <c r="F9713" s="19" t="s">
        <v>27</v>
      </c>
      <c r="G9713" s="19" t="s">
        <v>28</v>
      </c>
      <c r="H9713" s="44">
        <v>2.5175647E7</v>
      </c>
      <c r="I9713" s="19" t="s">
        <v>77</v>
      </c>
    </row>
    <row r="9714">
      <c r="A9714" s="41">
        <v>44420.0</v>
      </c>
      <c r="B9714" s="19">
        <v>958610.0</v>
      </c>
      <c r="C9714" s="19">
        <v>1.0</v>
      </c>
      <c r="D9714" s="42">
        <v>71.8</v>
      </c>
      <c r="E9714" s="43">
        <v>1.0</v>
      </c>
      <c r="F9714" s="19" t="s">
        <v>27</v>
      </c>
      <c r="G9714" s="19" t="s">
        <v>28</v>
      </c>
      <c r="H9714" s="44">
        <v>2.5175647E7</v>
      </c>
      <c r="I9714" s="19" t="s">
        <v>77</v>
      </c>
    </row>
    <row r="9715">
      <c r="A9715" s="41">
        <v>44420.0</v>
      </c>
      <c r="B9715" s="19">
        <v>958715.0</v>
      </c>
      <c r="C9715" s="19">
        <v>1.0</v>
      </c>
      <c r="D9715" s="42">
        <v>74.4</v>
      </c>
      <c r="E9715" s="43">
        <v>1.0</v>
      </c>
      <c r="F9715" s="19" t="s">
        <v>27</v>
      </c>
      <c r="G9715" s="19" t="s">
        <v>28</v>
      </c>
      <c r="H9715" s="44">
        <v>2.5175647E7</v>
      </c>
      <c r="I9715" s="19" t="s">
        <v>77</v>
      </c>
    </row>
    <row r="9716">
      <c r="A9716" s="41">
        <v>44423.0</v>
      </c>
      <c r="B9716" s="19">
        <v>960803.0</v>
      </c>
      <c r="C9716" s="19">
        <v>0.0</v>
      </c>
      <c r="D9716" s="42">
        <v>81.0</v>
      </c>
      <c r="E9716" s="43">
        <v>1.0</v>
      </c>
      <c r="F9716" s="19" t="s">
        <v>27</v>
      </c>
      <c r="G9716" s="19" t="s">
        <v>28</v>
      </c>
      <c r="H9716" s="44">
        <v>2.5175647E7</v>
      </c>
      <c r="I9716" s="19" t="s">
        <v>77</v>
      </c>
    </row>
    <row r="9717">
      <c r="A9717" s="41">
        <v>44423.0</v>
      </c>
      <c r="B9717" s="19">
        <v>960553.0</v>
      </c>
      <c r="C9717" s="19">
        <v>1.0</v>
      </c>
      <c r="D9717" s="42">
        <v>69.8</v>
      </c>
      <c r="E9717" s="43">
        <v>1.0</v>
      </c>
      <c r="F9717" s="19" t="s">
        <v>27</v>
      </c>
      <c r="G9717" s="19" t="s">
        <v>28</v>
      </c>
      <c r="H9717" s="44">
        <v>2.5175647E7</v>
      </c>
      <c r="I9717" s="19" t="s">
        <v>77</v>
      </c>
    </row>
    <row r="9718">
      <c r="A9718" s="41">
        <v>44409.0</v>
      </c>
      <c r="B9718" s="19">
        <v>949834.0</v>
      </c>
      <c r="C9718" s="19">
        <v>0.0</v>
      </c>
      <c r="D9718" s="42">
        <v>49.8</v>
      </c>
      <c r="E9718" s="43">
        <v>1.0</v>
      </c>
      <c r="F9718" s="19" t="s">
        <v>27</v>
      </c>
      <c r="G9718" s="19" t="s">
        <v>28</v>
      </c>
      <c r="H9718" s="44">
        <v>2.5175647E7</v>
      </c>
      <c r="I9718" s="19" t="s">
        <v>77</v>
      </c>
    </row>
    <row r="9719">
      <c r="A9719" s="41">
        <v>44409.0</v>
      </c>
      <c r="B9719" s="19">
        <v>949880.0</v>
      </c>
      <c r="C9719" s="19">
        <v>0.0</v>
      </c>
      <c r="D9719" s="42">
        <v>102.7</v>
      </c>
      <c r="E9719" s="43">
        <v>1.0</v>
      </c>
      <c r="F9719" s="19" t="s">
        <v>27</v>
      </c>
      <c r="G9719" s="19" t="s">
        <v>28</v>
      </c>
      <c r="H9719" s="44">
        <v>2.5175647E7</v>
      </c>
      <c r="I9719" s="19" t="s">
        <v>77</v>
      </c>
    </row>
    <row r="9720">
      <c r="A9720" s="41">
        <v>44410.0</v>
      </c>
      <c r="B9720" s="19">
        <v>950596.0</v>
      </c>
      <c r="C9720" s="19">
        <v>0.0</v>
      </c>
      <c r="D9720" s="42">
        <v>141.6</v>
      </c>
      <c r="E9720" s="43">
        <v>1.0</v>
      </c>
      <c r="F9720" s="19" t="s">
        <v>27</v>
      </c>
      <c r="G9720" s="19" t="s">
        <v>28</v>
      </c>
      <c r="H9720" s="44">
        <v>2.5175647E7</v>
      </c>
      <c r="I9720" s="19" t="s">
        <v>77</v>
      </c>
    </row>
    <row r="9721">
      <c r="A9721" s="41">
        <v>44410.0</v>
      </c>
      <c r="B9721" s="19">
        <v>951070.0</v>
      </c>
      <c r="C9721" s="19">
        <v>1.0</v>
      </c>
      <c r="D9721" s="42">
        <v>38.8</v>
      </c>
      <c r="E9721" s="43">
        <v>1.0</v>
      </c>
      <c r="F9721" s="19" t="s">
        <v>27</v>
      </c>
      <c r="G9721" s="19" t="s">
        <v>28</v>
      </c>
      <c r="H9721" s="44">
        <v>2.5175647E7</v>
      </c>
      <c r="I9721" s="19" t="s">
        <v>77</v>
      </c>
    </row>
    <row r="9722">
      <c r="A9722" s="41">
        <v>44410.0</v>
      </c>
      <c r="B9722" s="19">
        <v>950881.0</v>
      </c>
      <c r="C9722" s="19">
        <v>1.0</v>
      </c>
      <c r="D9722" s="42">
        <v>45.9</v>
      </c>
      <c r="E9722" s="43">
        <v>1.0</v>
      </c>
      <c r="F9722" s="19" t="s">
        <v>27</v>
      </c>
      <c r="G9722" s="19" t="s">
        <v>28</v>
      </c>
      <c r="H9722" s="44">
        <v>2.5175647E7</v>
      </c>
      <c r="I9722" s="19" t="s">
        <v>77</v>
      </c>
    </row>
    <row r="9723">
      <c r="A9723" s="41">
        <v>44411.0</v>
      </c>
      <c r="B9723" s="19">
        <v>951657.0</v>
      </c>
      <c r="C9723" s="19">
        <v>0.0</v>
      </c>
      <c r="D9723" s="42">
        <v>92.0</v>
      </c>
      <c r="E9723" s="43">
        <v>1.0</v>
      </c>
      <c r="F9723" s="19" t="s">
        <v>27</v>
      </c>
      <c r="G9723" s="19" t="s">
        <v>28</v>
      </c>
      <c r="H9723" s="44">
        <v>2.5175647E7</v>
      </c>
      <c r="I9723" s="19" t="s">
        <v>77</v>
      </c>
    </row>
    <row r="9724">
      <c r="A9724" s="41">
        <v>44412.0</v>
      </c>
      <c r="B9724" s="19">
        <v>952701.0</v>
      </c>
      <c r="C9724" s="19">
        <v>0.0</v>
      </c>
      <c r="D9724" s="42">
        <v>75.4</v>
      </c>
      <c r="E9724" s="43">
        <v>1.0</v>
      </c>
      <c r="F9724" s="19" t="s">
        <v>27</v>
      </c>
      <c r="G9724" s="19" t="s">
        <v>28</v>
      </c>
      <c r="H9724" s="44">
        <v>2.5175647E7</v>
      </c>
      <c r="I9724" s="19" t="s">
        <v>77</v>
      </c>
    </row>
    <row r="9725">
      <c r="A9725" s="41">
        <v>44412.0</v>
      </c>
      <c r="B9725" s="19">
        <v>952048.0</v>
      </c>
      <c r="C9725" s="19">
        <v>1.0</v>
      </c>
      <c r="D9725" s="42">
        <v>55.6</v>
      </c>
      <c r="E9725" s="43">
        <v>1.0</v>
      </c>
      <c r="F9725" s="19" t="s">
        <v>27</v>
      </c>
      <c r="G9725" s="19" t="s">
        <v>28</v>
      </c>
      <c r="H9725" s="44">
        <v>2.5175647E7</v>
      </c>
      <c r="I9725" s="19" t="s">
        <v>77</v>
      </c>
    </row>
    <row r="9726">
      <c r="A9726" s="41">
        <v>44412.0</v>
      </c>
      <c r="B9726" s="19">
        <v>952127.0</v>
      </c>
      <c r="C9726" s="19">
        <v>0.0</v>
      </c>
      <c r="D9726" s="42">
        <v>39.1</v>
      </c>
      <c r="E9726" s="43">
        <v>1.0</v>
      </c>
      <c r="F9726" s="19" t="s">
        <v>27</v>
      </c>
      <c r="G9726" s="19" t="s">
        <v>28</v>
      </c>
      <c r="H9726" s="44">
        <v>2.5175647E7</v>
      </c>
      <c r="I9726" s="19" t="s">
        <v>77</v>
      </c>
    </row>
    <row r="9727">
      <c r="A9727" s="41">
        <v>44413.0</v>
      </c>
      <c r="B9727" s="19">
        <v>952849.0</v>
      </c>
      <c r="C9727" s="19">
        <v>0.0</v>
      </c>
      <c r="D9727" s="42">
        <v>54.5</v>
      </c>
      <c r="E9727" s="43">
        <v>1.0</v>
      </c>
      <c r="F9727" s="19" t="s">
        <v>27</v>
      </c>
      <c r="G9727" s="19" t="s">
        <v>28</v>
      </c>
      <c r="H9727" s="44">
        <v>2.5175647E7</v>
      </c>
      <c r="I9727" s="19" t="s">
        <v>77</v>
      </c>
    </row>
    <row r="9728">
      <c r="A9728" s="41">
        <v>44414.0</v>
      </c>
      <c r="B9728" s="19">
        <v>954328.0</v>
      </c>
      <c r="C9728" s="19">
        <v>0.0</v>
      </c>
      <c r="D9728" s="42">
        <v>112.7</v>
      </c>
      <c r="E9728" s="43">
        <v>1.0</v>
      </c>
      <c r="F9728" s="19" t="s">
        <v>27</v>
      </c>
      <c r="G9728" s="19" t="s">
        <v>28</v>
      </c>
      <c r="H9728" s="44">
        <v>2.5175647E7</v>
      </c>
      <c r="I9728" s="19" t="s">
        <v>77</v>
      </c>
    </row>
    <row r="9729">
      <c r="A9729" s="41">
        <v>44421.0</v>
      </c>
      <c r="B9729" s="19">
        <v>959471.0</v>
      </c>
      <c r="C9729" s="19">
        <v>0.0</v>
      </c>
      <c r="D9729" s="42">
        <v>147.4</v>
      </c>
      <c r="E9729" s="43">
        <v>1.0</v>
      </c>
      <c r="F9729" s="19" t="s">
        <v>27</v>
      </c>
      <c r="G9729" s="19" t="s">
        <v>28</v>
      </c>
      <c r="H9729" s="44">
        <v>2.5175647E7</v>
      </c>
      <c r="I9729" s="19" t="s">
        <v>77</v>
      </c>
    </row>
    <row r="9730">
      <c r="A9730" s="41">
        <v>44422.0</v>
      </c>
      <c r="B9730" s="19">
        <v>960249.0</v>
      </c>
      <c r="C9730" s="19">
        <v>0.0</v>
      </c>
      <c r="D9730" s="42">
        <v>34.2</v>
      </c>
      <c r="E9730" s="43">
        <v>1.0</v>
      </c>
      <c r="F9730" s="19" t="s">
        <v>27</v>
      </c>
      <c r="G9730" s="19" t="s">
        <v>28</v>
      </c>
      <c r="H9730" s="44">
        <v>2.5175647E7</v>
      </c>
      <c r="I9730" s="19" t="s">
        <v>77</v>
      </c>
    </row>
    <row r="9731">
      <c r="A9731" s="41">
        <v>44423.0</v>
      </c>
      <c r="B9731" s="19">
        <v>960961.0</v>
      </c>
      <c r="C9731" s="19">
        <v>1.0</v>
      </c>
      <c r="D9731" s="42">
        <v>158.6</v>
      </c>
      <c r="E9731" s="43">
        <v>1.0</v>
      </c>
      <c r="F9731" s="19" t="s">
        <v>27</v>
      </c>
      <c r="G9731" s="19" t="s">
        <v>28</v>
      </c>
      <c r="H9731" s="44">
        <v>2.5175647E7</v>
      </c>
      <c r="I9731" s="19" t="s">
        <v>77</v>
      </c>
    </row>
    <row r="9732">
      <c r="A9732" s="41">
        <v>44411.0</v>
      </c>
      <c r="B9732" s="19">
        <v>951950.0</v>
      </c>
      <c r="C9732" s="19">
        <v>0.0</v>
      </c>
      <c r="D9732" s="42">
        <v>101.6</v>
      </c>
      <c r="E9732" s="43">
        <v>1.0</v>
      </c>
      <c r="F9732" s="19" t="s">
        <v>27</v>
      </c>
      <c r="G9732" s="19" t="s">
        <v>28</v>
      </c>
      <c r="H9732" s="44">
        <v>2.5175647E7</v>
      </c>
      <c r="I9732" s="19" t="s">
        <v>77</v>
      </c>
    </row>
    <row r="9733">
      <c r="A9733" s="41">
        <v>44411.0</v>
      </c>
      <c r="B9733" s="19">
        <v>951937.0</v>
      </c>
      <c r="C9733" s="19">
        <v>1.0</v>
      </c>
      <c r="D9733" s="42">
        <v>5.7</v>
      </c>
      <c r="E9733" s="43">
        <v>1.0</v>
      </c>
      <c r="F9733" s="19" t="s">
        <v>27</v>
      </c>
      <c r="G9733" s="19" t="s">
        <v>28</v>
      </c>
      <c r="H9733" s="44">
        <v>2.5175647E7</v>
      </c>
      <c r="I9733" s="19" t="s">
        <v>77</v>
      </c>
    </row>
    <row r="9734">
      <c r="A9734" s="41">
        <v>44412.0</v>
      </c>
      <c r="B9734" s="19">
        <v>952347.0</v>
      </c>
      <c r="C9734" s="19">
        <v>0.0</v>
      </c>
      <c r="D9734" s="42">
        <v>132.2</v>
      </c>
      <c r="E9734" s="43">
        <v>1.0</v>
      </c>
      <c r="F9734" s="19" t="s">
        <v>27</v>
      </c>
      <c r="G9734" s="19" t="s">
        <v>28</v>
      </c>
      <c r="H9734" s="44">
        <v>2.5175647E7</v>
      </c>
      <c r="I9734" s="19" t="s">
        <v>77</v>
      </c>
    </row>
    <row r="9735">
      <c r="A9735" s="41">
        <v>44412.0</v>
      </c>
      <c r="B9735" s="19">
        <v>952626.0</v>
      </c>
      <c r="C9735" s="19">
        <v>0.0</v>
      </c>
      <c r="D9735" s="42">
        <v>110.3</v>
      </c>
      <c r="E9735" s="43">
        <v>1.0</v>
      </c>
      <c r="F9735" s="19" t="s">
        <v>27</v>
      </c>
      <c r="G9735" s="19" t="s">
        <v>28</v>
      </c>
      <c r="H9735" s="44">
        <v>2.5175647E7</v>
      </c>
      <c r="I9735" s="19" t="s">
        <v>77</v>
      </c>
    </row>
    <row r="9736">
      <c r="A9736" s="41">
        <v>44414.0</v>
      </c>
      <c r="B9736" s="19">
        <v>954581.0</v>
      </c>
      <c r="C9736" s="19">
        <v>1.0</v>
      </c>
      <c r="D9736" s="42">
        <v>109.0</v>
      </c>
      <c r="E9736" s="43">
        <v>1.0</v>
      </c>
      <c r="F9736" s="19" t="s">
        <v>27</v>
      </c>
      <c r="G9736" s="19" t="s">
        <v>28</v>
      </c>
      <c r="H9736" s="44">
        <v>2.5175647E7</v>
      </c>
      <c r="I9736" s="19" t="s">
        <v>77</v>
      </c>
    </row>
    <row r="9737">
      <c r="A9737" s="41">
        <v>44418.0</v>
      </c>
      <c r="B9737" s="19">
        <v>957713.0</v>
      </c>
      <c r="C9737" s="19">
        <v>1.0</v>
      </c>
      <c r="D9737" s="42">
        <v>317.9</v>
      </c>
      <c r="E9737" s="43">
        <v>1.0</v>
      </c>
      <c r="F9737" s="19" t="s">
        <v>27</v>
      </c>
      <c r="G9737" s="19" t="s">
        <v>28</v>
      </c>
      <c r="H9737" s="44">
        <v>2.5175647E7</v>
      </c>
      <c r="I9737" s="19" t="s">
        <v>77</v>
      </c>
    </row>
    <row r="9738">
      <c r="A9738" s="41">
        <v>44419.0</v>
      </c>
      <c r="B9738" s="19">
        <v>957969.0</v>
      </c>
      <c r="C9738" s="19">
        <v>0.0</v>
      </c>
      <c r="D9738" s="42">
        <v>116.7</v>
      </c>
      <c r="E9738" s="43">
        <v>1.0</v>
      </c>
      <c r="F9738" s="19" t="s">
        <v>27</v>
      </c>
      <c r="G9738" s="19" t="s">
        <v>28</v>
      </c>
      <c r="H9738" s="44">
        <v>2.5175647E7</v>
      </c>
      <c r="I9738" s="19" t="s">
        <v>77</v>
      </c>
    </row>
    <row r="9739">
      <c r="A9739" s="41">
        <v>44419.0</v>
      </c>
      <c r="B9739" s="19">
        <v>958503.0</v>
      </c>
      <c r="C9739" s="19">
        <v>1.0</v>
      </c>
      <c r="D9739" s="42">
        <v>160.9</v>
      </c>
      <c r="E9739" s="43">
        <v>1.0</v>
      </c>
      <c r="F9739" s="19" t="s">
        <v>27</v>
      </c>
      <c r="G9739" s="19" t="s">
        <v>28</v>
      </c>
      <c r="H9739" s="44">
        <v>2.5175647E7</v>
      </c>
      <c r="I9739" s="19" t="s">
        <v>77</v>
      </c>
    </row>
    <row r="9740">
      <c r="A9740" s="41">
        <v>44420.0</v>
      </c>
      <c r="B9740" s="19">
        <v>959287.0</v>
      </c>
      <c r="C9740" s="19">
        <v>1.0</v>
      </c>
      <c r="D9740" s="42">
        <v>67.7</v>
      </c>
      <c r="E9740" s="43">
        <v>1.0</v>
      </c>
      <c r="F9740" s="19" t="s">
        <v>27</v>
      </c>
      <c r="G9740" s="19" t="s">
        <v>28</v>
      </c>
      <c r="H9740" s="44">
        <v>2.5175647E7</v>
      </c>
      <c r="I9740" s="19" t="s">
        <v>77</v>
      </c>
    </row>
    <row r="9741">
      <c r="A9741" s="41">
        <v>44422.0</v>
      </c>
      <c r="B9741" s="19">
        <v>960405.0</v>
      </c>
      <c r="C9741" s="19">
        <v>1.0</v>
      </c>
      <c r="D9741" s="42">
        <v>50.2</v>
      </c>
      <c r="E9741" s="43">
        <v>1.0</v>
      </c>
      <c r="F9741" s="19" t="s">
        <v>27</v>
      </c>
      <c r="G9741" s="19" t="s">
        <v>28</v>
      </c>
      <c r="H9741" s="44">
        <v>2.5175647E7</v>
      </c>
      <c r="I9741" s="19" t="s">
        <v>77</v>
      </c>
    </row>
    <row r="9742">
      <c r="A9742" s="41">
        <v>44423.0</v>
      </c>
      <c r="B9742" s="19">
        <v>960733.0</v>
      </c>
      <c r="C9742" s="19">
        <v>0.0</v>
      </c>
      <c r="D9742" s="42">
        <v>204.9</v>
      </c>
      <c r="E9742" s="43">
        <v>1.0</v>
      </c>
      <c r="F9742" s="19" t="s">
        <v>27</v>
      </c>
      <c r="G9742" s="19" t="s">
        <v>28</v>
      </c>
      <c r="H9742" s="44">
        <v>2.5175647E7</v>
      </c>
      <c r="I9742" s="19" t="s">
        <v>77</v>
      </c>
    </row>
    <row r="9743">
      <c r="A9743" s="41">
        <v>44409.0</v>
      </c>
      <c r="B9743" s="19">
        <v>949394.0</v>
      </c>
      <c r="C9743" s="19">
        <v>0.0</v>
      </c>
      <c r="D9743" s="42">
        <v>36.4</v>
      </c>
      <c r="E9743" s="43">
        <v>1.0</v>
      </c>
      <c r="F9743" s="19" t="s">
        <v>27</v>
      </c>
      <c r="G9743" s="19" t="s">
        <v>28</v>
      </c>
      <c r="H9743" s="44">
        <v>2.5175647E7</v>
      </c>
      <c r="I9743" s="19" t="s">
        <v>77</v>
      </c>
    </row>
    <row r="9744">
      <c r="A9744" s="41">
        <v>44409.0</v>
      </c>
      <c r="B9744" s="19">
        <v>949716.0</v>
      </c>
      <c r="C9744" s="19">
        <v>0.0</v>
      </c>
      <c r="D9744" s="42">
        <v>67.5</v>
      </c>
      <c r="E9744" s="43">
        <v>1.0</v>
      </c>
      <c r="F9744" s="19" t="s">
        <v>27</v>
      </c>
      <c r="G9744" s="19" t="s">
        <v>28</v>
      </c>
      <c r="H9744" s="44">
        <v>2.5175647E7</v>
      </c>
      <c r="I9744" s="19" t="s">
        <v>77</v>
      </c>
    </row>
    <row r="9745">
      <c r="A9745" s="41">
        <v>44410.0</v>
      </c>
      <c r="B9745" s="19">
        <v>950095.0</v>
      </c>
      <c r="C9745" s="19">
        <v>1.0</v>
      </c>
      <c r="D9745" s="42">
        <v>37.0</v>
      </c>
      <c r="E9745" s="43">
        <v>1.0</v>
      </c>
      <c r="F9745" s="19" t="s">
        <v>27</v>
      </c>
      <c r="G9745" s="19" t="s">
        <v>28</v>
      </c>
      <c r="H9745" s="44">
        <v>2.5175647E7</v>
      </c>
      <c r="I9745" s="19" t="s">
        <v>77</v>
      </c>
    </row>
    <row r="9746">
      <c r="A9746" s="41">
        <v>44412.0</v>
      </c>
      <c r="B9746" s="19">
        <v>952706.0</v>
      </c>
      <c r="C9746" s="19">
        <v>1.0</v>
      </c>
      <c r="D9746" s="42">
        <v>26.5</v>
      </c>
      <c r="E9746" s="43">
        <v>1.0</v>
      </c>
      <c r="F9746" s="19" t="s">
        <v>27</v>
      </c>
      <c r="G9746" s="19" t="s">
        <v>28</v>
      </c>
      <c r="H9746" s="44">
        <v>2.5175647E7</v>
      </c>
      <c r="I9746" s="19" t="s">
        <v>77</v>
      </c>
    </row>
    <row r="9747">
      <c r="A9747" s="41">
        <v>44412.0</v>
      </c>
      <c r="B9747" s="19">
        <v>952727.0</v>
      </c>
      <c r="C9747" s="19">
        <v>0.0</v>
      </c>
      <c r="D9747" s="42">
        <v>35.5</v>
      </c>
      <c r="E9747" s="43">
        <v>1.0</v>
      </c>
      <c r="F9747" s="19" t="s">
        <v>27</v>
      </c>
      <c r="G9747" s="19" t="s">
        <v>28</v>
      </c>
      <c r="H9747" s="44">
        <v>2.5175647E7</v>
      </c>
      <c r="I9747" s="19" t="s">
        <v>77</v>
      </c>
    </row>
    <row r="9748">
      <c r="A9748" s="41">
        <v>44412.0</v>
      </c>
      <c r="B9748" s="19">
        <v>952578.0</v>
      </c>
      <c r="C9748" s="19">
        <v>1.0</v>
      </c>
      <c r="D9748" s="42">
        <v>42.6</v>
      </c>
      <c r="E9748" s="43">
        <v>1.0</v>
      </c>
      <c r="F9748" s="19" t="s">
        <v>27</v>
      </c>
      <c r="G9748" s="19" t="s">
        <v>28</v>
      </c>
      <c r="H9748" s="44">
        <v>2.5175647E7</v>
      </c>
      <c r="I9748" s="19" t="s">
        <v>77</v>
      </c>
    </row>
    <row r="9749">
      <c r="A9749" s="41">
        <v>44413.0</v>
      </c>
      <c r="B9749" s="19">
        <v>953501.0</v>
      </c>
      <c r="C9749" s="19">
        <v>0.0</v>
      </c>
      <c r="D9749" s="42">
        <v>46.0</v>
      </c>
      <c r="E9749" s="43">
        <v>1.0</v>
      </c>
      <c r="F9749" s="19" t="s">
        <v>27</v>
      </c>
      <c r="G9749" s="19" t="s">
        <v>28</v>
      </c>
      <c r="H9749" s="44">
        <v>2.5175647E7</v>
      </c>
      <c r="I9749" s="19" t="s">
        <v>77</v>
      </c>
    </row>
    <row r="9750">
      <c r="A9750" s="41">
        <v>44413.0</v>
      </c>
      <c r="B9750" s="19">
        <v>953585.0</v>
      </c>
      <c r="C9750" s="19">
        <v>0.0</v>
      </c>
      <c r="D9750" s="42">
        <v>70.7</v>
      </c>
      <c r="E9750" s="43">
        <v>1.0</v>
      </c>
      <c r="F9750" s="19" t="s">
        <v>27</v>
      </c>
      <c r="G9750" s="19" t="s">
        <v>28</v>
      </c>
      <c r="H9750" s="44">
        <v>2.5175647E7</v>
      </c>
      <c r="I9750" s="19" t="s">
        <v>77</v>
      </c>
    </row>
    <row r="9751">
      <c r="A9751" s="41">
        <v>44416.0</v>
      </c>
      <c r="B9751" s="19">
        <v>955800.0</v>
      </c>
      <c r="C9751" s="19">
        <v>1.0</v>
      </c>
      <c r="D9751" s="42">
        <v>53.3</v>
      </c>
      <c r="E9751" s="43">
        <v>1.0</v>
      </c>
      <c r="F9751" s="19" t="s">
        <v>27</v>
      </c>
      <c r="G9751" s="19" t="s">
        <v>28</v>
      </c>
      <c r="H9751" s="44">
        <v>2.5175647E7</v>
      </c>
      <c r="I9751" s="19" t="s">
        <v>77</v>
      </c>
    </row>
    <row r="9752">
      <c r="A9752" s="41">
        <v>44418.0</v>
      </c>
      <c r="B9752" s="19">
        <v>957461.0</v>
      </c>
      <c r="C9752" s="19">
        <v>0.0</v>
      </c>
      <c r="D9752" s="42">
        <v>24.7</v>
      </c>
      <c r="E9752" s="43">
        <v>1.0</v>
      </c>
      <c r="F9752" s="19" t="s">
        <v>27</v>
      </c>
      <c r="G9752" s="19" t="s">
        <v>28</v>
      </c>
      <c r="H9752" s="44">
        <v>2.5175647E7</v>
      </c>
      <c r="I9752" s="19" t="s">
        <v>77</v>
      </c>
    </row>
    <row r="9753">
      <c r="A9753" s="41">
        <v>44418.0</v>
      </c>
      <c r="B9753" s="19">
        <v>957152.0</v>
      </c>
      <c r="C9753" s="19">
        <v>0.0</v>
      </c>
      <c r="D9753" s="42">
        <v>34.1</v>
      </c>
      <c r="E9753" s="43">
        <v>1.0</v>
      </c>
      <c r="F9753" s="19" t="s">
        <v>27</v>
      </c>
      <c r="G9753" s="19" t="s">
        <v>28</v>
      </c>
      <c r="H9753" s="44">
        <v>2.5175647E7</v>
      </c>
      <c r="I9753" s="19" t="s">
        <v>77</v>
      </c>
    </row>
    <row r="9754">
      <c r="A9754" s="41">
        <v>44418.0</v>
      </c>
      <c r="B9754" s="19">
        <v>957313.0</v>
      </c>
      <c r="C9754" s="19">
        <v>1.0</v>
      </c>
      <c r="D9754" s="42">
        <v>60.1</v>
      </c>
      <c r="E9754" s="43">
        <v>1.0</v>
      </c>
      <c r="F9754" s="19" t="s">
        <v>27</v>
      </c>
      <c r="G9754" s="19" t="s">
        <v>28</v>
      </c>
      <c r="H9754" s="44">
        <v>2.5175647E7</v>
      </c>
      <c r="I9754" s="19" t="s">
        <v>77</v>
      </c>
    </row>
    <row r="9755">
      <c r="A9755" s="41">
        <v>44419.0</v>
      </c>
      <c r="B9755" s="19">
        <v>958164.0</v>
      </c>
      <c r="C9755" s="19">
        <v>0.0</v>
      </c>
      <c r="D9755" s="42">
        <v>107.1</v>
      </c>
      <c r="E9755" s="43">
        <v>1.0</v>
      </c>
      <c r="F9755" s="19" t="s">
        <v>27</v>
      </c>
      <c r="G9755" s="19" t="s">
        <v>28</v>
      </c>
      <c r="H9755" s="44">
        <v>2.5175647E7</v>
      </c>
      <c r="I9755" s="19" t="s">
        <v>77</v>
      </c>
    </row>
    <row r="9756">
      <c r="A9756" s="41">
        <v>44420.0</v>
      </c>
      <c r="B9756" s="19">
        <v>959171.0</v>
      </c>
      <c r="C9756" s="19">
        <v>1.0</v>
      </c>
      <c r="D9756" s="42">
        <v>87.5</v>
      </c>
      <c r="E9756" s="43">
        <v>1.0</v>
      </c>
      <c r="F9756" s="19" t="s">
        <v>27</v>
      </c>
      <c r="G9756" s="19" t="s">
        <v>28</v>
      </c>
      <c r="H9756" s="44">
        <v>2.5175647E7</v>
      </c>
      <c r="I9756" s="19" t="s">
        <v>77</v>
      </c>
    </row>
    <row r="9757">
      <c r="A9757" s="41">
        <v>44422.0</v>
      </c>
      <c r="B9757" s="19">
        <v>960178.0</v>
      </c>
      <c r="C9757" s="19">
        <v>0.0</v>
      </c>
      <c r="D9757" s="42">
        <v>118.1</v>
      </c>
      <c r="E9757" s="43">
        <v>1.0</v>
      </c>
      <c r="F9757" s="19" t="s">
        <v>27</v>
      </c>
      <c r="G9757" s="19" t="s">
        <v>28</v>
      </c>
      <c r="H9757" s="44">
        <v>2.5175647E7</v>
      </c>
      <c r="I9757" s="19" t="s">
        <v>77</v>
      </c>
    </row>
    <row r="9758">
      <c r="A9758" s="41">
        <v>44423.0</v>
      </c>
      <c r="B9758" s="19">
        <v>960751.0</v>
      </c>
      <c r="C9758" s="19">
        <v>1.0</v>
      </c>
      <c r="D9758" s="42">
        <v>16.9</v>
      </c>
      <c r="E9758" s="43">
        <v>1.0</v>
      </c>
      <c r="F9758" s="19" t="s">
        <v>27</v>
      </c>
      <c r="G9758" s="19" t="s">
        <v>28</v>
      </c>
      <c r="H9758" s="44">
        <v>2.5175647E7</v>
      </c>
      <c r="I9758" s="19" t="s">
        <v>77</v>
      </c>
    </row>
    <row r="9759">
      <c r="A9759" s="41">
        <v>44423.0</v>
      </c>
      <c r="B9759" s="19">
        <v>960936.0</v>
      </c>
      <c r="C9759" s="19">
        <v>0.0</v>
      </c>
      <c r="D9759" s="42">
        <v>99.7</v>
      </c>
      <c r="E9759" s="43">
        <v>1.0</v>
      </c>
      <c r="F9759" s="19" t="s">
        <v>27</v>
      </c>
      <c r="G9759" s="19" t="s">
        <v>28</v>
      </c>
      <c r="H9759" s="44">
        <v>2.5175647E7</v>
      </c>
      <c r="I9759" s="19" t="s">
        <v>77</v>
      </c>
    </row>
    <row r="9760">
      <c r="A9760" s="41">
        <v>44409.0</v>
      </c>
      <c r="B9760" s="19">
        <v>949943.0</v>
      </c>
      <c r="C9760" s="19">
        <v>1.0</v>
      </c>
      <c r="D9760" s="42">
        <v>14.0</v>
      </c>
      <c r="E9760" s="43">
        <v>1.0</v>
      </c>
      <c r="F9760" s="19" t="s">
        <v>27</v>
      </c>
      <c r="G9760" s="19" t="s">
        <v>28</v>
      </c>
      <c r="H9760" s="44">
        <v>2.5175647E7</v>
      </c>
      <c r="I9760" s="19" t="s">
        <v>77</v>
      </c>
    </row>
    <row r="9761">
      <c r="A9761" s="41">
        <v>44410.0</v>
      </c>
      <c r="B9761" s="19">
        <v>950469.0</v>
      </c>
      <c r="C9761" s="19">
        <v>0.0</v>
      </c>
      <c r="D9761" s="42">
        <v>79.4</v>
      </c>
      <c r="E9761" s="43">
        <v>1.0</v>
      </c>
      <c r="F9761" s="19" t="s">
        <v>27</v>
      </c>
      <c r="G9761" s="19" t="s">
        <v>28</v>
      </c>
      <c r="H9761" s="44">
        <v>2.5175647E7</v>
      </c>
      <c r="I9761" s="19" t="s">
        <v>77</v>
      </c>
    </row>
    <row r="9762">
      <c r="A9762" s="41">
        <v>44411.0</v>
      </c>
      <c r="B9762" s="19">
        <v>951448.0</v>
      </c>
      <c r="C9762" s="19">
        <v>0.0</v>
      </c>
      <c r="D9762" s="42">
        <v>61.2</v>
      </c>
      <c r="E9762" s="43">
        <v>1.0</v>
      </c>
      <c r="F9762" s="19" t="s">
        <v>27</v>
      </c>
      <c r="G9762" s="19" t="s">
        <v>28</v>
      </c>
      <c r="H9762" s="44">
        <v>2.5175647E7</v>
      </c>
      <c r="I9762" s="19" t="s">
        <v>77</v>
      </c>
    </row>
    <row r="9763">
      <c r="A9763" s="41">
        <v>44411.0</v>
      </c>
      <c r="B9763" s="19">
        <v>951253.0</v>
      </c>
      <c r="C9763" s="19">
        <v>0.0</v>
      </c>
      <c r="D9763" s="42">
        <v>116.6</v>
      </c>
      <c r="E9763" s="43">
        <v>1.0</v>
      </c>
      <c r="F9763" s="19" t="s">
        <v>27</v>
      </c>
      <c r="G9763" s="19" t="s">
        <v>28</v>
      </c>
      <c r="H9763" s="44">
        <v>2.5175647E7</v>
      </c>
      <c r="I9763" s="19" t="s">
        <v>77</v>
      </c>
    </row>
    <row r="9764">
      <c r="A9764" s="41">
        <v>44413.0</v>
      </c>
      <c r="B9764" s="19">
        <v>953410.0</v>
      </c>
      <c r="C9764" s="19">
        <v>0.0</v>
      </c>
      <c r="D9764" s="42">
        <v>66.4</v>
      </c>
      <c r="E9764" s="43">
        <v>1.0</v>
      </c>
      <c r="F9764" s="19" t="s">
        <v>27</v>
      </c>
      <c r="G9764" s="19" t="s">
        <v>28</v>
      </c>
      <c r="H9764" s="44">
        <v>2.5175647E7</v>
      </c>
      <c r="I9764" s="19" t="s">
        <v>77</v>
      </c>
    </row>
    <row r="9765">
      <c r="A9765" s="41">
        <v>44417.0</v>
      </c>
      <c r="B9765" s="19">
        <v>956827.0</v>
      </c>
      <c r="C9765" s="19">
        <v>0.0</v>
      </c>
      <c r="D9765" s="42">
        <v>43.2</v>
      </c>
      <c r="E9765" s="43">
        <v>1.0</v>
      </c>
      <c r="F9765" s="19" t="s">
        <v>27</v>
      </c>
      <c r="G9765" s="19" t="s">
        <v>28</v>
      </c>
      <c r="H9765" s="44">
        <v>2.5175647E7</v>
      </c>
      <c r="I9765" s="19" t="s">
        <v>77</v>
      </c>
    </row>
    <row r="9766">
      <c r="A9766" s="41">
        <v>44417.0</v>
      </c>
      <c r="B9766" s="19">
        <v>956977.0</v>
      </c>
      <c r="C9766" s="19">
        <v>1.0</v>
      </c>
      <c r="D9766" s="42">
        <v>47.6</v>
      </c>
      <c r="E9766" s="43">
        <v>1.0</v>
      </c>
      <c r="F9766" s="19" t="s">
        <v>27</v>
      </c>
      <c r="G9766" s="19" t="s">
        <v>28</v>
      </c>
      <c r="H9766" s="44">
        <v>2.5175647E7</v>
      </c>
      <c r="I9766" s="19" t="s">
        <v>77</v>
      </c>
    </row>
    <row r="9767">
      <c r="A9767" s="41">
        <v>44418.0</v>
      </c>
      <c r="B9767" s="19">
        <v>957733.0</v>
      </c>
      <c r="C9767" s="19">
        <v>0.0</v>
      </c>
      <c r="D9767" s="42">
        <v>64.6</v>
      </c>
      <c r="E9767" s="43">
        <v>1.0</v>
      </c>
      <c r="F9767" s="19" t="s">
        <v>27</v>
      </c>
      <c r="G9767" s="19" t="s">
        <v>28</v>
      </c>
      <c r="H9767" s="44">
        <v>2.5175647E7</v>
      </c>
      <c r="I9767" s="19" t="s">
        <v>77</v>
      </c>
    </row>
    <row r="9768">
      <c r="A9768" s="41">
        <v>44419.0</v>
      </c>
      <c r="B9768" s="19">
        <v>958527.0</v>
      </c>
      <c r="C9768" s="19">
        <v>0.0</v>
      </c>
      <c r="D9768" s="42">
        <v>66.4</v>
      </c>
      <c r="E9768" s="43">
        <v>1.0</v>
      </c>
      <c r="F9768" s="19" t="s">
        <v>27</v>
      </c>
      <c r="G9768" s="19" t="s">
        <v>28</v>
      </c>
      <c r="H9768" s="44">
        <v>2.5175647E7</v>
      </c>
      <c r="I9768" s="19" t="s">
        <v>77</v>
      </c>
    </row>
    <row r="9769">
      <c r="A9769" s="41">
        <v>44421.0</v>
      </c>
      <c r="B9769" s="19">
        <v>959456.0</v>
      </c>
      <c r="C9769" s="19">
        <v>1.0</v>
      </c>
      <c r="D9769" s="42">
        <v>7.5</v>
      </c>
      <c r="E9769" s="43">
        <v>1.0</v>
      </c>
      <c r="F9769" s="19" t="s">
        <v>27</v>
      </c>
      <c r="G9769" s="19" t="s">
        <v>28</v>
      </c>
      <c r="H9769" s="44">
        <v>2.5175647E7</v>
      </c>
      <c r="I9769" s="19" t="s">
        <v>77</v>
      </c>
    </row>
    <row r="9770">
      <c r="A9770" s="41">
        <v>44421.0</v>
      </c>
      <c r="B9770" s="19">
        <v>959601.0</v>
      </c>
      <c r="C9770" s="19">
        <v>0.0</v>
      </c>
      <c r="D9770" s="42">
        <v>12.5</v>
      </c>
      <c r="E9770" s="43">
        <v>1.0</v>
      </c>
      <c r="F9770" s="19" t="s">
        <v>27</v>
      </c>
      <c r="G9770" s="19" t="s">
        <v>28</v>
      </c>
      <c r="H9770" s="44">
        <v>2.5175647E7</v>
      </c>
      <c r="I9770" s="19" t="s">
        <v>77</v>
      </c>
    </row>
    <row r="9771">
      <c r="A9771" s="41">
        <v>44423.0</v>
      </c>
      <c r="B9771" s="19">
        <v>960778.0</v>
      </c>
      <c r="C9771" s="19">
        <v>1.0</v>
      </c>
      <c r="D9771" s="42">
        <v>60.5</v>
      </c>
      <c r="E9771" s="43">
        <v>1.0</v>
      </c>
      <c r="F9771" s="19" t="s">
        <v>27</v>
      </c>
      <c r="G9771" s="19" t="s">
        <v>28</v>
      </c>
      <c r="H9771" s="44">
        <v>2.5175647E7</v>
      </c>
      <c r="I9771" s="19" t="s">
        <v>77</v>
      </c>
    </row>
    <row r="9772">
      <c r="A9772" s="41">
        <v>44423.0</v>
      </c>
      <c r="B9772" s="19">
        <v>961109.0</v>
      </c>
      <c r="C9772" s="19">
        <v>1.0</v>
      </c>
      <c r="D9772" s="42">
        <v>102.4</v>
      </c>
      <c r="E9772" s="43">
        <v>1.0</v>
      </c>
      <c r="F9772" s="19" t="s">
        <v>27</v>
      </c>
      <c r="G9772" s="19" t="s">
        <v>28</v>
      </c>
      <c r="H9772" s="44">
        <v>2.5175647E7</v>
      </c>
      <c r="I9772" s="19" t="s">
        <v>77</v>
      </c>
    </row>
    <row r="9773">
      <c r="A9773" s="41">
        <v>44423.0</v>
      </c>
      <c r="B9773" s="19">
        <v>960723.0</v>
      </c>
      <c r="C9773" s="19">
        <v>0.0</v>
      </c>
      <c r="D9773" s="42">
        <v>36.4</v>
      </c>
      <c r="E9773" s="43">
        <v>1.0</v>
      </c>
      <c r="F9773" s="19" t="s">
        <v>27</v>
      </c>
      <c r="G9773" s="19" t="s">
        <v>28</v>
      </c>
      <c r="H9773" s="44">
        <v>2.5175647E7</v>
      </c>
      <c r="I9773" s="19" t="s">
        <v>77</v>
      </c>
    </row>
    <row r="9774">
      <c r="A9774" s="41">
        <v>44423.0</v>
      </c>
      <c r="B9774" s="19">
        <v>960532.0</v>
      </c>
      <c r="C9774" s="19">
        <v>0.0</v>
      </c>
      <c r="D9774" s="42">
        <v>82.2</v>
      </c>
      <c r="E9774" s="43">
        <v>1.0</v>
      </c>
      <c r="F9774" s="19" t="s">
        <v>27</v>
      </c>
      <c r="G9774" s="19" t="s">
        <v>28</v>
      </c>
      <c r="H9774" s="44">
        <v>2.5175647E7</v>
      </c>
      <c r="I9774" s="19" t="s">
        <v>77</v>
      </c>
    </row>
    <row r="9775">
      <c r="A9775" s="41">
        <v>44409.0</v>
      </c>
      <c r="B9775" s="19">
        <v>949569.0</v>
      </c>
      <c r="C9775" s="19">
        <v>0.0</v>
      </c>
      <c r="D9775" s="42">
        <v>123.2</v>
      </c>
      <c r="E9775" s="43">
        <v>1.0</v>
      </c>
      <c r="F9775" s="19" t="s">
        <v>27</v>
      </c>
      <c r="G9775" s="19" t="s">
        <v>28</v>
      </c>
      <c r="H9775" s="44">
        <v>2.5175647E7</v>
      </c>
      <c r="I9775" s="19" t="s">
        <v>77</v>
      </c>
    </row>
    <row r="9776">
      <c r="A9776" s="41">
        <v>44410.0</v>
      </c>
      <c r="B9776" s="19">
        <v>950578.0</v>
      </c>
      <c r="C9776" s="19">
        <v>0.0</v>
      </c>
      <c r="D9776" s="42">
        <v>90.6</v>
      </c>
      <c r="E9776" s="43">
        <v>1.0</v>
      </c>
      <c r="F9776" s="19" t="s">
        <v>27</v>
      </c>
      <c r="G9776" s="19" t="s">
        <v>28</v>
      </c>
      <c r="H9776" s="44">
        <v>2.5175647E7</v>
      </c>
      <c r="I9776" s="19" t="s">
        <v>77</v>
      </c>
    </row>
    <row r="9777">
      <c r="A9777" s="41">
        <v>44411.0</v>
      </c>
      <c r="B9777" s="19">
        <v>951527.0</v>
      </c>
      <c r="C9777" s="19">
        <v>1.0</v>
      </c>
      <c r="D9777" s="42">
        <v>145.9</v>
      </c>
      <c r="E9777" s="43">
        <v>1.0</v>
      </c>
      <c r="F9777" s="19" t="s">
        <v>27</v>
      </c>
      <c r="G9777" s="19" t="s">
        <v>28</v>
      </c>
      <c r="H9777" s="44">
        <v>2.5175647E7</v>
      </c>
      <c r="I9777" s="19" t="s">
        <v>77</v>
      </c>
    </row>
    <row r="9778">
      <c r="A9778" s="41">
        <v>44412.0</v>
      </c>
      <c r="B9778" s="19">
        <v>952083.0</v>
      </c>
      <c r="C9778" s="19">
        <v>1.0</v>
      </c>
      <c r="D9778" s="42">
        <v>36.3</v>
      </c>
      <c r="E9778" s="43">
        <v>1.0</v>
      </c>
      <c r="F9778" s="19" t="s">
        <v>27</v>
      </c>
      <c r="G9778" s="19" t="s">
        <v>28</v>
      </c>
      <c r="H9778" s="44">
        <v>2.5175647E7</v>
      </c>
      <c r="I9778" s="19" t="s">
        <v>77</v>
      </c>
    </row>
    <row r="9779">
      <c r="A9779" s="41">
        <v>44413.0</v>
      </c>
      <c r="B9779" s="19">
        <v>953388.0</v>
      </c>
      <c r="C9779" s="19">
        <v>0.0</v>
      </c>
      <c r="D9779" s="42">
        <v>68.3</v>
      </c>
      <c r="E9779" s="43">
        <v>1.0</v>
      </c>
      <c r="F9779" s="19" t="s">
        <v>27</v>
      </c>
      <c r="G9779" s="19" t="s">
        <v>28</v>
      </c>
      <c r="H9779" s="44">
        <v>2.5175647E7</v>
      </c>
      <c r="I9779" s="19" t="s">
        <v>77</v>
      </c>
    </row>
    <row r="9780">
      <c r="A9780" s="41">
        <v>44413.0</v>
      </c>
      <c r="B9780" s="19">
        <v>953063.0</v>
      </c>
      <c r="C9780" s="19">
        <v>0.0</v>
      </c>
      <c r="D9780" s="42">
        <v>66.5</v>
      </c>
      <c r="E9780" s="43">
        <v>1.0</v>
      </c>
      <c r="F9780" s="19" t="s">
        <v>27</v>
      </c>
      <c r="G9780" s="19" t="s">
        <v>28</v>
      </c>
      <c r="H9780" s="44">
        <v>2.5175647E7</v>
      </c>
      <c r="I9780" s="19" t="s">
        <v>77</v>
      </c>
    </row>
    <row r="9781">
      <c r="A9781" s="41">
        <v>44415.0</v>
      </c>
      <c r="B9781" s="19">
        <v>954950.0</v>
      </c>
      <c r="C9781" s="19">
        <v>1.0</v>
      </c>
      <c r="D9781" s="42">
        <v>44.7</v>
      </c>
      <c r="E9781" s="43">
        <v>1.0</v>
      </c>
      <c r="F9781" s="19" t="s">
        <v>27</v>
      </c>
      <c r="G9781" s="19" t="s">
        <v>28</v>
      </c>
      <c r="H9781" s="44">
        <v>2.5175647E7</v>
      </c>
      <c r="I9781" s="19" t="s">
        <v>77</v>
      </c>
    </row>
    <row r="9782">
      <c r="A9782" s="41">
        <v>44417.0</v>
      </c>
      <c r="B9782" s="19">
        <v>956906.0</v>
      </c>
      <c r="C9782" s="19">
        <v>0.0</v>
      </c>
      <c r="D9782" s="42">
        <v>87.1</v>
      </c>
      <c r="E9782" s="43">
        <v>1.0</v>
      </c>
      <c r="F9782" s="19" t="s">
        <v>27</v>
      </c>
      <c r="G9782" s="19" t="s">
        <v>28</v>
      </c>
      <c r="H9782" s="44">
        <v>2.5175647E7</v>
      </c>
      <c r="I9782" s="19" t="s">
        <v>77</v>
      </c>
    </row>
    <row r="9783">
      <c r="A9783" s="41">
        <v>44417.0</v>
      </c>
      <c r="B9783" s="19">
        <v>956791.0</v>
      </c>
      <c r="C9783" s="19">
        <v>0.0</v>
      </c>
      <c r="D9783" s="42">
        <v>575.4</v>
      </c>
      <c r="E9783" s="43">
        <v>1.0</v>
      </c>
      <c r="F9783" s="19" t="s">
        <v>27</v>
      </c>
      <c r="G9783" s="19" t="s">
        <v>28</v>
      </c>
      <c r="H9783" s="44">
        <v>2.5175647E7</v>
      </c>
      <c r="I9783" s="19" t="s">
        <v>77</v>
      </c>
    </row>
    <row r="9784">
      <c r="A9784" s="41">
        <v>44417.0</v>
      </c>
      <c r="B9784" s="19">
        <v>956807.0</v>
      </c>
      <c r="C9784" s="19">
        <v>0.0</v>
      </c>
      <c r="D9784" s="42">
        <v>575.4</v>
      </c>
      <c r="E9784" s="43">
        <v>1.0</v>
      </c>
      <c r="F9784" s="19" t="s">
        <v>27</v>
      </c>
      <c r="G9784" s="19" t="s">
        <v>28</v>
      </c>
      <c r="H9784" s="44">
        <v>2.5175647E7</v>
      </c>
      <c r="I9784" s="19" t="s">
        <v>77</v>
      </c>
    </row>
    <row r="9785">
      <c r="A9785" s="41">
        <v>44417.0</v>
      </c>
      <c r="B9785" s="19">
        <v>957078.0</v>
      </c>
      <c r="C9785" s="19">
        <v>1.0</v>
      </c>
      <c r="D9785" s="42">
        <v>28.9</v>
      </c>
      <c r="E9785" s="43">
        <v>1.0</v>
      </c>
      <c r="F9785" s="19" t="s">
        <v>27</v>
      </c>
      <c r="G9785" s="19" t="s">
        <v>28</v>
      </c>
      <c r="H9785" s="44">
        <v>2.5175647E7</v>
      </c>
      <c r="I9785" s="19" t="s">
        <v>77</v>
      </c>
    </row>
    <row r="9786">
      <c r="A9786" s="41">
        <v>44420.0</v>
      </c>
      <c r="B9786" s="19">
        <v>958833.0</v>
      </c>
      <c r="C9786" s="19">
        <v>1.0</v>
      </c>
      <c r="D9786" s="42">
        <v>37.7</v>
      </c>
      <c r="E9786" s="43">
        <v>1.0</v>
      </c>
      <c r="F9786" s="19" t="s">
        <v>27</v>
      </c>
      <c r="G9786" s="19" t="s">
        <v>28</v>
      </c>
      <c r="H9786" s="44">
        <v>2.5175647E7</v>
      </c>
      <c r="I9786" s="19" t="s">
        <v>77</v>
      </c>
    </row>
    <row r="9787">
      <c r="A9787" s="41">
        <v>44421.0</v>
      </c>
      <c r="B9787" s="19">
        <v>959790.0</v>
      </c>
      <c r="C9787" s="19">
        <v>1.0</v>
      </c>
      <c r="D9787" s="42">
        <v>164.8</v>
      </c>
      <c r="E9787" s="43">
        <v>1.0</v>
      </c>
      <c r="F9787" s="19" t="s">
        <v>27</v>
      </c>
      <c r="G9787" s="19" t="s">
        <v>28</v>
      </c>
      <c r="H9787" s="44">
        <v>2.5175647E7</v>
      </c>
      <c r="I9787" s="19" t="s">
        <v>77</v>
      </c>
    </row>
    <row r="9788">
      <c r="A9788" s="41">
        <v>44421.0</v>
      </c>
      <c r="B9788" s="19">
        <v>959824.0</v>
      </c>
      <c r="C9788" s="19">
        <v>0.0</v>
      </c>
      <c r="D9788" s="42">
        <v>102.9</v>
      </c>
      <c r="E9788" s="43">
        <v>1.0</v>
      </c>
      <c r="F9788" s="19" t="s">
        <v>27</v>
      </c>
      <c r="G9788" s="19" t="s">
        <v>28</v>
      </c>
      <c r="H9788" s="44">
        <v>2.5175647E7</v>
      </c>
      <c r="I9788" s="19" t="s">
        <v>77</v>
      </c>
    </row>
    <row r="9789">
      <c r="A9789" s="41">
        <v>44421.0</v>
      </c>
      <c r="B9789" s="19">
        <v>959898.0</v>
      </c>
      <c r="C9789" s="19">
        <v>1.0</v>
      </c>
      <c r="D9789" s="42">
        <v>29.4</v>
      </c>
      <c r="E9789" s="43">
        <v>1.0</v>
      </c>
      <c r="F9789" s="19" t="s">
        <v>27</v>
      </c>
      <c r="G9789" s="19" t="s">
        <v>28</v>
      </c>
      <c r="H9789" s="44">
        <v>2.5175647E7</v>
      </c>
      <c r="I9789" s="19" t="s">
        <v>77</v>
      </c>
    </row>
    <row r="9790">
      <c r="A9790" s="41">
        <v>44423.0</v>
      </c>
      <c r="B9790" s="19">
        <v>960840.0</v>
      </c>
      <c r="C9790" s="19">
        <v>0.0</v>
      </c>
      <c r="D9790" s="42">
        <v>79.6</v>
      </c>
      <c r="E9790" s="43">
        <v>1.0</v>
      </c>
      <c r="F9790" s="19" t="s">
        <v>27</v>
      </c>
      <c r="G9790" s="19" t="s">
        <v>28</v>
      </c>
      <c r="H9790" s="44">
        <v>2.5175647E7</v>
      </c>
      <c r="I9790" s="19" t="s">
        <v>77</v>
      </c>
    </row>
    <row r="9791">
      <c r="A9791" s="41">
        <v>44423.0</v>
      </c>
      <c r="B9791" s="19">
        <v>960648.0</v>
      </c>
      <c r="C9791" s="19">
        <v>0.0</v>
      </c>
      <c r="D9791" s="42">
        <v>91.0</v>
      </c>
      <c r="E9791" s="43">
        <v>1.0</v>
      </c>
      <c r="F9791" s="19" t="s">
        <v>27</v>
      </c>
      <c r="G9791" s="19" t="s">
        <v>28</v>
      </c>
      <c r="H9791" s="44">
        <v>2.5175647E7</v>
      </c>
      <c r="I9791" s="19" t="s">
        <v>77</v>
      </c>
    </row>
    <row r="9792">
      <c r="A9792" s="41">
        <v>44410.0</v>
      </c>
      <c r="B9792" s="19">
        <v>950945.0</v>
      </c>
      <c r="C9792" s="19">
        <v>0.0</v>
      </c>
      <c r="D9792" s="42">
        <v>108.4</v>
      </c>
      <c r="E9792" s="43">
        <v>1.0</v>
      </c>
      <c r="F9792" s="19" t="s">
        <v>27</v>
      </c>
      <c r="G9792" s="19" t="s">
        <v>28</v>
      </c>
      <c r="H9792" s="44">
        <v>2.5175647E7</v>
      </c>
      <c r="I9792" s="19" t="s">
        <v>77</v>
      </c>
    </row>
    <row r="9793">
      <c r="A9793" s="41">
        <v>44410.0</v>
      </c>
      <c r="B9793" s="19">
        <v>950318.0</v>
      </c>
      <c r="C9793" s="19">
        <v>0.0</v>
      </c>
      <c r="D9793" s="42">
        <v>36.8</v>
      </c>
      <c r="E9793" s="43">
        <v>1.0</v>
      </c>
      <c r="F9793" s="19" t="s">
        <v>27</v>
      </c>
      <c r="G9793" s="19" t="s">
        <v>28</v>
      </c>
      <c r="H9793" s="44">
        <v>2.5175647E7</v>
      </c>
      <c r="I9793" s="19" t="s">
        <v>77</v>
      </c>
    </row>
    <row r="9794">
      <c r="A9794" s="41">
        <v>44411.0</v>
      </c>
      <c r="B9794" s="19">
        <v>951488.0</v>
      </c>
      <c r="C9794" s="19">
        <v>1.0</v>
      </c>
      <c r="D9794" s="42">
        <v>54.5</v>
      </c>
      <c r="E9794" s="43">
        <v>1.0</v>
      </c>
      <c r="F9794" s="19" t="s">
        <v>27</v>
      </c>
      <c r="G9794" s="19" t="s">
        <v>28</v>
      </c>
      <c r="H9794" s="44">
        <v>2.5175647E7</v>
      </c>
      <c r="I9794" s="19" t="s">
        <v>77</v>
      </c>
    </row>
    <row r="9795">
      <c r="A9795" s="41">
        <v>44413.0</v>
      </c>
      <c r="B9795" s="19">
        <v>953378.0</v>
      </c>
      <c r="C9795" s="19">
        <v>0.0</v>
      </c>
      <c r="D9795" s="42">
        <v>59.4</v>
      </c>
      <c r="E9795" s="43">
        <v>1.0</v>
      </c>
      <c r="F9795" s="19" t="s">
        <v>27</v>
      </c>
      <c r="G9795" s="19" t="s">
        <v>28</v>
      </c>
      <c r="H9795" s="44">
        <v>2.5175647E7</v>
      </c>
      <c r="I9795" s="19" t="s">
        <v>77</v>
      </c>
    </row>
    <row r="9796">
      <c r="A9796" s="41">
        <v>44413.0</v>
      </c>
      <c r="B9796" s="19">
        <v>952913.0</v>
      </c>
      <c r="C9796" s="19">
        <v>0.0</v>
      </c>
      <c r="D9796" s="42">
        <v>21.4</v>
      </c>
      <c r="E9796" s="43">
        <v>1.0</v>
      </c>
      <c r="F9796" s="19" t="s">
        <v>27</v>
      </c>
      <c r="G9796" s="19" t="s">
        <v>28</v>
      </c>
      <c r="H9796" s="44">
        <v>2.5175647E7</v>
      </c>
      <c r="I9796" s="19" t="s">
        <v>77</v>
      </c>
    </row>
    <row r="9797">
      <c r="A9797" s="41">
        <v>44416.0</v>
      </c>
      <c r="B9797" s="19">
        <v>955405.0</v>
      </c>
      <c r="C9797" s="19">
        <v>0.0</v>
      </c>
      <c r="D9797" s="42">
        <v>35.0</v>
      </c>
      <c r="E9797" s="43">
        <v>1.0</v>
      </c>
      <c r="F9797" s="19" t="s">
        <v>27</v>
      </c>
      <c r="G9797" s="19" t="s">
        <v>28</v>
      </c>
      <c r="H9797" s="44">
        <v>2.5175647E7</v>
      </c>
      <c r="I9797" s="19" t="s">
        <v>77</v>
      </c>
    </row>
    <row r="9798">
      <c r="A9798" s="41">
        <v>44416.0</v>
      </c>
      <c r="B9798" s="19">
        <v>955654.0</v>
      </c>
      <c r="C9798" s="19">
        <v>0.0</v>
      </c>
      <c r="D9798" s="42">
        <v>65.4</v>
      </c>
      <c r="E9798" s="43">
        <v>1.0</v>
      </c>
      <c r="F9798" s="19" t="s">
        <v>27</v>
      </c>
      <c r="G9798" s="19" t="s">
        <v>28</v>
      </c>
      <c r="H9798" s="44">
        <v>2.5175647E7</v>
      </c>
      <c r="I9798" s="19" t="s">
        <v>77</v>
      </c>
    </row>
    <row r="9799">
      <c r="A9799" s="41">
        <v>44416.0</v>
      </c>
      <c r="B9799" s="19">
        <v>955436.0</v>
      </c>
      <c r="C9799" s="19">
        <v>0.0</v>
      </c>
      <c r="D9799" s="42">
        <v>44.1</v>
      </c>
      <c r="E9799" s="43">
        <v>1.0</v>
      </c>
      <c r="F9799" s="19" t="s">
        <v>27</v>
      </c>
      <c r="G9799" s="19" t="s">
        <v>28</v>
      </c>
      <c r="H9799" s="44">
        <v>2.5175647E7</v>
      </c>
      <c r="I9799" s="19" t="s">
        <v>77</v>
      </c>
    </row>
    <row r="9800">
      <c r="A9800" s="41">
        <v>44416.0</v>
      </c>
      <c r="B9800" s="19">
        <v>956256.0</v>
      </c>
      <c r="C9800" s="19">
        <v>1.0</v>
      </c>
      <c r="D9800" s="42">
        <v>31.1</v>
      </c>
      <c r="E9800" s="43">
        <v>1.0</v>
      </c>
      <c r="F9800" s="19" t="s">
        <v>27</v>
      </c>
      <c r="G9800" s="19" t="s">
        <v>28</v>
      </c>
      <c r="H9800" s="44">
        <v>2.5175647E7</v>
      </c>
      <c r="I9800" s="19" t="s">
        <v>77</v>
      </c>
    </row>
    <row r="9801">
      <c r="A9801" s="41">
        <v>44417.0</v>
      </c>
      <c r="B9801" s="19">
        <v>956380.0</v>
      </c>
      <c r="C9801" s="19">
        <v>1.0</v>
      </c>
      <c r="D9801" s="42">
        <v>65.3</v>
      </c>
      <c r="E9801" s="43">
        <v>1.0</v>
      </c>
      <c r="F9801" s="19" t="s">
        <v>27</v>
      </c>
      <c r="G9801" s="19" t="s">
        <v>28</v>
      </c>
      <c r="H9801" s="44">
        <v>2.5175647E7</v>
      </c>
      <c r="I9801" s="19" t="s">
        <v>77</v>
      </c>
    </row>
    <row r="9802">
      <c r="A9802" s="41">
        <v>44417.0</v>
      </c>
      <c r="B9802" s="19">
        <v>957118.0</v>
      </c>
      <c r="C9802" s="19">
        <v>0.0</v>
      </c>
      <c r="D9802" s="42">
        <v>71.7</v>
      </c>
      <c r="E9802" s="43">
        <v>1.0</v>
      </c>
      <c r="F9802" s="19" t="s">
        <v>27</v>
      </c>
      <c r="G9802" s="19" t="s">
        <v>28</v>
      </c>
      <c r="H9802" s="44">
        <v>2.5175647E7</v>
      </c>
      <c r="I9802" s="19" t="s">
        <v>77</v>
      </c>
    </row>
    <row r="9803">
      <c r="A9803" s="41">
        <v>44417.0</v>
      </c>
      <c r="B9803" s="19">
        <v>956515.0</v>
      </c>
      <c r="C9803" s="19">
        <v>0.0</v>
      </c>
      <c r="D9803" s="42">
        <v>33.6</v>
      </c>
      <c r="E9803" s="43">
        <v>1.0</v>
      </c>
      <c r="F9803" s="19" t="s">
        <v>27</v>
      </c>
      <c r="G9803" s="19" t="s">
        <v>28</v>
      </c>
      <c r="H9803" s="44">
        <v>2.5175647E7</v>
      </c>
      <c r="I9803" s="19" t="s">
        <v>77</v>
      </c>
    </row>
    <row r="9804">
      <c r="A9804" s="41">
        <v>44417.0</v>
      </c>
      <c r="B9804" s="19">
        <v>957068.0</v>
      </c>
      <c r="C9804" s="19">
        <v>0.0</v>
      </c>
      <c r="D9804" s="42">
        <v>91.3</v>
      </c>
      <c r="E9804" s="43">
        <v>1.0</v>
      </c>
      <c r="F9804" s="19" t="s">
        <v>27</v>
      </c>
      <c r="G9804" s="19" t="s">
        <v>28</v>
      </c>
      <c r="H9804" s="44">
        <v>2.5175647E7</v>
      </c>
      <c r="I9804" s="19" t="s">
        <v>77</v>
      </c>
    </row>
    <row r="9805">
      <c r="A9805" s="41">
        <v>44418.0</v>
      </c>
      <c r="B9805" s="19">
        <v>957797.0</v>
      </c>
      <c r="C9805" s="19">
        <v>0.0</v>
      </c>
      <c r="D9805" s="42">
        <v>131.3</v>
      </c>
      <c r="E9805" s="43">
        <v>1.0</v>
      </c>
      <c r="F9805" s="19" t="s">
        <v>27</v>
      </c>
      <c r="G9805" s="19" t="s">
        <v>28</v>
      </c>
      <c r="H9805" s="44">
        <v>2.5175647E7</v>
      </c>
      <c r="I9805" s="19" t="s">
        <v>77</v>
      </c>
    </row>
    <row r="9806">
      <c r="A9806" s="41">
        <v>44419.0</v>
      </c>
      <c r="B9806" s="19">
        <v>958404.0</v>
      </c>
      <c r="C9806" s="19">
        <v>0.0</v>
      </c>
      <c r="D9806" s="42">
        <v>77.6</v>
      </c>
      <c r="E9806" s="43">
        <v>1.0</v>
      </c>
      <c r="F9806" s="19" t="s">
        <v>27</v>
      </c>
      <c r="G9806" s="19" t="s">
        <v>28</v>
      </c>
      <c r="H9806" s="44">
        <v>2.5175647E7</v>
      </c>
      <c r="I9806" s="19" t="s">
        <v>77</v>
      </c>
    </row>
    <row r="9807">
      <c r="A9807" s="41">
        <v>44421.0</v>
      </c>
      <c r="B9807" s="19">
        <v>959492.0</v>
      </c>
      <c r="C9807" s="19">
        <v>1.0</v>
      </c>
      <c r="D9807" s="42">
        <v>72.5</v>
      </c>
      <c r="E9807" s="43">
        <v>1.0</v>
      </c>
      <c r="F9807" s="19" t="s">
        <v>27</v>
      </c>
      <c r="G9807" s="19" t="s">
        <v>28</v>
      </c>
      <c r="H9807" s="44">
        <v>2.5175647E7</v>
      </c>
      <c r="I9807" s="19" t="s">
        <v>77</v>
      </c>
    </row>
    <row r="9808">
      <c r="A9808" s="41">
        <v>44421.0</v>
      </c>
      <c r="B9808" s="19">
        <v>959513.0</v>
      </c>
      <c r="C9808" s="19">
        <v>0.0</v>
      </c>
      <c r="D9808" s="42">
        <v>112.4</v>
      </c>
      <c r="E9808" s="43">
        <v>1.0</v>
      </c>
      <c r="F9808" s="19" t="s">
        <v>27</v>
      </c>
      <c r="G9808" s="19" t="s">
        <v>28</v>
      </c>
      <c r="H9808" s="44">
        <v>2.5175647E7</v>
      </c>
      <c r="I9808" s="19" t="s">
        <v>77</v>
      </c>
    </row>
    <row r="9809">
      <c r="A9809" s="41">
        <v>44422.0</v>
      </c>
      <c r="B9809" s="19">
        <v>960205.0</v>
      </c>
      <c r="C9809" s="19">
        <v>1.0</v>
      </c>
      <c r="D9809" s="42">
        <v>19.8</v>
      </c>
      <c r="E9809" s="43">
        <v>1.0</v>
      </c>
      <c r="F9809" s="19" t="s">
        <v>27</v>
      </c>
      <c r="G9809" s="19" t="s">
        <v>28</v>
      </c>
      <c r="H9809" s="44">
        <v>2.5175647E7</v>
      </c>
      <c r="I9809" s="19" t="s">
        <v>77</v>
      </c>
    </row>
    <row r="9810">
      <c r="A9810" s="41">
        <v>44423.0</v>
      </c>
      <c r="B9810" s="19">
        <v>961192.0</v>
      </c>
      <c r="C9810" s="19">
        <v>0.0</v>
      </c>
      <c r="D9810" s="42">
        <v>94.2</v>
      </c>
      <c r="E9810" s="43">
        <v>1.0</v>
      </c>
      <c r="F9810" s="19" t="s">
        <v>27</v>
      </c>
      <c r="G9810" s="19" t="s">
        <v>28</v>
      </c>
      <c r="H9810" s="44">
        <v>2.5175647E7</v>
      </c>
      <c r="I9810" s="19" t="s">
        <v>77</v>
      </c>
    </row>
    <row r="9811">
      <c r="A9811" s="41">
        <v>44410.0</v>
      </c>
      <c r="B9811" s="19">
        <v>950991.0</v>
      </c>
      <c r="C9811" s="19">
        <v>0.0</v>
      </c>
      <c r="D9811" s="42">
        <v>70.0</v>
      </c>
      <c r="E9811" s="43">
        <v>1.0</v>
      </c>
      <c r="F9811" s="19" t="s">
        <v>27</v>
      </c>
      <c r="G9811" s="19" t="s">
        <v>28</v>
      </c>
      <c r="H9811" s="44">
        <v>2.5175647E7</v>
      </c>
      <c r="I9811" s="19" t="s">
        <v>77</v>
      </c>
    </row>
    <row r="9812">
      <c r="A9812" s="41">
        <v>44410.0</v>
      </c>
      <c r="B9812" s="19">
        <v>950633.0</v>
      </c>
      <c r="C9812" s="19">
        <v>0.0</v>
      </c>
      <c r="D9812" s="42">
        <v>24.6</v>
      </c>
      <c r="E9812" s="43">
        <v>1.0</v>
      </c>
      <c r="F9812" s="19" t="s">
        <v>27</v>
      </c>
      <c r="G9812" s="19" t="s">
        <v>28</v>
      </c>
      <c r="H9812" s="44">
        <v>2.5175647E7</v>
      </c>
      <c r="I9812" s="19" t="s">
        <v>77</v>
      </c>
    </row>
    <row r="9813">
      <c r="A9813" s="41">
        <v>44411.0</v>
      </c>
      <c r="B9813" s="19">
        <v>951099.0</v>
      </c>
      <c r="C9813" s="19">
        <v>1.0</v>
      </c>
      <c r="D9813" s="42">
        <v>319.0</v>
      </c>
      <c r="E9813" s="43">
        <v>1.0</v>
      </c>
      <c r="F9813" s="19" t="s">
        <v>27</v>
      </c>
      <c r="G9813" s="19" t="s">
        <v>28</v>
      </c>
      <c r="H9813" s="44">
        <v>2.5175647E7</v>
      </c>
      <c r="I9813" s="19" t="s">
        <v>77</v>
      </c>
    </row>
    <row r="9814">
      <c r="A9814" s="41">
        <v>44411.0</v>
      </c>
      <c r="B9814" s="19">
        <v>951408.0</v>
      </c>
      <c r="C9814" s="19">
        <v>1.0</v>
      </c>
      <c r="D9814" s="42">
        <v>12.9</v>
      </c>
      <c r="E9814" s="43">
        <v>1.0</v>
      </c>
      <c r="F9814" s="19" t="s">
        <v>27</v>
      </c>
      <c r="G9814" s="19" t="s">
        <v>28</v>
      </c>
      <c r="H9814" s="44">
        <v>2.5175647E7</v>
      </c>
      <c r="I9814" s="19" t="s">
        <v>77</v>
      </c>
    </row>
    <row r="9815">
      <c r="A9815" s="41">
        <v>44411.0</v>
      </c>
      <c r="C9815" s="19">
        <v>0.0</v>
      </c>
      <c r="D9815" s="42">
        <v>319.0</v>
      </c>
      <c r="E9815" s="43">
        <v>1.0</v>
      </c>
      <c r="F9815" s="19" t="s">
        <v>27</v>
      </c>
      <c r="G9815" s="19" t="s">
        <v>28</v>
      </c>
      <c r="H9815" s="44">
        <v>2.5175647E7</v>
      </c>
      <c r="I9815" s="19" t="s">
        <v>77</v>
      </c>
    </row>
    <row r="9816">
      <c r="A9816" s="41">
        <v>44412.0</v>
      </c>
      <c r="B9816" s="19">
        <v>952265.0</v>
      </c>
      <c r="C9816" s="19">
        <v>1.0</v>
      </c>
      <c r="D9816" s="42">
        <v>132.7</v>
      </c>
      <c r="E9816" s="43">
        <v>1.0</v>
      </c>
      <c r="F9816" s="19" t="s">
        <v>27</v>
      </c>
      <c r="G9816" s="19" t="s">
        <v>28</v>
      </c>
      <c r="H9816" s="44">
        <v>2.5175647E7</v>
      </c>
      <c r="I9816" s="19" t="s">
        <v>77</v>
      </c>
    </row>
    <row r="9817">
      <c r="A9817" s="41">
        <v>44415.0</v>
      </c>
      <c r="B9817" s="19">
        <v>954863.0</v>
      </c>
      <c r="C9817" s="19">
        <v>0.0</v>
      </c>
      <c r="D9817" s="42">
        <v>24.8</v>
      </c>
      <c r="E9817" s="43">
        <v>1.0</v>
      </c>
      <c r="F9817" s="19" t="s">
        <v>27</v>
      </c>
      <c r="G9817" s="19" t="s">
        <v>28</v>
      </c>
      <c r="H9817" s="44">
        <v>2.5175647E7</v>
      </c>
      <c r="I9817" s="19" t="s">
        <v>77</v>
      </c>
    </row>
    <row r="9818">
      <c r="A9818" s="41">
        <v>44415.0</v>
      </c>
      <c r="B9818" s="19">
        <v>954941.0</v>
      </c>
      <c r="C9818" s="19">
        <v>0.0</v>
      </c>
      <c r="D9818" s="42">
        <v>37.9</v>
      </c>
      <c r="E9818" s="43">
        <v>1.0</v>
      </c>
      <c r="F9818" s="19" t="s">
        <v>27</v>
      </c>
      <c r="G9818" s="19" t="s">
        <v>28</v>
      </c>
      <c r="H9818" s="44">
        <v>2.5175647E7</v>
      </c>
      <c r="I9818" s="19" t="s">
        <v>77</v>
      </c>
    </row>
    <row r="9819">
      <c r="A9819" s="41">
        <v>44415.0</v>
      </c>
      <c r="B9819" s="19">
        <v>954608.0</v>
      </c>
      <c r="C9819" s="19">
        <v>0.0</v>
      </c>
      <c r="D9819" s="42">
        <v>28.5</v>
      </c>
      <c r="E9819" s="43">
        <v>1.0</v>
      </c>
      <c r="F9819" s="19" t="s">
        <v>27</v>
      </c>
      <c r="G9819" s="19" t="s">
        <v>28</v>
      </c>
      <c r="H9819" s="44">
        <v>2.5175647E7</v>
      </c>
      <c r="I9819" s="19" t="s">
        <v>77</v>
      </c>
    </row>
    <row r="9820">
      <c r="A9820" s="41">
        <v>44416.0</v>
      </c>
      <c r="B9820" s="19">
        <v>955496.0</v>
      </c>
      <c r="C9820" s="19">
        <v>0.0</v>
      </c>
      <c r="D9820" s="42">
        <v>65.1</v>
      </c>
      <c r="E9820" s="43">
        <v>1.0</v>
      </c>
      <c r="F9820" s="19" t="s">
        <v>27</v>
      </c>
      <c r="G9820" s="19" t="s">
        <v>28</v>
      </c>
      <c r="H9820" s="44">
        <v>2.5175647E7</v>
      </c>
      <c r="I9820" s="19" t="s">
        <v>77</v>
      </c>
    </row>
    <row r="9821">
      <c r="A9821" s="41">
        <v>44416.0</v>
      </c>
      <c r="B9821" s="19">
        <v>955310.0</v>
      </c>
      <c r="C9821" s="19">
        <v>0.0</v>
      </c>
      <c r="D9821" s="42">
        <v>23.1</v>
      </c>
      <c r="E9821" s="43">
        <v>1.0</v>
      </c>
      <c r="F9821" s="19" t="s">
        <v>27</v>
      </c>
      <c r="G9821" s="19" t="s">
        <v>28</v>
      </c>
      <c r="H9821" s="44">
        <v>2.5175647E7</v>
      </c>
      <c r="I9821" s="19" t="s">
        <v>77</v>
      </c>
    </row>
    <row r="9822">
      <c r="A9822" s="41">
        <v>44416.0</v>
      </c>
      <c r="B9822" s="19">
        <v>955363.0</v>
      </c>
      <c r="C9822" s="19">
        <v>0.0</v>
      </c>
      <c r="D9822" s="42">
        <v>9.1</v>
      </c>
      <c r="E9822" s="43">
        <v>1.0</v>
      </c>
      <c r="F9822" s="19" t="s">
        <v>27</v>
      </c>
      <c r="G9822" s="19" t="s">
        <v>28</v>
      </c>
      <c r="H9822" s="44">
        <v>2.5175647E7</v>
      </c>
      <c r="I9822" s="19" t="s">
        <v>77</v>
      </c>
    </row>
    <row r="9823">
      <c r="A9823" s="41">
        <v>44418.0</v>
      </c>
      <c r="B9823" s="19">
        <v>957829.0</v>
      </c>
      <c r="C9823" s="19">
        <v>0.0</v>
      </c>
      <c r="D9823" s="42">
        <v>111.3</v>
      </c>
      <c r="E9823" s="43">
        <v>1.0</v>
      </c>
      <c r="F9823" s="19" t="s">
        <v>27</v>
      </c>
      <c r="G9823" s="19" t="s">
        <v>28</v>
      </c>
      <c r="H9823" s="44">
        <v>2.5175647E7</v>
      </c>
      <c r="I9823" s="19" t="s">
        <v>77</v>
      </c>
    </row>
    <row r="9824">
      <c r="A9824" s="41">
        <v>44418.0</v>
      </c>
      <c r="B9824" s="19">
        <v>957837.0</v>
      </c>
      <c r="C9824" s="19">
        <v>0.0</v>
      </c>
      <c r="D9824" s="42">
        <v>68.3</v>
      </c>
      <c r="E9824" s="43">
        <v>1.0</v>
      </c>
      <c r="F9824" s="19" t="s">
        <v>27</v>
      </c>
      <c r="G9824" s="19" t="s">
        <v>28</v>
      </c>
      <c r="H9824" s="44">
        <v>2.5175647E7</v>
      </c>
      <c r="I9824" s="19" t="s">
        <v>77</v>
      </c>
    </row>
    <row r="9825">
      <c r="A9825" s="41">
        <v>44418.0</v>
      </c>
      <c r="B9825" s="19">
        <v>957655.0</v>
      </c>
      <c r="C9825" s="19">
        <v>0.0</v>
      </c>
      <c r="D9825" s="42">
        <v>45.9</v>
      </c>
      <c r="E9825" s="43">
        <v>1.0</v>
      </c>
      <c r="F9825" s="19" t="s">
        <v>27</v>
      </c>
      <c r="G9825" s="19" t="s">
        <v>28</v>
      </c>
      <c r="H9825" s="44">
        <v>2.5175647E7</v>
      </c>
      <c r="I9825" s="19" t="s">
        <v>77</v>
      </c>
    </row>
    <row r="9826">
      <c r="A9826" s="41">
        <v>44419.0</v>
      </c>
      <c r="B9826" s="19">
        <v>958189.0</v>
      </c>
      <c r="C9826" s="19">
        <v>1.0</v>
      </c>
      <c r="D9826" s="42">
        <v>58.0</v>
      </c>
      <c r="E9826" s="43">
        <v>1.0</v>
      </c>
      <c r="F9826" s="19" t="s">
        <v>27</v>
      </c>
      <c r="G9826" s="19" t="s">
        <v>28</v>
      </c>
      <c r="H9826" s="44">
        <v>2.5175647E7</v>
      </c>
      <c r="I9826" s="19" t="s">
        <v>77</v>
      </c>
    </row>
    <row r="9827">
      <c r="A9827" s="41">
        <v>44423.0</v>
      </c>
      <c r="B9827" s="19">
        <v>960815.0</v>
      </c>
      <c r="C9827" s="19">
        <v>0.0</v>
      </c>
      <c r="D9827" s="42">
        <v>24.6</v>
      </c>
      <c r="E9827" s="43">
        <v>1.0</v>
      </c>
      <c r="F9827" s="19" t="s">
        <v>27</v>
      </c>
      <c r="G9827" s="19" t="s">
        <v>28</v>
      </c>
      <c r="H9827" s="44">
        <v>2.5175647E7</v>
      </c>
      <c r="I9827" s="19" t="s">
        <v>77</v>
      </c>
    </row>
    <row r="9828">
      <c r="A9828" s="41">
        <v>44409.0</v>
      </c>
      <c r="B9828" s="19">
        <v>949755.0</v>
      </c>
      <c r="C9828" s="19">
        <v>0.0</v>
      </c>
      <c r="D9828" s="42">
        <v>57.6</v>
      </c>
      <c r="E9828" s="43">
        <v>1.0</v>
      </c>
      <c r="F9828" s="19" t="s">
        <v>27</v>
      </c>
      <c r="G9828" s="19" t="s">
        <v>28</v>
      </c>
      <c r="H9828" s="44">
        <v>2.5175647E7</v>
      </c>
      <c r="I9828" s="19" t="s">
        <v>77</v>
      </c>
    </row>
    <row r="9829">
      <c r="A9829" s="41">
        <v>44410.0</v>
      </c>
      <c r="B9829" s="19">
        <v>950319.0</v>
      </c>
      <c r="C9829" s="19">
        <v>1.0</v>
      </c>
      <c r="D9829" s="42">
        <v>50.8</v>
      </c>
      <c r="E9829" s="43">
        <v>1.0</v>
      </c>
      <c r="F9829" s="19" t="s">
        <v>27</v>
      </c>
      <c r="G9829" s="19" t="s">
        <v>28</v>
      </c>
      <c r="H9829" s="44">
        <v>2.5175647E7</v>
      </c>
      <c r="I9829" s="19" t="s">
        <v>77</v>
      </c>
    </row>
    <row r="9830">
      <c r="A9830" s="41">
        <v>44410.0</v>
      </c>
      <c r="B9830" s="19">
        <v>950454.0</v>
      </c>
      <c r="C9830" s="19">
        <v>1.0</v>
      </c>
      <c r="D9830" s="42">
        <v>49.6</v>
      </c>
      <c r="E9830" s="43">
        <v>1.0</v>
      </c>
      <c r="F9830" s="19" t="s">
        <v>27</v>
      </c>
      <c r="G9830" s="19" t="s">
        <v>28</v>
      </c>
      <c r="H9830" s="44">
        <v>2.5175647E7</v>
      </c>
      <c r="I9830" s="19" t="s">
        <v>77</v>
      </c>
    </row>
    <row r="9831">
      <c r="A9831" s="41">
        <v>44412.0</v>
      </c>
      <c r="B9831" s="19">
        <v>952688.0</v>
      </c>
      <c r="C9831" s="19">
        <v>0.0</v>
      </c>
      <c r="D9831" s="42">
        <v>92.4</v>
      </c>
      <c r="E9831" s="43">
        <v>1.0</v>
      </c>
      <c r="F9831" s="19" t="s">
        <v>27</v>
      </c>
      <c r="G9831" s="19" t="s">
        <v>28</v>
      </c>
      <c r="H9831" s="44">
        <v>2.5175647E7</v>
      </c>
      <c r="I9831" s="19" t="s">
        <v>77</v>
      </c>
    </row>
    <row r="9832">
      <c r="A9832" s="41">
        <v>44412.0</v>
      </c>
      <c r="B9832" s="19">
        <v>952328.0</v>
      </c>
      <c r="C9832" s="19">
        <v>0.0</v>
      </c>
      <c r="D9832" s="42">
        <v>49.5</v>
      </c>
      <c r="E9832" s="43">
        <v>1.0</v>
      </c>
      <c r="F9832" s="19" t="s">
        <v>27</v>
      </c>
      <c r="G9832" s="19" t="s">
        <v>28</v>
      </c>
      <c r="H9832" s="44">
        <v>2.5175647E7</v>
      </c>
      <c r="I9832" s="19" t="s">
        <v>77</v>
      </c>
    </row>
    <row r="9833">
      <c r="A9833" s="41">
        <v>44412.0</v>
      </c>
      <c r="B9833" s="19">
        <v>952627.0</v>
      </c>
      <c r="C9833" s="19">
        <v>1.0</v>
      </c>
      <c r="D9833" s="42">
        <v>35.1</v>
      </c>
      <c r="E9833" s="43">
        <v>1.0</v>
      </c>
      <c r="F9833" s="19" t="s">
        <v>27</v>
      </c>
      <c r="G9833" s="19" t="s">
        <v>28</v>
      </c>
      <c r="H9833" s="44">
        <v>2.5175647E7</v>
      </c>
      <c r="I9833" s="19" t="s">
        <v>77</v>
      </c>
    </row>
    <row r="9834">
      <c r="A9834" s="41">
        <v>44413.0</v>
      </c>
      <c r="B9834" s="19">
        <v>953692.0</v>
      </c>
      <c r="C9834" s="19">
        <v>0.0</v>
      </c>
      <c r="D9834" s="42">
        <v>102.3</v>
      </c>
      <c r="E9834" s="43">
        <v>1.0</v>
      </c>
      <c r="F9834" s="19" t="s">
        <v>27</v>
      </c>
      <c r="G9834" s="19" t="s">
        <v>28</v>
      </c>
      <c r="H9834" s="44">
        <v>2.5175647E7</v>
      </c>
      <c r="I9834" s="19" t="s">
        <v>77</v>
      </c>
    </row>
    <row r="9835">
      <c r="A9835" s="41">
        <v>44416.0</v>
      </c>
      <c r="B9835" s="19">
        <v>956248.0</v>
      </c>
      <c r="C9835" s="19">
        <v>0.0</v>
      </c>
      <c r="D9835" s="42">
        <v>66.7</v>
      </c>
      <c r="E9835" s="43">
        <v>1.0</v>
      </c>
      <c r="F9835" s="19" t="s">
        <v>27</v>
      </c>
      <c r="G9835" s="19" t="s">
        <v>28</v>
      </c>
      <c r="H9835" s="44">
        <v>2.5175647E7</v>
      </c>
      <c r="I9835" s="19" t="s">
        <v>77</v>
      </c>
    </row>
    <row r="9836">
      <c r="A9836" s="41">
        <v>44420.0</v>
      </c>
      <c r="B9836" s="19">
        <v>959041.0</v>
      </c>
      <c r="C9836" s="19">
        <v>0.0</v>
      </c>
      <c r="D9836" s="42">
        <v>65.1</v>
      </c>
      <c r="E9836" s="43">
        <v>1.0</v>
      </c>
      <c r="F9836" s="19" t="s">
        <v>27</v>
      </c>
      <c r="G9836" s="19" t="s">
        <v>28</v>
      </c>
      <c r="H9836" s="44">
        <v>2.5175647E7</v>
      </c>
      <c r="I9836" s="19" t="s">
        <v>77</v>
      </c>
    </row>
    <row r="9837">
      <c r="A9837" s="41">
        <v>44420.0</v>
      </c>
      <c r="B9837" s="19">
        <v>959275.0</v>
      </c>
      <c r="C9837" s="19">
        <v>0.0</v>
      </c>
      <c r="D9837" s="42">
        <v>81.4</v>
      </c>
      <c r="E9837" s="43">
        <v>1.0</v>
      </c>
      <c r="F9837" s="19" t="s">
        <v>27</v>
      </c>
      <c r="G9837" s="19" t="s">
        <v>28</v>
      </c>
      <c r="H9837" s="44">
        <v>2.5175647E7</v>
      </c>
      <c r="I9837" s="19" t="s">
        <v>77</v>
      </c>
    </row>
    <row r="9838">
      <c r="A9838" s="41">
        <v>44422.0</v>
      </c>
      <c r="B9838" s="19">
        <v>960334.0</v>
      </c>
      <c r="C9838" s="19">
        <v>1.0</v>
      </c>
      <c r="D9838" s="42">
        <v>46.2</v>
      </c>
      <c r="E9838" s="43">
        <v>1.0</v>
      </c>
      <c r="F9838" s="19" t="s">
        <v>27</v>
      </c>
      <c r="G9838" s="19" t="s">
        <v>28</v>
      </c>
      <c r="H9838" s="44">
        <v>2.5175647E7</v>
      </c>
      <c r="I9838" s="19" t="s">
        <v>77</v>
      </c>
    </row>
    <row r="9839">
      <c r="A9839" s="41">
        <v>44409.0</v>
      </c>
      <c r="B9839" s="19">
        <v>949566.0</v>
      </c>
      <c r="C9839" s="19">
        <v>0.0</v>
      </c>
      <c r="D9839" s="42">
        <v>68.1</v>
      </c>
      <c r="E9839" s="43">
        <v>1.0</v>
      </c>
      <c r="F9839" s="19" t="s">
        <v>27</v>
      </c>
      <c r="G9839" s="19" t="s">
        <v>28</v>
      </c>
      <c r="H9839" s="44">
        <v>2.5175647E7</v>
      </c>
      <c r="I9839" s="19" t="s">
        <v>77</v>
      </c>
    </row>
    <row r="9840">
      <c r="A9840" s="41">
        <v>44412.0</v>
      </c>
      <c r="B9840" s="19">
        <v>952194.0</v>
      </c>
      <c r="C9840" s="19">
        <v>0.0</v>
      </c>
      <c r="D9840" s="42">
        <v>101.3</v>
      </c>
      <c r="E9840" s="43">
        <v>1.0</v>
      </c>
      <c r="F9840" s="19" t="s">
        <v>27</v>
      </c>
      <c r="G9840" s="19" t="s">
        <v>28</v>
      </c>
      <c r="H9840" s="44">
        <v>2.5175647E7</v>
      </c>
      <c r="I9840" s="19" t="s">
        <v>77</v>
      </c>
    </row>
    <row r="9841">
      <c r="A9841" s="41">
        <v>44413.0</v>
      </c>
      <c r="B9841" s="19">
        <v>953285.0</v>
      </c>
      <c r="C9841" s="19">
        <v>0.0</v>
      </c>
      <c r="D9841" s="42">
        <v>51.4</v>
      </c>
      <c r="E9841" s="43">
        <v>1.0</v>
      </c>
      <c r="F9841" s="19" t="s">
        <v>27</v>
      </c>
      <c r="G9841" s="19" t="s">
        <v>28</v>
      </c>
      <c r="H9841" s="44">
        <v>2.5175647E7</v>
      </c>
      <c r="I9841" s="19" t="s">
        <v>77</v>
      </c>
    </row>
    <row r="9842">
      <c r="A9842" s="41">
        <v>44414.0</v>
      </c>
      <c r="B9842" s="19">
        <v>954130.0</v>
      </c>
      <c r="C9842" s="19">
        <v>1.0</v>
      </c>
      <c r="D9842" s="42">
        <v>43.5</v>
      </c>
      <c r="E9842" s="43">
        <v>1.0</v>
      </c>
      <c r="F9842" s="19" t="s">
        <v>27</v>
      </c>
      <c r="G9842" s="19" t="s">
        <v>28</v>
      </c>
      <c r="H9842" s="44">
        <v>2.5175647E7</v>
      </c>
      <c r="I9842" s="19" t="s">
        <v>77</v>
      </c>
    </row>
    <row r="9843">
      <c r="A9843" s="41">
        <v>44414.0</v>
      </c>
      <c r="B9843" s="19">
        <v>953994.0</v>
      </c>
      <c r="C9843" s="19">
        <v>0.0</v>
      </c>
      <c r="D9843" s="42">
        <v>48.2</v>
      </c>
      <c r="E9843" s="43">
        <v>1.0</v>
      </c>
      <c r="F9843" s="19" t="s">
        <v>27</v>
      </c>
      <c r="G9843" s="19" t="s">
        <v>28</v>
      </c>
      <c r="H9843" s="44">
        <v>2.5175647E7</v>
      </c>
      <c r="I9843" s="19" t="s">
        <v>77</v>
      </c>
    </row>
    <row r="9844">
      <c r="A9844" s="41">
        <v>44414.0</v>
      </c>
      <c r="B9844" s="19">
        <v>954541.0</v>
      </c>
      <c r="C9844" s="19">
        <v>0.0</v>
      </c>
      <c r="D9844" s="42">
        <v>98.5</v>
      </c>
      <c r="E9844" s="43">
        <v>1.0</v>
      </c>
      <c r="F9844" s="19" t="s">
        <v>27</v>
      </c>
      <c r="G9844" s="19" t="s">
        <v>28</v>
      </c>
      <c r="H9844" s="44">
        <v>2.5175647E7</v>
      </c>
      <c r="I9844" s="19" t="s">
        <v>77</v>
      </c>
    </row>
    <row r="9845">
      <c r="A9845" s="41">
        <v>44415.0</v>
      </c>
      <c r="B9845" s="19">
        <v>954792.0</v>
      </c>
      <c r="C9845" s="19">
        <v>0.0</v>
      </c>
      <c r="D9845" s="42">
        <v>203.9</v>
      </c>
      <c r="E9845" s="43">
        <v>1.0</v>
      </c>
      <c r="F9845" s="19" t="s">
        <v>27</v>
      </c>
      <c r="G9845" s="19" t="s">
        <v>28</v>
      </c>
      <c r="H9845" s="44">
        <v>2.5175647E7</v>
      </c>
      <c r="I9845" s="19" t="s">
        <v>77</v>
      </c>
    </row>
    <row r="9846">
      <c r="A9846" s="41">
        <v>44417.0</v>
      </c>
      <c r="B9846" s="19">
        <v>956516.0</v>
      </c>
      <c r="C9846" s="19">
        <v>0.0</v>
      </c>
      <c r="D9846" s="42">
        <v>71.2</v>
      </c>
      <c r="E9846" s="43">
        <v>1.0</v>
      </c>
      <c r="F9846" s="19" t="s">
        <v>27</v>
      </c>
      <c r="G9846" s="19" t="s">
        <v>28</v>
      </c>
      <c r="H9846" s="44">
        <v>2.5175647E7</v>
      </c>
      <c r="I9846" s="19" t="s">
        <v>77</v>
      </c>
    </row>
    <row r="9847">
      <c r="A9847" s="41">
        <v>44418.0</v>
      </c>
      <c r="B9847" s="19">
        <v>957848.0</v>
      </c>
      <c r="C9847" s="19">
        <v>1.0</v>
      </c>
      <c r="D9847" s="42">
        <v>101.3</v>
      </c>
      <c r="E9847" s="43">
        <v>1.0</v>
      </c>
      <c r="F9847" s="19" t="s">
        <v>27</v>
      </c>
      <c r="G9847" s="19" t="s">
        <v>28</v>
      </c>
      <c r="H9847" s="44">
        <v>2.5175647E7</v>
      </c>
      <c r="I9847" s="19" t="s">
        <v>77</v>
      </c>
    </row>
    <row r="9848">
      <c r="A9848" s="41">
        <v>44422.0</v>
      </c>
      <c r="B9848" s="19">
        <v>960278.0</v>
      </c>
      <c r="C9848" s="19">
        <v>1.0</v>
      </c>
      <c r="D9848" s="42">
        <v>110.4</v>
      </c>
      <c r="E9848" s="43">
        <v>1.0</v>
      </c>
      <c r="F9848" s="19" t="s">
        <v>27</v>
      </c>
      <c r="G9848" s="19" t="s">
        <v>28</v>
      </c>
      <c r="H9848" s="44">
        <v>2.5175647E7</v>
      </c>
      <c r="I9848" s="19" t="s">
        <v>77</v>
      </c>
    </row>
    <row r="9849">
      <c r="A9849" s="41">
        <v>44409.0</v>
      </c>
      <c r="B9849" s="19">
        <v>949458.0</v>
      </c>
      <c r="C9849" s="19">
        <v>1.0</v>
      </c>
      <c r="D9849" s="42">
        <v>34.5</v>
      </c>
      <c r="E9849" s="43">
        <v>1.0</v>
      </c>
      <c r="F9849" s="19" t="s">
        <v>27</v>
      </c>
      <c r="G9849" s="19" t="s">
        <v>28</v>
      </c>
      <c r="H9849" s="44">
        <v>2.5175647E7</v>
      </c>
      <c r="I9849" s="19" t="s">
        <v>77</v>
      </c>
    </row>
    <row r="9850">
      <c r="A9850" s="41">
        <v>44409.0</v>
      </c>
      <c r="B9850" s="19">
        <v>949145.0</v>
      </c>
      <c r="C9850" s="19">
        <v>0.0</v>
      </c>
      <c r="D9850" s="42">
        <v>55.3</v>
      </c>
      <c r="E9850" s="43">
        <v>1.0</v>
      </c>
      <c r="F9850" s="19" t="s">
        <v>27</v>
      </c>
      <c r="G9850" s="19" t="s">
        <v>28</v>
      </c>
      <c r="H9850" s="44">
        <v>2.5175647E7</v>
      </c>
      <c r="I9850" s="19" t="s">
        <v>77</v>
      </c>
    </row>
    <row r="9851">
      <c r="A9851" s="41">
        <v>44409.0</v>
      </c>
      <c r="B9851" s="19">
        <v>949982.0</v>
      </c>
      <c r="C9851" s="19">
        <v>1.0</v>
      </c>
      <c r="D9851" s="42">
        <v>48.8</v>
      </c>
      <c r="E9851" s="43">
        <v>1.0</v>
      </c>
      <c r="F9851" s="19" t="s">
        <v>27</v>
      </c>
      <c r="G9851" s="19" t="s">
        <v>28</v>
      </c>
      <c r="H9851" s="44">
        <v>2.5175647E7</v>
      </c>
      <c r="I9851" s="19" t="s">
        <v>77</v>
      </c>
    </row>
    <row r="9852">
      <c r="A9852" s="41">
        <v>44409.0</v>
      </c>
      <c r="B9852" s="19">
        <v>949491.0</v>
      </c>
      <c r="C9852" s="19">
        <v>0.0</v>
      </c>
      <c r="D9852" s="42">
        <v>54.5</v>
      </c>
      <c r="E9852" s="43">
        <v>1.0</v>
      </c>
      <c r="F9852" s="19" t="s">
        <v>27</v>
      </c>
      <c r="G9852" s="19" t="s">
        <v>28</v>
      </c>
      <c r="H9852" s="44">
        <v>2.5175647E7</v>
      </c>
      <c r="I9852" s="19" t="s">
        <v>77</v>
      </c>
    </row>
    <row r="9853">
      <c r="A9853" s="41">
        <v>44410.0</v>
      </c>
      <c r="B9853" s="19">
        <v>950300.0</v>
      </c>
      <c r="C9853" s="19">
        <v>1.0</v>
      </c>
      <c r="D9853" s="42">
        <v>130.3</v>
      </c>
      <c r="E9853" s="43">
        <v>1.0</v>
      </c>
      <c r="F9853" s="19" t="s">
        <v>27</v>
      </c>
      <c r="G9853" s="19" t="s">
        <v>28</v>
      </c>
      <c r="H9853" s="44">
        <v>2.5175647E7</v>
      </c>
      <c r="I9853" s="19" t="s">
        <v>77</v>
      </c>
    </row>
    <row r="9854">
      <c r="A9854" s="41">
        <v>44410.0</v>
      </c>
      <c r="B9854" s="19">
        <v>950560.0</v>
      </c>
      <c r="C9854" s="19">
        <v>0.0</v>
      </c>
      <c r="D9854" s="42">
        <v>24.9</v>
      </c>
      <c r="E9854" s="43">
        <v>1.0</v>
      </c>
      <c r="F9854" s="19" t="s">
        <v>27</v>
      </c>
      <c r="G9854" s="19" t="s">
        <v>28</v>
      </c>
      <c r="H9854" s="44">
        <v>2.5175647E7</v>
      </c>
      <c r="I9854" s="19" t="s">
        <v>77</v>
      </c>
    </row>
    <row r="9855">
      <c r="A9855" s="41">
        <v>44410.0</v>
      </c>
      <c r="B9855" s="19">
        <v>950374.0</v>
      </c>
      <c r="C9855" s="19">
        <v>0.0</v>
      </c>
      <c r="D9855" s="42">
        <v>18.2</v>
      </c>
      <c r="E9855" s="43">
        <v>1.0</v>
      </c>
      <c r="F9855" s="19" t="s">
        <v>27</v>
      </c>
      <c r="G9855" s="19" t="s">
        <v>28</v>
      </c>
      <c r="H9855" s="44">
        <v>2.5175647E7</v>
      </c>
      <c r="I9855" s="19" t="s">
        <v>77</v>
      </c>
    </row>
    <row r="9856">
      <c r="A9856" s="41">
        <v>44410.0</v>
      </c>
      <c r="B9856" s="19">
        <v>950889.0</v>
      </c>
      <c r="C9856" s="19">
        <v>0.0</v>
      </c>
      <c r="D9856" s="42">
        <v>81.4</v>
      </c>
      <c r="E9856" s="43">
        <v>1.0</v>
      </c>
      <c r="F9856" s="19" t="s">
        <v>27</v>
      </c>
      <c r="G9856" s="19" t="s">
        <v>28</v>
      </c>
      <c r="H9856" s="44">
        <v>2.5175647E7</v>
      </c>
      <c r="I9856" s="19" t="s">
        <v>77</v>
      </c>
    </row>
    <row r="9857">
      <c r="A9857" s="41">
        <v>44411.0</v>
      </c>
      <c r="B9857" s="19">
        <v>951770.0</v>
      </c>
      <c r="C9857" s="19">
        <v>1.0</v>
      </c>
      <c r="D9857" s="42">
        <v>66.4</v>
      </c>
      <c r="E9857" s="43">
        <v>1.0</v>
      </c>
      <c r="F9857" s="19" t="s">
        <v>27</v>
      </c>
      <c r="G9857" s="19" t="s">
        <v>28</v>
      </c>
      <c r="H9857" s="44">
        <v>2.5175647E7</v>
      </c>
      <c r="I9857" s="19" t="s">
        <v>77</v>
      </c>
    </row>
    <row r="9858">
      <c r="A9858" s="41">
        <v>44411.0</v>
      </c>
      <c r="B9858" s="19">
        <v>951258.0</v>
      </c>
      <c r="C9858" s="19">
        <v>0.0</v>
      </c>
      <c r="D9858" s="42">
        <v>116.4</v>
      </c>
      <c r="E9858" s="43">
        <v>1.0</v>
      </c>
      <c r="F9858" s="19" t="s">
        <v>27</v>
      </c>
      <c r="G9858" s="19" t="s">
        <v>28</v>
      </c>
      <c r="H9858" s="44">
        <v>2.5175647E7</v>
      </c>
      <c r="I9858" s="19" t="s">
        <v>77</v>
      </c>
    </row>
    <row r="9859">
      <c r="A9859" s="41">
        <v>44411.0</v>
      </c>
      <c r="B9859" s="19">
        <v>951930.0</v>
      </c>
      <c r="C9859" s="19">
        <v>0.0</v>
      </c>
      <c r="D9859" s="42">
        <v>59.1</v>
      </c>
      <c r="E9859" s="43">
        <v>1.0</v>
      </c>
      <c r="F9859" s="19" t="s">
        <v>27</v>
      </c>
      <c r="G9859" s="19" t="s">
        <v>28</v>
      </c>
      <c r="H9859" s="44">
        <v>2.5175647E7</v>
      </c>
      <c r="I9859" s="19" t="s">
        <v>77</v>
      </c>
    </row>
    <row r="9860">
      <c r="A9860" s="41">
        <v>44412.0</v>
      </c>
      <c r="B9860" s="19">
        <v>951970.0</v>
      </c>
      <c r="C9860" s="19">
        <v>1.0</v>
      </c>
      <c r="D9860" s="42">
        <v>46.3</v>
      </c>
      <c r="E9860" s="43">
        <v>1.0</v>
      </c>
      <c r="F9860" s="19" t="s">
        <v>27</v>
      </c>
      <c r="G9860" s="19" t="s">
        <v>28</v>
      </c>
      <c r="H9860" s="44">
        <v>2.5175647E7</v>
      </c>
      <c r="I9860" s="19" t="s">
        <v>77</v>
      </c>
    </row>
    <row r="9861">
      <c r="A9861" s="41">
        <v>44413.0</v>
      </c>
      <c r="B9861" s="19">
        <v>953527.0</v>
      </c>
      <c r="C9861" s="19">
        <v>0.0</v>
      </c>
      <c r="D9861" s="42">
        <v>83.2</v>
      </c>
      <c r="E9861" s="43">
        <v>1.0</v>
      </c>
      <c r="F9861" s="19" t="s">
        <v>27</v>
      </c>
      <c r="G9861" s="19" t="s">
        <v>28</v>
      </c>
      <c r="H9861" s="44">
        <v>2.5175647E7</v>
      </c>
      <c r="I9861" s="19" t="s">
        <v>77</v>
      </c>
    </row>
    <row r="9862">
      <c r="A9862" s="41">
        <v>44413.0</v>
      </c>
      <c r="B9862" s="19">
        <v>953611.0</v>
      </c>
      <c r="C9862" s="19">
        <v>0.0</v>
      </c>
      <c r="D9862" s="42">
        <v>26.5</v>
      </c>
      <c r="E9862" s="43">
        <v>1.0</v>
      </c>
      <c r="F9862" s="19" t="s">
        <v>27</v>
      </c>
      <c r="G9862" s="19" t="s">
        <v>28</v>
      </c>
      <c r="H9862" s="44">
        <v>2.5175647E7</v>
      </c>
      <c r="I9862" s="19" t="s">
        <v>77</v>
      </c>
    </row>
    <row r="9863">
      <c r="A9863" s="41">
        <v>44413.0</v>
      </c>
      <c r="B9863" s="19">
        <v>953952.0</v>
      </c>
      <c r="C9863" s="19">
        <v>0.0</v>
      </c>
      <c r="D9863" s="42">
        <v>67.0</v>
      </c>
      <c r="E9863" s="43">
        <v>1.0</v>
      </c>
      <c r="F9863" s="19" t="s">
        <v>27</v>
      </c>
      <c r="G9863" s="19" t="s">
        <v>28</v>
      </c>
      <c r="H9863" s="44">
        <v>2.5175647E7</v>
      </c>
      <c r="I9863" s="19" t="s">
        <v>77</v>
      </c>
    </row>
    <row r="9864">
      <c r="A9864" s="41">
        <v>44413.0</v>
      </c>
      <c r="B9864" s="19">
        <v>953813.0</v>
      </c>
      <c r="C9864" s="19">
        <v>0.0</v>
      </c>
      <c r="D9864" s="42">
        <v>63.6</v>
      </c>
      <c r="E9864" s="43">
        <v>1.0</v>
      </c>
      <c r="F9864" s="19" t="s">
        <v>27</v>
      </c>
      <c r="G9864" s="19" t="s">
        <v>28</v>
      </c>
      <c r="H9864" s="44">
        <v>2.5175647E7</v>
      </c>
      <c r="I9864" s="19" t="s">
        <v>77</v>
      </c>
    </row>
    <row r="9865">
      <c r="A9865" s="41">
        <v>44414.0</v>
      </c>
      <c r="B9865" s="19">
        <v>954543.0</v>
      </c>
      <c r="C9865" s="19">
        <v>0.0</v>
      </c>
      <c r="D9865" s="42">
        <v>26.5</v>
      </c>
      <c r="E9865" s="43">
        <v>1.0</v>
      </c>
      <c r="F9865" s="19" t="s">
        <v>27</v>
      </c>
      <c r="G9865" s="19" t="s">
        <v>28</v>
      </c>
      <c r="H9865" s="44">
        <v>2.5175647E7</v>
      </c>
      <c r="I9865" s="19" t="s">
        <v>77</v>
      </c>
    </row>
    <row r="9866">
      <c r="A9866" s="41">
        <v>44415.0</v>
      </c>
      <c r="B9866" s="19">
        <v>954944.0</v>
      </c>
      <c r="C9866" s="19">
        <v>1.0</v>
      </c>
      <c r="D9866" s="42">
        <v>42.6</v>
      </c>
      <c r="E9866" s="43">
        <v>1.0</v>
      </c>
      <c r="F9866" s="19" t="s">
        <v>27</v>
      </c>
      <c r="G9866" s="19" t="s">
        <v>28</v>
      </c>
      <c r="H9866" s="44">
        <v>2.5175647E7</v>
      </c>
      <c r="I9866" s="19" t="s">
        <v>77</v>
      </c>
    </row>
    <row r="9867">
      <c r="A9867" s="41">
        <v>44416.0</v>
      </c>
      <c r="B9867" s="19">
        <v>955370.0</v>
      </c>
      <c r="C9867" s="19">
        <v>1.0</v>
      </c>
      <c r="D9867" s="42">
        <v>98.2</v>
      </c>
      <c r="E9867" s="43">
        <v>1.0</v>
      </c>
      <c r="F9867" s="19" t="s">
        <v>27</v>
      </c>
      <c r="G9867" s="19" t="s">
        <v>28</v>
      </c>
      <c r="H9867" s="44">
        <v>2.5175647E7</v>
      </c>
      <c r="I9867" s="19" t="s">
        <v>77</v>
      </c>
    </row>
    <row r="9868">
      <c r="A9868" s="41">
        <v>44416.0</v>
      </c>
      <c r="B9868" s="19">
        <v>955718.0</v>
      </c>
      <c r="C9868" s="19">
        <v>1.0</v>
      </c>
      <c r="D9868" s="42">
        <v>68.0</v>
      </c>
      <c r="E9868" s="43">
        <v>1.0</v>
      </c>
      <c r="F9868" s="19" t="s">
        <v>27</v>
      </c>
      <c r="G9868" s="19" t="s">
        <v>28</v>
      </c>
      <c r="H9868" s="44">
        <v>2.5175647E7</v>
      </c>
      <c r="I9868" s="19" t="s">
        <v>77</v>
      </c>
    </row>
    <row r="9869">
      <c r="A9869" s="41">
        <v>44417.0</v>
      </c>
      <c r="B9869" s="19">
        <v>956747.0</v>
      </c>
      <c r="C9869" s="19">
        <v>0.0</v>
      </c>
      <c r="D9869" s="42">
        <v>75.1</v>
      </c>
      <c r="E9869" s="43">
        <v>1.0</v>
      </c>
      <c r="F9869" s="19" t="s">
        <v>27</v>
      </c>
      <c r="G9869" s="19" t="s">
        <v>28</v>
      </c>
      <c r="H9869" s="44">
        <v>2.5175647E7</v>
      </c>
      <c r="I9869" s="19" t="s">
        <v>77</v>
      </c>
    </row>
    <row r="9870">
      <c r="A9870" s="41">
        <v>44419.0</v>
      </c>
      <c r="B9870" s="19">
        <v>957975.0</v>
      </c>
      <c r="C9870" s="19">
        <v>1.0</v>
      </c>
      <c r="D9870" s="42">
        <v>184.7</v>
      </c>
      <c r="E9870" s="43">
        <v>1.0</v>
      </c>
      <c r="F9870" s="19" t="s">
        <v>27</v>
      </c>
      <c r="G9870" s="19" t="s">
        <v>28</v>
      </c>
      <c r="H9870" s="44">
        <v>2.5175647E7</v>
      </c>
      <c r="I9870" s="19" t="s">
        <v>77</v>
      </c>
    </row>
    <row r="9871">
      <c r="A9871" s="41">
        <v>44419.0</v>
      </c>
      <c r="B9871" s="19">
        <v>958204.0</v>
      </c>
      <c r="C9871" s="19">
        <v>0.0</v>
      </c>
      <c r="D9871" s="42">
        <v>35.8</v>
      </c>
      <c r="E9871" s="43">
        <v>1.0</v>
      </c>
      <c r="F9871" s="19" t="s">
        <v>27</v>
      </c>
      <c r="G9871" s="19" t="s">
        <v>28</v>
      </c>
      <c r="H9871" s="44">
        <v>2.5175647E7</v>
      </c>
      <c r="I9871" s="19" t="s">
        <v>77</v>
      </c>
    </row>
    <row r="9872">
      <c r="A9872" s="41">
        <v>44422.0</v>
      </c>
      <c r="B9872" s="19">
        <v>960419.0</v>
      </c>
      <c r="C9872" s="19">
        <v>1.0</v>
      </c>
      <c r="D9872" s="42">
        <v>45.5</v>
      </c>
      <c r="E9872" s="43">
        <v>1.0</v>
      </c>
      <c r="F9872" s="19" t="s">
        <v>27</v>
      </c>
      <c r="G9872" s="19" t="s">
        <v>28</v>
      </c>
      <c r="H9872" s="44">
        <v>2.5175647E7</v>
      </c>
      <c r="I9872" s="19" t="s">
        <v>77</v>
      </c>
    </row>
    <row r="9873">
      <c r="A9873" s="41">
        <v>44423.0</v>
      </c>
      <c r="B9873" s="19">
        <v>960612.0</v>
      </c>
      <c r="C9873" s="19">
        <v>0.0</v>
      </c>
      <c r="D9873" s="42">
        <v>84.3</v>
      </c>
      <c r="E9873" s="43">
        <v>1.0</v>
      </c>
      <c r="F9873" s="19" t="s">
        <v>27</v>
      </c>
      <c r="G9873" s="19" t="s">
        <v>28</v>
      </c>
      <c r="H9873" s="44">
        <v>2.5175647E7</v>
      </c>
      <c r="I9873" s="19" t="s">
        <v>77</v>
      </c>
    </row>
    <row r="9874">
      <c r="A9874" s="41">
        <v>44409.0</v>
      </c>
      <c r="B9874" s="19">
        <v>949861.0</v>
      </c>
      <c r="C9874" s="19">
        <v>0.0</v>
      </c>
      <c r="D9874" s="42">
        <v>33.4</v>
      </c>
      <c r="E9874" s="43">
        <v>1.0</v>
      </c>
      <c r="F9874" s="19" t="s">
        <v>27</v>
      </c>
      <c r="G9874" s="19" t="s">
        <v>28</v>
      </c>
      <c r="H9874" s="44">
        <v>2.5175647E7</v>
      </c>
      <c r="I9874" s="19" t="s">
        <v>77</v>
      </c>
    </row>
    <row r="9875">
      <c r="A9875" s="41">
        <v>44409.0</v>
      </c>
      <c r="B9875" s="19">
        <v>949837.0</v>
      </c>
      <c r="C9875" s="19">
        <v>1.0</v>
      </c>
      <c r="D9875" s="42">
        <v>55.7</v>
      </c>
      <c r="E9875" s="43">
        <v>1.0</v>
      </c>
      <c r="F9875" s="19" t="s">
        <v>27</v>
      </c>
      <c r="G9875" s="19" t="s">
        <v>28</v>
      </c>
      <c r="H9875" s="44">
        <v>2.5175647E7</v>
      </c>
      <c r="I9875" s="19" t="s">
        <v>77</v>
      </c>
    </row>
    <row r="9876">
      <c r="A9876" s="41">
        <v>44409.0</v>
      </c>
      <c r="B9876" s="19">
        <v>949913.0</v>
      </c>
      <c r="C9876" s="19">
        <v>1.0</v>
      </c>
      <c r="D9876" s="42">
        <v>93.6</v>
      </c>
      <c r="E9876" s="43">
        <v>1.0</v>
      </c>
      <c r="F9876" s="19" t="s">
        <v>27</v>
      </c>
      <c r="G9876" s="19" t="s">
        <v>28</v>
      </c>
      <c r="H9876" s="44">
        <v>2.5175647E7</v>
      </c>
      <c r="I9876" s="19" t="s">
        <v>77</v>
      </c>
    </row>
    <row r="9877">
      <c r="A9877" s="41">
        <v>44410.0</v>
      </c>
      <c r="B9877" s="19">
        <v>950761.0</v>
      </c>
      <c r="C9877" s="19">
        <v>1.0</v>
      </c>
      <c r="D9877" s="42">
        <v>99.5</v>
      </c>
      <c r="E9877" s="43">
        <v>1.0</v>
      </c>
      <c r="F9877" s="19" t="s">
        <v>27</v>
      </c>
      <c r="G9877" s="19" t="s">
        <v>28</v>
      </c>
      <c r="H9877" s="44">
        <v>2.5175647E7</v>
      </c>
      <c r="I9877" s="19" t="s">
        <v>77</v>
      </c>
    </row>
    <row r="9878">
      <c r="A9878" s="41">
        <v>44410.0</v>
      </c>
      <c r="B9878" s="19">
        <v>950484.0</v>
      </c>
      <c r="C9878" s="19">
        <v>0.0</v>
      </c>
      <c r="D9878" s="42">
        <v>43.0</v>
      </c>
      <c r="E9878" s="43">
        <v>1.0</v>
      </c>
      <c r="F9878" s="19" t="s">
        <v>27</v>
      </c>
      <c r="G9878" s="19" t="s">
        <v>28</v>
      </c>
      <c r="H9878" s="44">
        <v>2.5175647E7</v>
      </c>
      <c r="I9878" s="19" t="s">
        <v>77</v>
      </c>
    </row>
    <row r="9879">
      <c r="A9879" s="41">
        <v>44410.0</v>
      </c>
      <c r="B9879" s="19">
        <v>950086.0</v>
      </c>
      <c r="C9879" s="19">
        <v>0.0</v>
      </c>
      <c r="D9879" s="42">
        <v>33.5</v>
      </c>
      <c r="E9879" s="43">
        <v>1.0</v>
      </c>
      <c r="F9879" s="19" t="s">
        <v>27</v>
      </c>
      <c r="G9879" s="19" t="s">
        <v>28</v>
      </c>
      <c r="H9879" s="44">
        <v>2.5175647E7</v>
      </c>
      <c r="I9879" s="19" t="s">
        <v>77</v>
      </c>
    </row>
    <row r="9880">
      <c r="A9880" s="41">
        <v>44413.0</v>
      </c>
      <c r="B9880" s="19">
        <v>953832.0</v>
      </c>
      <c r="C9880" s="19">
        <v>0.0</v>
      </c>
      <c r="D9880" s="42">
        <v>68.4</v>
      </c>
      <c r="E9880" s="43">
        <v>1.0</v>
      </c>
      <c r="F9880" s="19" t="s">
        <v>27</v>
      </c>
      <c r="G9880" s="19" t="s">
        <v>28</v>
      </c>
      <c r="H9880" s="44">
        <v>2.5175647E7</v>
      </c>
      <c r="I9880" s="19" t="s">
        <v>77</v>
      </c>
    </row>
    <row r="9881">
      <c r="A9881" s="41">
        <v>44414.0</v>
      </c>
      <c r="B9881" s="19">
        <v>954546.0</v>
      </c>
      <c r="C9881" s="19">
        <v>0.0</v>
      </c>
      <c r="D9881" s="42">
        <v>86.1</v>
      </c>
      <c r="E9881" s="43">
        <v>1.0</v>
      </c>
      <c r="F9881" s="19" t="s">
        <v>27</v>
      </c>
      <c r="G9881" s="19" t="s">
        <v>28</v>
      </c>
      <c r="H9881" s="44">
        <v>2.5175647E7</v>
      </c>
      <c r="I9881" s="19" t="s">
        <v>77</v>
      </c>
    </row>
    <row r="9882">
      <c r="A9882" s="41">
        <v>44415.0</v>
      </c>
      <c r="B9882" s="19">
        <v>954676.0</v>
      </c>
      <c r="C9882" s="19">
        <v>0.0</v>
      </c>
      <c r="D9882" s="42">
        <v>44.1</v>
      </c>
      <c r="E9882" s="43">
        <v>1.0</v>
      </c>
      <c r="F9882" s="19" t="s">
        <v>27</v>
      </c>
      <c r="G9882" s="19" t="s">
        <v>28</v>
      </c>
      <c r="H9882" s="44">
        <v>2.5175647E7</v>
      </c>
      <c r="I9882" s="19" t="s">
        <v>77</v>
      </c>
    </row>
    <row r="9883">
      <c r="A9883" s="41">
        <v>44416.0</v>
      </c>
      <c r="B9883" s="19">
        <v>956065.0</v>
      </c>
      <c r="C9883" s="19">
        <v>0.0</v>
      </c>
      <c r="D9883" s="42">
        <v>136.9</v>
      </c>
      <c r="E9883" s="43">
        <v>1.0</v>
      </c>
      <c r="F9883" s="19" t="s">
        <v>27</v>
      </c>
      <c r="G9883" s="19" t="s">
        <v>28</v>
      </c>
      <c r="H9883" s="44">
        <v>2.5175647E7</v>
      </c>
      <c r="I9883" s="19" t="s">
        <v>77</v>
      </c>
    </row>
    <row r="9884">
      <c r="A9884" s="41">
        <v>44417.0</v>
      </c>
      <c r="B9884" s="19">
        <v>957045.0</v>
      </c>
      <c r="C9884" s="19">
        <v>0.0</v>
      </c>
      <c r="D9884" s="42">
        <v>40.5</v>
      </c>
      <c r="E9884" s="43">
        <v>1.0</v>
      </c>
      <c r="F9884" s="19" t="s">
        <v>27</v>
      </c>
      <c r="G9884" s="19" t="s">
        <v>28</v>
      </c>
      <c r="H9884" s="44">
        <v>2.5175647E7</v>
      </c>
      <c r="I9884" s="19" t="s">
        <v>77</v>
      </c>
    </row>
    <row r="9885">
      <c r="A9885" s="41">
        <v>44417.0</v>
      </c>
      <c r="B9885" s="19">
        <v>956988.0</v>
      </c>
      <c r="C9885" s="19">
        <v>0.0</v>
      </c>
      <c r="D9885" s="42">
        <v>292.1</v>
      </c>
      <c r="E9885" s="43">
        <v>1.0</v>
      </c>
      <c r="F9885" s="19" t="s">
        <v>27</v>
      </c>
      <c r="G9885" s="19" t="s">
        <v>28</v>
      </c>
      <c r="H9885" s="44">
        <v>2.5175647E7</v>
      </c>
      <c r="I9885" s="19" t="s">
        <v>77</v>
      </c>
    </row>
    <row r="9886">
      <c r="A9886" s="41">
        <v>44418.0</v>
      </c>
      <c r="B9886" s="19">
        <v>957757.0</v>
      </c>
      <c r="C9886" s="19">
        <v>0.0</v>
      </c>
      <c r="D9886" s="42">
        <v>12.5</v>
      </c>
      <c r="E9886" s="43">
        <v>1.0</v>
      </c>
      <c r="F9886" s="19" t="s">
        <v>27</v>
      </c>
      <c r="G9886" s="19" t="s">
        <v>28</v>
      </c>
      <c r="H9886" s="44">
        <v>2.5175647E7</v>
      </c>
      <c r="I9886" s="19" t="s">
        <v>77</v>
      </c>
    </row>
    <row r="9887">
      <c r="A9887" s="41">
        <v>44419.0</v>
      </c>
      <c r="B9887" s="19">
        <v>958075.0</v>
      </c>
      <c r="C9887" s="19">
        <v>0.0</v>
      </c>
      <c r="D9887" s="42">
        <v>121.1</v>
      </c>
      <c r="E9887" s="43">
        <v>1.0</v>
      </c>
      <c r="F9887" s="19" t="s">
        <v>27</v>
      </c>
      <c r="G9887" s="19" t="s">
        <v>28</v>
      </c>
      <c r="H9887" s="44">
        <v>2.5175647E7</v>
      </c>
      <c r="I9887" s="19" t="s">
        <v>77</v>
      </c>
    </row>
    <row r="9888">
      <c r="A9888" s="41">
        <v>44419.0</v>
      </c>
      <c r="B9888" s="19">
        <v>958067.0</v>
      </c>
      <c r="C9888" s="19">
        <v>0.0</v>
      </c>
      <c r="D9888" s="42">
        <v>67.3</v>
      </c>
      <c r="E9888" s="43">
        <v>1.0</v>
      </c>
      <c r="F9888" s="19" t="s">
        <v>27</v>
      </c>
      <c r="G9888" s="19" t="s">
        <v>28</v>
      </c>
      <c r="H9888" s="44">
        <v>2.5175647E7</v>
      </c>
      <c r="I9888" s="19" t="s">
        <v>77</v>
      </c>
    </row>
    <row r="9889">
      <c r="A9889" s="41">
        <v>44420.0</v>
      </c>
      <c r="B9889" s="19">
        <v>959116.0</v>
      </c>
      <c r="C9889" s="19">
        <v>1.0</v>
      </c>
      <c r="D9889" s="42">
        <v>64.2</v>
      </c>
      <c r="E9889" s="43">
        <v>1.0</v>
      </c>
      <c r="F9889" s="19" t="s">
        <v>27</v>
      </c>
      <c r="G9889" s="19" t="s">
        <v>28</v>
      </c>
      <c r="H9889" s="44">
        <v>2.5175647E7</v>
      </c>
      <c r="I9889" s="19" t="s">
        <v>77</v>
      </c>
    </row>
    <row r="9890">
      <c r="A9890" s="41">
        <v>44420.0</v>
      </c>
      <c r="B9890" s="19">
        <v>958667.0</v>
      </c>
      <c r="C9890" s="19">
        <v>0.0</v>
      </c>
      <c r="D9890" s="42">
        <v>19.1</v>
      </c>
      <c r="E9890" s="43">
        <v>1.0</v>
      </c>
      <c r="F9890" s="19" t="s">
        <v>27</v>
      </c>
      <c r="G9890" s="19" t="s">
        <v>28</v>
      </c>
      <c r="H9890" s="44">
        <v>2.5175647E7</v>
      </c>
      <c r="I9890" s="19" t="s">
        <v>77</v>
      </c>
    </row>
    <row r="9891">
      <c r="A9891" s="41">
        <v>44409.0</v>
      </c>
      <c r="B9891" s="19">
        <v>949658.0</v>
      </c>
      <c r="C9891" s="19">
        <v>1.0</v>
      </c>
      <c r="D9891" s="42">
        <v>68.0</v>
      </c>
      <c r="E9891" s="43">
        <v>1.0</v>
      </c>
      <c r="F9891" s="19" t="s">
        <v>27</v>
      </c>
      <c r="G9891" s="19" t="s">
        <v>28</v>
      </c>
      <c r="H9891" s="44">
        <v>2.5175647E7</v>
      </c>
      <c r="I9891" s="19" t="s">
        <v>77</v>
      </c>
    </row>
    <row r="9892">
      <c r="A9892" s="41">
        <v>44410.0</v>
      </c>
      <c r="B9892" s="19">
        <v>950587.0</v>
      </c>
      <c r="C9892" s="19">
        <v>0.0</v>
      </c>
      <c r="D9892" s="42">
        <v>51.8</v>
      </c>
      <c r="E9892" s="43">
        <v>1.0</v>
      </c>
      <c r="F9892" s="19" t="s">
        <v>27</v>
      </c>
      <c r="G9892" s="19" t="s">
        <v>28</v>
      </c>
      <c r="H9892" s="44">
        <v>2.5175647E7</v>
      </c>
      <c r="I9892" s="19" t="s">
        <v>77</v>
      </c>
    </row>
    <row r="9893">
      <c r="A9893" s="41">
        <v>44410.0</v>
      </c>
      <c r="B9893" s="19">
        <v>950392.0</v>
      </c>
      <c r="C9893" s="19">
        <v>0.0</v>
      </c>
      <c r="D9893" s="42">
        <v>207.7</v>
      </c>
      <c r="E9893" s="43">
        <v>1.0</v>
      </c>
      <c r="F9893" s="19" t="s">
        <v>27</v>
      </c>
      <c r="G9893" s="19" t="s">
        <v>28</v>
      </c>
      <c r="H9893" s="44">
        <v>2.5175647E7</v>
      </c>
      <c r="I9893" s="19" t="s">
        <v>77</v>
      </c>
    </row>
    <row r="9894">
      <c r="A9894" s="41">
        <v>44411.0</v>
      </c>
      <c r="B9894" s="19">
        <v>951135.0</v>
      </c>
      <c r="C9894" s="19">
        <v>0.0</v>
      </c>
      <c r="D9894" s="42">
        <v>55.1</v>
      </c>
      <c r="E9894" s="43">
        <v>1.0</v>
      </c>
      <c r="F9894" s="19" t="s">
        <v>27</v>
      </c>
      <c r="G9894" s="19" t="s">
        <v>28</v>
      </c>
      <c r="H9894" s="44">
        <v>2.5175647E7</v>
      </c>
      <c r="I9894" s="19" t="s">
        <v>77</v>
      </c>
    </row>
    <row r="9895">
      <c r="A9895" s="41">
        <v>44415.0</v>
      </c>
      <c r="B9895" s="19">
        <v>954748.0</v>
      </c>
      <c r="C9895" s="19">
        <v>0.0</v>
      </c>
      <c r="D9895" s="42">
        <v>178.9</v>
      </c>
      <c r="E9895" s="43">
        <v>1.0</v>
      </c>
      <c r="F9895" s="19" t="s">
        <v>27</v>
      </c>
      <c r="G9895" s="19" t="s">
        <v>28</v>
      </c>
      <c r="H9895" s="44">
        <v>2.5175647E7</v>
      </c>
      <c r="I9895" s="19" t="s">
        <v>77</v>
      </c>
    </row>
    <row r="9896">
      <c r="A9896" s="41">
        <v>44416.0</v>
      </c>
      <c r="B9896" s="19">
        <v>955888.0</v>
      </c>
      <c r="C9896" s="19">
        <v>1.0</v>
      </c>
      <c r="D9896" s="42">
        <v>64.7</v>
      </c>
      <c r="E9896" s="43">
        <v>1.0</v>
      </c>
      <c r="F9896" s="19" t="s">
        <v>27</v>
      </c>
      <c r="G9896" s="19" t="s">
        <v>28</v>
      </c>
      <c r="H9896" s="44">
        <v>2.5175647E7</v>
      </c>
      <c r="I9896" s="19" t="s">
        <v>77</v>
      </c>
    </row>
    <row r="9897">
      <c r="A9897" s="41">
        <v>44417.0</v>
      </c>
      <c r="B9897" s="19">
        <v>956435.0</v>
      </c>
      <c r="C9897" s="19">
        <v>0.0</v>
      </c>
      <c r="D9897" s="42">
        <v>38.9</v>
      </c>
      <c r="E9897" s="43">
        <v>1.0</v>
      </c>
      <c r="F9897" s="19" t="s">
        <v>27</v>
      </c>
      <c r="G9897" s="19" t="s">
        <v>28</v>
      </c>
      <c r="H9897" s="44">
        <v>2.5175647E7</v>
      </c>
      <c r="I9897" s="19" t="s">
        <v>77</v>
      </c>
    </row>
    <row r="9898">
      <c r="A9898" s="41">
        <v>44417.0</v>
      </c>
      <c r="B9898" s="19">
        <v>956563.0</v>
      </c>
      <c r="C9898" s="19">
        <v>0.0</v>
      </c>
      <c r="D9898" s="42">
        <v>17.8</v>
      </c>
      <c r="E9898" s="43">
        <v>1.0</v>
      </c>
      <c r="F9898" s="19" t="s">
        <v>27</v>
      </c>
      <c r="G9898" s="19" t="s">
        <v>28</v>
      </c>
      <c r="H9898" s="44">
        <v>2.5175647E7</v>
      </c>
      <c r="I9898" s="19" t="s">
        <v>77</v>
      </c>
    </row>
    <row r="9899">
      <c r="A9899" s="41">
        <v>44418.0</v>
      </c>
      <c r="B9899" s="19">
        <v>957662.0</v>
      </c>
      <c r="C9899" s="19">
        <v>0.0</v>
      </c>
      <c r="D9899" s="42">
        <v>28.7</v>
      </c>
      <c r="E9899" s="43">
        <v>1.0</v>
      </c>
      <c r="F9899" s="19" t="s">
        <v>27</v>
      </c>
      <c r="G9899" s="19" t="s">
        <v>28</v>
      </c>
      <c r="H9899" s="44">
        <v>2.5175647E7</v>
      </c>
      <c r="I9899" s="19" t="s">
        <v>77</v>
      </c>
    </row>
    <row r="9900">
      <c r="A9900" s="41">
        <v>44418.0</v>
      </c>
      <c r="B9900" s="19">
        <v>957225.0</v>
      </c>
      <c r="C9900" s="19">
        <v>0.0</v>
      </c>
      <c r="D9900" s="42">
        <v>72.9</v>
      </c>
      <c r="E9900" s="43">
        <v>1.0</v>
      </c>
      <c r="F9900" s="19" t="s">
        <v>27</v>
      </c>
      <c r="G9900" s="19" t="s">
        <v>28</v>
      </c>
      <c r="H9900" s="44">
        <v>2.5175647E7</v>
      </c>
      <c r="I9900" s="19" t="s">
        <v>77</v>
      </c>
    </row>
    <row r="9901">
      <c r="A9901" s="41">
        <v>44419.0</v>
      </c>
      <c r="B9901" s="19">
        <v>958237.0</v>
      </c>
      <c r="C9901" s="19">
        <v>0.0</v>
      </c>
      <c r="D9901" s="42">
        <v>93.6</v>
      </c>
      <c r="E9901" s="43">
        <v>1.0</v>
      </c>
      <c r="F9901" s="19" t="s">
        <v>27</v>
      </c>
      <c r="G9901" s="19" t="s">
        <v>28</v>
      </c>
      <c r="H9901" s="44">
        <v>2.5175647E7</v>
      </c>
      <c r="I9901" s="19" t="s">
        <v>77</v>
      </c>
    </row>
    <row r="9902">
      <c r="A9902" s="41">
        <v>44421.0</v>
      </c>
      <c r="B9902" s="19">
        <v>959420.0</v>
      </c>
      <c r="C9902" s="19">
        <v>1.0</v>
      </c>
      <c r="D9902" s="42">
        <v>80.0</v>
      </c>
      <c r="E9902" s="43">
        <v>1.0</v>
      </c>
      <c r="F9902" s="19" t="s">
        <v>27</v>
      </c>
      <c r="G9902" s="19" t="s">
        <v>28</v>
      </c>
      <c r="H9902" s="44">
        <v>2.5175647E7</v>
      </c>
      <c r="I9902" s="19" t="s">
        <v>77</v>
      </c>
    </row>
    <row r="9903">
      <c r="A9903" s="41">
        <v>44421.0</v>
      </c>
      <c r="B9903" s="19">
        <v>959932.0</v>
      </c>
      <c r="C9903" s="19">
        <v>1.0</v>
      </c>
      <c r="D9903" s="42">
        <v>71.2</v>
      </c>
      <c r="E9903" s="43">
        <v>1.0</v>
      </c>
      <c r="F9903" s="19" t="s">
        <v>27</v>
      </c>
      <c r="G9903" s="19" t="s">
        <v>28</v>
      </c>
      <c r="H9903" s="44">
        <v>2.5175647E7</v>
      </c>
      <c r="I9903" s="19" t="s">
        <v>77</v>
      </c>
    </row>
    <row r="9904">
      <c r="A9904" s="41">
        <v>44423.0</v>
      </c>
      <c r="B9904" s="19">
        <v>961127.0</v>
      </c>
      <c r="C9904" s="19">
        <v>1.0</v>
      </c>
      <c r="D9904" s="42">
        <v>90.3</v>
      </c>
      <c r="E9904" s="43">
        <v>1.0</v>
      </c>
      <c r="F9904" s="19" t="s">
        <v>27</v>
      </c>
      <c r="G9904" s="19" t="s">
        <v>28</v>
      </c>
      <c r="H9904" s="44">
        <v>2.5175647E7</v>
      </c>
      <c r="I9904" s="19" t="s">
        <v>77</v>
      </c>
    </row>
    <row r="9905">
      <c r="A9905" s="41">
        <v>44409.0</v>
      </c>
      <c r="B9905" s="19">
        <v>949705.0</v>
      </c>
      <c r="C9905" s="19">
        <v>0.0</v>
      </c>
      <c r="D9905" s="42">
        <v>45.0</v>
      </c>
      <c r="E9905" s="43">
        <v>1.0</v>
      </c>
      <c r="F9905" s="19" t="s">
        <v>27</v>
      </c>
      <c r="G9905" s="19" t="s">
        <v>28</v>
      </c>
      <c r="H9905" s="44">
        <v>2.5175647E7</v>
      </c>
      <c r="I9905" s="19" t="s">
        <v>77</v>
      </c>
    </row>
    <row r="9906">
      <c r="A9906" s="41">
        <v>44409.0</v>
      </c>
      <c r="B9906" s="19">
        <v>949768.0</v>
      </c>
      <c r="C9906" s="19">
        <v>1.0</v>
      </c>
      <c r="D9906" s="42">
        <v>33.6</v>
      </c>
      <c r="E9906" s="43">
        <v>1.0</v>
      </c>
      <c r="F9906" s="19" t="s">
        <v>27</v>
      </c>
      <c r="G9906" s="19" t="s">
        <v>28</v>
      </c>
      <c r="H9906" s="44">
        <v>2.5175647E7</v>
      </c>
      <c r="I9906" s="19" t="s">
        <v>77</v>
      </c>
    </row>
    <row r="9907">
      <c r="A9907" s="41">
        <v>44410.0</v>
      </c>
      <c r="B9907" s="19">
        <v>950198.0</v>
      </c>
      <c r="C9907" s="19">
        <v>0.0</v>
      </c>
      <c r="D9907" s="42">
        <v>48.3</v>
      </c>
      <c r="E9907" s="43">
        <v>1.0</v>
      </c>
      <c r="F9907" s="19" t="s">
        <v>27</v>
      </c>
      <c r="G9907" s="19" t="s">
        <v>28</v>
      </c>
      <c r="H9907" s="44">
        <v>2.5175647E7</v>
      </c>
      <c r="I9907" s="19" t="s">
        <v>77</v>
      </c>
    </row>
    <row r="9908">
      <c r="A9908" s="41">
        <v>44411.0</v>
      </c>
      <c r="B9908" s="19">
        <v>951643.0</v>
      </c>
      <c r="C9908" s="19">
        <v>0.0</v>
      </c>
      <c r="D9908" s="42">
        <v>36.6</v>
      </c>
      <c r="E9908" s="43">
        <v>1.0</v>
      </c>
      <c r="F9908" s="19" t="s">
        <v>27</v>
      </c>
      <c r="G9908" s="19" t="s">
        <v>28</v>
      </c>
      <c r="H9908" s="44">
        <v>2.5175647E7</v>
      </c>
      <c r="I9908" s="19" t="s">
        <v>77</v>
      </c>
    </row>
    <row r="9909">
      <c r="A9909" s="41">
        <v>44417.0</v>
      </c>
      <c r="B9909" s="19">
        <v>956500.0</v>
      </c>
      <c r="C9909" s="19">
        <v>1.0</v>
      </c>
      <c r="D9909" s="42">
        <v>73.6</v>
      </c>
      <c r="E9909" s="43">
        <v>1.0</v>
      </c>
      <c r="F9909" s="19" t="s">
        <v>27</v>
      </c>
      <c r="G9909" s="19" t="s">
        <v>28</v>
      </c>
      <c r="H9909" s="44">
        <v>2.5175647E7</v>
      </c>
      <c r="I9909" s="19" t="s">
        <v>77</v>
      </c>
    </row>
    <row r="9910">
      <c r="A9910" s="41">
        <v>44417.0</v>
      </c>
      <c r="B9910" s="19">
        <v>956425.0</v>
      </c>
      <c r="C9910" s="19">
        <v>1.0</v>
      </c>
      <c r="D9910" s="42">
        <v>65.3</v>
      </c>
      <c r="E9910" s="43">
        <v>1.0</v>
      </c>
      <c r="F9910" s="19" t="s">
        <v>27</v>
      </c>
      <c r="G9910" s="19" t="s">
        <v>28</v>
      </c>
      <c r="H9910" s="44">
        <v>2.5175647E7</v>
      </c>
      <c r="I9910" s="19" t="s">
        <v>77</v>
      </c>
    </row>
    <row r="9911">
      <c r="A9911" s="41">
        <v>44419.0</v>
      </c>
      <c r="B9911" s="19">
        <v>958406.0</v>
      </c>
      <c r="C9911" s="19">
        <v>1.0</v>
      </c>
      <c r="D9911" s="42">
        <v>109.6</v>
      </c>
      <c r="E9911" s="43">
        <v>1.0</v>
      </c>
      <c r="F9911" s="19" t="s">
        <v>27</v>
      </c>
      <c r="G9911" s="19" t="s">
        <v>28</v>
      </c>
      <c r="H9911" s="44">
        <v>2.5175647E7</v>
      </c>
      <c r="I9911" s="19" t="s">
        <v>77</v>
      </c>
    </row>
    <row r="9912">
      <c r="A9912" s="41">
        <v>44419.0</v>
      </c>
      <c r="B9912" s="19">
        <v>958430.0</v>
      </c>
      <c r="C9912" s="19">
        <v>1.0</v>
      </c>
      <c r="D9912" s="42">
        <v>174.5</v>
      </c>
      <c r="E9912" s="43">
        <v>1.0</v>
      </c>
      <c r="F9912" s="19" t="s">
        <v>27</v>
      </c>
      <c r="G9912" s="19" t="s">
        <v>28</v>
      </c>
      <c r="H9912" s="44">
        <v>2.5175647E7</v>
      </c>
      <c r="I9912" s="19" t="s">
        <v>77</v>
      </c>
    </row>
    <row r="9913">
      <c r="A9913" s="41">
        <v>44419.0</v>
      </c>
      <c r="B9913" s="19">
        <v>958383.0</v>
      </c>
      <c r="C9913" s="19">
        <v>0.0</v>
      </c>
      <c r="D9913" s="42">
        <v>72.5</v>
      </c>
      <c r="E9913" s="43">
        <v>1.0</v>
      </c>
      <c r="F9913" s="19" t="s">
        <v>27</v>
      </c>
      <c r="G9913" s="19" t="s">
        <v>28</v>
      </c>
      <c r="H9913" s="44">
        <v>2.5175647E7</v>
      </c>
      <c r="I9913" s="19" t="s">
        <v>77</v>
      </c>
    </row>
    <row r="9914">
      <c r="A9914" s="41">
        <v>44420.0</v>
      </c>
      <c r="B9914" s="19">
        <v>958691.0</v>
      </c>
      <c r="C9914" s="19">
        <v>1.0</v>
      </c>
      <c r="D9914" s="42">
        <v>24.8</v>
      </c>
      <c r="E9914" s="43">
        <v>1.0</v>
      </c>
      <c r="F9914" s="19" t="s">
        <v>27</v>
      </c>
      <c r="G9914" s="19" t="s">
        <v>28</v>
      </c>
      <c r="H9914" s="44">
        <v>2.5175647E7</v>
      </c>
      <c r="I9914" s="19" t="s">
        <v>77</v>
      </c>
    </row>
    <row r="9915">
      <c r="A9915" s="41">
        <v>44420.0</v>
      </c>
      <c r="B9915" s="19">
        <v>959009.0</v>
      </c>
      <c r="C9915" s="19">
        <v>0.0</v>
      </c>
      <c r="D9915" s="42">
        <v>55.8</v>
      </c>
      <c r="E9915" s="43">
        <v>1.0</v>
      </c>
      <c r="F9915" s="19" t="s">
        <v>27</v>
      </c>
      <c r="G9915" s="19" t="s">
        <v>28</v>
      </c>
      <c r="H9915" s="44">
        <v>2.5175647E7</v>
      </c>
      <c r="I9915" s="19" t="s">
        <v>77</v>
      </c>
    </row>
    <row r="9916">
      <c r="A9916" s="41">
        <v>44409.0</v>
      </c>
      <c r="B9916" s="19">
        <v>949851.0</v>
      </c>
      <c r="C9916" s="19">
        <v>0.0</v>
      </c>
      <c r="D9916" s="42">
        <v>112.6</v>
      </c>
      <c r="E9916" s="43">
        <v>1.0</v>
      </c>
      <c r="F9916" s="19" t="s">
        <v>27</v>
      </c>
      <c r="G9916" s="19" t="s">
        <v>28</v>
      </c>
      <c r="H9916" s="44">
        <v>2.5175647E7</v>
      </c>
      <c r="I9916" s="19" t="s">
        <v>77</v>
      </c>
    </row>
    <row r="9917">
      <c r="A9917" s="41">
        <v>44412.0</v>
      </c>
      <c r="B9917" s="19">
        <v>952243.0</v>
      </c>
      <c r="C9917" s="19">
        <v>1.0</v>
      </c>
      <c r="D9917" s="42">
        <v>43.5</v>
      </c>
      <c r="E9917" s="43">
        <v>1.0</v>
      </c>
      <c r="F9917" s="19" t="s">
        <v>27</v>
      </c>
      <c r="G9917" s="19" t="s">
        <v>28</v>
      </c>
      <c r="H9917" s="44">
        <v>2.5175647E7</v>
      </c>
      <c r="I9917" s="19" t="s">
        <v>77</v>
      </c>
    </row>
    <row r="9918">
      <c r="A9918" s="41">
        <v>44414.0</v>
      </c>
      <c r="B9918" s="19">
        <v>954283.0</v>
      </c>
      <c r="C9918" s="19">
        <v>0.0</v>
      </c>
      <c r="D9918" s="42">
        <v>48.4</v>
      </c>
      <c r="E9918" s="43">
        <v>1.0</v>
      </c>
      <c r="F9918" s="19" t="s">
        <v>27</v>
      </c>
      <c r="G9918" s="19" t="s">
        <v>28</v>
      </c>
      <c r="H9918" s="44">
        <v>2.5175647E7</v>
      </c>
      <c r="I9918" s="19" t="s">
        <v>77</v>
      </c>
    </row>
    <row r="9919">
      <c r="A9919" s="41">
        <v>44415.0</v>
      </c>
      <c r="B9919" s="19">
        <v>954979.0</v>
      </c>
      <c r="C9919" s="19">
        <v>0.0</v>
      </c>
      <c r="D9919" s="42">
        <v>59.2</v>
      </c>
      <c r="E9919" s="43">
        <v>1.0</v>
      </c>
      <c r="F9919" s="19" t="s">
        <v>27</v>
      </c>
      <c r="G9919" s="19" t="s">
        <v>28</v>
      </c>
      <c r="H9919" s="44">
        <v>2.5175647E7</v>
      </c>
      <c r="I9919" s="19" t="s">
        <v>77</v>
      </c>
    </row>
    <row r="9920">
      <c r="A9920" s="41">
        <v>44417.0</v>
      </c>
      <c r="B9920" s="19">
        <v>956674.0</v>
      </c>
      <c r="C9920" s="19">
        <v>0.0</v>
      </c>
      <c r="D9920" s="42">
        <v>172.7</v>
      </c>
      <c r="E9920" s="43">
        <v>1.0</v>
      </c>
      <c r="F9920" s="19" t="s">
        <v>27</v>
      </c>
      <c r="G9920" s="19" t="s">
        <v>28</v>
      </c>
      <c r="H9920" s="44">
        <v>2.5175647E7</v>
      </c>
      <c r="I9920" s="19" t="s">
        <v>77</v>
      </c>
    </row>
    <row r="9921">
      <c r="A9921" s="41">
        <v>44421.0</v>
      </c>
      <c r="B9921" s="19">
        <v>959754.0</v>
      </c>
      <c r="C9921" s="19">
        <v>0.0</v>
      </c>
      <c r="D9921" s="42">
        <v>35.0</v>
      </c>
      <c r="E9921" s="43">
        <v>1.0</v>
      </c>
      <c r="F9921" s="19" t="s">
        <v>27</v>
      </c>
      <c r="G9921" s="19" t="s">
        <v>28</v>
      </c>
      <c r="H9921" s="44">
        <v>2.5175647E7</v>
      </c>
      <c r="I9921" s="19" t="s">
        <v>77</v>
      </c>
    </row>
    <row r="9922">
      <c r="A9922" s="41">
        <v>44409.0</v>
      </c>
      <c r="B9922" s="19">
        <v>949959.0</v>
      </c>
      <c r="C9922" s="19">
        <v>0.0</v>
      </c>
      <c r="D9922" s="42">
        <v>67.9</v>
      </c>
      <c r="E9922" s="43">
        <v>1.0</v>
      </c>
      <c r="F9922" s="19" t="s">
        <v>27</v>
      </c>
      <c r="G9922" s="19" t="s">
        <v>28</v>
      </c>
      <c r="H9922" s="44">
        <v>2.5175647E7</v>
      </c>
      <c r="I9922" s="19" t="s">
        <v>77</v>
      </c>
    </row>
    <row r="9923">
      <c r="A9923" s="41">
        <v>44409.0</v>
      </c>
      <c r="B9923" s="19">
        <v>949245.0</v>
      </c>
      <c r="C9923" s="19">
        <v>1.0</v>
      </c>
      <c r="D9923" s="42">
        <v>46.5</v>
      </c>
      <c r="E9923" s="43">
        <v>1.0</v>
      </c>
      <c r="F9923" s="19" t="s">
        <v>27</v>
      </c>
      <c r="G9923" s="19" t="s">
        <v>28</v>
      </c>
      <c r="H9923" s="44">
        <v>2.5175647E7</v>
      </c>
      <c r="I9923" s="19" t="s">
        <v>77</v>
      </c>
    </row>
    <row r="9924">
      <c r="A9924" s="41">
        <v>44409.0</v>
      </c>
      <c r="B9924" s="19">
        <v>949700.0</v>
      </c>
      <c r="C9924" s="19">
        <v>0.0</v>
      </c>
      <c r="D9924" s="42">
        <v>33.5</v>
      </c>
      <c r="E9924" s="43">
        <v>1.0</v>
      </c>
      <c r="F9924" s="19" t="s">
        <v>27</v>
      </c>
      <c r="G9924" s="19" t="s">
        <v>28</v>
      </c>
      <c r="H9924" s="44">
        <v>2.5175647E7</v>
      </c>
      <c r="I9924" s="19" t="s">
        <v>77</v>
      </c>
    </row>
    <row r="9925">
      <c r="A9925" s="41">
        <v>44410.0</v>
      </c>
      <c r="B9925" s="19">
        <v>950130.0</v>
      </c>
      <c r="C9925" s="19">
        <v>0.0</v>
      </c>
      <c r="D9925" s="42">
        <v>110.4</v>
      </c>
      <c r="E9925" s="43">
        <v>1.0</v>
      </c>
      <c r="F9925" s="19" t="s">
        <v>27</v>
      </c>
      <c r="G9925" s="19" t="s">
        <v>28</v>
      </c>
      <c r="H9925" s="44">
        <v>2.5175647E7</v>
      </c>
      <c r="I9925" s="19" t="s">
        <v>77</v>
      </c>
    </row>
    <row r="9926">
      <c r="A9926" s="41">
        <v>44411.0</v>
      </c>
      <c r="B9926" s="19">
        <v>951505.0</v>
      </c>
      <c r="C9926" s="19">
        <v>1.0</v>
      </c>
      <c r="D9926" s="42">
        <v>65.4</v>
      </c>
      <c r="E9926" s="43">
        <v>1.0</v>
      </c>
      <c r="F9926" s="19" t="s">
        <v>27</v>
      </c>
      <c r="G9926" s="19" t="s">
        <v>28</v>
      </c>
      <c r="H9926" s="44">
        <v>2.5175647E7</v>
      </c>
      <c r="I9926" s="19" t="s">
        <v>77</v>
      </c>
    </row>
    <row r="9927">
      <c r="A9927" s="41">
        <v>44415.0</v>
      </c>
      <c r="B9927" s="19">
        <v>955001.0</v>
      </c>
      <c r="C9927" s="19">
        <v>1.0</v>
      </c>
      <c r="D9927" s="42">
        <v>38.3</v>
      </c>
      <c r="E9927" s="43">
        <v>1.0</v>
      </c>
      <c r="F9927" s="19" t="s">
        <v>27</v>
      </c>
      <c r="G9927" s="19" t="s">
        <v>28</v>
      </c>
      <c r="H9927" s="44">
        <v>2.5175647E7</v>
      </c>
      <c r="I9927" s="19" t="s">
        <v>77</v>
      </c>
    </row>
    <row r="9928">
      <c r="A9928" s="41">
        <v>44416.0</v>
      </c>
      <c r="B9928" s="19">
        <v>955483.0</v>
      </c>
      <c r="C9928" s="19">
        <v>0.0</v>
      </c>
      <c r="D9928" s="42">
        <v>63.8</v>
      </c>
      <c r="E9928" s="43">
        <v>1.0</v>
      </c>
      <c r="F9928" s="19" t="s">
        <v>27</v>
      </c>
      <c r="G9928" s="19" t="s">
        <v>28</v>
      </c>
      <c r="H9928" s="44">
        <v>2.5175647E7</v>
      </c>
      <c r="I9928" s="19" t="s">
        <v>77</v>
      </c>
    </row>
    <row r="9929">
      <c r="A9929" s="41">
        <v>44417.0</v>
      </c>
      <c r="B9929" s="19">
        <v>957072.0</v>
      </c>
      <c r="C9929" s="19">
        <v>0.0</v>
      </c>
      <c r="D9929" s="42">
        <v>203.9</v>
      </c>
      <c r="E9929" s="43">
        <v>1.0</v>
      </c>
      <c r="F9929" s="19" t="s">
        <v>27</v>
      </c>
      <c r="G9929" s="19" t="s">
        <v>28</v>
      </c>
      <c r="H9929" s="44">
        <v>2.5175647E7</v>
      </c>
      <c r="I9929" s="19" t="s">
        <v>77</v>
      </c>
    </row>
    <row r="9930">
      <c r="A9930" s="41">
        <v>44420.0</v>
      </c>
      <c r="B9930" s="19">
        <v>958814.0</v>
      </c>
      <c r="C9930" s="19">
        <v>1.0</v>
      </c>
      <c r="D9930" s="42">
        <v>14.2</v>
      </c>
      <c r="E9930" s="43">
        <v>1.0</v>
      </c>
      <c r="F9930" s="19" t="s">
        <v>27</v>
      </c>
      <c r="G9930" s="19" t="s">
        <v>28</v>
      </c>
      <c r="H9930" s="44">
        <v>2.5175647E7</v>
      </c>
      <c r="I9930" s="19" t="s">
        <v>77</v>
      </c>
    </row>
    <row r="9931">
      <c r="A9931" s="41">
        <v>44421.0</v>
      </c>
      <c r="B9931" s="19">
        <v>959570.0</v>
      </c>
      <c r="C9931" s="19">
        <v>0.0</v>
      </c>
      <c r="D9931" s="42">
        <v>61.0</v>
      </c>
      <c r="E9931" s="43">
        <v>1.0</v>
      </c>
      <c r="F9931" s="19" t="s">
        <v>27</v>
      </c>
      <c r="G9931" s="19" t="s">
        <v>28</v>
      </c>
      <c r="H9931" s="44">
        <v>2.5175647E7</v>
      </c>
      <c r="I9931" s="19" t="s">
        <v>77</v>
      </c>
    </row>
    <row r="9932">
      <c r="A9932" s="41">
        <v>44421.0</v>
      </c>
      <c r="B9932" s="19">
        <v>959557.0</v>
      </c>
      <c r="C9932" s="19">
        <v>0.0</v>
      </c>
      <c r="D9932" s="42">
        <v>33.5</v>
      </c>
      <c r="E9932" s="43">
        <v>1.0</v>
      </c>
      <c r="F9932" s="19" t="s">
        <v>27</v>
      </c>
      <c r="G9932" s="19" t="s">
        <v>28</v>
      </c>
      <c r="H9932" s="44">
        <v>2.5175647E7</v>
      </c>
      <c r="I9932" s="19" t="s">
        <v>77</v>
      </c>
    </row>
    <row r="9933">
      <c r="A9933" s="41">
        <v>44421.0</v>
      </c>
      <c r="B9933" s="19">
        <v>959607.0</v>
      </c>
      <c r="C9933" s="19">
        <v>1.0</v>
      </c>
      <c r="D9933" s="42">
        <v>11.7</v>
      </c>
      <c r="E9933" s="43">
        <v>1.0</v>
      </c>
      <c r="F9933" s="19" t="s">
        <v>27</v>
      </c>
      <c r="G9933" s="19" t="s">
        <v>28</v>
      </c>
      <c r="H9933" s="44">
        <v>2.5175647E7</v>
      </c>
      <c r="I9933" s="19" t="s">
        <v>77</v>
      </c>
    </row>
    <row r="9934">
      <c r="A9934" s="41">
        <v>44422.0</v>
      </c>
      <c r="B9934" s="19">
        <v>960436.0</v>
      </c>
      <c r="C9934" s="19">
        <v>0.0</v>
      </c>
      <c r="D9934" s="42">
        <v>5.7</v>
      </c>
      <c r="E9934" s="43">
        <v>1.0</v>
      </c>
      <c r="F9934" s="19" t="s">
        <v>27</v>
      </c>
      <c r="G9934" s="19" t="s">
        <v>28</v>
      </c>
      <c r="H9934" s="44">
        <v>2.5175647E7</v>
      </c>
      <c r="I9934" s="19" t="s">
        <v>77</v>
      </c>
    </row>
    <row r="9935">
      <c r="A9935" s="41">
        <v>44423.0</v>
      </c>
      <c r="B9935" s="19">
        <v>960860.0</v>
      </c>
      <c r="C9935" s="19">
        <v>0.0</v>
      </c>
      <c r="D9935" s="42">
        <v>56.8</v>
      </c>
      <c r="E9935" s="43">
        <v>1.0</v>
      </c>
      <c r="F9935" s="19" t="s">
        <v>27</v>
      </c>
      <c r="G9935" s="19" t="s">
        <v>28</v>
      </c>
      <c r="H9935" s="44">
        <v>2.5175647E7</v>
      </c>
      <c r="I9935" s="19" t="s">
        <v>77</v>
      </c>
    </row>
    <row r="9936">
      <c r="A9936" s="41">
        <v>44423.0</v>
      </c>
      <c r="B9936" s="19">
        <v>960927.0</v>
      </c>
      <c r="C9936" s="19">
        <v>0.0</v>
      </c>
      <c r="D9936" s="42">
        <v>50.6</v>
      </c>
      <c r="E9936" s="43">
        <v>1.0</v>
      </c>
      <c r="F9936" s="19" t="s">
        <v>27</v>
      </c>
      <c r="G9936" s="19" t="s">
        <v>28</v>
      </c>
      <c r="H9936" s="44">
        <v>2.5175647E7</v>
      </c>
      <c r="I9936" s="19" t="s">
        <v>77</v>
      </c>
    </row>
    <row r="9937">
      <c r="A9937" s="41">
        <v>44409.0</v>
      </c>
      <c r="B9937" s="19">
        <v>949608.0</v>
      </c>
      <c r="C9937" s="19">
        <v>0.0</v>
      </c>
      <c r="D9937" s="42">
        <v>201.4</v>
      </c>
      <c r="E9937" s="43">
        <v>1.0</v>
      </c>
      <c r="F9937" s="19" t="s">
        <v>27</v>
      </c>
      <c r="G9937" s="19" t="s">
        <v>28</v>
      </c>
      <c r="H9937" s="44">
        <v>2.5175647E7</v>
      </c>
      <c r="I9937" s="19" t="s">
        <v>77</v>
      </c>
    </row>
    <row r="9938">
      <c r="A9938" s="41">
        <v>44409.0</v>
      </c>
      <c r="B9938" s="19">
        <v>949387.0</v>
      </c>
      <c r="C9938" s="19">
        <v>0.0</v>
      </c>
      <c r="D9938" s="42">
        <v>41.7</v>
      </c>
      <c r="E9938" s="43">
        <v>1.0</v>
      </c>
      <c r="F9938" s="19" t="s">
        <v>27</v>
      </c>
      <c r="G9938" s="19" t="s">
        <v>28</v>
      </c>
      <c r="H9938" s="44">
        <v>2.5175647E7</v>
      </c>
      <c r="I9938" s="19" t="s">
        <v>77</v>
      </c>
    </row>
    <row r="9939">
      <c r="A9939" s="41">
        <v>44411.0</v>
      </c>
      <c r="B9939" s="19">
        <v>951755.0</v>
      </c>
      <c r="C9939" s="19">
        <v>0.0</v>
      </c>
      <c r="D9939" s="42">
        <v>82.2</v>
      </c>
      <c r="E9939" s="43">
        <v>1.0</v>
      </c>
      <c r="F9939" s="19" t="s">
        <v>27</v>
      </c>
      <c r="G9939" s="19" t="s">
        <v>28</v>
      </c>
      <c r="H9939" s="44">
        <v>2.5175647E7</v>
      </c>
      <c r="I9939" s="19" t="s">
        <v>77</v>
      </c>
    </row>
    <row r="9940">
      <c r="A9940" s="41">
        <v>44411.0</v>
      </c>
      <c r="B9940" s="19">
        <v>951668.0</v>
      </c>
      <c r="C9940" s="19">
        <v>0.0</v>
      </c>
      <c r="D9940" s="42">
        <v>48.9</v>
      </c>
      <c r="E9940" s="43">
        <v>1.0</v>
      </c>
      <c r="F9940" s="19" t="s">
        <v>27</v>
      </c>
      <c r="G9940" s="19" t="s">
        <v>28</v>
      </c>
      <c r="H9940" s="44">
        <v>2.5175647E7</v>
      </c>
      <c r="I9940" s="19" t="s">
        <v>77</v>
      </c>
    </row>
    <row r="9941">
      <c r="A9941" s="41">
        <v>44412.0</v>
      </c>
      <c r="B9941" s="19">
        <v>952240.0</v>
      </c>
      <c r="C9941" s="19">
        <v>0.0</v>
      </c>
      <c r="D9941" s="42">
        <v>29.9</v>
      </c>
      <c r="E9941" s="43">
        <v>1.0</v>
      </c>
      <c r="F9941" s="19" t="s">
        <v>27</v>
      </c>
      <c r="G9941" s="19" t="s">
        <v>28</v>
      </c>
      <c r="H9941" s="44">
        <v>2.5175647E7</v>
      </c>
      <c r="I9941" s="19" t="s">
        <v>77</v>
      </c>
    </row>
    <row r="9942">
      <c r="A9942" s="41">
        <v>44412.0</v>
      </c>
      <c r="B9942" s="19">
        <v>952132.0</v>
      </c>
      <c r="C9942" s="19">
        <v>0.0</v>
      </c>
      <c r="D9942" s="42">
        <v>130.9</v>
      </c>
      <c r="E9942" s="43">
        <v>1.0</v>
      </c>
      <c r="F9942" s="19" t="s">
        <v>27</v>
      </c>
      <c r="G9942" s="19" t="s">
        <v>28</v>
      </c>
      <c r="H9942" s="44">
        <v>2.5175647E7</v>
      </c>
      <c r="I9942" s="19" t="s">
        <v>77</v>
      </c>
    </row>
    <row r="9943">
      <c r="A9943" s="41">
        <v>44412.0</v>
      </c>
      <c r="B9943" s="19">
        <v>952750.0</v>
      </c>
      <c r="C9943" s="19">
        <v>0.0</v>
      </c>
      <c r="D9943" s="42">
        <v>35.0</v>
      </c>
      <c r="E9943" s="43">
        <v>1.0</v>
      </c>
      <c r="F9943" s="19" t="s">
        <v>27</v>
      </c>
      <c r="G9943" s="19" t="s">
        <v>28</v>
      </c>
      <c r="H9943" s="44">
        <v>2.5175647E7</v>
      </c>
      <c r="I9943" s="19" t="s">
        <v>77</v>
      </c>
    </row>
    <row r="9944">
      <c r="A9944" s="41">
        <v>44413.0</v>
      </c>
      <c r="B9944" s="19">
        <v>953709.0</v>
      </c>
      <c r="C9944" s="19">
        <v>1.0</v>
      </c>
      <c r="D9944" s="42">
        <v>78.8</v>
      </c>
      <c r="E9944" s="43">
        <v>1.0</v>
      </c>
      <c r="F9944" s="19" t="s">
        <v>27</v>
      </c>
      <c r="G9944" s="19" t="s">
        <v>28</v>
      </c>
      <c r="H9944" s="44">
        <v>2.5175647E7</v>
      </c>
      <c r="I9944" s="19" t="s">
        <v>77</v>
      </c>
    </row>
    <row r="9945">
      <c r="A9945" s="41">
        <v>44414.0</v>
      </c>
      <c r="B9945" s="19">
        <v>954342.0</v>
      </c>
      <c r="C9945" s="19">
        <v>0.0</v>
      </c>
      <c r="D9945" s="42">
        <v>24.2</v>
      </c>
      <c r="E9945" s="43">
        <v>1.0</v>
      </c>
      <c r="F9945" s="19" t="s">
        <v>27</v>
      </c>
      <c r="G9945" s="19" t="s">
        <v>28</v>
      </c>
      <c r="H9945" s="44">
        <v>2.5175647E7</v>
      </c>
      <c r="I9945" s="19" t="s">
        <v>77</v>
      </c>
    </row>
    <row r="9946">
      <c r="A9946" s="41">
        <v>44414.0</v>
      </c>
      <c r="B9946" s="19">
        <v>954168.0</v>
      </c>
      <c r="C9946" s="19">
        <v>0.0</v>
      </c>
      <c r="D9946" s="42">
        <v>70.6</v>
      </c>
      <c r="E9946" s="43">
        <v>1.0</v>
      </c>
      <c r="F9946" s="19" t="s">
        <v>27</v>
      </c>
      <c r="G9946" s="19" t="s">
        <v>28</v>
      </c>
      <c r="H9946" s="44">
        <v>2.5175647E7</v>
      </c>
      <c r="I9946" s="19" t="s">
        <v>77</v>
      </c>
    </row>
    <row r="9947">
      <c r="A9947" s="41">
        <v>44416.0</v>
      </c>
      <c r="B9947" s="19">
        <v>956048.0</v>
      </c>
      <c r="C9947" s="19">
        <v>1.0</v>
      </c>
      <c r="D9947" s="42">
        <v>40.7</v>
      </c>
      <c r="E9947" s="43">
        <v>1.0</v>
      </c>
      <c r="F9947" s="19" t="s">
        <v>27</v>
      </c>
      <c r="G9947" s="19" t="s">
        <v>28</v>
      </c>
      <c r="H9947" s="44">
        <v>2.5175647E7</v>
      </c>
      <c r="I9947" s="19" t="s">
        <v>77</v>
      </c>
    </row>
    <row r="9948">
      <c r="A9948" s="41">
        <v>44416.0</v>
      </c>
      <c r="B9948" s="19">
        <v>956094.0</v>
      </c>
      <c r="C9948" s="19">
        <v>0.0</v>
      </c>
      <c r="D9948" s="42">
        <v>125.6</v>
      </c>
      <c r="E9948" s="43">
        <v>1.0</v>
      </c>
      <c r="F9948" s="19" t="s">
        <v>27</v>
      </c>
      <c r="G9948" s="19" t="s">
        <v>28</v>
      </c>
      <c r="H9948" s="44">
        <v>2.5175647E7</v>
      </c>
      <c r="I9948" s="19" t="s">
        <v>77</v>
      </c>
    </row>
    <row r="9949">
      <c r="A9949" s="41">
        <v>44420.0</v>
      </c>
      <c r="B9949" s="19">
        <v>959298.0</v>
      </c>
      <c r="C9949" s="19">
        <v>1.0</v>
      </c>
      <c r="D9949" s="42">
        <v>84.4</v>
      </c>
      <c r="E9949" s="43">
        <v>1.0</v>
      </c>
      <c r="F9949" s="19" t="s">
        <v>27</v>
      </c>
      <c r="G9949" s="19" t="s">
        <v>28</v>
      </c>
      <c r="H9949" s="44">
        <v>2.5175647E7</v>
      </c>
      <c r="I9949" s="19" t="s">
        <v>77</v>
      </c>
    </row>
    <row r="9950">
      <c r="A9950" s="41">
        <v>44423.0</v>
      </c>
      <c r="B9950" s="19">
        <v>960491.0</v>
      </c>
      <c r="C9950" s="19">
        <v>1.0</v>
      </c>
      <c r="D9950" s="42">
        <v>42.8</v>
      </c>
      <c r="E9950" s="43">
        <v>1.0</v>
      </c>
      <c r="F9950" s="19" t="s">
        <v>27</v>
      </c>
      <c r="G9950" s="19" t="s">
        <v>28</v>
      </c>
      <c r="H9950" s="44">
        <v>2.5175647E7</v>
      </c>
      <c r="I9950" s="19" t="s">
        <v>77</v>
      </c>
    </row>
    <row r="9951">
      <c r="A9951" s="41">
        <v>44409.0</v>
      </c>
      <c r="B9951" s="19">
        <v>949447.0</v>
      </c>
      <c r="C9951" s="19">
        <v>1.0</v>
      </c>
      <c r="D9951" s="42">
        <v>29.8</v>
      </c>
      <c r="E9951" s="43">
        <v>1.0</v>
      </c>
      <c r="F9951" s="19" t="s">
        <v>27</v>
      </c>
      <c r="G9951" s="19" t="s">
        <v>28</v>
      </c>
      <c r="H9951" s="44">
        <v>2.5175647E7</v>
      </c>
      <c r="I9951" s="19" t="s">
        <v>77</v>
      </c>
    </row>
    <row r="9952">
      <c r="A9952" s="41">
        <v>44409.0</v>
      </c>
      <c r="B9952" s="19">
        <v>949449.0</v>
      </c>
      <c r="C9952" s="19">
        <v>0.0</v>
      </c>
      <c r="D9952" s="42">
        <v>53.1</v>
      </c>
      <c r="E9952" s="43">
        <v>1.0</v>
      </c>
      <c r="F9952" s="19" t="s">
        <v>27</v>
      </c>
      <c r="G9952" s="19" t="s">
        <v>28</v>
      </c>
      <c r="H9952" s="44">
        <v>2.5175647E7</v>
      </c>
      <c r="I9952" s="19" t="s">
        <v>77</v>
      </c>
    </row>
    <row r="9953">
      <c r="A9953" s="41">
        <v>44410.0</v>
      </c>
      <c r="B9953" s="19">
        <v>951087.0</v>
      </c>
      <c r="C9953" s="19">
        <v>0.0</v>
      </c>
      <c r="D9953" s="42">
        <v>17.0</v>
      </c>
      <c r="E9953" s="43">
        <v>1.0</v>
      </c>
      <c r="F9953" s="19" t="s">
        <v>27</v>
      </c>
      <c r="G9953" s="19" t="s">
        <v>28</v>
      </c>
      <c r="H9953" s="44">
        <v>2.5175647E7</v>
      </c>
      <c r="I9953" s="19" t="s">
        <v>77</v>
      </c>
    </row>
    <row r="9954">
      <c r="A9954" s="41">
        <v>44410.0</v>
      </c>
      <c r="B9954" s="19">
        <v>950350.0</v>
      </c>
      <c r="C9954" s="19">
        <v>0.0</v>
      </c>
      <c r="D9954" s="42">
        <v>33.5</v>
      </c>
      <c r="E9954" s="43">
        <v>1.0</v>
      </c>
      <c r="F9954" s="19" t="s">
        <v>27</v>
      </c>
      <c r="G9954" s="19" t="s">
        <v>28</v>
      </c>
      <c r="H9954" s="44">
        <v>2.5175647E7</v>
      </c>
      <c r="I9954" s="19" t="s">
        <v>77</v>
      </c>
    </row>
    <row r="9955">
      <c r="A9955" s="41">
        <v>44413.0</v>
      </c>
      <c r="B9955" s="19">
        <v>953555.0</v>
      </c>
      <c r="C9955" s="19">
        <v>0.0</v>
      </c>
      <c r="D9955" s="42">
        <v>93.9</v>
      </c>
      <c r="E9955" s="43">
        <v>1.0</v>
      </c>
      <c r="F9955" s="19" t="s">
        <v>27</v>
      </c>
      <c r="G9955" s="19" t="s">
        <v>28</v>
      </c>
      <c r="H9955" s="44">
        <v>2.5175647E7</v>
      </c>
      <c r="I9955" s="19" t="s">
        <v>77</v>
      </c>
    </row>
    <row r="9956">
      <c r="A9956" s="41">
        <v>44413.0</v>
      </c>
      <c r="B9956" s="19">
        <v>952964.0</v>
      </c>
      <c r="C9956" s="19">
        <v>1.0</v>
      </c>
      <c r="D9956" s="42">
        <v>63.4</v>
      </c>
      <c r="E9956" s="43">
        <v>1.0</v>
      </c>
      <c r="F9956" s="19" t="s">
        <v>27</v>
      </c>
      <c r="G9956" s="19" t="s">
        <v>28</v>
      </c>
      <c r="H9956" s="44">
        <v>2.5175647E7</v>
      </c>
      <c r="I9956" s="19" t="s">
        <v>77</v>
      </c>
    </row>
    <row r="9957">
      <c r="A9957" s="41">
        <v>44417.0</v>
      </c>
      <c r="B9957" s="19">
        <v>956447.0</v>
      </c>
      <c r="C9957" s="19">
        <v>1.0</v>
      </c>
      <c r="D9957" s="42">
        <v>94.4</v>
      </c>
      <c r="E9957" s="43">
        <v>1.0</v>
      </c>
      <c r="F9957" s="19" t="s">
        <v>27</v>
      </c>
      <c r="G9957" s="19" t="s">
        <v>28</v>
      </c>
      <c r="H9957" s="44">
        <v>2.5175647E7</v>
      </c>
      <c r="I9957" s="19" t="s">
        <v>77</v>
      </c>
    </row>
    <row r="9958">
      <c r="A9958" s="41">
        <v>44417.0</v>
      </c>
      <c r="B9958" s="19">
        <v>957038.0</v>
      </c>
      <c r="C9958" s="19">
        <v>0.0</v>
      </c>
      <c r="D9958" s="42">
        <v>55.9</v>
      </c>
      <c r="E9958" s="43">
        <v>1.0</v>
      </c>
      <c r="F9958" s="19" t="s">
        <v>27</v>
      </c>
      <c r="G9958" s="19" t="s">
        <v>28</v>
      </c>
      <c r="H9958" s="44">
        <v>2.5175647E7</v>
      </c>
      <c r="I9958" s="19" t="s">
        <v>77</v>
      </c>
    </row>
    <row r="9959">
      <c r="A9959" s="41">
        <v>44417.0</v>
      </c>
      <c r="B9959" s="19">
        <v>956381.0</v>
      </c>
      <c r="C9959" s="19">
        <v>1.0</v>
      </c>
      <c r="D9959" s="42">
        <v>120.5</v>
      </c>
      <c r="E9959" s="43">
        <v>1.0</v>
      </c>
      <c r="F9959" s="19" t="s">
        <v>27</v>
      </c>
      <c r="G9959" s="19" t="s">
        <v>28</v>
      </c>
      <c r="H9959" s="44">
        <v>2.5175647E7</v>
      </c>
      <c r="I9959" s="19" t="s">
        <v>77</v>
      </c>
    </row>
    <row r="9960">
      <c r="A9960" s="41">
        <v>44418.0</v>
      </c>
      <c r="B9960" s="19">
        <v>957499.0</v>
      </c>
      <c r="C9960" s="19">
        <v>1.0</v>
      </c>
      <c r="D9960" s="42">
        <v>66.3</v>
      </c>
      <c r="E9960" s="43">
        <v>1.0</v>
      </c>
      <c r="F9960" s="19" t="s">
        <v>27</v>
      </c>
      <c r="G9960" s="19" t="s">
        <v>28</v>
      </c>
      <c r="H9960" s="44">
        <v>2.5175647E7</v>
      </c>
      <c r="I9960" s="19" t="s">
        <v>77</v>
      </c>
    </row>
    <row r="9961">
      <c r="A9961" s="41">
        <v>44419.0</v>
      </c>
      <c r="B9961" s="19">
        <v>958192.0</v>
      </c>
      <c r="C9961" s="19">
        <v>0.0</v>
      </c>
      <c r="D9961" s="42">
        <v>118.4</v>
      </c>
      <c r="E9961" s="43">
        <v>1.0</v>
      </c>
      <c r="F9961" s="19" t="s">
        <v>27</v>
      </c>
      <c r="G9961" s="19" t="s">
        <v>28</v>
      </c>
      <c r="H9961" s="44">
        <v>2.5175647E7</v>
      </c>
      <c r="I9961" s="19" t="s">
        <v>77</v>
      </c>
    </row>
    <row r="9962">
      <c r="A9962" s="41">
        <v>44420.0</v>
      </c>
      <c r="B9962" s="19">
        <v>958863.0</v>
      </c>
      <c r="C9962" s="19">
        <v>0.0</v>
      </c>
      <c r="D9962" s="42">
        <v>117.1</v>
      </c>
      <c r="E9962" s="43">
        <v>1.0</v>
      </c>
      <c r="F9962" s="19" t="s">
        <v>27</v>
      </c>
      <c r="G9962" s="19" t="s">
        <v>28</v>
      </c>
      <c r="H9962" s="44">
        <v>2.5175647E7</v>
      </c>
      <c r="I9962" s="19" t="s">
        <v>77</v>
      </c>
    </row>
    <row r="9963">
      <c r="A9963" s="41">
        <v>44420.0</v>
      </c>
      <c r="B9963" s="19">
        <v>958733.0</v>
      </c>
      <c r="C9963" s="19">
        <v>1.0</v>
      </c>
      <c r="D9963" s="42">
        <v>95.4</v>
      </c>
      <c r="E9963" s="43">
        <v>1.0</v>
      </c>
      <c r="F9963" s="19" t="s">
        <v>27</v>
      </c>
      <c r="G9963" s="19" t="s">
        <v>28</v>
      </c>
      <c r="H9963" s="44">
        <v>2.5175647E7</v>
      </c>
      <c r="I9963" s="19" t="s">
        <v>77</v>
      </c>
    </row>
    <row r="9964">
      <c r="A9964" s="41">
        <v>44421.0</v>
      </c>
      <c r="B9964" s="19">
        <v>959703.0</v>
      </c>
      <c r="C9964" s="19">
        <v>0.0</v>
      </c>
      <c r="D9964" s="42">
        <v>17.6</v>
      </c>
      <c r="E9964" s="43">
        <v>1.0</v>
      </c>
      <c r="F9964" s="19" t="s">
        <v>27</v>
      </c>
      <c r="G9964" s="19" t="s">
        <v>28</v>
      </c>
      <c r="H9964" s="44">
        <v>2.5175647E7</v>
      </c>
      <c r="I9964" s="19" t="s">
        <v>77</v>
      </c>
    </row>
    <row r="9965">
      <c r="A9965" s="41">
        <v>44423.0</v>
      </c>
      <c r="B9965" s="19">
        <v>961158.0</v>
      </c>
      <c r="C9965" s="19">
        <v>1.0</v>
      </c>
      <c r="D9965" s="42">
        <v>41.6</v>
      </c>
      <c r="E9965" s="43">
        <v>1.0</v>
      </c>
      <c r="F9965" s="19" t="s">
        <v>27</v>
      </c>
      <c r="G9965" s="19" t="s">
        <v>28</v>
      </c>
      <c r="H9965" s="44">
        <v>2.5175647E7</v>
      </c>
      <c r="I9965" s="19" t="s">
        <v>77</v>
      </c>
    </row>
    <row r="9966">
      <c r="A9966" s="41">
        <v>44409.0</v>
      </c>
      <c r="B9966" s="19">
        <v>949141.0</v>
      </c>
      <c r="C9966" s="19">
        <v>0.0</v>
      </c>
      <c r="D9966" s="42">
        <v>47.3</v>
      </c>
      <c r="E9966" s="43">
        <v>1.0</v>
      </c>
      <c r="F9966" s="19" t="s">
        <v>27</v>
      </c>
      <c r="G9966" s="19" t="s">
        <v>28</v>
      </c>
      <c r="H9966" s="44">
        <v>2.5175647E7</v>
      </c>
      <c r="I9966" s="19" t="s">
        <v>77</v>
      </c>
    </row>
    <row r="9967">
      <c r="A9967" s="41">
        <v>44410.0</v>
      </c>
      <c r="B9967" s="19">
        <v>950903.0</v>
      </c>
      <c r="C9967" s="19">
        <v>1.0</v>
      </c>
      <c r="D9967" s="42">
        <v>62.1</v>
      </c>
      <c r="E9967" s="43">
        <v>1.0</v>
      </c>
      <c r="F9967" s="19" t="s">
        <v>27</v>
      </c>
      <c r="G9967" s="19" t="s">
        <v>28</v>
      </c>
      <c r="H9967" s="44">
        <v>2.5175647E7</v>
      </c>
      <c r="I9967" s="19" t="s">
        <v>77</v>
      </c>
    </row>
    <row r="9968">
      <c r="A9968" s="41">
        <v>44410.0</v>
      </c>
      <c r="B9968" s="19">
        <v>951063.0</v>
      </c>
      <c r="C9968" s="19">
        <v>0.0</v>
      </c>
      <c r="D9968" s="42">
        <v>95.3</v>
      </c>
      <c r="E9968" s="43">
        <v>1.0</v>
      </c>
      <c r="F9968" s="19" t="s">
        <v>27</v>
      </c>
      <c r="G9968" s="19" t="s">
        <v>28</v>
      </c>
      <c r="H9968" s="44">
        <v>2.5175647E7</v>
      </c>
      <c r="I9968" s="19" t="s">
        <v>77</v>
      </c>
    </row>
    <row r="9969">
      <c r="A9969" s="41">
        <v>44411.0</v>
      </c>
      <c r="B9969" s="19">
        <v>951837.0</v>
      </c>
      <c r="C9969" s="19">
        <v>0.0</v>
      </c>
      <c r="D9969" s="42">
        <v>114.7</v>
      </c>
      <c r="E9969" s="43">
        <v>1.0</v>
      </c>
      <c r="F9969" s="19" t="s">
        <v>27</v>
      </c>
      <c r="G9969" s="19" t="s">
        <v>28</v>
      </c>
      <c r="H9969" s="44">
        <v>2.5175647E7</v>
      </c>
      <c r="I9969" s="19" t="s">
        <v>77</v>
      </c>
    </row>
    <row r="9970">
      <c r="A9970" s="41">
        <v>44411.0</v>
      </c>
      <c r="B9970" s="19">
        <v>951430.0</v>
      </c>
      <c r="C9970" s="19">
        <v>0.0</v>
      </c>
      <c r="D9970" s="42">
        <v>50.5</v>
      </c>
      <c r="E9970" s="43">
        <v>1.0</v>
      </c>
      <c r="F9970" s="19" t="s">
        <v>27</v>
      </c>
      <c r="G9970" s="19" t="s">
        <v>28</v>
      </c>
      <c r="H9970" s="44">
        <v>2.5175647E7</v>
      </c>
      <c r="I9970" s="19" t="s">
        <v>77</v>
      </c>
    </row>
    <row r="9971">
      <c r="A9971" s="41">
        <v>44412.0</v>
      </c>
      <c r="B9971" s="19">
        <v>952697.0</v>
      </c>
      <c r="C9971" s="19">
        <v>0.0</v>
      </c>
      <c r="D9971" s="42">
        <v>83.9</v>
      </c>
      <c r="E9971" s="43">
        <v>1.0</v>
      </c>
      <c r="F9971" s="19" t="s">
        <v>27</v>
      </c>
      <c r="G9971" s="19" t="s">
        <v>28</v>
      </c>
      <c r="H9971" s="44">
        <v>2.5175647E7</v>
      </c>
      <c r="I9971" s="19" t="s">
        <v>77</v>
      </c>
    </row>
    <row r="9972">
      <c r="A9972" s="41">
        <v>44414.0</v>
      </c>
      <c r="B9972" s="19">
        <v>954509.0</v>
      </c>
      <c r="C9972" s="19">
        <v>0.0</v>
      </c>
      <c r="D9972" s="42">
        <v>48.4</v>
      </c>
      <c r="E9972" s="43">
        <v>1.0</v>
      </c>
      <c r="F9972" s="19" t="s">
        <v>27</v>
      </c>
      <c r="G9972" s="19" t="s">
        <v>28</v>
      </c>
      <c r="H9972" s="44">
        <v>2.5175647E7</v>
      </c>
      <c r="I9972" s="19" t="s">
        <v>77</v>
      </c>
    </row>
    <row r="9973">
      <c r="A9973" s="41">
        <v>44414.0</v>
      </c>
      <c r="B9973" s="19">
        <v>954087.0</v>
      </c>
      <c r="C9973" s="19">
        <v>0.0</v>
      </c>
      <c r="D9973" s="42">
        <v>41.6</v>
      </c>
      <c r="E9973" s="43">
        <v>1.0</v>
      </c>
      <c r="F9973" s="19" t="s">
        <v>27</v>
      </c>
      <c r="G9973" s="19" t="s">
        <v>28</v>
      </c>
      <c r="H9973" s="44">
        <v>2.5175647E7</v>
      </c>
      <c r="I9973" s="19" t="s">
        <v>77</v>
      </c>
    </row>
    <row r="9974">
      <c r="A9974" s="41">
        <v>44415.0</v>
      </c>
      <c r="B9974" s="19">
        <v>954771.0</v>
      </c>
      <c r="C9974" s="19">
        <v>0.0</v>
      </c>
      <c r="D9974" s="42">
        <v>90.2</v>
      </c>
      <c r="E9974" s="43">
        <v>1.0</v>
      </c>
      <c r="F9974" s="19" t="s">
        <v>27</v>
      </c>
      <c r="G9974" s="19" t="s">
        <v>28</v>
      </c>
      <c r="H9974" s="44">
        <v>2.5175647E7</v>
      </c>
      <c r="I9974" s="19" t="s">
        <v>77</v>
      </c>
    </row>
    <row r="9975">
      <c r="A9975" s="41">
        <v>44416.0</v>
      </c>
      <c r="B9975" s="19">
        <v>955789.0</v>
      </c>
      <c r="C9975" s="19">
        <v>0.0</v>
      </c>
      <c r="D9975" s="42">
        <v>96.1</v>
      </c>
      <c r="E9975" s="43">
        <v>1.0</v>
      </c>
      <c r="F9975" s="19" t="s">
        <v>27</v>
      </c>
      <c r="G9975" s="19" t="s">
        <v>28</v>
      </c>
      <c r="H9975" s="44">
        <v>2.5175647E7</v>
      </c>
      <c r="I9975" s="19" t="s">
        <v>77</v>
      </c>
    </row>
    <row r="9976">
      <c r="A9976" s="41">
        <v>44418.0</v>
      </c>
      <c r="B9976" s="19">
        <v>957226.0</v>
      </c>
      <c r="C9976" s="19">
        <v>0.0</v>
      </c>
      <c r="D9976" s="42">
        <v>47.5</v>
      </c>
      <c r="E9976" s="43">
        <v>1.0</v>
      </c>
      <c r="F9976" s="19" t="s">
        <v>27</v>
      </c>
      <c r="G9976" s="19" t="s">
        <v>28</v>
      </c>
      <c r="H9976" s="44">
        <v>2.5175647E7</v>
      </c>
      <c r="I9976" s="19" t="s">
        <v>77</v>
      </c>
    </row>
    <row r="9977">
      <c r="A9977" s="41">
        <v>44418.0</v>
      </c>
      <c r="B9977" s="19">
        <v>957641.0</v>
      </c>
      <c r="C9977" s="19">
        <v>0.0</v>
      </c>
      <c r="D9977" s="42">
        <v>8.1</v>
      </c>
      <c r="E9977" s="43">
        <v>1.0</v>
      </c>
      <c r="F9977" s="19" t="s">
        <v>27</v>
      </c>
      <c r="G9977" s="19" t="s">
        <v>28</v>
      </c>
      <c r="H9977" s="44">
        <v>2.5175647E7</v>
      </c>
      <c r="I9977" s="19" t="s">
        <v>77</v>
      </c>
    </row>
    <row r="9978">
      <c r="A9978" s="41">
        <v>44420.0</v>
      </c>
      <c r="B9978" s="19">
        <v>958908.0</v>
      </c>
      <c r="C9978" s="19">
        <v>1.0</v>
      </c>
      <c r="D9978" s="42">
        <v>97.8</v>
      </c>
      <c r="E9978" s="43">
        <v>1.0</v>
      </c>
      <c r="F9978" s="19" t="s">
        <v>27</v>
      </c>
      <c r="G9978" s="19" t="s">
        <v>28</v>
      </c>
      <c r="H9978" s="44">
        <v>2.5175647E7</v>
      </c>
      <c r="I9978" s="19" t="s">
        <v>77</v>
      </c>
    </row>
    <row r="9979">
      <c r="A9979" s="41">
        <v>44420.0</v>
      </c>
      <c r="B9979" s="19">
        <v>959310.0</v>
      </c>
      <c r="C9979" s="19">
        <v>0.0</v>
      </c>
      <c r="D9979" s="42">
        <v>74.5</v>
      </c>
      <c r="E9979" s="43">
        <v>1.0</v>
      </c>
      <c r="F9979" s="19" t="s">
        <v>27</v>
      </c>
      <c r="G9979" s="19" t="s">
        <v>28</v>
      </c>
      <c r="H9979" s="44">
        <v>2.5175647E7</v>
      </c>
      <c r="I9979" s="19" t="s">
        <v>77</v>
      </c>
    </row>
    <row r="9980">
      <c r="A9980" s="41">
        <v>44422.0</v>
      </c>
      <c r="B9980" s="19">
        <v>960380.0</v>
      </c>
      <c r="C9980" s="19">
        <v>0.0</v>
      </c>
      <c r="D9980" s="42">
        <v>170.3</v>
      </c>
      <c r="E9980" s="43">
        <v>1.0</v>
      </c>
      <c r="F9980" s="19" t="s">
        <v>27</v>
      </c>
      <c r="G9980" s="19" t="s">
        <v>28</v>
      </c>
      <c r="H9980" s="44">
        <v>2.5175647E7</v>
      </c>
      <c r="I9980" s="19" t="s">
        <v>77</v>
      </c>
    </row>
    <row r="9981">
      <c r="A9981" s="41">
        <v>44422.0</v>
      </c>
      <c r="B9981" s="19">
        <v>960365.0</v>
      </c>
      <c r="C9981" s="19">
        <v>0.0</v>
      </c>
      <c r="D9981" s="42">
        <v>74.0</v>
      </c>
      <c r="E9981" s="43">
        <v>1.0</v>
      </c>
      <c r="F9981" s="19" t="s">
        <v>27</v>
      </c>
      <c r="G9981" s="19" t="s">
        <v>28</v>
      </c>
      <c r="H9981" s="44">
        <v>2.5175647E7</v>
      </c>
      <c r="I9981" s="19" t="s">
        <v>77</v>
      </c>
    </row>
    <row r="9982">
      <c r="A9982" s="41">
        <v>44423.0</v>
      </c>
      <c r="B9982" s="19">
        <v>960597.0</v>
      </c>
      <c r="C9982" s="19">
        <v>1.0</v>
      </c>
      <c r="D9982" s="42">
        <v>199.0</v>
      </c>
      <c r="E9982" s="43">
        <v>1.0</v>
      </c>
      <c r="F9982" s="19" t="s">
        <v>27</v>
      </c>
      <c r="G9982" s="19" t="s">
        <v>28</v>
      </c>
      <c r="H9982" s="44">
        <v>2.5175647E7</v>
      </c>
      <c r="I9982" s="19" t="s">
        <v>77</v>
      </c>
    </row>
    <row r="9983">
      <c r="A9983" s="41">
        <v>44423.0</v>
      </c>
      <c r="B9983" s="19">
        <v>960983.0</v>
      </c>
      <c r="C9983" s="19">
        <v>0.0</v>
      </c>
      <c r="D9983" s="42">
        <v>33.4</v>
      </c>
      <c r="E9983" s="43">
        <v>1.0</v>
      </c>
      <c r="F9983" s="19" t="s">
        <v>27</v>
      </c>
      <c r="G9983" s="19" t="s">
        <v>28</v>
      </c>
      <c r="H9983" s="44">
        <v>2.5175647E7</v>
      </c>
      <c r="I9983" s="19" t="s">
        <v>77</v>
      </c>
    </row>
    <row r="9984">
      <c r="A9984" s="41">
        <v>44423.0</v>
      </c>
      <c r="B9984" s="19">
        <v>961097.0</v>
      </c>
      <c r="C9984" s="19">
        <v>0.0</v>
      </c>
      <c r="D9984" s="42">
        <v>60.7</v>
      </c>
      <c r="E9984" s="43">
        <v>1.0</v>
      </c>
      <c r="F9984" s="19" t="s">
        <v>27</v>
      </c>
      <c r="G9984" s="19" t="s">
        <v>28</v>
      </c>
      <c r="H9984" s="44">
        <v>2.5175647E7</v>
      </c>
      <c r="I9984" s="19" t="s">
        <v>77</v>
      </c>
    </row>
    <row r="9985">
      <c r="A9985" s="41">
        <v>44410.0</v>
      </c>
      <c r="B9985" s="19">
        <v>950083.0</v>
      </c>
      <c r="C9985" s="19">
        <v>1.0</v>
      </c>
      <c r="D9985" s="42">
        <v>39.7</v>
      </c>
      <c r="E9985" s="43">
        <v>1.0</v>
      </c>
      <c r="F9985" s="19" t="s">
        <v>27</v>
      </c>
      <c r="G9985" s="19" t="s">
        <v>28</v>
      </c>
      <c r="H9985" s="44">
        <v>2.5175647E7</v>
      </c>
      <c r="I9985" s="19" t="s">
        <v>77</v>
      </c>
    </row>
    <row r="9986">
      <c r="A9986" s="41">
        <v>44411.0</v>
      </c>
      <c r="B9986" s="19">
        <v>951266.0</v>
      </c>
      <c r="C9986" s="19">
        <v>0.0</v>
      </c>
      <c r="D9986" s="42">
        <v>104.9</v>
      </c>
      <c r="E9986" s="43">
        <v>1.0</v>
      </c>
      <c r="F9986" s="19" t="s">
        <v>27</v>
      </c>
      <c r="G9986" s="19" t="s">
        <v>28</v>
      </c>
      <c r="H9986" s="44">
        <v>2.5175647E7</v>
      </c>
      <c r="I9986" s="19" t="s">
        <v>77</v>
      </c>
    </row>
    <row r="9987">
      <c r="A9987" s="41">
        <v>44412.0</v>
      </c>
      <c r="B9987" s="19">
        <v>952129.0</v>
      </c>
      <c r="C9987" s="19">
        <v>0.0</v>
      </c>
      <c r="D9987" s="42">
        <v>69.9</v>
      </c>
      <c r="E9987" s="43">
        <v>1.0</v>
      </c>
      <c r="F9987" s="19" t="s">
        <v>27</v>
      </c>
      <c r="G9987" s="19" t="s">
        <v>28</v>
      </c>
      <c r="H9987" s="44">
        <v>2.5175647E7</v>
      </c>
      <c r="I9987" s="19" t="s">
        <v>77</v>
      </c>
    </row>
    <row r="9988">
      <c r="A9988" s="41">
        <v>44413.0</v>
      </c>
      <c r="B9988" s="19">
        <v>953641.0</v>
      </c>
      <c r="C9988" s="19">
        <v>0.0</v>
      </c>
      <c r="D9988" s="42">
        <v>44.0</v>
      </c>
      <c r="E9988" s="43">
        <v>1.0</v>
      </c>
      <c r="F9988" s="19" t="s">
        <v>27</v>
      </c>
      <c r="G9988" s="19" t="s">
        <v>28</v>
      </c>
      <c r="H9988" s="44">
        <v>2.5175647E7</v>
      </c>
      <c r="I9988" s="19" t="s">
        <v>77</v>
      </c>
    </row>
    <row r="9989">
      <c r="A9989" s="41">
        <v>44415.0</v>
      </c>
      <c r="B9989" s="19">
        <v>954920.0</v>
      </c>
      <c r="C9989" s="19">
        <v>0.0</v>
      </c>
      <c r="D9989" s="42">
        <v>66.0</v>
      </c>
      <c r="E9989" s="43">
        <v>1.0</v>
      </c>
      <c r="F9989" s="19" t="s">
        <v>27</v>
      </c>
      <c r="G9989" s="19" t="s">
        <v>28</v>
      </c>
      <c r="H9989" s="44">
        <v>2.5175647E7</v>
      </c>
      <c r="I9989" s="19" t="s">
        <v>77</v>
      </c>
    </row>
    <row r="9990">
      <c r="A9990" s="41">
        <v>44416.0</v>
      </c>
      <c r="B9990" s="19">
        <v>956206.0</v>
      </c>
      <c r="C9990" s="19">
        <v>0.0</v>
      </c>
      <c r="D9990" s="42">
        <v>47.2</v>
      </c>
      <c r="E9990" s="43">
        <v>1.0</v>
      </c>
      <c r="F9990" s="19" t="s">
        <v>27</v>
      </c>
      <c r="G9990" s="19" t="s">
        <v>28</v>
      </c>
      <c r="H9990" s="44">
        <v>2.5175647E7</v>
      </c>
      <c r="I9990" s="19" t="s">
        <v>77</v>
      </c>
    </row>
    <row r="9991">
      <c r="A9991" s="41">
        <v>44417.0</v>
      </c>
      <c r="B9991" s="19">
        <v>957029.0</v>
      </c>
      <c r="C9991" s="19">
        <v>1.0</v>
      </c>
      <c r="D9991" s="42">
        <v>84.0</v>
      </c>
      <c r="E9991" s="43">
        <v>1.0</v>
      </c>
      <c r="F9991" s="19" t="s">
        <v>27</v>
      </c>
      <c r="G9991" s="19" t="s">
        <v>28</v>
      </c>
      <c r="H9991" s="44">
        <v>2.5175647E7</v>
      </c>
      <c r="I9991" s="19" t="s">
        <v>77</v>
      </c>
    </row>
    <row r="9992">
      <c r="A9992" s="41">
        <v>44418.0</v>
      </c>
      <c r="B9992" s="19">
        <v>957418.0</v>
      </c>
      <c r="C9992" s="19">
        <v>0.0</v>
      </c>
      <c r="D9992" s="42">
        <v>66.9</v>
      </c>
      <c r="E9992" s="43">
        <v>1.0</v>
      </c>
      <c r="F9992" s="19" t="s">
        <v>27</v>
      </c>
      <c r="G9992" s="19" t="s">
        <v>28</v>
      </c>
      <c r="H9992" s="44">
        <v>2.5175647E7</v>
      </c>
      <c r="I9992" s="19" t="s">
        <v>77</v>
      </c>
    </row>
    <row r="9993">
      <c r="A9993" s="41">
        <v>44419.0</v>
      </c>
      <c r="B9993" s="19">
        <v>958326.0</v>
      </c>
      <c r="C9993" s="19">
        <v>0.0</v>
      </c>
      <c r="D9993" s="42">
        <v>67.6</v>
      </c>
      <c r="E9993" s="43">
        <v>1.0</v>
      </c>
      <c r="F9993" s="19" t="s">
        <v>27</v>
      </c>
      <c r="G9993" s="19" t="s">
        <v>28</v>
      </c>
      <c r="H9993" s="44">
        <v>2.5175647E7</v>
      </c>
      <c r="I9993" s="19" t="s">
        <v>77</v>
      </c>
    </row>
    <row r="9994">
      <c r="A9994" s="41">
        <v>44419.0</v>
      </c>
      <c r="B9994" s="19">
        <v>958092.0</v>
      </c>
      <c r="C9994" s="19">
        <v>0.0</v>
      </c>
      <c r="D9994" s="42">
        <v>236.4</v>
      </c>
      <c r="E9994" s="43">
        <v>1.0</v>
      </c>
      <c r="F9994" s="19" t="s">
        <v>27</v>
      </c>
      <c r="G9994" s="19" t="s">
        <v>28</v>
      </c>
      <c r="H9994" s="44">
        <v>2.5175647E7</v>
      </c>
      <c r="I9994" s="19" t="s">
        <v>77</v>
      </c>
    </row>
    <row r="9995">
      <c r="A9995" s="41">
        <v>44420.0</v>
      </c>
      <c r="B9995" s="19">
        <v>959112.0</v>
      </c>
      <c r="C9995" s="19">
        <v>1.0</v>
      </c>
      <c r="D9995" s="42">
        <v>38.6</v>
      </c>
      <c r="E9995" s="43">
        <v>1.0</v>
      </c>
      <c r="F9995" s="19" t="s">
        <v>27</v>
      </c>
      <c r="G9995" s="19" t="s">
        <v>28</v>
      </c>
      <c r="H9995" s="44">
        <v>2.5175647E7</v>
      </c>
      <c r="I9995" s="19" t="s">
        <v>77</v>
      </c>
    </row>
    <row r="9996">
      <c r="A9996" s="41">
        <v>44420.0</v>
      </c>
      <c r="B9996" s="19">
        <v>959038.0</v>
      </c>
      <c r="C9996" s="19">
        <v>0.0</v>
      </c>
      <c r="D9996" s="42">
        <v>58.6</v>
      </c>
      <c r="E9996" s="43">
        <v>1.0</v>
      </c>
      <c r="F9996" s="19" t="s">
        <v>27</v>
      </c>
      <c r="G9996" s="19" t="s">
        <v>28</v>
      </c>
      <c r="H9996" s="44">
        <v>2.5175647E7</v>
      </c>
      <c r="I9996" s="19" t="s">
        <v>77</v>
      </c>
    </row>
    <row r="9997">
      <c r="A9997" s="41">
        <v>44420.0</v>
      </c>
      <c r="B9997" s="19">
        <v>958939.0</v>
      </c>
      <c r="C9997" s="19">
        <v>0.0</v>
      </c>
      <c r="D9997" s="42">
        <v>61.4</v>
      </c>
      <c r="E9997" s="43">
        <v>1.0</v>
      </c>
      <c r="F9997" s="19" t="s">
        <v>27</v>
      </c>
      <c r="G9997" s="19" t="s">
        <v>28</v>
      </c>
      <c r="H9997" s="44">
        <v>2.5175647E7</v>
      </c>
      <c r="I9997" s="19" t="s">
        <v>77</v>
      </c>
    </row>
    <row r="9998">
      <c r="A9998" s="41">
        <v>44420.0</v>
      </c>
      <c r="B9998" s="19">
        <v>958700.0</v>
      </c>
      <c r="C9998" s="19">
        <v>1.0</v>
      </c>
      <c r="D9998" s="42">
        <v>36.4</v>
      </c>
      <c r="E9998" s="43">
        <v>1.0</v>
      </c>
      <c r="F9998" s="19" t="s">
        <v>27</v>
      </c>
      <c r="G9998" s="19" t="s">
        <v>28</v>
      </c>
      <c r="H9998" s="44">
        <v>2.5175647E7</v>
      </c>
      <c r="I9998" s="19" t="s">
        <v>77</v>
      </c>
    </row>
    <row r="9999">
      <c r="A9999" s="41">
        <v>44420.0</v>
      </c>
      <c r="B9999" s="19">
        <v>959341.0</v>
      </c>
      <c r="C9999" s="19">
        <v>1.0</v>
      </c>
      <c r="D9999" s="42">
        <v>108.3</v>
      </c>
      <c r="E9999" s="43">
        <v>1.0</v>
      </c>
      <c r="F9999" s="19" t="s">
        <v>27</v>
      </c>
      <c r="G9999" s="19" t="s">
        <v>28</v>
      </c>
      <c r="H9999" s="44">
        <v>2.5175647E7</v>
      </c>
      <c r="I9999" s="19" t="s">
        <v>77</v>
      </c>
    </row>
    <row r="10000">
      <c r="A10000" s="41">
        <v>44423.0</v>
      </c>
      <c r="B10000" s="19">
        <v>960484.0</v>
      </c>
      <c r="C10000" s="19">
        <v>0.0</v>
      </c>
      <c r="D10000" s="42">
        <v>38.1</v>
      </c>
      <c r="E10000" s="43">
        <v>1.0</v>
      </c>
      <c r="F10000" s="19" t="s">
        <v>27</v>
      </c>
      <c r="G10000" s="19" t="s">
        <v>28</v>
      </c>
      <c r="H10000" s="44">
        <v>2.5175647E7</v>
      </c>
      <c r="I10000" s="19" t="s">
        <v>77</v>
      </c>
    </row>
    <row r="10001">
      <c r="A10001" s="41">
        <v>44423.0</v>
      </c>
      <c r="B10001" s="19">
        <v>960721.0</v>
      </c>
      <c r="C10001" s="19">
        <v>0.0</v>
      </c>
      <c r="D10001" s="42">
        <v>100.0</v>
      </c>
      <c r="E10001" s="43">
        <v>1.0</v>
      </c>
      <c r="F10001" s="19" t="s">
        <v>27</v>
      </c>
      <c r="G10001" s="19" t="s">
        <v>28</v>
      </c>
      <c r="H10001" s="44">
        <v>2.5175647E7</v>
      </c>
      <c r="I10001" s="19" t="s">
        <v>77</v>
      </c>
    </row>
    <row r="10002">
      <c r="A10002" s="41">
        <v>44409.0</v>
      </c>
      <c r="B10002" s="19">
        <v>949606.0</v>
      </c>
      <c r="C10002" s="19">
        <v>0.0</v>
      </c>
      <c r="D10002" s="42">
        <v>62.6</v>
      </c>
      <c r="E10002" s="43">
        <v>1.0</v>
      </c>
      <c r="F10002" s="19" t="s">
        <v>27</v>
      </c>
      <c r="G10002" s="19" t="s">
        <v>28</v>
      </c>
      <c r="H10002" s="44">
        <v>2.5175647E7</v>
      </c>
      <c r="I10002" s="19" t="s">
        <v>77</v>
      </c>
    </row>
    <row r="10003">
      <c r="A10003" s="41">
        <v>44409.0</v>
      </c>
      <c r="B10003" s="19">
        <v>949780.0</v>
      </c>
      <c r="C10003" s="19">
        <v>0.0</v>
      </c>
      <c r="D10003" s="42">
        <v>36.3</v>
      </c>
      <c r="E10003" s="43">
        <v>1.0</v>
      </c>
      <c r="F10003" s="19" t="s">
        <v>27</v>
      </c>
      <c r="G10003" s="19" t="s">
        <v>28</v>
      </c>
      <c r="H10003" s="44">
        <v>2.5175647E7</v>
      </c>
      <c r="I10003" s="19" t="s">
        <v>77</v>
      </c>
    </row>
    <row r="10004">
      <c r="A10004" s="41">
        <v>44409.0</v>
      </c>
      <c r="B10004" s="19">
        <v>949881.0</v>
      </c>
      <c r="C10004" s="19">
        <v>0.0</v>
      </c>
      <c r="D10004" s="42">
        <v>86.6</v>
      </c>
      <c r="E10004" s="43">
        <v>1.0</v>
      </c>
      <c r="F10004" s="19" t="s">
        <v>27</v>
      </c>
      <c r="G10004" s="19" t="s">
        <v>28</v>
      </c>
      <c r="H10004" s="44">
        <v>2.5175647E7</v>
      </c>
      <c r="I10004" s="19" t="s">
        <v>77</v>
      </c>
    </row>
    <row r="10005">
      <c r="A10005" s="41">
        <v>44410.0</v>
      </c>
      <c r="B10005" s="19">
        <v>950666.0</v>
      </c>
      <c r="C10005" s="19">
        <v>0.0</v>
      </c>
      <c r="D10005" s="42">
        <v>74.7</v>
      </c>
      <c r="E10005" s="43">
        <v>1.0</v>
      </c>
      <c r="F10005" s="19" t="s">
        <v>27</v>
      </c>
      <c r="G10005" s="19" t="s">
        <v>28</v>
      </c>
      <c r="H10005" s="44">
        <v>2.5175647E7</v>
      </c>
      <c r="I10005" s="19" t="s">
        <v>77</v>
      </c>
    </row>
    <row r="10006">
      <c r="A10006" s="41">
        <v>44410.0</v>
      </c>
      <c r="B10006" s="19">
        <v>950462.0</v>
      </c>
      <c r="C10006" s="19">
        <v>1.0</v>
      </c>
      <c r="D10006" s="42">
        <v>34.1</v>
      </c>
      <c r="E10006" s="43">
        <v>1.0</v>
      </c>
      <c r="F10006" s="19" t="s">
        <v>27</v>
      </c>
      <c r="G10006" s="19" t="s">
        <v>28</v>
      </c>
      <c r="H10006" s="44">
        <v>2.5175647E7</v>
      </c>
      <c r="I10006" s="19" t="s">
        <v>77</v>
      </c>
    </row>
    <row r="10007">
      <c r="A10007" s="41">
        <v>44410.0</v>
      </c>
      <c r="B10007" s="19">
        <v>950435.0</v>
      </c>
      <c r="C10007" s="19">
        <v>1.0</v>
      </c>
      <c r="D10007" s="42">
        <v>7.9</v>
      </c>
      <c r="E10007" s="43">
        <v>1.0</v>
      </c>
      <c r="F10007" s="19" t="s">
        <v>27</v>
      </c>
      <c r="G10007" s="19" t="s">
        <v>28</v>
      </c>
      <c r="H10007" s="44">
        <v>2.5175647E7</v>
      </c>
      <c r="I10007" s="19" t="s">
        <v>77</v>
      </c>
    </row>
    <row r="10008">
      <c r="A10008" s="41">
        <v>44411.0</v>
      </c>
      <c r="B10008" s="19">
        <v>951374.0</v>
      </c>
      <c r="C10008" s="19">
        <v>0.0</v>
      </c>
      <c r="D10008" s="42">
        <v>44.1</v>
      </c>
      <c r="E10008" s="43">
        <v>1.0</v>
      </c>
      <c r="F10008" s="19" t="s">
        <v>27</v>
      </c>
      <c r="G10008" s="19" t="s">
        <v>28</v>
      </c>
      <c r="H10008" s="44">
        <v>2.5175647E7</v>
      </c>
      <c r="I10008" s="19" t="s">
        <v>77</v>
      </c>
    </row>
    <row r="10009">
      <c r="A10009" s="41">
        <v>44411.0</v>
      </c>
      <c r="B10009" s="19">
        <v>951264.0</v>
      </c>
      <c r="C10009" s="19">
        <v>1.0</v>
      </c>
      <c r="D10009" s="42">
        <v>48.7</v>
      </c>
      <c r="E10009" s="43">
        <v>1.0</v>
      </c>
      <c r="F10009" s="19" t="s">
        <v>27</v>
      </c>
      <c r="G10009" s="19" t="s">
        <v>28</v>
      </c>
      <c r="H10009" s="44">
        <v>2.5175647E7</v>
      </c>
      <c r="I10009" s="19" t="s">
        <v>77</v>
      </c>
    </row>
    <row r="10010">
      <c r="A10010" s="41">
        <v>44414.0</v>
      </c>
      <c r="B10010" s="19">
        <v>954073.0</v>
      </c>
      <c r="C10010" s="19">
        <v>0.0</v>
      </c>
      <c r="D10010" s="42">
        <v>92.1</v>
      </c>
      <c r="E10010" s="43">
        <v>1.0</v>
      </c>
      <c r="F10010" s="19" t="s">
        <v>27</v>
      </c>
      <c r="G10010" s="19" t="s">
        <v>28</v>
      </c>
      <c r="H10010" s="44">
        <v>2.5175647E7</v>
      </c>
      <c r="I10010" s="19" t="s">
        <v>77</v>
      </c>
    </row>
    <row r="10011">
      <c r="A10011" s="41">
        <v>44414.0</v>
      </c>
      <c r="B10011" s="19">
        <v>954405.0</v>
      </c>
      <c r="C10011" s="19">
        <v>0.0</v>
      </c>
      <c r="D10011" s="42">
        <v>61.0</v>
      </c>
      <c r="E10011" s="43">
        <v>1.0</v>
      </c>
      <c r="F10011" s="19" t="s">
        <v>27</v>
      </c>
      <c r="G10011" s="19" t="s">
        <v>28</v>
      </c>
      <c r="H10011" s="44">
        <v>2.5175647E7</v>
      </c>
      <c r="I10011" s="19" t="s">
        <v>77</v>
      </c>
    </row>
    <row r="10012">
      <c r="A10012" s="41">
        <v>44415.0</v>
      </c>
      <c r="B10012" s="19">
        <v>954816.0</v>
      </c>
      <c r="C10012" s="19">
        <v>0.0</v>
      </c>
      <c r="D10012" s="42">
        <v>31.5</v>
      </c>
      <c r="E10012" s="43">
        <v>1.0</v>
      </c>
      <c r="F10012" s="19" t="s">
        <v>27</v>
      </c>
      <c r="G10012" s="19" t="s">
        <v>28</v>
      </c>
      <c r="H10012" s="44">
        <v>2.5175647E7</v>
      </c>
      <c r="I10012" s="19" t="s">
        <v>77</v>
      </c>
    </row>
    <row r="10013">
      <c r="A10013" s="41">
        <v>44416.0</v>
      </c>
      <c r="B10013" s="19">
        <v>955497.0</v>
      </c>
      <c r="C10013" s="19">
        <v>0.0</v>
      </c>
      <c r="D10013" s="42">
        <v>172.4</v>
      </c>
      <c r="E10013" s="43">
        <v>1.0</v>
      </c>
      <c r="F10013" s="19" t="s">
        <v>27</v>
      </c>
      <c r="G10013" s="19" t="s">
        <v>28</v>
      </c>
      <c r="H10013" s="44">
        <v>2.5175647E7</v>
      </c>
      <c r="I10013" s="19" t="s">
        <v>77</v>
      </c>
    </row>
    <row r="10014">
      <c r="A10014" s="41">
        <v>44416.0</v>
      </c>
      <c r="B10014" s="19">
        <v>956057.0</v>
      </c>
      <c r="C10014" s="19">
        <v>0.0</v>
      </c>
      <c r="D10014" s="42">
        <v>37.9</v>
      </c>
      <c r="E10014" s="43">
        <v>1.0</v>
      </c>
      <c r="F10014" s="19" t="s">
        <v>27</v>
      </c>
      <c r="G10014" s="19" t="s">
        <v>28</v>
      </c>
      <c r="H10014" s="44">
        <v>2.5175647E7</v>
      </c>
      <c r="I10014" s="19" t="s">
        <v>77</v>
      </c>
    </row>
    <row r="10015">
      <c r="A10015" s="41">
        <v>44416.0</v>
      </c>
      <c r="B10015" s="19">
        <v>955246.0</v>
      </c>
      <c r="C10015" s="19">
        <v>0.0</v>
      </c>
      <c r="D10015" s="42">
        <v>89.4</v>
      </c>
      <c r="E10015" s="43">
        <v>1.0</v>
      </c>
      <c r="F10015" s="19" t="s">
        <v>27</v>
      </c>
      <c r="G10015" s="19" t="s">
        <v>28</v>
      </c>
      <c r="H10015" s="44">
        <v>2.5175647E7</v>
      </c>
      <c r="I10015" s="19" t="s">
        <v>77</v>
      </c>
    </row>
    <row r="10016">
      <c r="A10016" s="41">
        <v>44416.0</v>
      </c>
      <c r="B10016" s="19">
        <v>955875.0</v>
      </c>
      <c r="C10016" s="19">
        <v>0.0</v>
      </c>
      <c r="D10016" s="42">
        <v>46.1</v>
      </c>
      <c r="E10016" s="43">
        <v>1.0</v>
      </c>
      <c r="F10016" s="19" t="s">
        <v>27</v>
      </c>
      <c r="G10016" s="19" t="s">
        <v>28</v>
      </c>
      <c r="H10016" s="44">
        <v>2.5175647E7</v>
      </c>
      <c r="I10016" s="19" t="s">
        <v>77</v>
      </c>
    </row>
    <row r="10017">
      <c r="A10017" s="41">
        <v>44417.0</v>
      </c>
      <c r="B10017" s="19">
        <v>956338.0</v>
      </c>
      <c r="C10017" s="19">
        <v>0.0</v>
      </c>
      <c r="D10017" s="42">
        <v>293.8</v>
      </c>
      <c r="E10017" s="43">
        <v>1.0</v>
      </c>
      <c r="F10017" s="19" t="s">
        <v>27</v>
      </c>
      <c r="G10017" s="19" t="s">
        <v>28</v>
      </c>
      <c r="H10017" s="44">
        <v>2.5175647E7</v>
      </c>
      <c r="I10017" s="19" t="s">
        <v>77</v>
      </c>
    </row>
    <row r="10018">
      <c r="A10018" s="41">
        <v>44417.0</v>
      </c>
      <c r="B10018" s="19">
        <v>957107.0</v>
      </c>
      <c r="C10018" s="19">
        <v>0.0</v>
      </c>
      <c r="D10018" s="42">
        <v>18.0</v>
      </c>
      <c r="E10018" s="43">
        <v>1.0</v>
      </c>
      <c r="F10018" s="19" t="s">
        <v>27</v>
      </c>
      <c r="G10018" s="19" t="s">
        <v>28</v>
      </c>
      <c r="H10018" s="44">
        <v>2.5175647E7</v>
      </c>
      <c r="I10018" s="19" t="s">
        <v>77</v>
      </c>
    </row>
    <row r="10019">
      <c r="A10019" s="41">
        <v>44417.0</v>
      </c>
      <c r="B10019" s="19">
        <v>956862.0</v>
      </c>
      <c r="C10019" s="19">
        <v>0.0</v>
      </c>
      <c r="D10019" s="42">
        <v>58.8</v>
      </c>
      <c r="E10019" s="43">
        <v>1.0</v>
      </c>
      <c r="F10019" s="19" t="s">
        <v>27</v>
      </c>
      <c r="G10019" s="19" t="s">
        <v>28</v>
      </c>
      <c r="H10019" s="44">
        <v>2.5175647E7</v>
      </c>
      <c r="I10019" s="19" t="s">
        <v>77</v>
      </c>
    </row>
    <row r="10020">
      <c r="A10020" s="41">
        <v>44423.0</v>
      </c>
      <c r="B10020" s="19">
        <v>960909.0</v>
      </c>
      <c r="C10020" s="19">
        <v>0.0</v>
      </c>
      <c r="D10020" s="42">
        <v>102.0</v>
      </c>
      <c r="E10020" s="43">
        <v>1.0</v>
      </c>
      <c r="F10020" s="19" t="s">
        <v>27</v>
      </c>
      <c r="G10020" s="19" t="s">
        <v>28</v>
      </c>
      <c r="H10020" s="44">
        <v>2.5175647E7</v>
      </c>
      <c r="I10020" s="19" t="s">
        <v>77</v>
      </c>
    </row>
    <row r="10021">
      <c r="A10021" s="41">
        <v>44409.0</v>
      </c>
      <c r="B10021" s="19">
        <v>949900.0</v>
      </c>
      <c r="C10021" s="19">
        <v>0.0</v>
      </c>
      <c r="D10021" s="42">
        <v>64.3</v>
      </c>
      <c r="E10021" s="43">
        <v>1.0</v>
      </c>
      <c r="F10021" s="19" t="s">
        <v>27</v>
      </c>
      <c r="G10021" s="19" t="s">
        <v>28</v>
      </c>
      <c r="H10021" s="44">
        <v>2.5175647E7</v>
      </c>
      <c r="I10021" s="19" t="s">
        <v>77</v>
      </c>
    </row>
    <row r="10022">
      <c r="A10022" s="41">
        <v>44411.0</v>
      </c>
      <c r="B10022" s="19">
        <v>951869.0</v>
      </c>
      <c r="C10022" s="19">
        <v>0.0</v>
      </c>
      <c r="D10022" s="42">
        <v>60.1</v>
      </c>
      <c r="E10022" s="43">
        <v>1.0</v>
      </c>
      <c r="F10022" s="19" t="s">
        <v>27</v>
      </c>
      <c r="G10022" s="19" t="s">
        <v>28</v>
      </c>
      <c r="H10022" s="44">
        <v>2.5175647E7</v>
      </c>
      <c r="I10022" s="19" t="s">
        <v>77</v>
      </c>
    </row>
    <row r="10023">
      <c r="A10023" s="41">
        <v>44412.0</v>
      </c>
      <c r="B10023" s="19">
        <v>952268.0</v>
      </c>
      <c r="C10023" s="19">
        <v>0.0</v>
      </c>
      <c r="D10023" s="42">
        <v>86.3</v>
      </c>
      <c r="E10023" s="43">
        <v>1.0</v>
      </c>
      <c r="F10023" s="19" t="s">
        <v>27</v>
      </c>
      <c r="G10023" s="19" t="s">
        <v>28</v>
      </c>
      <c r="H10023" s="44">
        <v>2.5175647E7</v>
      </c>
      <c r="I10023" s="19" t="s">
        <v>77</v>
      </c>
    </row>
    <row r="10024">
      <c r="A10024" s="41">
        <v>44414.0</v>
      </c>
      <c r="B10024" s="19">
        <v>954054.0</v>
      </c>
      <c r="C10024" s="19">
        <v>0.0</v>
      </c>
      <c r="D10024" s="42">
        <v>129.5</v>
      </c>
      <c r="E10024" s="43">
        <v>1.0</v>
      </c>
      <c r="F10024" s="19" t="s">
        <v>27</v>
      </c>
      <c r="G10024" s="19" t="s">
        <v>28</v>
      </c>
      <c r="H10024" s="44">
        <v>2.5175647E7</v>
      </c>
      <c r="I10024" s="19" t="s">
        <v>77</v>
      </c>
    </row>
    <row r="10025">
      <c r="A10025" s="41">
        <v>44415.0</v>
      </c>
      <c r="B10025" s="19">
        <v>955152.0</v>
      </c>
      <c r="C10025" s="19">
        <v>0.0</v>
      </c>
      <c r="D10025" s="42">
        <v>43.6</v>
      </c>
      <c r="E10025" s="43">
        <v>1.0</v>
      </c>
      <c r="F10025" s="19" t="s">
        <v>27</v>
      </c>
      <c r="G10025" s="19" t="s">
        <v>28</v>
      </c>
      <c r="H10025" s="44">
        <v>2.5175647E7</v>
      </c>
      <c r="I10025" s="19" t="s">
        <v>77</v>
      </c>
    </row>
    <row r="10026">
      <c r="A10026" s="41">
        <v>44417.0</v>
      </c>
      <c r="B10026" s="19">
        <v>956802.0</v>
      </c>
      <c r="C10026" s="19">
        <v>1.0</v>
      </c>
      <c r="D10026" s="42">
        <v>93.4</v>
      </c>
      <c r="E10026" s="43">
        <v>1.0</v>
      </c>
      <c r="F10026" s="19" t="s">
        <v>27</v>
      </c>
      <c r="G10026" s="19" t="s">
        <v>28</v>
      </c>
      <c r="H10026" s="44">
        <v>2.5175647E7</v>
      </c>
      <c r="I10026" s="19" t="s">
        <v>77</v>
      </c>
    </row>
    <row r="10027">
      <c r="A10027" s="41">
        <v>44419.0</v>
      </c>
      <c r="B10027" s="19">
        <v>958437.0</v>
      </c>
      <c r="C10027" s="19">
        <v>1.0</v>
      </c>
      <c r="D10027" s="42">
        <v>66.4</v>
      </c>
      <c r="E10027" s="43">
        <v>1.0</v>
      </c>
      <c r="F10027" s="19" t="s">
        <v>27</v>
      </c>
      <c r="G10027" s="19" t="s">
        <v>28</v>
      </c>
      <c r="H10027" s="44">
        <v>2.5175647E7</v>
      </c>
      <c r="I10027" s="19" t="s">
        <v>77</v>
      </c>
    </row>
    <row r="10028">
      <c r="A10028" s="41">
        <v>44420.0</v>
      </c>
      <c r="B10028" s="19">
        <v>958697.0</v>
      </c>
      <c r="C10028" s="19">
        <v>0.0</v>
      </c>
      <c r="D10028" s="42">
        <v>102.5</v>
      </c>
      <c r="E10028" s="43">
        <v>1.0</v>
      </c>
      <c r="F10028" s="19" t="s">
        <v>27</v>
      </c>
      <c r="G10028" s="19" t="s">
        <v>28</v>
      </c>
      <c r="H10028" s="44">
        <v>2.5175647E7</v>
      </c>
      <c r="I10028" s="19" t="s">
        <v>77</v>
      </c>
    </row>
    <row r="10029">
      <c r="A10029" s="41">
        <v>44421.0</v>
      </c>
      <c r="B10029" s="19">
        <v>959819.0</v>
      </c>
      <c r="C10029" s="19">
        <v>0.0</v>
      </c>
      <c r="D10029" s="42">
        <v>111.0</v>
      </c>
      <c r="E10029" s="43">
        <v>1.0</v>
      </c>
      <c r="F10029" s="19" t="s">
        <v>27</v>
      </c>
      <c r="G10029" s="19" t="s">
        <v>28</v>
      </c>
      <c r="H10029" s="44">
        <v>2.5175647E7</v>
      </c>
      <c r="I10029" s="19" t="s">
        <v>77</v>
      </c>
    </row>
    <row r="10030">
      <c r="A10030" s="41">
        <v>44422.0</v>
      </c>
      <c r="B10030" s="19">
        <v>960225.0</v>
      </c>
      <c r="C10030" s="19">
        <v>0.0</v>
      </c>
      <c r="D10030" s="42">
        <v>71.6</v>
      </c>
      <c r="E10030" s="43">
        <v>1.0</v>
      </c>
      <c r="F10030" s="19" t="s">
        <v>27</v>
      </c>
      <c r="G10030" s="19" t="s">
        <v>28</v>
      </c>
      <c r="H10030" s="44">
        <v>2.5175647E7</v>
      </c>
      <c r="I10030" s="19" t="s">
        <v>77</v>
      </c>
    </row>
    <row r="10031">
      <c r="A10031" s="41">
        <v>44423.0</v>
      </c>
      <c r="B10031" s="19">
        <v>960492.0</v>
      </c>
      <c r="C10031" s="19">
        <v>0.0</v>
      </c>
      <c r="D10031" s="42">
        <v>167.7</v>
      </c>
      <c r="E10031" s="43">
        <v>1.0</v>
      </c>
      <c r="F10031" s="19" t="s">
        <v>27</v>
      </c>
      <c r="G10031" s="19" t="s">
        <v>28</v>
      </c>
      <c r="H10031" s="44">
        <v>2.5175647E7</v>
      </c>
      <c r="I10031" s="19" t="s">
        <v>77</v>
      </c>
    </row>
    <row r="10032">
      <c r="A10032" s="41">
        <v>44409.0</v>
      </c>
      <c r="B10032" s="19">
        <v>949302.0</v>
      </c>
      <c r="C10032" s="19">
        <v>0.0</v>
      </c>
      <c r="D10032" s="42">
        <v>41.8</v>
      </c>
      <c r="E10032" s="43">
        <v>1.0</v>
      </c>
      <c r="F10032" s="19" t="s">
        <v>27</v>
      </c>
      <c r="G10032" s="19" t="s">
        <v>28</v>
      </c>
      <c r="H10032" s="44">
        <v>2.5175647E7</v>
      </c>
      <c r="I10032" s="19" t="s">
        <v>77</v>
      </c>
    </row>
    <row r="10033">
      <c r="A10033" s="41">
        <v>44409.0</v>
      </c>
      <c r="B10033" s="19">
        <v>949253.0</v>
      </c>
      <c r="C10033" s="19">
        <v>0.0</v>
      </c>
      <c r="D10033" s="42">
        <v>39.8</v>
      </c>
      <c r="E10033" s="43">
        <v>1.0</v>
      </c>
      <c r="F10033" s="19" t="s">
        <v>27</v>
      </c>
      <c r="G10033" s="19" t="s">
        <v>28</v>
      </c>
      <c r="H10033" s="44">
        <v>2.5175647E7</v>
      </c>
      <c r="I10033" s="19" t="s">
        <v>77</v>
      </c>
    </row>
    <row r="10034">
      <c r="A10034" s="41">
        <v>44410.0</v>
      </c>
      <c r="B10034" s="19">
        <v>950724.0</v>
      </c>
      <c r="C10034" s="19">
        <v>0.0</v>
      </c>
      <c r="D10034" s="42">
        <v>70.8</v>
      </c>
      <c r="E10034" s="43">
        <v>1.0</v>
      </c>
      <c r="F10034" s="19" t="s">
        <v>27</v>
      </c>
      <c r="G10034" s="19" t="s">
        <v>28</v>
      </c>
      <c r="H10034" s="44">
        <v>2.5175647E7</v>
      </c>
      <c r="I10034" s="19" t="s">
        <v>77</v>
      </c>
    </row>
    <row r="10035">
      <c r="A10035" s="41">
        <v>44412.0</v>
      </c>
      <c r="B10035" s="19">
        <v>952158.0</v>
      </c>
      <c r="C10035" s="19">
        <v>0.0</v>
      </c>
      <c r="D10035" s="42">
        <v>86.7</v>
      </c>
      <c r="E10035" s="43">
        <v>1.0</v>
      </c>
      <c r="F10035" s="19" t="s">
        <v>27</v>
      </c>
      <c r="G10035" s="19" t="s">
        <v>28</v>
      </c>
      <c r="H10035" s="44">
        <v>2.5175647E7</v>
      </c>
      <c r="I10035" s="19" t="s">
        <v>77</v>
      </c>
    </row>
    <row r="10036">
      <c r="A10036" s="41">
        <v>44414.0</v>
      </c>
      <c r="B10036" s="19">
        <v>954100.0</v>
      </c>
      <c r="C10036" s="19">
        <v>0.0</v>
      </c>
      <c r="D10036" s="42">
        <v>111.8</v>
      </c>
      <c r="E10036" s="43">
        <v>1.0</v>
      </c>
      <c r="F10036" s="19" t="s">
        <v>27</v>
      </c>
      <c r="G10036" s="19" t="s">
        <v>28</v>
      </c>
      <c r="H10036" s="44">
        <v>2.5175647E7</v>
      </c>
      <c r="I10036" s="19" t="s">
        <v>77</v>
      </c>
    </row>
    <row r="10037">
      <c r="A10037" s="41">
        <v>44416.0</v>
      </c>
      <c r="B10037" s="19">
        <v>955984.0</v>
      </c>
      <c r="C10037" s="19">
        <v>0.0</v>
      </c>
      <c r="D10037" s="42">
        <v>97.4</v>
      </c>
      <c r="E10037" s="43">
        <v>1.0</v>
      </c>
      <c r="F10037" s="19" t="s">
        <v>27</v>
      </c>
      <c r="G10037" s="19" t="s">
        <v>28</v>
      </c>
      <c r="H10037" s="44">
        <v>2.5175647E7</v>
      </c>
      <c r="I10037" s="19" t="s">
        <v>77</v>
      </c>
    </row>
    <row r="10038">
      <c r="A10038" s="41">
        <v>44416.0</v>
      </c>
      <c r="B10038" s="19">
        <v>955777.0</v>
      </c>
      <c r="C10038" s="19">
        <v>1.0</v>
      </c>
      <c r="D10038" s="42">
        <v>76.5</v>
      </c>
      <c r="E10038" s="43">
        <v>1.0</v>
      </c>
      <c r="F10038" s="19" t="s">
        <v>27</v>
      </c>
      <c r="G10038" s="19" t="s">
        <v>28</v>
      </c>
      <c r="H10038" s="44">
        <v>2.5175647E7</v>
      </c>
      <c r="I10038" s="19" t="s">
        <v>77</v>
      </c>
    </row>
    <row r="10039">
      <c r="A10039" s="41">
        <v>44419.0</v>
      </c>
      <c r="B10039" s="19">
        <v>958020.0</v>
      </c>
      <c r="C10039" s="19">
        <v>0.0</v>
      </c>
      <c r="D10039" s="42">
        <v>29.7</v>
      </c>
      <c r="E10039" s="43">
        <v>1.0</v>
      </c>
      <c r="F10039" s="19" t="s">
        <v>27</v>
      </c>
      <c r="G10039" s="19" t="s">
        <v>28</v>
      </c>
      <c r="H10039" s="44">
        <v>2.5175647E7</v>
      </c>
      <c r="I10039" s="19" t="s">
        <v>77</v>
      </c>
    </row>
    <row r="10040">
      <c r="A10040" s="41">
        <v>44421.0</v>
      </c>
      <c r="B10040" s="19">
        <v>959802.0</v>
      </c>
      <c r="C10040" s="19">
        <v>0.0</v>
      </c>
      <c r="D10040" s="42">
        <v>97.5</v>
      </c>
      <c r="E10040" s="43">
        <v>1.0</v>
      </c>
      <c r="F10040" s="19" t="s">
        <v>27</v>
      </c>
      <c r="G10040" s="19" t="s">
        <v>28</v>
      </c>
      <c r="H10040" s="44">
        <v>2.5175647E7</v>
      </c>
      <c r="I10040" s="19" t="s">
        <v>77</v>
      </c>
    </row>
    <row r="10041">
      <c r="A10041" s="41">
        <v>44422.0</v>
      </c>
      <c r="B10041" s="19">
        <v>960127.0</v>
      </c>
      <c r="C10041" s="19">
        <v>0.0</v>
      </c>
      <c r="D10041" s="42">
        <v>26.2</v>
      </c>
      <c r="E10041" s="43">
        <v>1.0</v>
      </c>
      <c r="F10041" s="19" t="s">
        <v>27</v>
      </c>
      <c r="G10041" s="19" t="s">
        <v>28</v>
      </c>
      <c r="H10041" s="44">
        <v>2.5175647E7</v>
      </c>
      <c r="I10041" s="19" t="s">
        <v>77</v>
      </c>
    </row>
    <row r="10042">
      <c r="A10042" s="41">
        <v>44423.0</v>
      </c>
      <c r="B10042" s="19">
        <v>960624.0</v>
      </c>
      <c r="C10042" s="19">
        <v>1.0</v>
      </c>
      <c r="D10042" s="42">
        <v>33.2</v>
      </c>
      <c r="E10042" s="43">
        <v>1.0</v>
      </c>
      <c r="F10042" s="19" t="s">
        <v>27</v>
      </c>
      <c r="G10042" s="19" t="s">
        <v>28</v>
      </c>
      <c r="H10042" s="44">
        <v>2.5175647E7</v>
      </c>
      <c r="I10042" s="19" t="s">
        <v>77</v>
      </c>
    </row>
    <row r="10043">
      <c r="A10043" s="41">
        <v>44409.0</v>
      </c>
      <c r="B10043" s="19">
        <v>949904.0</v>
      </c>
      <c r="C10043" s="19">
        <v>0.0</v>
      </c>
      <c r="D10043" s="42">
        <v>84.3</v>
      </c>
      <c r="E10043" s="43">
        <v>1.0</v>
      </c>
      <c r="F10043" s="19" t="s">
        <v>27</v>
      </c>
      <c r="G10043" s="19" t="s">
        <v>28</v>
      </c>
      <c r="H10043" s="44">
        <v>2.5175647E7</v>
      </c>
      <c r="I10043" s="19" t="s">
        <v>77</v>
      </c>
    </row>
    <row r="10044">
      <c r="A10044" s="41">
        <v>44410.0</v>
      </c>
      <c r="B10044" s="19">
        <v>950588.0</v>
      </c>
      <c r="C10044" s="19">
        <v>0.0</v>
      </c>
      <c r="D10044" s="42">
        <v>128.4</v>
      </c>
      <c r="E10044" s="43">
        <v>1.0</v>
      </c>
      <c r="F10044" s="19" t="s">
        <v>27</v>
      </c>
      <c r="G10044" s="19" t="s">
        <v>28</v>
      </c>
      <c r="H10044" s="44">
        <v>2.5175647E7</v>
      </c>
      <c r="I10044" s="19" t="s">
        <v>77</v>
      </c>
    </row>
    <row r="10045">
      <c r="A10045" s="41">
        <v>44410.0</v>
      </c>
      <c r="B10045" s="19">
        <v>950258.0</v>
      </c>
      <c r="C10045" s="19">
        <v>0.0</v>
      </c>
      <c r="D10045" s="42">
        <v>53.7</v>
      </c>
      <c r="E10045" s="43">
        <v>1.0</v>
      </c>
      <c r="F10045" s="19" t="s">
        <v>27</v>
      </c>
      <c r="G10045" s="19" t="s">
        <v>28</v>
      </c>
      <c r="H10045" s="44">
        <v>2.5175647E7</v>
      </c>
      <c r="I10045" s="19" t="s">
        <v>77</v>
      </c>
    </row>
    <row r="10046">
      <c r="A10046" s="41">
        <v>44410.0</v>
      </c>
      <c r="B10046" s="19">
        <v>950348.0</v>
      </c>
      <c r="C10046" s="19">
        <v>0.0</v>
      </c>
      <c r="D10046" s="42">
        <v>57.3</v>
      </c>
      <c r="E10046" s="43">
        <v>1.0</v>
      </c>
      <c r="F10046" s="19" t="s">
        <v>27</v>
      </c>
      <c r="G10046" s="19" t="s">
        <v>28</v>
      </c>
      <c r="H10046" s="44">
        <v>2.5175647E7</v>
      </c>
      <c r="I10046" s="19" t="s">
        <v>77</v>
      </c>
    </row>
    <row r="10047">
      <c r="A10047" s="41">
        <v>44411.0</v>
      </c>
      <c r="B10047" s="19">
        <v>951690.0</v>
      </c>
      <c r="C10047" s="19">
        <v>0.0</v>
      </c>
      <c r="D10047" s="42">
        <v>104.4</v>
      </c>
      <c r="E10047" s="43">
        <v>1.0</v>
      </c>
      <c r="F10047" s="19" t="s">
        <v>27</v>
      </c>
      <c r="G10047" s="19" t="s">
        <v>28</v>
      </c>
      <c r="H10047" s="44">
        <v>2.5175647E7</v>
      </c>
      <c r="I10047" s="19" t="s">
        <v>77</v>
      </c>
    </row>
    <row r="10048">
      <c r="A10048" s="41">
        <v>44412.0</v>
      </c>
      <c r="B10048" s="19">
        <v>952467.0</v>
      </c>
      <c r="C10048" s="19">
        <v>0.0</v>
      </c>
      <c r="D10048" s="42">
        <v>38.4</v>
      </c>
      <c r="E10048" s="43">
        <v>1.0</v>
      </c>
      <c r="F10048" s="19" t="s">
        <v>27</v>
      </c>
      <c r="G10048" s="19" t="s">
        <v>28</v>
      </c>
      <c r="H10048" s="44">
        <v>2.5175647E7</v>
      </c>
      <c r="I10048" s="19" t="s">
        <v>77</v>
      </c>
    </row>
    <row r="10049">
      <c r="A10049" s="41">
        <v>44412.0</v>
      </c>
      <c r="B10049" s="19">
        <v>952670.0</v>
      </c>
      <c r="C10049" s="19">
        <v>0.0</v>
      </c>
      <c r="D10049" s="42">
        <v>94.3</v>
      </c>
      <c r="E10049" s="43">
        <v>1.0</v>
      </c>
      <c r="F10049" s="19" t="s">
        <v>27</v>
      </c>
      <c r="G10049" s="19" t="s">
        <v>28</v>
      </c>
      <c r="H10049" s="44">
        <v>2.5175647E7</v>
      </c>
      <c r="I10049" s="19" t="s">
        <v>77</v>
      </c>
    </row>
    <row r="10050">
      <c r="A10050" s="41">
        <v>44413.0</v>
      </c>
      <c r="B10050" s="19">
        <v>953905.0</v>
      </c>
      <c r="C10050" s="19">
        <v>0.0</v>
      </c>
      <c r="D10050" s="42">
        <v>56.9</v>
      </c>
      <c r="E10050" s="43">
        <v>1.0</v>
      </c>
      <c r="F10050" s="19" t="s">
        <v>27</v>
      </c>
      <c r="G10050" s="19" t="s">
        <v>28</v>
      </c>
      <c r="H10050" s="44">
        <v>2.5175647E7</v>
      </c>
      <c r="I10050" s="19" t="s">
        <v>77</v>
      </c>
    </row>
    <row r="10051">
      <c r="A10051" s="41">
        <v>44413.0</v>
      </c>
      <c r="B10051" s="19">
        <v>953850.0</v>
      </c>
      <c r="C10051" s="19">
        <v>0.0</v>
      </c>
      <c r="D10051" s="42">
        <v>61.0</v>
      </c>
      <c r="E10051" s="43">
        <v>1.0</v>
      </c>
      <c r="F10051" s="19" t="s">
        <v>27</v>
      </c>
      <c r="G10051" s="19" t="s">
        <v>28</v>
      </c>
      <c r="H10051" s="44">
        <v>2.5175647E7</v>
      </c>
      <c r="I10051" s="19" t="s">
        <v>77</v>
      </c>
    </row>
    <row r="10052">
      <c r="A10052" s="41">
        <v>44415.0</v>
      </c>
      <c r="B10052" s="19">
        <v>955214.0</v>
      </c>
      <c r="C10052" s="19">
        <v>0.0</v>
      </c>
      <c r="D10052" s="42">
        <v>77.7</v>
      </c>
      <c r="E10052" s="43">
        <v>1.0</v>
      </c>
      <c r="F10052" s="19" t="s">
        <v>27</v>
      </c>
      <c r="G10052" s="19" t="s">
        <v>28</v>
      </c>
      <c r="H10052" s="44">
        <v>2.5175647E7</v>
      </c>
      <c r="I10052" s="19" t="s">
        <v>77</v>
      </c>
    </row>
    <row r="10053">
      <c r="A10053" s="41">
        <v>44417.0</v>
      </c>
      <c r="B10053" s="19">
        <v>957059.0</v>
      </c>
      <c r="C10053" s="19">
        <v>1.0</v>
      </c>
      <c r="D10053" s="42">
        <v>62.5</v>
      </c>
      <c r="E10053" s="43">
        <v>1.0</v>
      </c>
      <c r="F10053" s="19" t="s">
        <v>27</v>
      </c>
      <c r="G10053" s="19" t="s">
        <v>28</v>
      </c>
      <c r="H10053" s="44">
        <v>2.5175647E7</v>
      </c>
      <c r="I10053" s="19" t="s">
        <v>77</v>
      </c>
    </row>
    <row r="10054">
      <c r="A10054" s="41">
        <v>44419.0</v>
      </c>
      <c r="B10054" s="19">
        <v>958274.0</v>
      </c>
      <c r="C10054" s="19">
        <v>0.0</v>
      </c>
      <c r="D10054" s="42">
        <v>108.6</v>
      </c>
      <c r="E10054" s="43">
        <v>1.0</v>
      </c>
      <c r="F10054" s="19" t="s">
        <v>27</v>
      </c>
      <c r="G10054" s="19" t="s">
        <v>28</v>
      </c>
      <c r="H10054" s="44">
        <v>2.5175647E7</v>
      </c>
      <c r="I10054" s="19" t="s">
        <v>77</v>
      </c>
    </row>
    <row r="10055">
      <c r="A10055" s="41">
        <v>44421.0</v>
      </c>
      <c r="B10055" s="19">
        <v>959714.0</v>
      </c>
      <c r="C10055" s="19">
        <v>0.0</v>
      </c>
      <c r="D10055" s="42">
        <v>27.9</v>
      </c>
      <c r="E10055" s="43">
        <v>1.0</v>
      </c>
      <c r="F10055" s="19" t="s">
        <v>27</v>
      </c>
      <c r="G10055" s="19" t="s">
        <v>28</v>
      </c>
      <c r="H10055" s="44">
        <v>2.5175647E7</v>
      </c>
      <c r="I10055" s="19" t="s">
        <v>77</v>
      </c>
    </row>
    <row r="10056">
      <c r="A10056" s="41">
        <v>44422.0</v>
      </c>
      <c r="B10056" s="19">
        <v>960281.0</v>
      </c>
      <c r="C10056" s="19">
        <v>0.0</v>
      </c>
      <c r="D10056" s="42">
        <v>60.0</v>
      </c>
      <c r="E10056" s="43">
        <v>1.0</v>
      </c>
      <c r="F10056" s="19" t="s">
        <v>27</v>
      </c>
      <c r="G10056" s="19" t="s">
        <v>28</v>
      </c>
      <c r="H10056" s="44">
        <v>2.5175647E7</v>
      </c>
      <c r="I10056" s="19" t="s">
        <v>77</v>
      </c>
    </row>
    <row r="10057">
      <c r="A10057" s="41">
        <v>44423.0</v>
      </c>
      <c r="B10057" s="19">
        <v>961117.0</v>
      </c>
      <c r="C10057" s="19">
        <v>1.0</v>
      </c>
      <c r="D10057" s="42">
        <v>89.3</v>
      </c>
      <c r="E10057" s="43">
        <v>1.0</v>
      </c>
      <c r="F10057" s="19" t="s">
        <v>27</v>
      </c>
      <c r="G10057" s="19" t="s">
        <v>28</v>
      </c>
      <c r="H10057" s="44">
        <v>2.5175647E7</v>
      </c>
      <c r="I10057" s="19" t="s">
        <v>77</v>
      </c>
    </row>
    <row r="10058">
      <c r="A10058" s="41">
        <v>44423.0</v>
      </c>
      <c r="B10058" s="19">
        <v>960664.0</v>
      </c>
      <c r="C10058" s="19">
        <v>0.0</v>
      </c>
      <c r="D10058" s="42">
        <v>115.5</v>
      </c>
      <c r="E10058" s="43">
        <v>1.0</v>
      </c>
      <c r="F10058" s="19" t="s">
        <v>27</v>
      </c>
      <c r="G10058" s="19" t="s">
        <v>28</v>
      </c>
      <c r="H10058" s="44">
        <v>2.5175647E7</v>
      </c>
      <c r="I10058" s="19" t="s">
        <v>77</v>
      </c>
    </row>
    <row r="10059">
      <c r="A10059" s="41">
        <v>44409.0</v>
      </c>
      <c r="B10059" s="19">
        <v>949561.0</v>
      </c>
      <c r="C10059" s="19">
        <v>0.0</v>
      </c>
      <c r="D10059" s="42">
        <v>67.5</v>
      </c>
      <c r="E10059" s="43">
        <v>1.0</v>
      </c>
      <c r="F10059" s="19" t="s">
        <v>27</v>
      </c>
      <c r="G10059" s="19" t="s">
        <v>28</v>
      </c>
      <c r="H10059" s="44">
        <v>2.5175647E7</v>
      </c>
      <c r="I10059" s="19" t="s">
        <v>77</v>
      </c>
    </row>
    <row r="10060">
      <c r="A10060" s="41">
        <v>44411.0</v>
      </c>
      <c r="B10060" s="19">
        <v>951925.0</v>
      </c>
      <c r="C10060" s="19">
        <v>0.0</v>
      </c>
      <c r="D10060" s="42">
        <v>148.7</v>
      </c>
      <c r="E10060" s="43">
        <v>1.0</v>
      </c>
      <c r="F10060" s="19" t="s">
        <v>27</v>
      </c>
      <c r="G10060" s="19" t="s">
        <v>28</v>
      </c>
      <c r="H10060" s="44">
        <v>2.5175647E7</v>
      </c>
      <c r="I10060" s="19" t="s">
        <v>77</v>
      </c>
    </row>
    <row r="10061">
      <c r="A10061" s="41">
        <v>44411.0</v>
      </c>
      <c r="B10061" s="19">
        <v>951744.0</v>
      </c>
      <c r="C10061" s="19">
        <v>0.0</v>
      </c>
      <c r="D10061" s="42">
        <v>64.1</v>
      </c>
      <c r="E10061" s="43">
        <v>1.0</v>
      </c>
      <c r="F10061" s="19" t="s">
        <v>27</v>
      </c>
      <c r="G10061" s="19" t="s">
        <v>28</v>
      </c>
      <c r="H10061" s="44">
        <v>2.5175647E7</v>
      </c>
      <c r="I10061" s="19" t="s">
        <v>77</v>
      </c>
    </row>
    <row r="10062">
      <c r="A10062" s="41">
        <v>44412.0</v>
      </c>
      <c r="B10062" s="19">
        <v>951986.0</v>
      </c>
      <c r="C10062" s="19">
        <v>0.0</v>
      </c>
      <c r="D10062" s="42">
        <v>30.3</v>
      </c>
      <c r="E10062" s="43">
        <v>1.0</v>
      </c>
      <c r="F10062" s="19" t="s">
        <v>27</v>
      </c>
      <c r="G10062" s="19" t="s">
        <v>28</v>
      </c>
      <c r="H10062" s="44">
        <v>2.5175647E7</v>
      </c>
      <c r="I10062" s="19" t="s">
        <v>77</v>
      </c>
    </row>
    <row r="10063">
      <c r="A10063" s="41">
        <v>44413.0</v>
      </c>
      <c r="B10063" s="19">
        <v>953544.0</v>
      </c>
      <c r="C10063" s="19">
        <v>0.0</v>
      </c>
      <c r="D10063" s="42">
        <v>57.2</v>
      </c>
      <c r="E10063" s="43">
        <v>1.0</v>
      </c>
      <c r="F10063" s="19" t="s">
        <v>27</v>
      </c>
      <c r="G10063" s="19" t="s">
        <v>28</v>
      </c>
      <c r="H10063" s="44">
        <v>2.5175647E7</v>
      </c>
      <c r="I10063" s="19" t="s">
        <v>77</v>
      </c>
    </row>
    <row r="10064">
      <c r="A10064" s="41">
        <v>44414.0</v>
      </c>
      <c r="B10064" s="19">
        <v>954050.0</v>
      </c>
      <c r="C10064" s="19">
        <v>1.0</v>
      </c>
      <c r="D10064" s="42">
        <v>59.1</v>
      </c>
      <c r="E10064" s="43">
        <v>1.0</v>
      </c>
      <c r="F10064" s="19" t="s">
        <v>27</v>
      </c>
      <c r="G10064" s="19" t="s">
        <v>28</v>
      </c>
      <c r="H10064" s="44">
        <v>2.5175647E7</v>
      </c>
      <c r="I10064" s="19" t="s">
        <v>77</v>
      </c>
    </row>
    <row r="10065">
      <c r="A10065" s="41">
        <v>44414.0</v>
      </c>
      <c r="B10065" s="19">
        <v>954260.0</v>
      </c>
      <c r="C10065" s="19">
        <v>1.0</v>
      </c>
      <c r="D10065" s="42">
        <v>106.3</v>
      </c>
      <c r="E10065" s="43">
        <v>1.0</v>
      </c>
      <c r="F10065" s="19" t="s">
        <v>27</v>
      </c>
      <c r="G10065" s="19" t="s">
        <v>28</v>
      </c>
      <c r="H10065" s="44">
        <v>2.5175647E7</v>
      </c>
      <c r="I10065" s="19" t="s">
        <v>77</v>
      </c>
    </row>
    <row r="10066">
      <c r="A10066" s="41">
        <v>44418.0</v>
      </c>
      <c r="B10066" s="19">
        <v>957316.0</v>
      </c>
      <c r="C10066" s="19">
        <v>0.0</v>
      </c>
      <c r="D10066" s="42">
        <v>44.9</v>
      </c>
      <c r="E10066" s="43">
        <v>1.0</v>
      </c>
      <c r="F10066" s="19" t="s">
        <v>27</v>
      </c>
      <c r="G10066" s="19" t="s">
        <v>28</v>
      </c>
      <c r="H10066" s="44">
        <v>2.5175647E7</v>
      </c>
      <c r="I10066" s="19" t="s">
        <v>77</v>
      </c>
    </row>
    <row r="10067">
      <c r="A10067" s="41">
        <v>44418.0</v>
      </c>
      <c r="B10067" s="19">
        <v>957587.0</v>
      </c>
      <c r="C10067" s="19">
        <v>0.0</v>
      </c>
      <c r="D10067" s="42">
        <v>69.2</v>
      </c>
      <c r="E10067" s="43">
        <v>1.0</v>
      </c>
      <c r="F10067" s="19" t="s">
        <v>27</v>
      </c>
      <c r="G10067" s="19" t="s">
        <v>28</v>
      </c>
      <c r="H10067" s="44">
        <v>2.5175647E7</v>
      </c>
      <c r="I10067" s="19" t="s">
        <v>77</v>
      </c>
    </row>
    <row r="10068">
      <c r="A10068" s="41">
        <v>44409.0</v>
      </c>
      <c r="B10068" s="19">
        <v>949507.0</v>
      </c>
      <c r="C10068" s="19">
        <v>0.0</v>
      </c>
      <c r="D10068" s="42">
        <v>27.4</v>
      </c>
      <c r="E10068" s="43">
        <v>1.0</v>
      </c>
      <c r="F10068" s="19" t="s">
        <v>27</v>
      </c>
      <c r="G10068" s="19" t="s">
        <v>28</v>
      </c>
      <c r="H10068" s="44">
        <v>2.5175647E7</v>
      </c>
      <c r="I10068" s="19" t="s">
        <v>77</v>
      </c>
    </row>
    <row r="10069">
      <c r="A10069" s="41">
        <v>44410.0</v>
      </c>
      <c r="B10069" s="19">
        <v>950989.0</v>
      </c>
      <c r="C10069" s="19">
        <v>1.0</v>
      </c>
      <c r="D10069" s="42">
        <v>55.6</v>
      </c>
      <c r="E10069" s="43">
        <v>1.0</v>
      </c>
      <c r="F10069" s="19" t="s">
        <v>27</v>
      </c>
      <c r="G10069" s="19" t="s">
        <v>28</v>
      </c>
      <c r="H10069" s="44">
        <v>2.5175647E7</v>
      </c>
      <c r="I10069" s="19" t="s">
        <v>77</v>
      </c>
    </row>
    <row r="10070">
      <c r="A10070" s="41">
        <v>44410.0</v>
      </c>
      <c r="B10070" s="19">
        <v>951022.0</v>
      </c>
      <c r="C10070" s="19">
        <v>0.0</v>
      </c>
      <c r="D10070" s="42">
        <v>49.9</v>
      </c>
      <c r="E10070" s="43">
        <v>1.0</v>
      </c>
      <c r="F10070" s="19" t="s">
        <v>27</v>
      </c>
      <c r="G10070" s="19" t="s">
        <v>28</v>
      </c>
      <c r="H10070" s="44">
        <v>2.5175647E7</v>
      </c>
      <c r="I10070" s="19" t="s">
        <v>77</v>
      </c>
    </row>
    <row r="10071">
      <c r="A10071" s="41">
        <v>44412.0</v>
      </c>
      <c r="B10071" s="19">
        <v>952561.0</v>
      </c>
      <c r="C10071" s="19">
        <v>0.0</v>
      </c>
      <c r="D10071" s="42">
        <v>59.9</v>
      </c>
      <c r="E10071" s="43">
        <v>1.0</v>
      </c>
      <c r="F10071" s="19" t="s">
        <v>27</v>
      </c>
      <c r="G10071" s="19" t="s">
        <v>28</v>
      </c>
      <c r="H10071" s="44">
        <v>2.5175647E7</v>
      </c>
      <c r="I10071" s="19" t="s">
        <v>77</v>
      </c>
    </row>
    <row r="10072">
      <c r="A10072" s="41">
        <v>44413.0</v>
      </c>
      <c r="B10072" s="19">
        <v>953298.0</v>
      </c>
      <c r="C10072" s="19">
        <v>0.0</v>
      </c>
      <c r="D10072" s="42">
        <v>92.0</v>
      </c>
      <c r="E10072" s="43">
        <v>1.0</v>
      </c>
      <c r="F10072" s="19" t="s">
        <v>27</v>
      </c>
      <c r="G10072" s="19" t="s">
        <v>28</v>
      </c>
      <c r="H10072" s="44">
        <v>2.5175647E7</v>
      </c>
      <c r="I10072" s="19" t="s">
        <v>77</v>
      </c>
    </row>
    <row r="10073">
      <c r="A10073" s="41">
        <v>44417.0</v>
      </c>
      <c r="B10073" s="19">
        <v>957091.0</v>
      </c>
      <c r="C10073" s="19">
        <v>1.0</v>
      </c>
      <c r="D10073" s="42">
        <v>122.3</v>
      </c>
      <c r="E10073" s="43">
        <v>1.0</v>
      </c>
      <c r="F10073" s="19" t="s">
        <v>27</v>
      </c>
      <c r="G10073" s="19" t="s">
        <v>28</v>
      </c>
      <c r="H10073" s="44">
        <v>2.5175647E7</v>
      </c>
      <c r="I10073" s="19" t="s">
        <v>77</v>
      </c>
    </row>
    <row r="10074">
      <c r="A10074" s="41">
        <v>44419.0</v>
      </c>
      <c r="B10074" s="19">
        <v>958550.0</v>
      </c>
      <c r="C10074" s="19">
        <v>0.0</v>
      </c>
      <c r="D10074" s="42">
        <v>13.2</v>
      </c>
      <c r="E10074" s="43">
        <v>1.0</v>
      </c>
      <c r="F10074" s="19" t="s">
        <v>27</v>
      </c>
      <c r="G10074" s="19" t="s">
        <v>28</v>
      </c>
      <c r="H10074" s="44">
        <v>2.5175647E7</v>
      </c>
      <c r="I10074" s="19" t="s">
        <v>77</v>
      </c>
    </row>
    <row r="10075">
      <c r="A10075" s="41">
        <v>44422.0</v>
      </c>
      <c r="B10075" s="19">
        <v>960418.0</v>
      </c>
      <c r="C10075" s="19">
        <v>0.0</v>
      </c>
      <c r="D10075" s="42">
        <v>47.9</v>
      </c>
      <c r="E10075" s="43">
        <v>1.0</v>
      </c>
      <c r="F10075" s="19" t="s">
        <v>27</v>
      </c>
      <c r="G10075" s="19" t="s">
        <v>28</v>
      </c>
      <c r="H10075" s="44">
        <v>2.5175647E7</v>
      </c>
      <c r="I10075" s="19" t="s">
        <v>77</v>
      </c>
    </row>
    <row r="10076">
      <c r="A10076" s="41">
        <v>44423.0</v>
      </c>
      <c r="B10076" s="19">
        <v>961167.0</v>
      </c>
      <c r="C10076" s="19">
        <v>0.0</v>
      </c>
      <c r="D10076" s="42">
        <v>45.8</v>
      </c>
      <c r="E10076" s="43">
        <v>1.0</v>
      </c>
      <c r="F10076" s="19" t="s">
        <v>27</v>
      </c>
      <c r="G10076" s="19" t="s">
        <v>28</v>
      </c>
      <c r="H10076" s="44">
        <v>2.5175647E7</v>
      </c>
      <c r="I10076" s="19" t="s">
        <v>77</v>
      </c>
    </row>
    <row r="10077">
      <c r="A10077" s="41">
        <v>44410.0</v>
      </c>
      <c r="B10077" s="19">
        <v>950189.0</v>
      </c>
      <c r="C10077" s="19">
        <v>1.0</v>
      </c>
      <c r="D10077" s="42">
        <v>56.3</v>
      </c>
      <c r="E10077" s="43">
        <v>1.0</v>
      </c>
      <c r="F10077" s="19" t="s">
        <v>27</v>
      </c>
      <c r="G10077" s="19" t="s">
        <v>28</v>
      </c>
      <c r="H10077" s="44">
        <v>2.5175647E7</v>
      </c>
      <c r="I10077" s="19" t="s">
        <v>77</v>
      </c>
    </row>
    <row r="10078">
      <c r="A10078" s="41">
        <v>44411.0</v>
      </c>
      <c r="B10078" s="19">
        <v>951153.0</v>
      </c>
      <c r="C10078" s="19">
        <v>0.0</v>
      </c>
      <c r="D10078" s="42">
        <v>76.9</v>
      </c>
      <c r="E10078" s="43">
        <v>1.0</v>
      </c>
      <c r="F10078" s="19" t="s">
        <v>27</v>
      </c>
      <c r="G10078" s="19" t="s">
        <v>28</v>
      </c>
      <c r="H10078" s="44">
        <v>2.5175647E7</v>
      </c>
      <c r="I10078" s="19" t="s">
        <v>77</v>
      </c>
    </row>
    <row r="10079">
      <c r="A10079" s="41">
        <v>44412.0</v>
      </c>
      <c r="B10079" s="19">
        <v>952067.0</v>
      </c>
      <c r="C10079" s="19">
        <v>1.0</v>
      </c>
      <c r="D10079" s="42">
        <v>32.1</v>
      </c>
      <c r="E10079" s="43">
        <v>1.0</v>
      </c>
      <c r="F10079" s="19" t="s">
        <v>27</v>
      </c>
      <c r="G10079" s="19" t="s">
        <v>28</v>
      </c>
      <c r="H10079" s="44">
        <v>2.5175647E7</v>
      </c>
      <c r="I10079" s="19" t="s">
        <v>77</v>
      </c>
    </row>
    <row r="10080">
      <c r="A10080" s="41">
        <v>44415.0</v>
      </c>
      <c r="B10080" s="19">
        <v>954844.0</v>
      </c>
      <c r="C10080" s="19">
        <v>0.0</v>
      </c>
      <c r="D10080" s="42">
        <v>57.5</v>
      </c>
      <c r="E10080" s="43">
        <v>1.0</v>
      </c>
      <c r="F10080" s="19" t="s">
        <v>27</v>
      </c>
      <c r="G10080" s="19" t="s">
        <v>28</v>
      </c>
      <c r="H10080" s="44">
        <v>2.5175647E7</v>
      </c>
      <c r="I10080" s="19" t="s">
        <v>77</v>
      </c>
    </row>
    <row r="10081">
      <c r="A10081" s="41">
        <v>44416.0</v>
      </c>
      <c r="B10081" s="19">
        <v>955921.0</v>
      </c>
      <c r="C10081" s="19">
        <v>1.0</v>
      </c>
      <c r="D10081" s="42">
        <v>59.5</v>
      </c>
      <c r="E10081" s="43">
        <v>1.0</v>
      </c>
      <c r="F10081" s="19" t="s">
        <v>27</v>
      </c>
      <c r="G10081" s="19" t="s">
        <v>28</v>
      </c>
      <c r="H10081" s="44">
        <v>2.5175647E7</v>
      </c>
      <c r="I10081" s="19" t="s">
        <v>77</v>
      </c>
    </row>
    <row r="10082">
      <c r="A10082" s="41">
        <v>44416.0</v>
      </c>
      <c r="B10082" s="19">
        <v>956249.0</v>
      </c>
      <c r="C10082" s="19">
        <v>1.0</v>
      </c>
      <c r="D10082" s="42">
        <v>95.6</v>
      </c>
      <c r="E10082" s="43">
        <v>1.0</v>
      </c>
      <c r="F10082" s="19" t="s">
        <v>27</v>
      </c>
      <c r="G10082" s="19" t="s">
        <v>28</v>
      </c>
      <c r="H10082" s="44">
        <v>2.5175647E7</v>
      </c>
      <c r="I10082" s="19" t="s">
        <v>77</v>
      </c>
    </row>
    <row r="10083">
      <c r="A10083" s="41">
        <v>44418.0</v>
      </c>
      <c r="B10083" s="19">
        <v>957311.0</v>
      </c>
      <c r="C10083" s="19">
        <v>0.0</v>
      </c>
      <c r="D10083" s="42">
        <v>79.0</v>
      </c>
      <c r="E10083" s="43">
        <v>1.0</v>
      </c>
      <c r="F10083" s="19" t="s">
        <v>27</v>
      </c>
      <c r="G10083" s="19" t="s">
        <v>28</v>
      </c>
      <c r="H10083" s="44">
        <v>2.5175647E7</v>
      </c>
      <c r="I10083" s="19" t="s">
        <v>77</v>
      </c>
    </row>
    <row r="10084">
      <c r="A10084" s="41">
        <v>44419.0</v>
      </c>
      <c r="B10084" s="19">
        <v>958455.0</v>
      </c>
      <c r="C10084" s="19">
        <v>0.0</v>
      </c>
      <c r="D10084" s="42">
        <v>23.9</v>
      </c>
      <c r="E10084" s="43">
        <v>1.0</v>
      </c>
      <c r="F10084" s="19" t="s">
        <v>27</v>
      </c>
      <c r="G10084" s="19" t="s">
        <v>28</v>
      </c>
      <c r="H10084" s="44">
        <v>2.5175647E7</v>
      </c>
      <c r="I10084" s="19" t="s">
        <v>77</v>
      </c>
    </row>
    <row r="10085">
      <c r="A10085" s="41">
        <v>44423.0</v>
      </c>
      <c r="B10085" s="19">
        <v>960738.0</v>
      </c>
      <c r="C10085" s="19">
        <v>0.0</v>
      </c>
      <c r="D10085" s="42">
        <v>63.7</v>
      </c>
      <c r="E10085" s="43">
        <v>1.0</v>
      </c>
      <c r="F10085" s="19" t="s">
        <v>27</v>
      </c>
      <c r="G10085" s="19" t="s">
        <v>28</v>
      </c>
      <c r="H10085" s="44">
        <v>2.5175647E7</v>
      </c>
      <c r="I10085" s="19" t="s">
        <v>77</v>
      </c>
    </row>
    <row r="10086">
      <c r="A10086" s="41">
        <v>44423.0</v>
      </c>
      <c r="B10086" s="19">
        <v>960634.0</v>
      </c>
      <c r="C10086" s="19">
        <v>0.0</v>
      </c>
      <c r="D10086" s="42">
        <v>48.5</v>
      </c>
      <c r="E10086" s="43">
        <v>1.0</v>
      </c>
      <c r="F10086" s="19" t="s">
        <v>27</v>
      </c>
      <c r="G10086" s="19" t="s">
        <v>28</v>
      </c>
      <c r="H10086" s="44">
        <v>2.5175647E7</v>
      </c>
      <c r="I10086" s="19" t="s">
        <v>77</v>
      </c>
    </row>
    <row r="10087">
      <c r="A10087" s="41">
        <v>44423.0</v>
      </c>
      <c r="B10087" s="19">
        <v>960908.0</v>
      </c>
      <c r="C10087" s="19">
        <v>1.0</v>
      </c>
      <c r="D10087" s="42">
        <v>87.6</v>
      </c>
      <c r="E10087" s="43">
        <v>1.0</v>
      </c>
      <c r="F10087" s="19" t="s">
        <v>27</v>
      </c>
      <c r="G10087" s="19" t="s">
        <v>28</v>
      </c>
      <c r="H10087" s="44">
        <v>2.5175647E7</v>
      </c>
      <c r="I10087" s="19" t="s">
        <v>77</v>
      </c>
    </row>
    <row r="10088">
      <c r="A10088" s="41">
        <v>44409.0</v>
      </c>
      <c r="B10088" s="19">
        <v>949320.0</v>
      </c>
      <c r="C10088" s="19">
        <v>0.0</v>
      </c>
      <c r="D10088" s="42">
        <v>110.1</v>
      </c>
      <c r="E10088" s="43">
        <v>1.0</v>
      </c>
      <c r="F10088" s="19" t="s">
        <v>27</v>
      </c>
      <c r="G10088" s="19" t="s">
        <v>28</v>
      </c>
      <c r="H10088" s="44">
        <v>2.5175647E7</v>
      </c>
      <c r="I10088" s="19" t="s">
        <v>77</v>
      </c>
    </row>
    <row r="10089">
      <c r="A10089" s="41">
        <v>44411.0</v>
      </c>
      <c r="B10089" s="19">
        <v>951226.0</v>
      </c>
      <c r="C10089" s="19">
        <v>1.0</v>
      </c>
      <c r="D10089" s="42">
        <v>37.5</v>
      </c>
      <c r="E10089" s="43">
        <v>1.0</v>
      </c>
      <c r="F10089" s="19" t="s">
        <v>27</v>
      </c>
      <c r="G10089" s="19" t="s">
        <v>28</v>
      </c>
      <c r="H10089" s="44">
        <v>2.5175647E7</v>
      </c>
      <c r="I10089" s="19" t="s">
        <v>77</v>
      </c>
    </row>
    <row r="10090">
      <c r="A10090" s="41">
        <v>44414.0</v>
      </c>
      <c r="B10090" s="19">
        <v>954325.0</v>
      </c>
      <c r="C10090" s="19">
        <v>0.0</v>
      </c>
      <c r="D10090" s="42">
        <v>33.0</v>
      </c>
      <c r="E10090" s="43">
        <v>1.0</v>
      </c>
      <c r="F10090" s="19" t="s">
        <v>27</v>
      </c>
      <c r="G10090" s="19" t="s">
        <v>28</v>
      </c>
      <c r="H10090" s="44">
        <v>2.5175647E7</v>
      </c>
      <c r="I10090" s="19" t="s">
        <v>77</v>
      </c>
    </row>
    <row r="10091">
      <c r="A10091" s="41">
        <v>44414.0</v>
      </c>
      <c r="B10091" s="19">
        <v>954063.0</v>
      </c>
      <c r="C10091" s="19">
        <v>0.0</v>
      </c>
      <c r="D10091" s="42">
        <v>147.0</v>
      </c>
      <c r="E10091" s="43">
        <v>1.0</v>
      </c>
      <c r="F10091" s="19" t="s">
        <v>27</v>
      </c>
      <c r="G10091" s="19" t="s">
        <v>28</v>
      </c>
      <c r="H10091" s="44">
        <v>2.5175647E7</v>
      </c>
      <c r="I10091" s="19" t="s">
        <v>77</v>
      </c>
    </row>
    <row r="10092">
      <c r="A10092" s="41">
        <v>44414.0</v>
      </c>
      <c r="B10092" s="19">
        <v>954366.0</v>
      </c>
      <c r="C10092" s="19">
        <v>0.0</v>
      </c>
      <c r="D10092" s="42">
        <v>344.1</v>
      </c>
      <c r="E10092" s="43">
        <v>1.0</v>
      </c>
      <c r="F10092" s="19" t="s">
        <v>27</v>
      </c>
      <c r="G10092" s="19" t="s">
        <v>28</v>
      </c>
      <c r="H10092" s="44">
        <v>2.5175647E7</v>
      </c>
      <c r="I10092" s="19" t="s">
        <v>77</v>
      </c>
    </row>
    <row r="10093">
      <c r="A10093" s="41">
        <v>44416.0</v>
      </c>
      <c r="B10093" s="19">
        <v>955937.0</v>
      </c>
      <c r="C10093" s="19">
        <v>1.0</v>
      </c>
      <c r="D10093" s="42">
        <v>24.7</v>
      </c>
      <c r="E10093" s="43">
        <v>1.0</v>
      </c>
      <c r="F10093" s="19" t="s">
        <v>27</v>
      </c>
      <c r="G10093" s="19" t="s">
        <v>28</v>
      </c>
      <c r="H10093" s="44">
        <v>2.5175647E7</v>
      </c>
      <c r="I10093" s="19" t="s">
        <v>77</v>
      </c>
    </row>
    <row r="10094">
      <c r="A10094" s="41">
        <v>44416.0</v>
      </c>
      <c r="B10094" s="19">
        <v>955989.0</v>
      </c>
      <c r="C10094" s="19">
        <v>1.0</v>
      </c>
      <c r="D10094" s="42">
        <v>48.7</v>
      </c>
      <c r="E10094" s="43">
        <v>1.0</v>
      </c>
      <c r="F10094" s="19" t="s">
        <v>27</v>
      </c>
      <c r="G10094" s="19" t="s">
        <v>28</v>
      </c>
      <c r="H10094" s="44">
        <v>2.5175647E7</v>
      </c>
      <c r="I10094" s="19" t="s">
        <v>77</v>
      </c>
    </row>
    <row r="10095">
      <c r="A10095" s="41">
        <v>44417.0</v>
      </c>
      <c r="B10095" s="19">
        <v>956750.0</v>
      </c>
      <c r="C10095" s="19">
        <v>0.0</v>
      </c>
      <c r="D10095" s="42">
        <v>60.4</v>
      </c>
      <c r="E10095" s="43">
        <v>1.0</v>
      </c>
      <c r="F10095" s="19" t="s">
        <v>27</v>
      </c>
      <c r="G10095" s="19" t="s">
        <v>28</v>
      </c>
      <c r="H10095" s="44">
        <v>2.5175647E7</v>
      </c>
      <c r="I10095" s="19" t="s">
        <v>77</v>
      </c>
    </row>
    <row r="10096">
      <c r="A10096" s="41">
        <v>44417.0</v>
      </c>
      <c r="B10096" s="19">
        <v>956480.0</v>
      </c>
      <c r="C10096" s="19">
        <v>0.0</v>
      </c>
      <c r="D10096" s="42">
        <v>67.3</v>
      </c>
      <c r="E10096" s="43">
        <v>1.0</v>
      </c>
      <c r="F10096" s="19" t="s">
        <v>27</v>
      </c>
      <c r="G10096" s="19" t="s">
        <v>28</v>
      </c>
      <c r="H10096" s="44">
        <v>2.5175647E7</v>
      </c>
      <c r="I10096" s="19" t="s">
        <v>77</v>
      </c>
    </row>
    <row r="10097">
      <c r="A10097" s="41">
        <v>44420.0</v>
      </c>
      <c r="B10097" s="19">
        <v>959222.0</v>
      </c>
      <c r="C10097" s="19">
        <v>0.0</v>
      </c>
      <c r="D10097" s="42">
        <v>31.9</v>
      </c>
      <c r="E10097" s="43">
        <v>1.0</v>
      </c>
      <c r="F10097" s="19" t="s">
        <v>27</v>
      </c>
      <c r="G10097" s="19" t="s">
        <v>28</v>
      </c>
      <c r="H10097" s="44">
        <v>2.5175647E7</v>
      </c>
      <c r="I10097" s="19" t="s">
        <v>77</v>
      </c>
    </row>
    <row r="10098">
      <c r="A10098" s="41">
        <v>44421.0</v>
      </c>
      <c r="B10098" s="19">
        <v>959812.0</v>
      </c>
      <c r="C10098" s="19">
        <v>1.0</v>
      </c>
      <c r="D10098" s="42">
        <v>52.7</v>
      </c>
      <c r="E10098" s="43">
        <v>1.0</v>
      </c>
      <c r="F10098" s="19" t="s">
        <v>27</v>
      </c>
      <c r="G10098" s="19" t="s">
        <v>28</v>
      </c>
      <c r="H10098" s="44">
        <v>2.5175647E7</v>
      </c>
      <c r="I10098" s="19" t="s">
        <v>77</v>
      </c>
    </row>
    <row r="10099">
      <c r="A10099" s="41">
        <v>44421.0</v>
      </c>
      <c r="B10099" s="19">
        <v>959581.0</v>
      </c>
      <c r="C10099" s="19">
        <v>0.0</v>
      </c>
      <c r="D10099" s="42">
        <v>51.4</v>
      </c>
      <c r="E10099" s="43">
        <v>1.0</v>
      </c>
      <c r="F10099" s="19" t="s">
        <v>27</v>
      </c>
      <c r="G10099" s="19" t="s">
        <v>28</v>
      </c>
      <c r="H10099" s="44">
        <v>2.5175647E7</v>
      </c>
      <c r="I10099" s="19" t="s">
        <v>77</v>
      </c>
    </row>
    <row r="10100">
      <c r="A10100" s="41">
        <v>44422.0</v>
      </c>
      <c r="B10100" s="19">
        <v>960333.0</v>
      </c>
      <c r="C10100" s="19">
        <v>0.0</v>
      </c>
      <c r="D10100" s="42">
        <v>101.7</v>
      </c>
      <c r="E10100" s="43">
        <v>1.0</v>
      </c>
      <c r="F10100" s="19" t="s">
        <v>27</v>
      </c>
      <c r="G10100" s="19" t="s">
        <v>28</v>
      </c>
      <c r="H10100" s="44">
        <v>2.5175647E7</v>
      </c>
      <c r="I10100" s="19" t="s">
        <v>77</v>
      </c>
    </row>
    <row r="10101">
      <c r="A10101" s="41">
        <v>44422.0</v>
      </c>
      <c r="B10101" s="19">
        <v>960018.0</v>
      </c>
      <c r="C10101" s="19">
        <v>0.0</v>
      </c>
      <c r="D10101" s="42">
        <v>32.5</v>
      </c>
      <c r="E10101" s="43">
        <v>1.0</v>
      </c>
      <c r="F10101" s="19" t="s">
        <v>27</v>
      </c>
      <c r="G10101" s="19" t="s">
        <v>28</v>
      </c>
      <c r="H10101" s="44">
        <v>2.5175647E7</v>
      </c>
      <c r="I10101" s="19" t="s">
        <v>77</v>
      </c>
    </row>
    <row r="10102">
      <c r="A10102" s="41">
        <v>44410.0</v>
      </c>
      <c r="B10102" s="19">
        <v>950477.0</v>
      </c>
      <c r="C10102" s="19">
        <v>1.0</v>
      </c>
      <c r="D10102" s="42">
        <v>75.0</v>
      </c>
      <c r="E10102" s="43">
        <v>1.0</v>
      </c>
      <c r="F10102" s="19" t="s">
        <v>27</v>
      </c>
      <c r="G10102" s="19" t="s">
        <v>28</v>
      </c>
      <c r="H10102" s="44">
        <v>2.5175647E7</v>
      </c>
      <c r="I10102" s="19" t="s">
        <v>77</v>
      </c>
    </row>
    <row r="10103">
      <c r="A10103" s="41">
        <v>44410.0</v>
      </c>
      <c r="B10103" s="19">
        <v>950635.0</v>
      </c>
      <c r="C10103" s="19">
        <v>0.0</v>
      </c>
      <c r="D10103" s="42">
        <v>65.5</v>
      </c>
      <c r="E10103" s="43">
        <v>1.0</v>
      </c>
      <c r="F10103" s="19" t="s">
        <v>27</v>
      </c>
      <c r="G10103" s="19" t="s">
        <v>28</v>
      </c>
      <c r="H10103" s="44">
        <v>2.5175647E7</v>
      </c>
      <c r="I10103" s="19" t="s">
        <v>77</v>
      </c>
    </row>
    <row r="10104">
      <c r="A10104" s="41">
        <v>44410.0</v>
      </c>
      <c r="B10104" s="19">
        <v>950742.0</v>
      </c>
      <c r="C10104" s="19">
        <v>0.0</v>
      </c>
      <c r="D10104" s="42">
        <v>118.1</v>
      </c>
      <c r="E10104" s="43">
        <v>1.0</v>
      </c>
      <c r="F10104" s="19" t="s">
        <v>27</v>
      </c>
      <c r="G10104" s="19" t="s">
        <v>28</v>
      </c>
      <c r="H10104" s="44">
        <v>2.5175647E7</v>
      </c>
      <c r="I10104" s="19" t="s">
        <v>77</v>
      </c>
    </row>
    <row r="10105">
      <c r="A10105" s="41">
        <v>44411.0</v>
      </c>
      <c r="B10105" s="19">
        <v>951843.0</v>
      </c>
      <c r="C10105" s="19">
        <v>0.0</v>
      </c>
      <c r="D10105" s="42">
        <v>108.3</v>
      </c>
      <c r="E10105" s="43">
        <v>1.0</v>
      </c>
      <c r="F10105" s="19" t="s">
        <v>27</v>
      </c>
      <c r="G10105" s="19" t="s">
        <v>28</v>
      </c>
      <c r="H10105" s="44">
        <v>2.5175647E7</v>
      </c>
      <c r="I10105" s="19" t="s">
        <v>77</v>
      </c>
    </row>
    <row r="10106">
      <c r="A10106" s="41">
        <v>44412.0</v>
      </c>
      <c r="B10106" s="19">
        <v>952621.0</v>
      </c>
      <c r="C10106" s="19">
        <v>1.0</v>
      </c>
      <c r="D10106" s="42">
        <v>137.7</v>
      </c>
      <c r="E10106" s="43">
        <v>1.0</v>
      </c>
      <c r="F10106" s="19" t="s">
        <v>27</v>
      </c>
      <c r="G10106" s="19" t="s">
        <v>28</v>
      </c>
      <c r="H10106" s="44">
        <v>2.5175647E7</v>
      </c>
      <c r="I10106" s="19" t="s">
        <v>77</v>
      </c>
    </row>
    <row r="10107">
      <c r="A10107" s="41">
        <v>44416.0</v>
      </c>
      <c r="B10107" s="19">
        <v>955484.0</v>
      </c>
      <c r="C10107" s="19">
        <v>0.0</v>
      </c>
      <c r="D10107" s="42">
        <v>30.3</v>
      </c>
      <c r="E10107" s="43">
        <v>1.0</v>
      </c>
      <c r="F10107" s="19" t="s">
        <v>27</v>
      </c>
      <c r="G10107" s="19" t="s">
        <v>28</v>
      </c>
      <c r="H10107" s="44">
        <v>2.5175647E7</v>
      </c>
      <c r="I10107" s="19" t="s">
        <v>77</v>
      </c>
    </row>
    <row r="10108">
      <c r="A10108" s="41">
        <v>44416.0</v>
      </c>
      <c r="B10108" s="19">
        <v>955938.0</v>
      </c>
      <c r="C10108" s="19">
        <v>0.0</v>
      </c>
      <c r="D10108" s="42">
        <v>65.1</v>
      </c>
      <c r="E10108" s="43">
        <v>1.0</v>
      </c>
      <c r="F10108" s="19" t="s">
        <v>27</v>
      </c>
      <c r="G10108" s="19" t="s">
        <v>28</v>
      </c>
      <c r="H10108" s="44">
        <v>2.5175647E7</v>
      </c>
      <c r="I10108" s="19" t="s">
        <v>77</v>
      </c>
    </row>
    <row r="10109">
      <c r="A10109" s="41">
        <v>44418.0</v>
      </c>
      <c r="B10109" s="19">
        <v>957275.0</v>
      </c>
      <c r="C10109" s="19">
        <v>1.0</v>
      </c>
      <c r="D10109" s="42">
        <v>27.6</v>
      </c>
      <c r="E10109" s="43">
        <v>1.0</v>
      </c>
      <c r="F10109" s="19" t="s">
        <v>27</v>
      </c>
      <c r="G10109" s="19" t="s">
        <v>28</v>
      </c>
      <c r="H10109" s="44">
        <v>2.5175647E7</v>
      </c>
      <c r="I10109" s="19" t="s">
        <v>77</v>
      </c>
    </row>
    <row r="10110">
      <c r="A10110" s="41">
        <v>44418.0</v>
      </c>
      <c r="B10110" s="19">
        <v>957786.0</v>
      </c>
      <c r="C10110" s="19">
        <v>1.0</v>
      </c>
      <c r="D10110" s="42">
        <v>14.1</v>
      </c>
      <c r="E10110" s="43">
        <v>1.0</v>
      </c>
      <c r="F10110" s="19" t="s">
        <v>27</v>
      </c>
      <c r="G10110" s="19" t="s">
        <v>28</v>
      </c>
      <c r="H10110" s="44">
        <v>2.5175647E7</v>
      </c>
      <c r="I10110" s="19" t="s">
        <v>77</v>
      </c>
    </row>
    <row r="10111">
      <c r="A10111" s="41">
        <v>44419.0</v>
      </c>
      <c r="B10111" s="19">
        <v>957998.0</v>
      </c>
      <c r="C10111" s="19">
        <v>1.0</v>
      </c>
      <c r="D10111" s="42">
        <v>45.0</v>
      </c>
      <c r="E10111" s="43">
        <v>1.0</v>
      </c>
      <c r="F10111" s="19" t="s">
        <v>27</v>
      </c>
      <c r="G10111" s="19" t="s">
        <v>28</v>
      </c>
      <c r="H10111" s="44">
        <v>2.5175647E7</v>
      </c>
      <c r="I10111" s="19" t="s">
        <v>77</v>
      </c>
    </row>
    <row r="10112">
      <c r="A10112" s="41">
        <v>44419.0</v>
      </c>
      <c r="B10112" s="19">
        <v>958238.0</v>
      </c>
      <c r="C10112" s="19">
        <v>0.0</v>
      </c>
      <c r="D10112" s="42">
        <v>244.4</v>
      </c>
      <c r="E10112" s="43">
        <v>1.0</v>
      </c>
      <c r="F10112" s="19" t="s">
        <v>27</v>
      </c>
      <c r="G10112" s="19" t="s">
        <v>28</v>
      </c>
      <c r="H10112" s="44">
        <v>2.5175647E7</v>
      </c>
      <c r="I10112" s="19" t="s">
        <v>77</v>
      </c>
    </row>
    <row r="10113">
      <c r="A10113" s="41">
        <v>44420.0</v>
      </c>
      <c r="B10113" s="19">
        <v>958999.0</v>
      </c>
      <c r="C10113" s="19">
        <v>0.0</v>
      </c>
      <c r="D10113" s="42">
        <v>70.3</v>
      </c>
      <c r="E10113" s="43">
        <v>1.0</v>
      </c>
      <c r="F10113" s="19" t="s">
        <v>27</v>
      </c>
      <c r="G10113" s="19" t="s">
        <v>28</v>
      </c>
      <c r="H10113" s="44">
        <v>2.5175647E7</v>
      </c>
      <c r="I10113" s="19" t="s">
        <v>77</v>
      </c>
    </row>
    <row r="10114">
      <c r="A10114" s="41">
        <v>44409.0</v>
      </c>
      <c r="B10114" s="19">
        <v>949259.0</v>
      </c>
      <c r="C10114" s="19">
        <v>1.0</v>
      </c>
      <c r="D10114" s="42">
        <v>41.8</v>
      </c>
      <c r="E10114" s="43">
        <v>1.0</v>
      </c>
      <c r="F10114" s="19" t="s">
        <v>27</v>
      </c>
      <c r="G10114" s="19" t="s">
        <v>28</v>
      </c>
      <c r="H10114" s="44">
        <v>2.5175647E7</v>
      </c>
      <c r="I10114" s="19" t="s">
        <v>77</v>
      </c>
    </row>
    <row r="10115">
      <c r="A10115" s="41">
        <v>44410.0</v>
      </c>
      <c r="B10115" s="19">
        <v>950926.0</v>
      </c>
      <c r="C10115" s="19">
        <v>0.0</v>
      </c>
      <c r="D10115" s="42">
        <v>58.3</v>
      </c>
      <c r="E10115" s="43">
        <v>1.0</v>
      </c>
      <c r="F10115" s="19" t="s">
        <v>27</v>
      </c>
      <c r="G10115" s="19" t="s">
        <v>28</v>
      </c>
      <c r="H10115" s="44">
        <v>2.5175647E7</v>
      </c>
      <c r="I10115" s="19" t="s">
        <v>77</v>
      </c>
    </row>
    <row r="10116">
      <c r="A10116" s="41">
        <v>44412.0</v>
      </c>
      <c r="B10116" s="19">
        <v>952414.0</v>
      </c>
      <c r="C10116" s="19">
        <v>0.0</v>
      </c>
      <c r="D10116" s="42">
        <v>52.3</v>
      </c>
      <c r="E10116" s="43">
        <v>1.0</v>
      </c>
      <c r="F10116" s="19" t="s">
        <v>27</v>
      </c>
      <c r="G10116" s="19" t="s">
        <v>28</v>
      </c>
      <c r="H10116" s="44">
        <v>2.5175647E7</v>
      </c>
      <c r="I10116" s="19" t="s">
        <v>77</v>
      </c>
    </row>
    <row r="10117">
      <c r="A10117" s="41">
        <v>44413.0</v>
      </c>
      <c r="B10117" s="19">
        <v>953402.0</v>
      </c>
      <c r="C10117" s="19">
        <v>1.0</v>
      </c>
      <c r="D10117" s="42">
        <v>31.0</v>
      </c>
      <c r="E10117" s="43">
        <v>1.0</v>
      </c>
      <c r="F10117" s="19" t="s">
        <v>27</v>
      </c>
      <c r="G10117" s="19" t="s">
        <v>28</v>
      </c>
      <c r="H10117" s="44">
        <v>2.5175647E7</v>
      </c>
      <c r="I10117" s="19" t="s">
        <v>77</v>
      </c>
    </row>
    <row r="10118">
      <c r="A10118" s="41">
        <v>44413.0</v>
      </c>
      <c r="B10118" s="19">
        <v>953903.0</v>
      </c>
      <c r="C10118" s="19">
        <v>1.0</v>
      </c>
      <c r="D10118" s="42">
        <v>68.6</v>
      </c>
      <c r="E10118" s="43">
        <v>1.0</v>
      </c>
      <c r="F10118" s="19" t="s">
        <v>27</v>
      </c>
      <c r="G10118" s="19" t="s">
        <v>28</v>
      </c>
      <c r="H10118" s="44">
        <v>2.5175647E7</v>
      </c>
      <c r="I10118" s="19" t="s">
        <v>77</v>
      </c>
    </row>
    <row r="10119">
      <c r="A10119" s="41">
        <v>44413.0</v>
      </c>
      <c r="B10119" s="19">
        <v>953893.0</v>
      </c>
      <c r="C10119" s="19">
        <v>0.0</v>
      </c>
      <c r="D10119" s="42">
        <v>89.4</v>
      </c>
      <c r="E10119" s="43">
        <v>1.0</v>
      </c>
      <c r="F10119" s="19" t="s">
        <v>27</v>
      </c>
      <c r="G10119" s="19" t="s">
        <v>28</v>
      </c>
      <c r="H10119" s="44">
        <v>2.5175647E7</v>
      </c>
      <c r="I10119" s="19" t="s">
        <v>77</v>
      </c>
    </row>
    <row r="10120">
      <c r="A10120" s="41">
        <v>44415.0</v>
      </c>
      <c r="B10120" s="19">
        <v>954627.0</v>
      </c>
      <c r="C10120" s="19">
        <v>0.0</v>
      </c>
      <c r="D10120" s="42">
        <v>53.6</v>
      </c>
      <c r="E10120" s="43">
        <v>1.0</v>
      </c>
      <c r="F10120" s="19" t="s">
        <v>27</v>
      </c>
      <c r="G10120" s="19" t="s">
        <v>28</v>
      </c>
      <c r="H10120" s="44">
        <v>2.5175647E7</v>
      </c>
      <c r="I10120" s="19" t="s">
        <v>77</v>
      </c>
    </row>
    <row r="10121">
      <c r="A10121" s="41">
        <v>44417.0</v>
      </c>
      <c r="B10121" s="19">
        <v>956812.0</v>
      </c>
      <c r="C10121" s="19">
        <v>0.0</v>
      </c>
      <c r="D10121" s="42">
        <v>61.5</v>
      </c>
      <c r="E10121" s="43">
        <v>1.0</v>
      </c>
      <c r="F10121" s="19" t="s">
        <v>27</v>
      </c>
      <c r="G10121" s="19" t="s">
        <v>28</v>
      </c>
      <c r="H10121" s="44">
        <v>2.5175647E7</v>
      </c>
      <c r="I10121" s="19" t="s">
        <v>77</v>
      </c>
    </row>
    <row r="10122">
      <c r="A10122" s="41">
        <v>44418.0</v>
      </c>
      <c r="B10122" s="19">
        <v>957559.0</v>
      </c>
      <c r="C10122" s="19">
        <v>0.0</v>
      </c>
      <c r="D10122" s="42">
        <v>90.1</v>
      </c>
      <c r="E10122" s="43">
        <v>1.0</v>
      </c>
      <c r="F10122" s="19" t="s">
        <v>27</v>
      </c>
      <c r="G10122" s="19" t="s">
        <v>28</v>
      </c>
      <c r="H10122" s="44">
        <v>2.5175647E7</v>
      </c>
      <c r="I10122" s="19" t="s">
        <v>77</v>
      </c>
    </row>
    <row r="10123">
      <c r="A10123" s="41">
        <v>44418.0</v>
      </c>
      <c r="B10123" s="19">
        <v>957473.0</v>
      </c>
      <c r="C10123" s="19">
        <v>0.0</v>
      </c>
      <c r="D10123" s="42">
        <v>123.6</v>
      </c>
      <c r="E10123" s="43">
        <v>1.0</v>
      </c>
      <c r="F10123" s="19" t="s">
        <v>27</v>
      </c>
      <c r="G10123" s="19" t="s">
        <v>28</v>
      </c>
      <c r="H10123" s="44">
        <v>2.5175647E7</v>
      </c>
      <c r="I10123" s="19" t="s">
        <v>77</v>
      </c>
    </row>
    <row r="10124">
      <c r="A10124" s="41">
        <v>44419.0</v>
      </c>
      <c r="B10124" s="19">
        <v>958534.0</v>
      </c>
      <c r="C10124" s="19">
        <v>1.0</v>
      </c>
      <c r="D10124" s="42">
        <v>19.7</v>
      </c>
      <c r="E10124" s="43">
        <v>1.0</v>
      </c>
      <c r="F10124" s="19" t="s">
        <v>27</v>
      </c>
      <c r="G10124" s="19" t="s">
        <v>28</v>
      </c>
      <c r="H10124" s="44">
        <v>2.5175647E7</v>
      </c>
      <c r="I10124" s="19" t="s">
        <v>77</v>
      </c>
    </row>
    <row r="10125">
      <c r="A10125" s="41">
        <v>44419.0</v>
      </c>
      <c r="B10125" s="19">
        <v>958182.0</v>
      </c>
      <c r="C10125" s="19">
        <v>0.0</v>
      </c>
      <c r="D10125" s="42">
        <v>98.6</v>
      </c>
      <c r="E10125" s="43">
        <v>1.0</v>
      </c>
      <c r="F10125" s="19" t="s">
        <v>27</v>
      </c>
      <c r="G10125" s="19" t="s">
        <v>28</v>
      </c>
      <c r="H10125" s="44">
        <v>2.5175647E7</v>
      </c>
      <c r="I10125" s="19" t="s">
        <v>77</v>
      </c>
    </row>
    <row r="10126">
      <c r="A10126" s="41">
        <v>44421.0</v>
      </c>
      <c r="B10126" s="19">
        <v>959470.0</v>
      </c>
      <c r="C10126" s="19">
        <v>0.0</v>
      </c>
      <c r="D10126" s="42">
        <v>61.9</v>
      </c>
      <c r="E10126" s="43">
        <v>1.0</v>
      </c>
      <c r="F10126" s="19" t="s">
        <v>27</v>
      </c>
      <c r="G10126" s="19" t="s">
        <v>28</v>
      </c>
      <c r="H10126" s="44">
        <v>2.5175647E7</v>
      </c>
      <c r="I10126" s="19" t="s">
        <v>77</v>
      </c>
    </row>
    <row r="10127">
      <c r="A10127" s="41">
        <v>44423.0</v>
      </c>
      <c r="B10127" s="19">
        <v>960979.0</v>
      </c>
      <c r="C10127" s="19">
        <v>1.0</v>
      </c>
      <c r="D10127" s="42">
        <v>6.5</v>
      </c>
      <c r="E10127" s="43">
        <v>1.0</v>
      </c>
      <c r="F10127" s="19" t="s">
        <v>27</v>
      </c>
      <c r="G10127" s="19" t="s">
        <v>28</v>
      </c>
      <c r="H10127" s="44">
        <v>2.5175647E7</v>
      </c>
      <c r="I10127" s="19" t="s">
        <v>77</v>
      </c>
    </row>
    <row r="10128">
      <c r="A10128" s="41">
        <v>44410.0</v>
      </c>
      <c r="B10128" s="19">
        <v>950569.0</v>
      </c>
      <c r="C10128" s="19">
        <v>1.0</v>
      </c>
      <c r="D10128" s="42">
        <v>76.6</v>
      </c>
      <c r="E10128" s="43">
        <v>1.0</v>
      </c>
      <c r="F10128" s="19" t="s">
        <v>27</v>
      </c>
      <c r="G10128" s="19" t="s">
        <v>28</v>
      </c>
      <c r="H10128" s="44">
        <v>2.5175647E7</v>
      </c>
      <c r="I10128" s="19" t="s">
        <v>77</v>
      </c>
    </row>
    <row r="10129">
      <c r="A10129" s="41">
        <v>44411.0</v>
      </c>
      <c r="B10129" s="19">
        <v>951628.0</v>
      </c>
      <c r="C10129" s="19">
        <v>1.0</v>
      </c>
      <c r="D10129" s="42">
        <v>46.8</v>
      </c>
      <c r="E10129" s="43">
        <v>1.0</v>
      </c>
      <c r="F10129" s="19" t="s">
        <v>27</v>
      </c>
      <c r="G10129" s="19" t="s">
        <v>28</v>
      </c>
      <c r="H10129" s="44">
        <v>2.5175647E7</v>
      </c>
      <c r="I10129" s="19" t="s">
        <v>77</v>
      </c>
    </row>
    <row r="10130">
      <c r="A10130" s="41">
        <v>44412.0</v>
      </c>
      <c r="B10130" s="19">
        <v>952195.0</v>
      </c>
      <c r="C10130" s="19">
        <v>1.0</v>
      </c>
      <c r="D10130" s="42">
        <v>65.9</v>
      </c>
      <c r="E10130" s="43">
        <v>1.0</v>
      </c>
      <c r="F10130" s="19" t="s">
        <v>27</v>
      </c>
      <c r="G10130" s="19" t="s">
        <v>28</v>
      </c>
      <c r="H10130" s="44">
        <v>2.5175647E7</v>
      </c>
      <c r="I10130" s="19" t="s">
        <v>77</v>
      </c>
    </row>
    <row r="10131">
      <c r="A10131" s="41">
        <v>44414.0</v>
      </c>
      <c r="B10131" s="19">
        <v>954005.0</v>
      </c>
      <c r="C10131" s="19">
        <v>0.0</v>
      </c>
      <c r="D10131" s="42">
        <v>62.4</v>
      </c>
      <c r="E10131" s="43">
        <v>1.0</v>
      </c>
      <c r="F10131" s="19" t="s">
        <v>27</v>
      </c>
      <c r="G10131" s="19" t="s">
        <v>28</v>
      </c>
      <c r="H10131" s="44">
        <v>2.5175647E7</v>
      </c>
      <c r="I10131" s="19" t="s">
        <v>77</v>
      </c>
    </row>
    <row r="10132">
      <c r="A10132" s="41">
        <v>44415.0</v>
      </c>
      <c r="B10132" s="19">
        <v>954934.0</v>
      </c>
      <c r="C10132" s="19">
        <v>0.0</v>
      </c>
      <c r="D10132" s="42">
        <v>132.0</v>
      </c>
      <c r="E10132" s="43">
        <v>1.0</v>
      </c>
      <c r="F10132" s="19" t="s">
        <v>27</v>
      </c>
      <c r="G10132" s="19" t="s">
        <v>28</v>
      </c>
      <c r="H10132" s="44">
        <v>2.5175647E7</v>
      </c>
      <c r="I10132" s="19" t="s">
        <v>77</v>
      </c>
    </row>
    <row r="10133">
      <c r="A10133" s="41">
        <v>44416.0</v>
      </c>
      <c r="B10133" s="19">
        <v>955857.0</v>
      </c>
      <c r="C10133" s="19">
        <v>0.0</v>
      </c>
      <c r="D10133" s="42">
        <v>76.1</v>
      </c>
      <c r="E10133" s="43">
        <v>1.0</v>
      </c>
      <c r="F10133" s="19" t="s">
        <v>27</v>
      </c>
      <c r="G10133" s="19" t="s">
        <v>28</v>
      </c>
      <c r="H10133" s="44">
        <v>2.5175647E7</v>
      </c>
      <c r="I10133" s="19" t="s">
        <v>77</v>
      </c>
    </row>
    <row r="10134">
      <c r="A10134" s="41">
        <v>44417.0</v>
      </c>
      <c r="B10134" s="19">
        <v>956895.0</v>
      </c>
      <c r="C10134" s="19">
        <v>0.0</v>
      </c>
      <c r="D10134" s="42">
        <v>104.6</v>
      </c>
      <c r="E10134" s="43">
        <v>1.0</v>
      </c>
      <c r="F10134" s="19" t="s">
        <v>27</v>
      </c>
      <c r="G10134" s="19" t="s">
        <v>28</v>
      </c>
      <c r="H10134" s="44">
        <v>2.5175647E7</v>
      </c>
      <c r="I10134" s="19" t="s">
        <v>77</v>
      </c>
    </row>
    <row r="10135">
      <c r="A10135" s="41">
        <v>44418.0</v>
      </c>
      <c r="B10135" s="19">
        <v>957582.0</v>
      </c>
      <c r="C10135" s="19">
        <v>1.0</v>
      </c>
      <c r="D10135" s="42">
        <v>21.4</v>
      </c>
      <c r="E10135" s="43">
        <v>1.0</v>
      </c>
      <c r="F10135" s="19" t="s">
        <v>27</v>
      </c>
      <c r="G10135" s="19" t="s">
        <v>28</v>
      </c>
      <c r="H10135" s="44">
        <v>2.5175647E7</v>
      </c>
      <c r="I10135" s="19" t="s">
        <v>77</v>
      </c>
    </row>
    <row r="10136">
      <c r="A10136" s="41">
        <v>44418.0</v>
      </c>
      <c r="B10136" s="19">
        <v>957609.0</v>
      </c>
      <c r="C10136" s="19">
        <v>0.0</v>
      </c>
      <c r="D10136" s="42">
        <v>48.7</v>
      </c>
      <c r="E10136" s="43">
        <v>1.0</v>
      </c>
      <c r="F10136" s="19" t="s">
        <v>27</v>
      </c>
      <c r="G10136" s="19" t="s">
        <v>28</v>
      </c>
      <c r="H10136" s="44">
        <v>2.5175647E7</v>
      </c>
      <c r="I10136" s="19" t="s">
        <v>77</v>
      </c>
    </row>
    <row r="10137">
      <c r="A10137" s="41">
        <v>44419.0</v>
      </c>
      <c r="B10137" s="19">
        <v>958218.0</v>
      </c>
      <c r="C10137" s="19">
        <v>1.0</v>
      </c>
      <c r="D10137" s="42">
        <v>50.5</v>
      </c>
      <c r="E10137" s="43">
        <v>1.0</v>
      </c>
      <c r="F10137" s="19" t="s">
        <v>27</v>
      </c>
      <c r="G10137" s="19" t="s">
        <v>28</v>
      </c>
      <c r="H10137" s="44">
        <v>2.5175647E7</v>
      </c>
      <c r="I10137" s="19" t="s">
        <v>77</v>
      </c>
    </row>
    <row r="10138">
      <c r="A10138" s="41">
        <v>44421.0</v>
      </c>
      <c r="B10138" s="19">
        <v>959699.0</v>
      </c>
      <c r="C10138" s="19">
        <v>0.0</v>
      </c>
      <c r="D10138" s="42">
        <v>49.1</v>
      </c>
      <c r="E10138" s="43">
        <v>1.0</v>
      </c>
      <c r="F10138" s="19" t="s">
        <v>27</v>
      </c>
      <c r="G10138" s="19" t="s">
        <v>28</v>
      </c>
      <c r="H10138" s="44">
        <v>2.5175647E7</v>
      </c>
      <c r="I10138" s="19" t="s">
        <v>77</v>
      </c>
    </row>
    <row r="10139">
      <c r="A10139" s="41">
        <v>44421.0</v>
      </c>
      <c r="B10139" s="19">
        <v>959791.0</v>
      </c>
      <c r="C10139" s="19">
        <v>0.0</v>
      </c>
      <c r="D10139" s="42">
        <v>38.8</v>
      </c>
      <c r="E10139" s="43">
        <v>1.0</v>
      </c>
      <c r="F10139" s="19" t="s">
        <v>27</v>
      </c>
      <c r="G10139" s="19" t="s">
        <v>28</v>
      </c>
      <c r="H10139" s="44">
        <v>2.5175647E7</v>
      </c>
      <c r="I10139" s="19" t="s">
        <v>77</v>
      </c>
    </row>
    <row r="10140">
      <c r="A10140" s="41">
        <v>44423.0</v>
      </c>
      <c r="B10140" s="19">
        <v>961053.0</v>
      </c>
      <c r="C10140" s="19">
        <v>1.0</v>
      </c>
      <c r="D10140" s="42">
        <v>14.4</v>
      </c>
      <c r="E10140" s="43">
        <v>1.0</v>
      </c>
      <c r="F10140" s="19" t="s">
        <v>27</v>
      </c>
      <c r="G10140" s="19" t="s">
        <v>28</v>
      </c>
      <c r="H10140" s="44">
        <v>2.5175647E7</v>
      </c>
      <c r="I10140" s="19" t="s">
        <v>77</v>
      </c>
    </row>
    <row r="10141">
      <c r="A10141" s="41">
        <v>44411.0</v>
      </c>
      <c r="B10141" s="19">
        <v>951235.0</v>
      </c>
      <c r="C10141" s="19">
        <v>0.0</v>
      </c>
      <c r="D10141" s="42">
        <v>91.9</v>
      </c>
      <c r="E10141" s="43">
        <v>1.0</v>
      </c>
      <c r="F10141" s="19" t="s">
        <v>27</v>
      </c>
      <c r="G10141" s="19" t="s">
        <v>28</v>
      </c>
      <c r="H10141" s="44">
        <v>2.5175647E7</v>
      </c>
      <c r="I10141" s="19" t="s">
        <v>77</v>
      </c>
    </row>
    <row r="10142">
      <c r="A10142" s="41">
        <v>44411.0</v>
      </c>
      <c r="B10142" s="19">
        <v>951900.0</v>
      </c>
      <c r="C10142" s="19">
        <v>0.0</v>
      </c>
      <c r="D10142" s="42">
        <v>69.1</v>
      </c>
      <c r="E10142" s="43">
        <v>1.0</v>
      </c>
      <c r="F10142" s="19" t="s">
        <v>27</v>
      </c>
      <c r="G10142" s="19" t="s">
        <v>28</v>
      </c>
      <c r="H10142" s="44">
        <v>2.5175647E7</v>
      </c>
      <c r="I10142" s="19" t="s">
        <v>77</v>
      </c>
    </row>
    <row r="10143">
      <c r="A10143" s="41">
        <v>44411.0</v>
      </c>
      <c r="B10143" s="19">
        <v>951418.0</v>
      </c>
      <c r="C10143" s="19">
        <v>0.0</v>
      </c>
      <c r="D10143" s="42">
        <v>113.8</v>
      </c>
      <c r="E10143" s="43">
        <v>1.0</v>
      </c>
      <c r="F10143" s="19" t="s">
        <v>27</v>
      </c>
      <c r="G10143" s="19" t="s">
        <v>28</v>
      </c>
      <c r="H10143" s="44">
        <v>2.5175647E7</v>
      </c>
      <c r="I10143" s="19" t="s">
        <v>77</v>
      </c>
    </row>
    <row r="10144">
      <c r="A10144" s="41">
        <v>44412.0</v>
      </c>
      <c r="B10144" s="19">
        <v>952255.0</v>
      </c>
      <c r="C10144" s="19">
        <v>0.0</v>
      </c>
      <c r="D10144" s="42">
        <v>55.3</v>
      </c>
      <c r="E10144" s="43">
        <v>1.0</v>
      </c>
      <c r="F10144" s="19" t="s">
        <v>27</v>
      </c>
      <c r="G10144" s="19" t="s">
        <v>28</v>
      </c>
      <c r="H10144" s="44">
        <v>2.5175647E7</v>
      </c>
      <c r="I10144" s="19" t="s">
        <v>77</v>
      </c>
    </row>
    <row r="10145">
      <c r="A10145" s="41">
        <v>44413.0</v>
      </c>
      <c r="B10145" s="19">
        <v>953777.0</v>
      </c>
      <c r="C10145" s="19">
        <v>0.0</v>
      </c>
      <c r="D10145" s="42">
        <v>31.7</v>
      </c>
      <c r="E10145" s="43">
        <v>1.0</v>
      </c>
      <c r="F10145" s="19" t="s">
        <v>27</v>
      </c>
      <c r="G10145" s="19" t="s">
        <v>28</v>
      </c>
      <c r="H10145" s="44">
        <v>2.5175647E7</v>
      </c>
      <c r="I10145" s="19" t="s">
        <v>77</v>
      </c>
    </row>
    <row r="10146">
      <c r="A10146" s="41">
        <v>44413.0</v>
      </c>
      <c r="B10146" s="19">
        <v>953739.0</v>
      </c>
      <c r="C10146" s="19">
        <v>0.0</v>
      </c>
      <c r="D10146" s="42">
        <v>14.8</v>
      </c>
      <c r="E10146" s="43">
        <v>1.0</v>
      </c>
      <c r="F10146" s="19" t="s">
        <v>27</v>
      </c>
      <c r="G10146" s="19" t="s">
        <v>28</v>
      </c>
      <c r="H10146" s="44">
        <v>2.5175647E7</v>
      </c>
      <c r="I10146" s="19" t="s">
        <v>77</v>
      </c>
    </row>
    <row r="10147">
      <c r="A10147" s="41">
        <v>44414.0</v>
      </c>
      <c r="B10147" s="19">
        <v>954379.0</v>
      </c>
      <c r="C10147" s="19">
        <v>0.0</v>
      </c>
      <c r="D10147" s="42">
        <v>143.5</v>
      </c>
      <c r="E10147" s="43">
        <v>1.0</v>
      </c>
      <c r="F10147" s="19" t="s">
        <v>27</v>
      </c>
      <c r="G10147" s="19" t="s">
        <v>28</v>
      </c>
      <c r="H10147" s="44">
        <v>2.5175647E7</v>
      </c>
      <c r="I10147" s="19" t="s">
        <v>77</v>
      </c>
    </row>
    <row r="10148">
      <c r="A10148" s="41">
        <v>44416.0</v>
      </c>
      <c r="B10148" s="19">
        <v>955345.0</v>
      </c>
      <c r="C10148" s="19">
        <v>0.0</v>
      </c>
      <c r="D10148" s="42">
        <v>107.5</v>
      </c>
      <c r="E10148" s="43">
        <v>1.0</v>
      </c>
      <c r="F10148" s="19" t="s">
        <v>27</v>
      </c>
      <c r="G10148" s="19" t="s">
        <v>28</v>
      </c>
      <c r="H10148" s="44">
        <v>2.5175647E7</v>
      </c>
      <c r="I10148" s="19" t="s">
        <v>77</v>
      </c>
    </row>
    <row r="10149">
      <c r="A10149" s="41">
        <v>44418.0</v>
      </c>
      <c r="B10149" s="19">
        <v>957814.0</v>
      </c>
      <c r="C10149" s="19">
        <v>0.0</v>
      </c>
      <c r="D10149" s="42">
        <v>80.0</v>
      </c>
      <c r="E10149" s="43">
        <v>1.0</v>
      </c>
      <c r="F10149" s="19" t="s">
        <v>27</v>
      </c>
      <c r="G10149" s="19" t="s">
        <v>28</v>
      </c>
      <c r="H10149" s="44">
        <v>2.5175647E7</v>
      </c>
      <c r="I10149" s="19" t="s">
        <v>77</v>
      </c>
    </row>
    <row r="10150">
      <c r="A10150" s="41">
        <v>44419.0</v>
      </c>
      <c r="B10150" s="19">
        <v>958102.0</v>
      </c>
      <c r="C10150" s="19">
        <v>0.0</v>
      </c>
      <c r="D10150" s="42">
        <v>137.5</v>
      </c>
      <c r="E10150" s="43">
        <v>1.0</v>
      </c>
      <c r="F10150" s="19" t="s">
        <v>27</v>
      </c>
      <c r="G10150" s="19" t="s">
        <v>28</v>
      </c>
      <c r="H10150" s="44">
        <v>2.5175647E7</v>
      </c>
      <c r="I10150" s="19" t="s">
        <v>77</v>
      </c>
    </row>
    <row r="10151">
      <c r="A10151" s="41">
        <v>44419.0</v>
      </c>
      <c r="B10151" s="19">
        <v>958505.0</v>
      </c>
      <c r="C10151" s="19">
        <v>1.0</v>
      </c>
      <c r="D10151" s="42">
        <v>105.1</v>
      </c>
      <c r="E10151" s="43">
        <v>1.0</v>
      </c>
      <c r="F10151" s="19" t="s">
        <v>27</v>
      </c>
      <c r="G10151" s="19" t="s">
        <v>28</v>
      </c>
      <c r="H10151" s="44">
        <v>2.5175647E7</v>
      </c>
      <c r="I10151" s="19" t="s">
        <v>77</v>
      </c>
    </row>
    <row r="10152">
      <c r="A10152" s="41">
        <v>44420.0</v>
      </c>
      <c r="B10152" s="19">
        <v>959045.0</v>
      </c>
      <c r="C10152" s="19">
        <v>0.0</v>
      </c>
      <c r="D10152" s="42">
        <v>75.7</v>
      </c>
      <c r="E10152" s="43">
        <v>1.0</v>
      </c>
      <c r="F10152" s="19" t="s">
        <v>27</v>
      </c>
      <c r="G10152" s="19" t="s">
        <v>28</v>
      </c>
      <c r="H10152" s="44">
        <v>2.5175647E7</v>
      </c>
      <c r="I10152" s="19" t="s">
        <v>77</v>
      </c>
    </row>
    <row r="10153">
      <c r="A10153" s="41">
        <v>44420.0</v>
      </c>
      <c r="B10153" s="19">
        <v>958964.0</v>
      </c>
      <c r="C10153" s="19">
        <v>1.0</v>
      </c>
      <c r="D10153" s="42">
        <v>41.3</v>
      </c>
      <c r="E10153" s="43">
        <v>1.0</v>
      </c>
      <c r="F10153" s="19" t="s">
        <v>27</v>
      </c>
      <c r="G10153" s="19" t="s">
        <v>28</v>
      </c>
      <c r="H10153" s="44">
        <v>2.5175647E7</v>
      </c>
      <c r="I10153" s="19" t="s">
        <v>77</v>
      </c>
    </row>
    <row r="10154">
      <c r="A10154" s="41">
        <v>44409.0</v>
      </c>
      <c r="B10154" s="19">
        <v>949709.0</v>
      </c>
      <c r="C10154" s="19">
        <v>1.0</v>
      </c>
      <c r="D10154" s="42">
        <v>19.2</v>
      </c>
      <c r="E10154" s="43">
        <v>1.0</v>
      </c>
      <c r="F10154" s="19" t="s">
        <v>27</v>
      </c>
      <c r="G10154" s="19" t="s">
        <v>28</v>
      </c>
      <c r="H10154" s="44">
        <v>2.5175647E7</v>
      </c>
      <c r="I10154" s="19" t="s">
        <v>77</v>
      </c>
    </row>
    <row r="10155">
      <c r="A10155" s="41">
        <v>44410.0</v>
      </c>
      <c r="B10155" s="19">
        <v>950668.0</v>
      </c>
      <c r="C10155" s="19">
        <v>0.0</v>
      </c>
      <c r="D10155" s="42">
        <v>55.8</v>
      </c>
      <c r="E10155" s="43">
        <v>1.0</v>
      </c>
      <c r="F10155" s="19" t="s">
        <v>27</v>
      </c>
      <c r="G10155" s="19" t="s">
        <v>28</v>
      </c>
      <c r="H10155" s="44">
        <v>2.5175647E7</v>
      </c>
      <c r="I10155" s="19" t="s">
        <v>77</v>
      </c>
    </row>
    <row r="10156">
      <c r="A10156" s="41">
        <v>44410.0</v>
      </c>
      <c r="B10156" s="19">
        <v>950320.0</v>
      </c>
      <c r="C10156" s="19">
        <v>0.0</v>
      </c>
      <c r="D10156" s="42">
        <v>153.1</v>
      </c>
      <c r="E10156" s="43">
        <v>1.0</v>
      </c>
      <c r="F10156" s="19" t="s">
        <v>27</v>
      </c>
      <c r="G10156" s="19" t="s">
        <v>28</v>
      </c>
      <c r="H10156" s="44">
        <v>2.5175647E7</v>
      </c>
      <c r="I10156" s="19" t="s">
        <v>77</v>
      </c>
    </row>
    <row r="10157">
      <c r="A10157" s="41">
        <v>44411.0</v>
      </c>
      <c r="B10157" s="19">
        <v>951346.0</v>
      </c>
      <c r="C10157" s="19">
        <v>0.0</v>
      </c>
      <c r="D10157" s="42">
        <v>34.1</v>
      </c>
      <c r="E10157" s="43">
        <v>1.0</v>
      </c>
      <c r="F10157" s="19" t="s">
        <v>27</v>
      </c>
      <c r="G10157" s="19" t="s">
        <v>28</v>
      </c>
      <c r="H10157" s="44">
        <v>2.5175647E7</v>
      </c>
      <c r="I10157" s="19" t="s">
        <v>77</v>
      </c>
    </row>
    <row r="10158">
      <c r="A10158" s="41">
        <v>44414.0</v>
      </c>
      <c r="B10158" s="19">
        <v>954048.0</v>
      </c>
      <c r="C10158" s="19">
        <v>0.0</v>
      </c>
      <c r="D10158" s="42">
        <v>63.6</v>
      </c>
      <c r="E10158" s="43">
        <v>1.0</v>
      </c>
      <c r="F10158" s="19" t="s">
        <v>27</v>
      </c>
      <c r="G10158" s="19" t="s">
        <v>28</v>
      </c>
      <c r="H10158" s="44">
        <v>2.5175647E7</v>
      </c>
      <c r="I10158" s="19" t="s">
        <v>77</v>
      </c>
    </row>
    <row r="10159">
      <c r="A10159" s="41">
        <v>44418.0</v>
      </c>
      <c r="B10159" s="19">
        <v>957379.0</v>
      </c>
      <c r="C10159" s="19">
        <v>0.0</v>
      </c>
      <c r="D10159" s="42">
        <v>51.4</v>
      </c>
      <c r="E10159" s="43">
        <v>1.0</v>
      </c>
      <c r="F10159" s="19" t="s">
        <v>27</v>
      </c>
      <c r="G10159" s="19" t="s">
        <v>28</v>
      </c>
      <c r="H10159" s="44">
        <v>2.5175647E7</v>
      </c>
      <c r="I10159" s="19" t="s">
        <v>77</v>
      </c>
    </row>
    <row r="10160">
      <c r="A10160" s="41">
        <v>44422.0</v>
      </c>
      <c r="B10160" s="19">
        <v>960160.0</v>
      </c>
      <c r="C10160" s="19">
        <v>0.0</v>
      </c>
      <c r="D10160" s="42">
        <v>39.2</v>
      </c>
      <c r="E10160" s="43">
        <v>1.0</v>
      </c>
      <c r="F10160" s="19" t="s">
        <v>27</v>
      </c>
      <c r="G10160" s="19" t="s">
        <v>28</v>
      </c>
      <c r="H10160" s="44">
        <v>2.5175647E7</v>
      </c>
      <c r="I10160" s="19" t="s">
        <v>77</v>
      </c>
    </row>
    <row r="10161">
      <c r="A10161" s="41">
        <v>44422.0</v>
      </c>
      <c r="B10161" s="19">
        <v>960443.0</v>
      </c>
      <c r="C10161" s="19">
        <v>0.0</v>
      </c>
      <c r="D10161" s="42">
        <v>8.3</v>
      </c>
      <c r="E10161" s="43">
        <v>1.0</v>
      </c>
      <c r="F10161" s="19" t="s">
        <v>27</v>
      </c>
      <c r="G10161" s="19" t="s">
        <v>28</v>
      </c>
      <c r="H10161" s="44">
        <v>2.5175647E7</v>
      </c>
      <c r="I10161" s="19" t="s">
        <v>77</v>
      </c>
    </row>
    <row r="10162">
      <c r="A10162" s="41">
        <v>44423.0</v>
      </c>
      <c r="B10162" s="19">
        <v>961051.0</v>
      </c>
      <c r="C10162" s="19">
        <v>1.0</v>
      </c>
      <c r="D10162" s="42">
        <v>66.4</v>
      </c>
      <c r="E10162" s="43">
        <v>1.0</v>
      </c>
      <c r="F10162" s="19" t="s">
        <v>27</v>
      </c>
      <c r="G10162" s="19" t="s">
        <v>28</v>
      </c>
      <c r="H10162" s="44">
        <v>2.5175647E7</v>
      </c>
      <c r="I10162" s="19" t="s">
        <v>77</v>
      </c>
    </row>
    <row r="10163">
      <c r="A10163" s="41">
        <v>44409.0</v>
      </c>
      <c r="B10163" s="19">
        <v>949722.0</v>
      </c>
      <c r="C10163" s="19">
        <v>1.0</v>
      </c>
      <c r="D10163" s="42">
        <v>120.8</v>
      </c>
      <c r="E10163" s="43">
        <v>1.0</v>
      </c>
      <c r="F10163" s="19" t="s">
        <v>27</v>
      </c>
      <c r="G10163" s="19" t="s">
        <v>28</v>
      </c>
      <c r="H10163" s="44">
        <v>2.5175647E7</v>
      </c>
      <c r="I10163" s="19" t="s">
        <v>77</v>
      </c>
    </row>
    <row r="10164">
      <c r="A10164" s="41">
        <v>44409.0</v>
      </c>
      <c r="B10164" s="19">
        <v>949252.0</v>
      </c>
      <c r="C10164" s="19">
        <v>1.0</v>
      </c>
      <c r="D10164" s="42">
        <v>78.3</v>
      </c>
      <c r="E10164" s="43">
        <v>1.0</v>
      </c>
      <c r="F10164" s="19" t="s">
        <v>27</v>
      </c>
      <c r="G10164" s="19" t="s">
        <v>28</v>
      </c>
      <c r="H10164" s="44">
        <v>2.5175647E7</v>
      </c>
      <c r="I10164" s="19" t="s">
        <v>77</v>
      </c>
    </row>
    <row r="10165">
      <c r="A10165" s="41">
        <v>44410.0</v>
      </c>
      <c r="B10165" s="19">
        <v>950244.0</v>
      </c>
      <c r="C10165" s="19">
        <v>1.0</v>
      </c>
      <c r="D10165" s="42">
        <v>46.0</v>
      </c>
      <c r="E10165" s="43">
        <v>1.0</v>
      </c>
      <c r="F10165" s="19" t="s">
        <v>27</v>
      </c>
      <c r="G10165" s="19" t="s">
        <v>28</v>
      </c>
      <c r="H10165" s="44">
        <v>2.5175647E7</v>
      </c>
      <c r="I10165" s="19" t="s">
        <v>77</v>
      </c>
    </row>
    <row r="10166">
      <c r="A10166" s="41">
        <v>44413.0</v>
      </c>
      <c r="B10166" s="19">
        <v>953938.0</v>
      </c>
      <c r="C10166" s="19">
        <v>0.0</v>
      </c>
      <c r="D10166" s="42">
        <v>65.0</v>
      </c>
      <c r="E10166" s="43">
        <v>1.0</v>
      </c>
      <c r="F10166" s="19" t="s">
        <v>27</v>
      </c>
      <c r="G10166" s="19" t="s">
        <v>28</v>
      </c>
      <c r="H10166" s="44">
        <v>2.5175647E7</v>
      </c>
      <c r="I10166" s="19" t="s">
        <v>77</v>
      </c>
    </row>
    <row r="10167">
      <c r="A10167" s="41">
        <v>44417.0</v>
      </c>
      <c r="B10167" s="19">
        <v>956641.0</v>
      </c>
      <c r="C10167" s="19">
        <v>0.0</v>
      </c>
      <c r="D10167" s="42">
        <v>112.8</v>
      </c>
      <c r="E10167" s="43">
        <v>1.0</v>
      </c>
      <c r="F10167" s="19" t="s">
        <v>27</v>
      </c>
      <c r="G10167" s="19" t="s">
        <v>28</v>
      </c>
      <c r="H10167" s="44">
        <v>2.5175647E7</v>
      </c>
      <c r="I10167" s="19" t="s">
        <v>77</v>
      </c>
    </row>
    <row r="10168">
      <c r="A10168" s="41">
        <v>44417.0</v>
      </c>
      <c r="B10168" s="19">
        <v>956880.0</v>
      </c>
      <c r="C10168" s="19">
        <v>0.0</v>
      </c>
      <c r="D10168" s="42">
        <v>42.2</v>
      </c>
      <c r="E10168" s="43">
        <v>1.0</v>
      </c>
      <c r="F10168" s="19" t="s">
        <v>27</v>
      </c>
      <c r="G10168" s="19" t="s">
        <v>28</v>
      </c>
      <c r="H10168" s="44">
        <v>2.5175647E7</v>
      </c>
      <c r="I10168" s="19" t="s">
        <v>77</v>
      </c>
    </row>
    <row r="10169">
      <c r="A10169" s="41">
        <v>44418.0</v>
      </c>
      <c r="B10169" s="19">
        <v>957763.0</v>
      </c>
      <c r="C10169" s="19">
        <v>0.0</v>
      </c>
      <c r="D10169" s="42">
        <v>80.0</v>
      </c>
      <c r="E10169" s="43">
        <v>1.0</v>
      </c>
      <c r="F10169" s="19" t="s">
        <v>27</v>
      </c>
      <c r="G10169" s="19" t="s">
        <v>28</v>
      </c>
      <c r="H10169" s="44">
        <v>2.5175647E7</v>
      </c>
      <c r="I10169" s="19" t="s">
        <v>77</v>
      </c>
    </row>
    <row r="10170">
      <c r="A10170" s="41">
        <v>44418.0</v>
      </c>
      <c r="B10170" s="19">
        <v>957331.0</v>
      </c>
      <c r="C10170" s="19">
        <v>0.0</v>
      </c>
      <c r="D10170" s="42">
        <v>20.8</v>
      </c>
      <c r="E10170" s="43">
        <v>1.0</v>
      </c>
      <c r="F10170" s="19" t="s">
        <v>27</v>
      </c>
      <c r="G10170" s="19" t="s">
        <v>28</v>
      </c>
      <c r="H10170" s="44">
        <v>2.5175647E7</v>
      </c>
      <c r="I10170" s="19" t="s">
        <v>77</v>
      </c>
    </row>
    <row r="10171">
      <c r="A10171" s="41">
        <v>44419.0</v>
      </c>
      <c r="B10171" s="19">
        <v>958269.0</v>
      </c>
      <c r="C10171" s="19">
        <v>0.0</v>
      </c>
      <c r="D10171" s="42">
        <v>52.9</v>
      </c>
      <c r="E10171" s="43">
        <v>1.0</v>
      </c>
      <c r="F10171" s="19" t="s">
        <v>27</v>
      </c>
      <c r="G10171" s="19" t="s">
        <v>28</v>
      </c>
      <c r="H10171" s="44">
        <v>2.5175647E7</v>
      </c>
      <c r="I10171" s="19" t="s">
        <v>77</v>
      </c>
    </row>
    <row r="10172">
      <c r="A10172" s="41">
        <v>44419.0</v>
      </c>
      <c r="B10172" s="19">
        <v>958545.0</v>
      </c>
      <c r="C10172" s="19">
        <v>0.0</v>
      </c>
      <c r="D10172" s="42">
        <v>63.5</v>
      </c>
      <c r="E10172" s="43">
        <v>1.0</v>
      </c>
      <c r="F10172" s="19" t="s">
        <v>27</v>
      </c>
      <c r="G10172" s="19" t="s">
        <v>28</v>
      </c>
      <c r="H10172" s="44">
        <v>2.5175647E7</v>
      </c>
      <c r="I10172" s="19" t="s">
        <v>77</v>
      </c>
    </row>
    <row r="10173">
      <c r="A10173" s="41">
        <v>44419.0</v>
      </c>
      <c r="B10173" s="19">
        <v>958011.0</v>
      </c>
      <c r="C10173" s="19">
        <v>0.0</v>
      </c>
      <c r="D10173" s="42">
        <v>59.1</v>
      </c>
      <c r="E10173" s="43">
        <v>1.0</v>
      </c>
      <c r="F10173" s="19" t="s">
        <v>27</v>
      </c>
      <c r="G10173" s="19" t="s">
        <v>28</v>
      </c>
      <c r="H10173" s="44">
        <v>2.5175647E7</v>
      </c>
      <c r="I10173" s="19" t="s">
        <v>77</v>
      </c>
    </row>
    <row r="10174">
      <c r="A10174" s="41">
        <v>44420.0</v>
      </c>
      <c r="B10174" s="19">
        <v>958782.0</v>
      </c>
      <c r="C10174" s="19">
        <v>0.0</v>
      </c>
      <c r="D10174" s="42">
        <v>38.2</v>
      </c>
      <c r="E10174" s="43">
        <v>1.0</v>
      </c>
      <c r="F10174" s="19" t="s">
        <v>27</v>
      </c>
      <c r="G10174" s="19" t="s">
        <v>28</v>
      </c>
      <c r="H10174" s="44">
        <v>2.5175647E7</v>
      </c>
      <c r="I10174" s="19" t="s">
        <v>77</v>
      </c>
    </row>
    <row r="10175">
      <c r="A10175" s="41">
        <v>44422.0</v>
      </c>
      <c r="B10175" s="19">
        <v>960066.0</v>
      </c>
      <c r="C10175" s="19">
        <v>0.0</v>
      </c>
      <c r="D10175" s="42">
        <v>106.2</v>
      </c>
      <c r="E10175" s="43">
        <v>1.0</v>
      </c>
      <c r="F10175" s="19" t="s">
        <v>27</v>
      </c>
      <c r="G10175" s="19" t="s">
        <v>28</v>
      </c>
      <c r="H10175" s="44">
        <v>2.5175647E7</v>
      </c>
      <c r="I10175" s="19" t="s">
        <v>77</v>
      </c>
    </row>
    <row r="10176">
      <c r="A10176" s="41">
        <v>44423.0</v>
      </c>
      <c r="B10176" s="19">
        <v>960646.0</v>
      </c>
      <c r="C10176" s="19">
        <v>0.0</v>
      </c>
      <c r="D10176" s="42">
        <v>46.5</v>
      </c>
      <c r="E10176" s="43">
        <v>1.0</v>
      </c>
      <c r="F10176" s="19" t="s">
        <v>27</v>
      </c>
      <c r="G10176" s="19" t="s">
        <v>28</v>
      </c>
      <c r="H10176" s="44">
        <v>2.5175647E7</v>
      </c>
      <c r="I10176" s="19" t="s">
        <v>77</v>
      </c>
    </row>
    <row r="10177">
      <c r="A10177" s="41">
        <v>44423.0</v>
      </c>
      <c r="B10177" s="19">
        <v>961085.0</v>
      </c>
      <c r="C10177" s="19">
        <v>0.0</v>
      </c>
      <c r="D10177" s="42">
        <v>42.5</v>
      </c>
      <c r="E10177" s="43">
        <v>1.0</v>
      </c>
      <c r="F10177" s="19" t="s">
        <v>27</v>
      </c>
      <c r="G10177" s="19" t="s">
        <v>28</v>
      </c>
      <c r="H10177" s="44">
        <v>2.5175647E7</v>
      </c>
      <c r="I10177" s="19" t="s">
        <v>77</v>
      </c>
    </row>
    <row r="10178">
      <c r="A10178" s="41">
        <v>44409.0</v>
      </c>
      <c r="B10178" s="19">
        <v>949322.0</v>
      </c>
      <c r="C10178" s="19">
        <v>0.0</v>
      </c>
      <c r="D10178" s="42">
        <v>73.6</v>
      </c>
      <c r="E10178" s="43">
        <v>1.0</v>
      </c>
      <c r="F10178" s="19" t="s">
        <v>27</v>
      </c>
      <c r="G10178" s="19" t="s">
        <v>28</v>
      </c>
      <c r="H10178" s="44">
        <v>2.5175647E7</v>
      </c>
      <c r="I10178" s="19" t="s">
        <v>77</v>
      </c>
    </row>
    <row r="10179">
      <c r="A10179" s="41">
        <v>44409.0</v>
      </c>
      <c r="B10179" s="19">
        <v>949287.0</v>
      </c>
      <c r="C10179" s="19">
        <v>0.0</v>
      </c>
      <c r="D10179" s="42">
        <v>35.9</v>
      </c>
      <c r="E10179" s="43">
        <v>1.0</v>
      </c>
      <c r="F10179" s="19" t="s">
        <v>27</v>
      </c>
      <c r="G10179" s="19" t="s">
        <v>28</v>
      </c>
      <c r="H10179" s="44">
        <v>2.5175647E7</v>
      </c>
      <c r="I10179" s="19" t="s">
        <v>77</v>
      </c>
    </row>
    <row r="10180">
      <c r="A10180" s="41">
        <v>44410.0</v>
      </c>
      <c r="B10180" s="19">
        <v>950774.0</v>
      </c>
      <c r="C10180" s="19">
        <v>1.0</v>
      </c>
      <c r="D10180" s="42">
        <v>232.1</v>
      </c>
      <c r="E10180" s="43">
        <v>1.0</v>
      </c>
      <c r="F10180" s="19" t="s">
        <v>27</v>
      </c>
      <c r="G10180" s="19" t="s">
        <v>28</v>
      </c>
      <c r="H10180" s="44">
        <v>2.5175647E7</v>
      </c>
      <c r="I10180" s="19" t="s">
        <v>77</v>
      </c>
    </row>
    <row r="10181">
      <c r="A10181" s="41">
        <v>44410.0</v>
      </c>
      <c r="B10181" s="19">
        <v>950832.0</v>
      </c>
      <c r="C10181" s="19">
        <v>1.0</v>
      </c>
      <c r="D10181" s="42">
        <v>46.3</v>
      </c>
      <c r="E10181" s="43">
        <v>1.0</v>
      </c>
      <c r="F10181" s="19" t="s">
        <v>27</v>
      </c>
      <c r="G10181" s="19" t="s">
        <v>28</v>
      </c>
      <c r="H10181" s="44">
        <v>2.5175647E7</v>
      </c>
      <c r="I10181" s="19" t="s">
        <v>77</v>
      </c>
    </row>
    <row r="10182">
      <c r="A10182" s="41">
        <v>44410.0</v>
      </c>
      <c r="B10182" s="19">
        <v>950486.0</v>
      </c>
      <c r="C10182" s="19">
        <v>0.0</v>
      </c>
      <c r="D10182" s="42">
        <v>113.4</v>
      </c>
      <c r="E10182" s="43">
        <v>1.0</v>
      </c>
      <c r="F10182" s="19" t="s">
        <v>27</v>
      </c>
      <c r="G10182" s="19" t="s">
        <v>28</v>
      </c>
      <c r="H10182" s="44">
        <v>2.5175647E7</v>
      </c>
      <c r="I10182" s="19" t="s">
        <v>77</v>
      </c>
    </row>
    <row r="10183">
      <c r="A10183" s="41">
        <v>44411.0</v>
      </c>
      <c r="B10183" s="19">
        <v>951313.0</v>
      </c>
      <c r="C10183" s="19">
        <v>1.0</v>
      </c>
      <c r="D10183" s="42">
        <v>126.4</v>
      </c>
      <c r="E10183" s="43">
        <v>1.0</v>
      </c>
      <c r="F10183" s="19" t="s">
        <v>27</v>
      </c>
      <c r="G10183" s="19" t="s">
        <v>28</v>
      </c>
      <c r="H10183" s="44">
        <v>2.5175647E7</v>
      </c>
      <c r="I10183" s="19" t="s">
        <v>77</v>
      </c>
    </row>
    <row r="10184">
      <c r="A10184" s="41">
        <v>44413.0</v>
      </c>
      <c r="B10184" s="19">
        <v>953907.0</v>
      </c>
      <c r="C10184" s="19">
        <v>0.0</v>
      </c>
      <c r="D10184" s="42">
        <v>136.8</v>
      </c>
      <c r="E10184" s="43">
        <v>1.0</v>
      </c>
      <c r="F10184" s="19" t="s">
        <v>27</v>
      </c>
      <c r="G10184" s="19" t="s">
        <v>28</v>
      </c>
      <c r="H10184" s="44">
        <v>2.5175647E7</v>
      </c>
      <c r="I10184" s="19" t="s">
        <v>77</v>
      </c>
    </row>
    <row r="10185">
      <c r="A10185" s="41">
        <v>44413.0</v>
      </c>
      <c r="B10185" s="19">
        <v>953411.0</v>
      </c>
      <c r="C10185" s="19">
        <v>0.0</v>
      </c>
      <c r="D10185" s="42">
        <v>62.0</v>
      </c>
      <c r="E10185" s="43">
        <v>1.0</v>
      </c>
      <c r="F10185" s="19" t="s">
        <v>27</v>
      </c>
      <c r="G10185" s="19" t="s">
        <v>28</v>
      </c>
      <c r="H10185" s="44">
        <v>2.5175647E7</v>
      </c>
      <c r="I10185" s="19" t="s">
        <v>77</v>
      </c>
    </row>
    <row r="10186">
      <c r="A10186" s="41">
        <v>44414.0</v>
      </c>
      <c r="B10186" s="19">
        <v>954129.0</v>
      </c>
      <c r="C10186" s="19">
        <v>0.0</v>
      </c>
      <c r="D10186" s="42">
        <v>10.4</v>
      </c>
      <c r="E10186" s="43">
        <v>1.0</v>
      </c>
      <c r="F10186" s="19" t="s">
        <v>27</v>
      </c>
      <c r="G10186" s="19" t="s">
        <v>28</v>
      </c>
      <c r="H10186" s="44">
        <v>2.5175647E7</v>
      </c>
      <c r="I10186" s="19" t="s">
        <v>77</v>
      </c>
    </row>
    <row r="10187">
      <c r="A10187" s="41">
        <v>44415.0</v>
      </c>
      <c r="B10187" s="19">
        <v>955072.0</v>
      </c>
      <c r="C10187" s="19">
        <v>0.0</v>
      </c>
      <c r="D10187" s="42">
        <v>114.2</v>
      </c>
      <c r="E10187" s="43">
        <v>1.0</v>
      </c>
      <c r="F10187" s="19" t="s">
        <v>27</v>
      </c>
      <c r="G10187" s="19" t="s">
        <v>28</v>
      </c>
      <c r="H10187" s="44">
        <v>2.5175647E7</v>
      </c>
      <c r="I10187" s="19" t="s">
        <v>77</v>
      </c>
    </row>
    <row r="10188">
      <c r="A10188" s="41">
        <v>44415.0</v>
      </c>
      <c r="B10188" s="19">
        <v>954665.0</v>
      </c>
      <c r="C10188" s="19">
        <v>1.0</v>
      </c>
      <c r="D10188" s="42">
        <v>46.7</v>
      </c>
      <c r="E10188" s="43">
        <v>1.0</v>
      </c>
      <c r="F10188" s="19" t="s">
        <v>27</v>
      </c>
      <c r="G10188" s="19" t="s">
        <v>28</v>
      </c>
      <c r="H10188" s="44">
        <v>2.5175647E7</v>
      </c>
      <c r="I10188" s="19" t="s">
        <v>77</v>
      </c>
    </row>
    <row r="10189">
      <c r="A10189" s="41">
        <v>44417.0</v>
      </c>
      <c r="B10189" s="19">
        <v>956857.0</v>
      </c>
      <c r="C10189" s="19">
        <v>1.0</v>
      </c>
      <c r="D10189" s="42">
        <v>16.0</v>
      </c>
      <c r="E10189" s="43">
        <v>1.0</v>
      </c>
      <c r="F10189" s="19" t="s">
        <v>27</v>
      </c>
      <c r="G10189" s="19" t="s">
        <v>28</v>
      </c>
      <c r="H10189" s="44">
        <v>2.5175647E7</v>
      </c>
      <c r="I10189" s="19" t="s">
        <v>77</v>
      </c>
    </row>
    <row r="10190">
      <c r="A10190" s="41">
        <v>44417.0</v>
      </c>
      <c r="B10190" s="19">
        <v>956428.0</v>
      </c>
      <c r="C10190" s="19">
        <v>1.0</v>
      </c>
      <c r="D10190" s="42">
        <v>43.0</v>
      </c>
      <c r="E10190" s="43">
        <v>1.0</v>
      </c>
      <c r="F10190" s="19" t="s">
        <v>27</v>
      </c>
      <c r="G10190" s="19" t="s">
        <v>28</v>
      </c>
      <c r="H10190" s="44">
        <v>2.5175647E7</v>
      </c>
      <c r="I10190" s="19" t="s">
        <v>77</v>
      </c>
    </row>
    <row r="10191">
      <c r="A10191" s="41">
        <v>44417.0</v>
      </c>
      <c r="B10191" s="19">
        <v>956768.0</v>
      </c>
      <c r="C10191" s="19">
        <v>0.0</v>
      </c>
      <c r="D10191" s="42">
        <v>69.0</v>
      </c>
      <c r="E10191" s="43">
        <v>1.0</v>
      </c>
      <c r="F10191" s="19" t="s">
        <v>27</v>
      </c>
      <c r="G10191" s="19" t="s">
        <v>28</v>
      </c>
      <c r="H10191" s="44">
        <v>2.5175647E7</v>
      </c>
      <c r="I10191" s="19" t="s">
        <v>77</v>
      </c>
    </row>
    <row r="10192">
      <c r="A10192" s="41">
        <v>44420.0</v>
      </c>
      <c r="B10192" s="19">
        <v>958983.0</v>
      </c>
      <c r="C10192" s="19">
        <v>0.0</v>
      </c>
      <c r="D10192" s="42">
        <v>85.0</v>
      </c>
      <c r="E10192" s="43">
        <v>1.0</v>
      </c>
      <c r="F10192" s="19" t="s">
        <v>27</v>
      </c>
      <c r="G10192" s="19" t="s">
        <v>28</v>
      </c>
      <c r="H10192" s="44">
        <v>2.5175647E7</v>
      </c>
      <c r="I10192" s="19" t="s">
        <v>77</v>
      </c>
    </row>
    <row r="10193">
      <c r="A10193" s="41">
        <v>44420.0</v>
      </c>
      <c r="B10193" s="19">
        <v>958682.0</v>
      </c>
      <c r="C10193" s="19">
        <v>0.0</v>
      </c>
      <c r="D10193" s="42">
        <v>30.4</v>
      </c>
      <c r="E10193" s="43">
        <v>1.0</v>
      </c>
      <c r="F10193" s="19" t="s">
        <v>27</v>
      </c>
      <c r="G10193" s="19" t="s">
        <v>28</v>
      </c>
      <c r="H10193" s="44">
        <v>2.5175647E7</v>
      </c>
      <c r="I10193" s="19" t="s">
        <v>77</v>
      </c>
    </row>
    <row r="10194">
      <c r="A10194" s="41">
        <v>44423.0</v>
      </c>
      <c r="B10194" s="19">
        <v>960642.0</v>
      </c>
      <c r="C10194" s="19">
        <v>1.0</v>
      </c>
      <c r="D10194" s="42">
        <v>178.6</v>
      </c>
      <c r="E10194" s="43">
        <v>1.0</v>
      </c>
      <c r="F10194" s="19" t="s">
        <v>27</v>
      </c>
      <c r="G10194" s="19" t="s">
        <v>28</v>
      </c>
      <c r="H10194" s="44">
        <v>2.5175647E7</v>
      </c>
      <c r="I10194" s="19" t="s">
        <v>77</v>
      </c>
    </row>
    <row r="10195">
      <c r="A10195" s="41">
        <v>44423.0</v>
      </c>
      <c r="B10195" s="19">
        <v>960874.0</v>
      </c>
      <c r="C10195" s="19">
        <v>0.0</v>
      </c>
      <c r="D10195" s="42">
        <v>147.9</v>
      </c>
      <c r="E10195" s="43">
        <v>1.0</v>
      </c>
      <c r="F10195" s="19" t="s">
        <v>27</v>
      </c>
      <c r="G10195" s="19" t="s">
        <v>28</v>
      </c>
      <c r="H10195" s="44">
        <v>2.5175647E7</v>
      </c>
      <c r="I10195" s="19" t="s">
        <v>77</v>
      </c>
    </row>
    <row r="10196">
      <c r="A10196" s="41">
        <v>44423.0</v>
      </c>
      <c r="B10196" s="19">
        <v>960658.0</v>
      </c>
      <c r="C10196" s="19">
        <v>1.0</v>
      </c>
      <c r="D10196" s="42">
        <v>178.6</v>
      </c>
      <c r="E10196" s="43">
        <v>1.0</v>
      </c>
      <c r="F10196" s="19" t="s">
        <v>27</v>
      </c>
      <c r="G10196" s="19" t="s">
        <v>28</v>
      </c>
      <c r="H10196" s="44">
        <v>2.5175647E7</v>
      </c>
      <c r="I10196" s="19" t="s">
        <v>77</v>
      </c>
    </row>
    <row r="10197">
      <c r="A10197" s="41">
        <v>44409.0</v>
      </c>
      <c r="B10197" s="19">
        <v>949869.0</v>
      </c>
      <c r="C10197" s="19">
        <v>0.0</v>
      </c>
      <c r="D10197" s="42">
        <v>227.7</v>
      </c>
      <c r="E10197" s="43">
        <v>1.0</v>
      </c>
      <c r="F10197" s="19" t="s">
        <v>27</v>
      </c>
      <c r="G10197" s="19" t="s">
        <v>28</v>
      </c>
      <c r="H10197" s="44">
        <v>2.5175647E7</v>
      </c>
      <c r="I10197" s="19" t="s">
        <v>77</v>
      </c>
    </row>
    <row r="10198">
      <c r="A10198" s="41">
        <v>44409.0</v>
      </c>
      <c r="B10198" s="19">
        <v>949970.0</v>
      </c>
      <c r="C10198" s="19">
        <v>0.0</v>
      </c>
      <c r="D10198" s="42">
        <v>87.0</v>
      </c>
      <c r="E10198" s="43">
        <v>1.0</v>
      </c>
      <c r="F10198" s="19" t="s">
        <v>27</v>
      </c>
      <c r="G10198" s="19" t="s">
        <v>28</v>
      </c>
      <c r="H10198" s="44">
        <v>2.5175647E7</v>
      </c>
      <c r="I10198" s="19" t="s">
        <v>77</v>
      </c>
    </row>
    <row r="10199">
      <c r="A10199" s="41">
        <v>44410.0</v>
      </c>
      <c r="B10199" s="19">
        <v>950917.0</v>
      </c>
      <c r="C10199" s="19">
        <v>0.0</v>
      </c>
      <c r="D10199" s="42">
        <v>113.7</v>
      </c>
      <c r="E10199" s="43">
        <v>1.0</v>
      </c>
      <c r="F10199" s="19" t="s">
        <v>27</v>
      </c>
      <c r="G10199" s="19" t="s">
        <v>28</v>
      </c>
      <c r="H10199" s="44">
        <v>2.5175647E7</v>
      </c>
      <c r="I10199" s="19" t="s">
        <v>77</v>
      </c>
    </row>
    <row r="10200">
      <c r="A10200" s="41">
        <v>44411.0</v>
      </c>
      <c r="B10200" s="19">
        <v>951278.0</v>
      </c>
      <c r="C10200" s="19">
        <v>0.0</v>
      </c>
      <c r="D10200" s="42">
        <v>139.3</v>
      </c>
      <c r="E10200" s="43">
        <v>1.0</v>
      </c>
      <c r="F10200" s="19" t="s">
        <v>27</v>
      </c>
      <c r="G10200" s="19" t="s">
        <v>28</v>
      </c>
      <c r="H10200" s="44">
        <v>2.5175647E7</v>
      </c>
      <c r="I10200" s="19" t="s">
        <v>77</v>
      </c>
    </row>
    <row r="10201">
      <c r="A10201" s="41">
        <v>44411.0</v>
      </c>
      <c r="B10201" s="19">
        <v>951471.0</v>
      </c>
      <c r="C10201" s="19">
        <v>1.0</v>
      </c>
      <c r="D10201" s="42">
        <v>88.9</v>
      </c>
      <c r="E10201" s="43">
        <v>1.0</v>
      </c>
      <c r="F10201" s="19" t="s">
        <v>27</v>
      </c>
      <c r="G10201" s="19" t="s">
        <v>28</v>
      </c>
      <c r="H10201" s="44">
        <v>2.5175647E7</v>
      </c>
      <c r="I10201" s="19" t="s">
        <v>77</v>
      </c>
    </row>
    <row r="10202">
      <c r="A10202" s="41">
        <v>44412.0</v>
      </c>
      <c r="B10202" s="19">
        <v>952567.0</v>
      </c>
      <c r="C10202" s="19">
        <v>1.0</v>
      </c>
      <c r="D10202" s="42">
        <v>202.1</v>
      </c>
      <c r="E10202" s="43">
        <v>1.0</v>
      </c>
      <c r="F10202" s="19" t="s">
        <v>27</v>
      </c>
      <c r="G10202" s="19" t="s">
        <v>28</v>
      </c>
      <c r="H10202" s="44">
        <v>2.5175647E7</v>
      </c>
      <c r="I10202" s="19" t="s">
        <v>77</v>
      </c>
    </row>
    <row r="10203">
      <c r="A10203" s="41">
        <v>44416.0</v>
      </c>
      <c r="B10203" s="19">
        <v>955392.0</v>
      </c>
      <c r="C10203" s="19">
        <v>1.0</v>
      </c>
      <c r="D10203" s="42">
        <v>71.7</v>
      </c>
      <c r="E10203" s="43">
        <v>1.0</v>
      </c>
      <c r="F10203" s="19" t="s">
        <v>27</v>
      </c>
      <c r="G10203" s="19" t="s">
        <v>28</v>
      </c>
      <c r="H10203" s="44">
        <v>2.5175647E7</v>
      </c>
      <c r="I10203" s="19" t="s">
        <v>77</v>
      </c>
    </row>
    <row r="10204">
      <c r="A10204" s="41">
        <v>44416.0</v>
      </c>
      <c r="B10204" s="19">
        <v>955583.0</v>
      </c>
      <c r="C10204" s="19">
        <v>0.0</v>
      </c>
      <c r="D10204" s="42">
        <v>38.7</v>
      </c>
      <c r="E10204" s="43">
        <v>1.0</v>
      </c>
      <c r="F10204" s="19" t="s">
        <v>27</v>
      </c>
      <c r="G10204" s="19" t="s">
        <v>28</v>
      </c>
      <c r="H10204" s="44">
        <v>2.5175647E7</v>
      </c>
      <c r="I10204" s="19" t="s">
        <v>77</v>
      </c>
    </row>
    <row r="10205">
      <c r="A10205" s="41">
        <v>44416.0</v>
      </c>
      <c r="B10205" s="19">
        <v>956079.0</v>
      </c>
      <c r="C10205" s="19">
        <v>1.0</v>
      </c>
      <c r="D10205" s="42">
        <v>63.9</v>
      </c>
      <c r="E10205" s="43">
        <v>1.0</v>
      </c>
      <c r="F10205" s="19" t="s">
        <v>27</v>
      </c>
      <c r="G10205" s="19" t="s">
        <v>28</v>
      </c>
      <c r="H10205" s="44">
        <v>2.5175647E7</v>
      </c>
      <c r="I10205" s="19" t="s">
        <v>77</v>
      </c>
    </row>
    <row r="10206">
      <c r="A10206" s="41">
        <v>44420.0</v>
      </c>
      <c r="B10206" s="19">
        <v>959118.0</v>
      </c>
      <c r="C10206" s="19">
        <v>0.0</v>
      </c>
      <c r="D10206" s="42">
        <v>65.0</v>
      </c>
      <c r="E10206" s="43">
        <v>1.0</v>
      </c>
      <c r="F10206" s="19" t="s">
        <v>27</v>
      </c>
      <c r="G10206" s="19" t="s">
        <v>28</v>
      </c>
      <c r="H10206" s="44">
        <v>2.5175647E7</v>
      </c>
      <c r="I10206" s="19" t="s">
        <v>77</v>
      </c>
    </row>
    <row r="10207">
      <c r="A10207" s="41">
        <v>44422.0</v>
      </c>
      <c r="B10207" s="19">
        <v>960161.0</v>
      </c>
      <c r="C10207" s="19">
        <v>1.0</v>
      </c>
      <c r="D10207" s="42">
        <v>100.0</v>
      </c>
      <c r="E10207" s="43">
        <v>1.0</v>
      </c>
      <c r="F10207" s="19" t="s">
        <v>27</v>
      </c>
      <c r="G10207" s="19" t="s">
        <v>28</v>
      </c>
      <c r="H10207" s="44">
        <v>2.5175647E7</v>
      </c>
      <c r="I10207" s="19" t="s">
        <v>77</v>
      </c>
    </row>
    <row r="10208">
      <c r="A10208" s="41">
        <v>44423.0</v>
      </c>
      <c r="B10208" s="19">
        <v>960516.0</v>
      </c>
      <c r="C10208" s="19">
        <v>1.0</v>
      </c>
      <c r="D10208" s="42">
        <v>97.1</v>
      </c>
      <c r="E10208" s="43">
        <v>1.0</v>
      </c>
      <c r="F10208" s="19" t="s">
        <v>27</v>
      </c>
      <c r="G10208" s="19" t="s">
        <v>28</v>
      </c>
      <c r="H10208" s="44">
        <v>2.5175647E7</v>
      </c>
      <c r="I10208" s="19" t="s">
        <v>77</v>
      </c>
    </row>
    <row r="10209">
      <c r="A10209" s="41">
        <v>44410.0</v>
      </c>
      <c r="B10209" s="19">
        <v>950167.0</v>
      </c>
      <c r="C10209" s="19">
        <v>0.0</v>
      </c>
      <c r="D10209" s="42">
        <v>87.0</v>
      </c>
      <c r="E10209" s="43">
        <v>1.0</v>
      </c>
      <c r="F10209" s="19" t="s">
        <v>27</v>
      </c>
      <c r="G10209" s="19" t="s">
        <v>28</v>
      </c>
      <c r="H10209" s="44">
        <v>2.5175647E7</v>
      </c>
      <c r="I10209" s="19" t="s">
        <v>77</v>
      </c>
    </row>
    <row r="10210">
      <c r="A10210" s="41">
        <v>44411.0</v>
      </c>
      <c r="B10210" s="19">
        <v>951447.0</v>
      </c>
      <c r="C10210" s="19">
        <v>1.0</v>
      </c>
      <c r="D10210" s="42">
        <v>70.7</v>
      </c>
      <c r="E10210" s="43">
        <v>1.0</v>
      </c>
      <c r="F10210" s="19" t="s">
        <v>27</v>
      </c>
      <c r="G10210" s="19" t="s">
        <v>28</v>
      </c>
      <c r="H10210" s="44">
        <v>2.5175647E7</v>
      </c>
      <c r="I10210" s="19" t="s">
        <v>77</v>
      </c>
    </row>
    <row r="10211">
      <c r="A10211" s="41">
        <v>44411.0</v>
      </c>
      <c r="B10211" s="19">
        <v>951123.0</v>
      </c>
      <c r="C10211" s="19">
        <v>0.0</v>
      </c>
      <c r="D10211" s="42">
        <v>60.9</v>
      </c>
      <c r="E10211" s="43">
        <v>1.0</v>
      </c>
      <c r="F10211" s="19" t="s">
        <v>27</v>
      </c>
      <c r="G10211" s="19" t="s">
        <v>28</v>
      </c>
      <c r="H10211" s="44">
        <v>2.5175647E7</v>
      </c>
      <c r="I10211" s="19" t="s">
        <v>77</v>
      </c>
    </row>
    <row r="10212">
      <c r="A10212" s="41">
        <v>44411.0</v>
      </c>
      <c r="B10212" s="19">
        <v>951747.0</v>
      </c>
      <c r="C10212" s="19">
        <v>0.0</v>
      </c>
      <c r="D10212" s="42">
        <v>56.4</v>
      </c>
      <c r="E10212" s="43">
        <v>1.0</v>
      </c>
      <c r="F10212" s="19" t="s">
        <v>27</v>
      </c>
      <c r="G10212" s="19" t="s">
        <v>28</v>
      </c>
      <c r="H10212" s="44">
        <v>2.5175647E7</v>
      </c>
      <c r="I10212" s="19" t="s">
        <v>77</v>
      </c>
    </row>
    <row r="10213">
      <c r="A10213" s="41">
        <v>44412.0</v>
      </c>
      <c r="B10213" s="19">
        <v>952011.0</v>
      </c>
      <c r="C10213" s="19">
        <v>0.0</v>
      </c>
      <c r="D10213" s="42">
        <v>302.4</v>
      </c>
      <c r="E10213" s="43">
        <v>1.0</v>
      </c>
      <c r="F10213" s="19" t="s">
        <v>27</v>
      </c>
      <c r="G10213" s="19" t="s">
        <v>28</v>
      </c>
      <c r="H10213" s="44">
        <v>2.5175647E7</v>
      </c>
      <c r="I10213" s="19" t="s">
        <v>77</v>
      </c>
    </row>
    <row r="10214">
      <c r="A10214" s="41">
        <v>44412.0</v>
      </c>
      <c r="B10214" s="19">
        <v>952469.0</v>
      </c>
      <c r="C10214" s="19">
        <v>0.0</v>
      </c>
      <c r="D10214" s="42">
        <v>129.1</v>
      </c>
      <c r="E10214" s="43">
        <v>1.0</v>
      </c>
      <c r="F10214" s="19" t="s">
        <v>27</v>
      </c>
      <c r="G10214" s="19" t="s">
        <v>28</v>
      </c>
      <c r="H10214" s="44">
        <v>2.5175647E7</v>
      </c>
      <c r="I10214" s="19" t="s">
        <v>77</v>
      </c>
    </row>
    <row r="10215">
      <c r="A10215" s="41">
        <v>44412.0</v>
      </c>
      <c r="B10215" s="19">
        <v>952149.0</v>
      </c>
      <c r="C10215" s="19">
        <v>0.0</v>
      </c>
      <c r="D10215" s="42">
        <v>144.0</v>
      </c>
      <c r="E10215" s="43">
        <v>1.0</v>
      </c>
      <c r="F10215" s="19" t="s">
        <v>27</v>
      </c>
      <c r="G10215" s="19" t="s">
        <v>28</v>
      </c>
      <c r="H10215" s="44">
        <v>2.5175647E7</v>
      </c>
      <c r="I10215" s="19" t="s">
        <v>77</v>
      </c>
    </row>
    <row r="10216">
      <c r="A10216" s="41">
        <v>44414.0</v>
      </c>
      <c r="B10216" s="19">
        <v>954158.0</v>
      </c>
      <c r="C10216" s="19">
        <v>1.0</v>
      </c>
      <c r="D10216" s="42">
        <v>35.0</v>
      </c>
      <c r="E10216" s="43">
        <v>1.0</v>
      </c>
      <c r="F10216" s="19" t="s">
        <v>27</v>
      </c>
      <c r="G10216" s="19" t="s">
        <v>28</v>
      </c>
      <c r="H10216" s="44">
        <v>2.5175647E7</v>
      </c>
      <c r="I10216" s="19" t="s">
        <v>77</v>
      </c>
    </row>
    <row r="10217">
      <c r="A10217" s="41">
        <v>44414.0</v>
      </c>
      <c r="B10217" s="19">
        <v>954253.0</v>
      </c>
      <c r="C10217" s="19">
        <v>0.0</v>
      </c>
      <c r="D10217" s="42">
        <v>56.4</v>
      </c>
      <c r="E10217" s="43">
        <v>1.0</v>
      </c>
      <c r="F10217" s="19" t="s">
        <v>27</v>
      </c>
      <c r="G10217" s="19" t="s">
        <v>28</v>
      </c>
      <c r="H10217" s="44">
        <v>2.5175647E7</v>
      </c>
      <c r="I10217" s="19" t="s">
        <v>77</v>
      </c>
    </row>
    <row r="10218">
      <c r="A10218" s="41">
        <v>44418.0</v>
      </c>
      <c r="B10218" s="19">
        <v>957465.0</v>
      </c>
      <c r="C10218" s="19">
        <v>0.0</v>
      </c>
      <c r="D10218" s="42">
        <v>94.5</v>
      </c>
      <c r="E10218" s="43">
        <v>1.0</v>
      </c>
      <c r="F10218" s="19" t="s">
        <v>27</v>
      </c>
      <c r="G10218" s="19" t="s">
        <v>28</v>
      </c>
      <c r="H10218" s="44">
        <v>2.5175647E7</v>
      </c>
      <c r="I10218" s="19" t="s">
        <v>77</v>
      </c>
    </row>
    <row r="10219">
      <c r="A10219" s="41">
        <v>44419.0</v>
      </c>
      <c r="B10219" s="19">
        <v>958369.0</v>
      </c>
      <c r="C10219" s="19">
        <v>0.0</v>
      </c>
      <c r="D10219" s="42">
        <v>37.6</v>
      </c>
      <c r="E10219" s="43">
        <v>1.0</v>
      </c>
      <c r="F10219" s="19" t="s">
        <v>27</v>
      </c>
      <c r="G10219" s="19" t="s">
        <v>28</v>
      </c>
      <c r="H10219" s="44">
        <v>2.5175647E7</v>
      </c>
      <c r="I10219" s="19" t="s">
        <v>77</v>
      </c>
    </row>
    <row r="10220">
      <c r="A10220" s="41">
        <v>44420.0</v>
      </c>
      <c r="B10220" s="19">
        <v>959082.0</v>
      </c>
      <c r="C10220" s="19">
        <v>0.0</v>
      </c>
      <c r="D10220" s="42">
        <v>68.6</v>
      </c>
      <c r="E10220" s="43">
        <v>1.0</v>
      </c>
      <c r="F10220" s="19" t="s">
        <v>27</v>
      </c>
      <c r="G10220" s="19" t="s">
        <v>28</v>
      </c>
      <c r="H10220" s="44">
        <v>2.5175647E7</v>
      </c>
      <c r="I10220" s="19" t="s">
        <v>77</v>
      </c>
    </row>
    <row r="10221">
      <c r="A10221" s="41">
        <v>44421.0</v>
      </c>
      <c r="B10221" s="19">
        <v>959630.0</v>
      </c>
      <c r="C10221" s="19">
        <v>1.0</v>
      </c>
      <c r="D10221" s="42">
        <v>12.1</v>
      </c>
      <c r="E10221" s="43">
        <v>1.0</v>
      </c>
      <c r="F10221" s="19" t="s">
        <v>27</v>
      </c>
      <c r="G10221" s="19" t="s">
        <v>28</v>
      </c>
      <c r="H10221" s="44">
        <v>2.5175647E7</v>
      </c>
      <c r="I10221" s="19" t="s">
        <v>77</v>
      </c>
    </row>
    <row r="10222">
      <c r="A10222" s="41">
        <v>44409.0</v>
      </c>
      <c r="B10222" s="19">
        <v>949862.0</v>
      </c>
      <c r="C10222" s="19">
        <v>1.0</v>
      </c>
      <c r="D10222" s="42">
        <v>38.3</v>
      </c>
      <c r="E10222" s="43">
        <v>1.0</v>
      </c>
      <c r="F10222" s="19" t="s">
        <v>27</v>
      </c>
      <c r="G10222" s="19" t="s">
        <v>28</v>
      </c>
      <c r="H10222" s="44">
        <v>2.5175647E7</v>
      </c>
      <c r="I10222" s="19" t="s">
        <v>77</v>
      </c>
    </row>
    <row r="10223">
      <c r="A10223" s="41">
        <v>44409.0</v>
      </c>
      <c r="B10223" s="19">
        <v>949548.0</v>
      </c>
      <c r="C10223" s="19">
        <v>0.0</v>
      </c>
      <c r="D10223" s="42">
        <v>44.3</v>
      </c>
      <c r="E10223" s="43">
        <v>1.0</v>
      </c>
      <c r="F10223" s="19" t="s">
        <v>27</v>
      </c>
      <c r="G10223" s="19" t="s">
        <v>28</v>
      </c>
      <c r="H10223" s="44">
        <v>2.5175647E7</v>
      </c>
      <c r="I10223" s="19" t="s">
        <v>77</v>
      </c>
    </row>
    <row r="10224">
      <c r="A10224" s="41">
        <v>44410.0</v>
      </c>
      <c r="B10224" s="19">
        <v>950524.0</v>
      </c>
      <c r="C10224" s="19">
        <v>0.0</v>
      </c>
      <c r="D10224" s="42">
        <v>128.3</v>
      </c>
      <c r="E10224" s="43">
        <v>1.0</v>
      </c>
      <c r="F10224" s="19" t="s">
        <v>27</v>
      </c>
      <c r="G10224" s="19" t="s">
        <v>28</v>
      </c>
      <c r="H10224" s="44">
        <v>2.5175647E7</v>
      </c>
      <c r="I10224" s="19" t="s">
        <v>77</v>
      </c>
    </row>
    <row r="10225">
      <c r="A10225" s="41">
        <v>44413.0</v>
      </c>
      <c r="B10225" s="19">
        <v>953798.0</v>
      </c>
      <c r="C10225" s="19">
        <v>1.0</v>
      </c>
      <c r="D10225" s="42">
        <v>63.5</v>
      </c>
      <c r="E10225" s="43">
        <v>1.0</v>
      </c>
      <c r="F10225" s="19" t="s">
        <v>27</v>
      </c>
      <c r="G10225" s="19" t="s">
        <v>28</v>
      </c>
      <c r="H10225" s="44">
        <v>2.5175647E7</v>
      </c>
      <c r="I10225" s="19" t="s">
        <v>77</v>
      </c>
    </row>
    <row r="10226">
      <c r="A10226" s="41">
        <v>44414.0</v>
      </c>
      <c r="B10226" s="19">
        <v>954154.0</v>
      </c>
      <c r="C10226" s="19">
        <v>0.0</v>
      </c>
      <c r="D10226" s="42">
        <v>148.8</v>
      </c>
      <c r="E10226" s="43">
        <v>1.0</v>
      </c>
      <c r="F10226" s="19" t="s">
        <v>27</v>
      </c>
      <c r="G10226" s="19" t="s">
        <v>28</v>
      </c>
      <c r="H10226" s="44">
        <v>2.5175647E7</v>
      </c>
      <c r="I10226" s="19" t="s">
        <v>77</v>
      </c>
    </row>
    <row r="10227">
      <c r="A10227" s="41">
        <v>44415.0</v>
      </c>
      <c r="B10227" s="19">
        <v>954644.0</v>
      </c>
      <c r="C10227" s="19">
        <v>1.0</v>
      </c>
      <c r="D10227" s="42">
        <v>85.4</v>
      </c>
      <c r="E10227" s="43">
        <v>1.0</v>
      </c>
      <c r="F10227" s="19" t="s">
        <v>27</v>
      </c>
      <c r="G10227" s="19" t="s">
        <v>28</v>
      </c>
      <c r="H10227" s="44">
        <v>2.5175647E7</v>
      </c>
      <c r="I10227" s="19" t="s">
        <v>77</v>
      </c>
    </row>
    <row r="10228">
      <c r="A10228" s="41">
        <v>44417.0</v>
      </c>
      <c r="B10228" s="19">
        <v>956672.0</v>
      </c>
      <c r="C10228" s="19">
        <v>1.0</v>
      </c>
      <c r="D10228" s="42">
        <v>59.9</v>
      </c>
      <c r="E10228" s="43">
        <v>1.0</v>
      </c>
      <c r="F10228" s="19" t="s">
        <v>27</v>
      </c>
      <c r="G10228" s="19" t="s">
        <v>28</v>
      </c>
      <c r="H10228" s="44">
        <v>2.5175647E7</v>
      </c>
      <c r="I10228" s="19" t="s">
        <v>77</v>
      </c>
    </row>
    <row r="10229">
      <c r="A10229" s="41">
        <v>44417.0</v>
      </c>
      <c r="B10229" s="19">
        <v>957053.0</v>
      </c>
      <c r="C10229" s="19">
        <v>0.0</v>
      </c>
      <c r="D10229" s="42">
        <v>54.3</v>
      </c>
      <c r="E10229" s="43">
        <v>1.0</v>
      </c>
      <c r="F10229" s="19" t="s">
        <v>27</v>
      </c>
      <c r="G10229" s="19" t="s">
        <v>28</v>
      </c>
      <c r="H10229" s="44">
        <v>2.5175647E7</v>
      </c>
      <c r="I10229" s="19" t="s">
        <v>77</v>
      </c>
    </row>
    <row r="10230">
      <c r="A10230" s="41">
        <v>44410.0</v>
      </c>
      <c r="B10230" s="19">
        <v>950928.0</v>
      </c>
      <c r="C10230" s="19">
        <v>0.0</v>
      </c>
      <c r="D10230" s="42">
        <v>76.8</v>
      </c>
      <c r="E10230" s="43">
        <v>1.0</v>
      </c>
      <c r="F10230" s="19" t="s">
        <v>27</v>
      </c>
      <c r="G10230" s="19" t="s">
        <v>28</v>
      </c>
      <c r="H10230" s="44">
        <v>2.5175647E7</v>
      </c>
      <c r="I10230" s="19" t="s">
        <v>77</v>
      </c>
    </row>
    <row r="10231">
      <c r="A10231" s="41">
        <v>44413.0</v>
      </c>
      <c r="B10231" s="19">
        <v>953878.0</v>
      </c>
      <c r="C10231" s="19">
        <v>0.0</v>
      </c>
      <c r="D10231" s="42">
        <v>22.1</v>
      </c>
      <c r="E10231" s="43">
        <v>1.0</v>
      </c>
      <c r="F10231" s="19" t="s">
        <v>27</v>
      </c>
      <c r="G10231" s="19" t="s">
        <v>28</v>
      </c>
      <c r="H10231" s="44">
        <v>2.5175647E7</v>
      </c>
      <c r="I10231" s="19" t="s">
        <v>77</v>
      </c>
    </row>
    <row r="10232">
      <c r="A10232" s="41">
        <v>44413.0</v>
      </c>
      <c r="B10232" s="19">
        <v>953437.0</v>
      </c>
      <c r="C10232" s="19">
        <v>0.0</v>
      </c>
      <c r="D10232" s="42">
        <v>88.0</v>
      </c>
      <c r="E10232" s="43">
        <v>1.0</v>
      </c>
      <c r="F10232" s="19" t="s">
        <v>27</v>
      </c>
      <c r="G10232" s="19" t="s">
        <v>28</v>
      </c>
      <c r="H10232" s="44">
        <v>2.5175647E7</v>
      </c>
      <c r="I10232" s="19" t="s">
        <v>77</v>
      </c>
    </row>
    <row r="10233">
      <c r="A10233" s="41">
        <v>44416.0</v>
      </c>
      <c r="B10233" s="19">
        <v>955704.0</v>
      </c>
      <c r="C10233" s="19">
        <v>0.0</v>
      </c>
      <c r="D10233" s="42">
        <v>61.4</v>
      </c>
      <c r="E10233" s="43">
        <v>1.0</v>
      </c>
      <c r="F10233" s="19" t="s">
        <v>27</v>
      </c>
      <c r="G10233" s="19" t="s">
        <v>28</v>
      </c>
      <c r="H10233" s="44">
        <v>2.5175647E7</v>
      </c>
      <c r="I10233" s="19" t="s">
        <v>77</v>
      </c>
    </row>
    <row r="10234">
      <c r="A10234" s="41">
        <v>44417.0</v>
      </c>
      <c r="B10234" s="19">
        <v>956695.0</v>
      </c>
      <c r="C10234" s="19">
        <v>1.0</v>
      </c>
      <c r="D10234" s="42">
        <v>73.9</v>
      </c>
      <c r="E10234" s="43">
        <v>1.0</v>
      </c>
      <c r="F10234" s="19" t="s">
        <v>27</v>
      </c>
      <c r="G10234" s="19" t="s">
        <v>28</v>
      </c>
      <c r="H10234" s="44">
        <v>2.5175647E7</v>
      </c>
      <c r="I10234" s="19" t="s">
        <v>77</v>
      </c>
    </row>
    <row r="10235">
      <c r="A10235" s="41">
        <v>44418.0</v>
      </c>
      <c r="B10235" s="19">
        <v>957151.0</v>
      </c>
      <c r="C10235" s="19">
        <v>1.0</v>
      </c>
      <c r="D10235" s="42">
        <v>120.3</v>
      </c>
      <c r="E10235" s="43">
        <v>1.0</v>
      </c>
      <c r="F10235" s="19" t="s">
        <v>27</v>
      </c>
      <c r="G10235" s="19" t="s">
        <v>28</v>
      </c>
      <c r="H10235" s="44">
        <v>2.5175647E7</v>
      </c>
      <c r="I10235" s="19" t="s">
        <v>77</v>
      </c>
    </row>
    <row r="10236">
      <c r="A10236" s="41">
        <v>44420.0</v>
      </c>
      <c r="B10236" s="19">
        <v>958625.0</v>
      </c>
      <c r="C10236" s="19">
        <v>0.0</v>
      </c>
      <c r="D10236" s="42">
        <v>63.2</v>
      </c>
      <c r="E10236" s="43">
        <v>1.0</v>
      </c>
      <c r="F10236" s="19" t="s">
        <v>27</v>
      </c>
      <c r="G10236" s="19" t="s">
        <v>28</v>
      </c>
      <c r="H10236" s="44">
        <v>2.5175647E7</v>
      </c>
      <c r="I10236" s="19" t="s">
        <v>77</v>
      </c>
    </row>
    <row r="10237">
      <c r="A10237" s="41">
        <v>44420.0</v>
      </c>
      <c r="B10237" s="19">
        <v>958642.0</v>
      </c>
      <c r="C10237" s="19">
        <v>1.0</v>
      </c>
      <c r="D10237" s="42">
        <v>42.8</v>
      </c>
      <c r="E10237" s="43">
        <v>1.0</v>
      </c>
      <c r="F10237" s="19" t="s">
        <v>27</v>
      </c>
      <c r="G10237" s="19" t="s">
        <v>28</v>
      </c>
      <c r="H10237" s="44">
        <v>2.5175647E7</v>
      </c>
      <c r="I10237" s="19" t="s">
        <v>77</v>
      </c>
    </row>
    <row r="10238">
      <c r="A10238" s="41">
        <v>44420.0</v>
      </c>
      <c r="B10238" s="19">
        <v>959093.0</v>
      </c>
      <c r="C10238" s="19">
        <v>0.0</v>
      </c>
      <c r="D10238" s="42">
        <v>41.3</v>
      </c>
      <c r="E10238" s="43">
        <v>1.0</v>
      </c>
      <c r="F10238" s="19" t="s">
        <v>27</v>
      </c>
      <c r="G10238" s="19" t="s">
        <v>28</v>
      </c>
      <c r="H10238" s="44">
        <v>2.5175647E7</v>
      </c>
      <c r="I10238" s="19" t="s">
        <v>77</v>
      </c>
    </row>
    <row r="10239">
      <c r="A10239" s="41">
        <v>44423.0</v>
      </c>
      <c r="B10239" s="19">
        <v>960701.0</v>
      </c>
      <c r="C10239" s="19">
        <v>1.0</v>
      </c>
      <c r="D10239" s="42">
        <v>104.5</v>
      </c>
      <c r="E10239" s="43">
        <v>1.0</v>
      </c>
      <c r="F10239" s="19" t="s">
        <v>27</v>
      </c>
      <c r="G10239" s="19" t="s">
        <v>28</v>
      </c>
      <c r="H10239" s="44">
        <v>2.5175647E7</v>
      </c>
      <c r="I10239" s="19" t="s">
        <v>77</v>
      </c>
    </row>
    <row r="10240">
      <c r="A10240" s="41">
        <v>44409.0</v>
      </c>
      <c r="B10240" s="19">
        <v>949673.0</v>
      </c>
      <c r="C10240" s="19">
        <v>0.0</v>
      </c>
      <c r="D10240" s="42">
        <v>43.9</v>
      </c>
      <c r="E10240" s="43">
        <v>1.0</v>
      </c>
      <c r="F10240" s="19" t="s">
        <v>27</v>
      </c>
      <c r="G10240" s="19" t="s">
        <v>28</v>
      </c>
      <c r="H10240" s="44">
        <v>2.5175647E7</v>
      </c>
      <c r="I10240" s="19" t="s">
        <v>77</v>
      </c>
    </row>
    <row r="10241">
      <c r="A10241" s="41">
        <v>44411.0</v>
      </c>
      <c r="B10241" s="19">
        <v>951778.0</v>
      </c>
      <c r="C10241" s="19">
        <v>0.0</v>
      </c>
      <c r="D10241" s="42">
        <v>68.9</v>
      </c>
      <c r="E10241" s="43">
        <v>1.0</v>
      </c>
      <c r="F10241" s="19" t="s">
        <v>27</v>
      </c>
      <c r="G10241" s="19" t="s">
        <v>28</v>
      </c>
      <c r="H10241" s="44">
        <v>2.5175647E7</v>
      </c>
      <c r="I10241" s="19" t="s">
        <v>77</v>
      </c>
    </row>
    <row r="10242">
      <c r="A10242" s="41">
        <v>44411.0</v>
      </c>
      <c r="B10242" s="19">
        <v>951254.0</v>
      </c>
      <c r="C10242" s="19">
        <v>1.0</v>
      </c>
      <c r="D10242" s="42">
        <v>69.0</v>
      </c>
      <c r="E10242" s="43">
        <v>1.0</v>
      </c>
      <c r="F10242" s="19" t="s">
        <v>27</v>
      </c>
      <c r="G10242" s="19" t="s">
        <v>28</v>
      </c>
      <c r="H10242" s="44">
        <v>2.5175647E7</v>
      </c>
      <c r="I10242" s="19" t="s">
        <v>77</v>
      </c>
    </row>
    <row r="10243">
      <c r="A10243" s="41">
        <v>44416.0</v>
      </c>
      <c r="B10243" s="19">
        <v>956215.0</v>
      </c>
      <c r="C10243" s="19">
        <v>1.0</v>
      </c>
      <c r="D10243" s="42">
        <v>83.2</v>
      </c>
      <c r="E10243" s="43">
        <v>1.0</v>
      </c>
      <c r="F10243" s="19" t="s">
        <v>27</v>
      </c>
      <c r="G10243" s="19" t="s">
        <v>28</v>
      </c>
      <c r="H10243" s="44">
        <v>2.5175647E7</v>
      </c>
      <c r="I10243" s="19" t="s">
        <v>77</v>
      </c>
    </row>
    <row r="10244">
      <c r="A10244" s="41">
        <v>44417.0</v>
      </c>
      <c r="B10244" s="19">
        <v>956758.0</v>
      </c>
      <c r="C10244" s="19">
        <v>1.0</v>
      </c>
      <c r="D10244" s="42">
        <v>294.9</v>
      </c>
      <c r="E10244" s="43">
        <v>1.0</v>
      </c>
      <c r="F10244" s="19" t="s">
        <v>27</v>
      </c>
      <c r="G10244" s="19" t="s">
        <v>28</v>
      </c>
      <c r="H10244" s="44">
        <v>2.5175647E7</v>
      </c>
      <c r="I10244" s="19" t="s">
        <v>77</v>
      </c>
    </row>
    <row r="10245">
      <c r="A10245" s="41">
        <v>44420.0</v>
      </c>
      <c r="B10245" s="19">
        <v>959135.0</v>
      </c>
      <c r="C10245" s="19">
        <v>0.0</v>
      </c>
      <c r="D10245" s="42">
        <v>77.6</v>
      </c>
      <c r="E10245" s="43">
        <v>1.0</v>
      </c>
      <c r="F10245" s="19" t="s">
        <v>27</v>
      </c>
      <c r="G10245" s="19" t="s">
        <v>28</v>
      </c>
      <c r="H10245" s="44">
        <v>2.5175647E7</v>
      </c>
      <c r="I10245" s="19" t="s">
        <v>77</v>
      </c>
    </row>
    <row r="10246">
      <c r="A10246" s="41">
        <v>44422.0</v>
      </c>
      <c r="B10246" s="19">
        <v>960285.0</v>
      </c>
      <c r="C10246" s="19">
        <v>0.0</v>
      </c>
      <c r="D10246" s="42">
        <v>91.3</v>
      </c>
      <c r="E10246" s="43">
        <v>1.0</v>
      </c>
      <c r="F10246" s="19" t="s">
        <v>27</v>
      </c>
      <c r="G10246" s="19" t="s">
        <v>28</v>
      </c>
      <c r="H10246" s="44">
        <v>2.5175647E7</v>
      </c>
      <c r="I10246" s="19" t="s">
        <v>77</v>
      </c>
    </row>
    <row r="10247">
      <c r="A10247" s="41">
        <v>44423.0</v>
      </c>
      <c r="B10247" s="19">
        <v>960704.0</v>
      </c>
      <c r="C10247" s="19">
        <v>0.0</v>
      </c>
      <c r="D10247" s="42">
        <v>96.6</v>
      </c>
      <c r="E10247" s="43">
        <v>1.0</v>
      </c>
      <c r="F10247" s="19" t="s">
        <v>27</v>
      </c>
      <c r="G10247" s="19" t="s">
        <v>28</v>
      </c>
      <c r="H10247" s="44">
        <v>2.5175647E7</v>
      </c>
      <c r="I10247" s="19" t="s">
        <v>77</v>
      </c>
    </row>
    <row r="10248">
      <c r="A10248" s="41">
        <v>44409.0</v>
      </c>
      <c r="B10248" s="19">
        <v>949637.0</v>
      </c>
      <c r="C10248" s="19">
        <v>1.0</v>
      </c>
      <c r="D10248" s="42">
        <v>14.8</v>
      </c>
      <c r="E10248" s="43">
        <v>1.0</v>
      </c>
      <c r="F10248" s="19" t="s">
        <v>27</v>
      </c>
      <c r="G10248" s="19" t="s">
        <v>28</v>
      </c>
      <c r="H10248" s="44">
        <v>2.5175647E7</v>
      </c>
      <c r="I10248" s="19" t="s">
        <v>77</v>
      </c>
    </row>
    <row r="10249">
      <c r="A10249" s="41">
        <v>44409.0</v>
      </c>
      <c r="B10249" s="19">
        <v>949431.0</v>
      </c>
      <c r="C10249" s="19">
        <v>0.0</v>
      </c>
      <c r="D10249" s="42">
        <v>39.9</v>
      </c>
      <c r="E10249" s="43">
        <v>1.0</v>
      </c>
      <c r="F10249" s="19" t="s">
        <v>27</v>
      </c>
      <c r="G10249" s="19" t="s">
        <v>28</v>
      </c>
      <c r="H10249" s="44">
        <v>2.5175647E7</v>
      </c>
      <c r="I10249" s="19" t="s">
        <v>77</v>
      </c>
    </row>
    <row r="10250">
      <c r="A10250" s="41">
        <v>44410.0</v>
      </c>
      <c r="B10250" s="19">
        <v>950802.0</v>
      </c>
      <c r="C10250" s="19">
        <v>0.0</v>
      </c>
      <c r="D10250" s="42">
        <v>225.8</v>
      </c>
      <c r="E10250" s="43">
        <v>1.0</v>
      </c>
      <c r="F10250" s="19" t="s">
        <v>27</v>
      </c>
      <c r="G10250" s="19" t="s">
        <v>28</v>
      </c>
      <c r="H10250" s="44">
        <v>2.5175647E7</v>
      </c>
      <c r="I10250" s="19" t="s">
        <v>77</v>
      </c>
    </row>
    <row r="10251">
      <c r="A10251" s="41">
        <v>44410.0</v>
      </c>
      <c r="B10251" s="19">
        <v>950519.0</v>
      </c>
      <c r="C10251" s="19">
        <v>1.0</v>
      </c>
      <c r="D10251" s="42">
        <v>50.8</v>
      </c>
      <c r="E10251" s="43">
        <v>1.0</v>
      </c>
      <c r="F10251" s="19" t="s">
        <v>27</v>
      </c>
      <c r="G10251" s="19" t="s">
        <v>28</v>
      </c>
      <c r="H10251" s="44">
        <v>2.5175647E7</v>
      </c>
      <c r="I10251" s="19" t="s">
        <v>77</v>
      </c>
    </row>
    <row r="10252">
      <c r="A10252" s="41">
        <v>44412.0</v>
      </c>
      <c r="B10252" s="19">
        <v>952644.0</v>
      </c>
      <c r="C10252" s="19">
        <v>0.0</v>
      </c>
      <c r="D10252" s="42">
        <v>153.8</v>
      </c>
      <c r="E10252" s="43">
        <v>1.0</v>
      </c>
      <c r="F10252" s="19" t="s">
        <v>27</v>
      </c>
      <c r="G10252" s="19" t="s">
        <v>28</v>
      </c>
      <c r="H10252" s="44">
        <v>2.5175647E7</v>
      </c>
      <c r="I10252" s="19" t="s">
        <v>77</v>
      </c>
    </row>
    <row r="10253">
      <c r="A10253" s="41">
        <v>44412.0</v>
      </c>
      <c r="B10253" s="19">
        <v>952753.0</v>
      </c>
      <c r="C10253" s="19">
        <v>1.0</v>
      </c>
      <c r="D10253" s="42">
        <v>36.8</v>
      </c>
      <c r="E10253" s="43">
        <v>1.0</v>
      </c>
      <c r="F10253" s="19" t="s">
        <v>27</v>
      </c>
      <c r="G10253" s="19" t="s">
        <v>28</v>
      </c>
      <c r="H10253" s="44">
        <v>2.5175647E7</v>
      </c>
      <c r="I10253" s="19" t="s">
        <v>77</v>
      </c>
    </row>
    <row r="10254">
      <c r="A10254" s="41">
        <v>44413.0</v>
      </c>
      <c r="B10254" s="19">
        <v>953391.0</v>
      </c>
      <c r="C10254" s="19">
        <v>1.0</v>
      </c>
      <c r="D10254" s="42">
        <v>43.5</v>
      </c>
      <c r="E10254" s="43">
        <v>1.0</v>
      </c>
      <c r="F10254" s="19" t="s">
        <v>27</v>
      </c>
      <c r="G10254" s="19" t="s">
        <v>28</v>
      </c>
      <c r="H10254" s="44">
        <v>2.5175647E7</v>
      </c>
      <c r="I10254" s="19" t="s">
        <v>77</v>
      </c>
    </row>
    <row r="10255">
      <c r="A10255" s="41">
        <v>44415.0</v>
      </c>
      <c r="B10255" s="19">
        <v>955188.0</v>
      </c>
      <c r="C10255" s="19">
        <v>0.0</v>
      </c>
      <c r="D10255" s="42">
        <v>114.0</v>
      </c>
      <c r="E10255" s="43">
        <v>1.0</v>
      </c>
      <c r="F10255" s="19" t="s">
        <v>27</v>
      </c>
      <c r="G10255" s="19" t="s">
        <v>28</v>
      </c>
      <c r="H10255" s="44">
        <v>2.5175647E7</v>
      </c>
      <c r="I10255" s="19" t="s">
        <v>77</v>
      </c>
    </row>
    <row r="10256">
      <c r="A10256" s="41">
        <v>44416.0</v>
      </c>
      <c r="B10256" s="19">
        <v>955567.0</v>
      </c>
      <c r="C10256" s="19">
        <v>0.0</v>
      </c>
      <c r="D10256" s="42">
        <v>193.7</v>
      </c>
      <c r="E10256" s="43">
        <v>1.0</v>
      </c>
      <c r="F10256" s="19" t="s">
        <v>27</v>
      </c>
      <c r="G10256" s="19" t="s">
        <v>28</v>
      </c>
      <c r="H10256" s="44">
        <v>2.5175647E7</v>
      </c>
      <c r="I10256" s="19" t="s">
        <v>77</v>
      </c>
    </row>
    <row r="10257">
      <c r="A10257" s="41">
        <v>44418.0</v>
      </c>
      <c r="B10257" s="19">
        <v>957821.0</v>
      </c>
      <c r="C10257" s="19">
        <v>0.0</v>
      </c>
      <c r="D10257" s="42">
        <v>20.1</v>
      </c>
      <c r="E10257" s="43">
        <v>1.0</v>
      </c>
      <c r="F10257" s="19" t="s">
        <v>27</v>
      </c>
      <c r="G10257" s="19" t="s">
        <v>28</v>
      </c>
      <c r="H10257" s="44">
        <v>2.5175647E7</v>
      </c>
      <c r="I10257" s="19" t="s">
        <v>77</v>
      </c>
    </row>
    <row r="10258">
      <c r="A10258" s="41">
        <v>44418.0</v>
      </c>
      <c r="B10258" s="19">
        <v>957847.0</v>
      </c>
      <c r="C10258" s="19">
        <v>1.0</v>
      </c>
      <c r="D10258" s="42">
        <v>28.9</v>
      </c>
      <c r="E10258" s="43">
        <v>1.0</v>
      </c>
      <c r="F10258" s="19" t="s">
        <v>27</v>
      </c>
      <c r="G10258" s="19" t="s">
        <v>28</v>
      </c>
      <c r="H10258" s="44">
        <v>2.5175647E7</v>
      </c>
      <c r="I10258" s="19" t="s">
        <v>77</v>
      </c>
    </row>
    <row r="10259">
      <c r="A10259" s="41">
        <v>44420.0</v>
      </c>
      <c r="B10259" s="19">
        <v>958963.0</v>
      </c>
      <c r="C10259" s="19">
        <v>0.0</v>
      </c>
      <c r="D10259" s="42">
        <v>80.0</v>
      </c>
      <c r="E10259" s="43">
        <v>1.0</v>
      </c>
      <c r="F10259" s="19" t="s">
        <v>27</v>
      </c>
      <c r="G10259" s="19" t="s">
        <v>28</v>
      </c>
      <c r="H10259" s="44">
        <v>2.5175647E7</v>
      </c>
      <c r="I10259" s="19" t="s">
        <v>77</v>
      </c>
    </row>
    <row r="10260">
      <c r="A10260" s="41">
        <v>44421.0</v>
      </c>
      <c r="B10260" s="19">
        <v>959803.0</v>
      </c>
      <c r="C10260" s="19">
        <v>0.0</v>
      </c>
      <c r="D10260" s="42">
        <v>22.8</v>
      </c>
      <c r="E10260" s="43">
        <v>1.0</v>
      </c>
      <c r="F10260" s="19" t="s">
        <v>27</v>
      </c>
      <c r="G10260" s="19" t="s">
        <v>28</v>
      </c>
      <c r="H10260" s="44">
        <v>2.5175647E7</v>
      </c>
      <c r="I10260" s="19" t="s">
        <v>77</v>
      </c>
    </row>
    <row r="10261">
      <c r="A10261" s="41">
        <v>44423.0</v>
      </c>
      <c r="B10261" s="19">
        <v>960596.0</v>
      </c>
      <c r="C10261" s="19">
        <v>0.0</v>
      </c>
      <c r="D10261" s="42">
        <v>27.3</v>
      </c>
      <c r="E10261" s="43">
        <v>1.0</v>
      </c>
      <c r="F10261" s="19" t="s">
        <v>27</v>
      </c>
      <c r="G10261" s="19" t="s">
        <v>28</v>
      </c>
      <c r="H10261" s="44">
        <v>2.5175647E7</v>
      </c>
      <c r="I10261" s="19" t="s">
        <v>77</v>
      </c>
    </row>
    <row r="10262">
      <c r="A10262" s="41">
        <v>44423.0</v>
      </c>
      <c r="B10262" s="19">
        <v>960862.0</v>
      </c>
      <c r="C10262" s="19">
        <v>0.0</v>
      </c>
      <c r="D10262" s="42">
        <v>32.0</v>
      </c>
      <c r="E10262" s="43">
        <v>1.0</v>
      </c>
      <c r="F10262" s="19" t="s">
        <v>27</v>
      </c>
      <c r="G10262" s="19" t="s">
        <v>28</v>
      </c>
      <c r="H10262" s="44">
        <v>2.5175647E7</v>
      </c>
      <c r="I10262" s="19" t="s">
        <v>77</v>
      </c>
    </row>
    <row r="10263">
      <c r="A10263" s="41">
        <v>44410.0</v>
      </c>
      <c r="B10263" s="19">
        <v>950295.0</v>
      </c>
      <c r="C10263" s="19">
        <v>0.0</v>
      </c>
      <c r="D10263" s="42">
        <v>15.3</v>
      </c>
      <c r="E10263" s="43">
        <v>1.0</v>
      </c>
      <c r="F10263" s="19" t="s">
        <v>27</v>
      </c>
      <c r="G10263" s="19" t="s">
        <v>28</v>
      </c>
      <c r="H10263" s="44">
        <v>2.5175647E7</v>
      </c>
      <c r="I10263" s="19" t="s">
        <v>77</v>
      </c>
    </row>
    <row r="10264">
      <c r="A10264" s="41">
        <v>44411.0</v>
      </c>
      <c r="B10264" s="19">
        <v>951589.0</v>
      </c>
      <c r="C10264" s="19">
        <v>1.0</v>
      </c>
      <c r="D10264" s="42">
        <v>116.5</v>
      </c>
      <c r="E10264" s="43">
        <v>1.0</v>
      </c>
      <c r="F10264" s="19" t="s">
        <v>27</v>
      </c>
      <c r="G10264" s="19" t="s">
        <v>28</v>
      </c>
      <c r="H10264" s="44">
        <v>2.5175647E7</v>
      </c>
      <c r="I10264" s="19" t="s">
        <v>77</v>
      </c>
    </row>
    <row r="10265">
      <c r="A10265" s="41">
        <v>44412.0</v>
      </c>
      <c r="B10265" s="19">
        <v>952474.0</v>
      </c>
      <c r="C10265" s="19">
        <v>0.0</v>
      </c>
      <c r="D10265" s="42">
        <v>32.1</v>
      </c>
      <c r="E10265" s="43">
        <v>1.0</v>
      </c>
      <c r="F10265" s="19" t="s">
        <v>27</v>
      </c>
      <c r="G10265" s="19" t="s">
        <v>28</v>
      </c>
      <c r="H10265" s="44">
        <v>2.5175647E7</v>
      </c>
      <c r="I10265" s="19" t="s">
        <v>77</v>
      </c>
    </row>
    <row r="10266">
      <c r="A10266" s="41">
        <v>44412.0</v>
      </c>
      <c r="B10266" s="19">
        <v>952043.0</v>
      </c>
      <c r="C10266" s="19">
        <v>1.0</v>
      </c>
      <c r="D10266" s="42">
        <v>119.0</v>
      </c>
      <c r="E10266" s="43">
        <v>1.0</v>
      </c>
      <c r="F10266" s="19" t="s">
        <v>27</v>
      </c>
      <c r="G10266" s="19" t="s">
        <v>28</v>
      </c>
      <c r="H10266" s="44">
        <v>2.5175647E7</v>
      </c>
      <c r="I10266" s="19" t="s">
        <v>77</v>
      </c>
    </row>
    <row r="10267">
      <c r="A10267" s="41">
        <v>44412.0</v>
      </c>
      <c r="B10267" s="19">
        <v>952690.0</v>
      </c>
      <c r="C10267" s="19">
        <v>1.0</v>
      </c>
      <c r="D10267" s="42">
        <v>31.4</v>
      </c>
      <c r="E10267" s="43">
        <v>1.0</v>
      </c>
      <c r="F10267" s="19" t="s">
        <v>27</v>
      </c>
      <c r="G10267" s="19" t="s">
        <v>28</v>
      </c>
      <c r="H10267" s="44">
        <v>2.5175647E7</v>
      </c>
      <c r="I10267" s="19" t="s">
        <v>77</v>
      </c>
    </row>
    <row r="10268">
      <c r="A10268" s="41">
        <v>44412.0</v>
      </c>
      <c r="B10268" s="19">
        <v>952356.0</v>
      </c>
      <c r="C10268" s="19">
        <v>0.0</v>
      </c>
      <c r="D10268" s="42">
        <v>84.6</v>
      </c>
      <c r="E10268" s="43">
        <v>1.0</v>
      </c>
      <c r="F10268" s="19" t="s">
        <v>27</v>
      </c>
      <c r="G10268" s="19" t="s">
        <v>28</v>
      </c>
      <c r="H10268" s="44">
        <v>2.5175647E7</v>
      </c>
      <c r="I10268" s="19" t="s">
        <v>77</v>
      </c>
    </row>
    <row r="10269">
      <c r="A10269" s="41">
        <v>44415.0</v>
      </c>
      <c r="B10269" s="19">
        <v>955143.0</v>
      </c>
      <c r="C10269" s="19">
        <v>0.0</v>
      </c>
      <c r="D10269" s="42">
        <v>46.6</v>
      </c>
      <c r="E10269" s="43">
        <v>1.0</v>
      </c>
      <c r="F10269" s="19" t="s">
        <v>27</v>
      </c>
      <c r="G10269" s="19" t="s">
        <v>28</v>
      </c>
      <c r="H10269" s="44">
        <v>2.5175647E7</v>
      </c>
      <c r="I10269" s="19" t="s">
        <v>77</v>
      </c>
    </row>
    <row r="10270">
      <c r="A10270" s="41">
        <v>44416.0</v>
      </c>
      <c r="B10270" s="19">
        <v>956173.0</v>
      </c>
      <c r="C10270" s="19">
        <v>0.0</v>
      </c>
      <c r="D10270" s="42">
        <v>68.2</v>
      </c>
      <c r="E10270" s="43">
        <v>1.0</v>
      </c>
      <c r="F10270" s="19" t="s">
        <v>27</v>
      </c>
      <c r="G10270" s="19" t="s">
        <v>28</v>
      </c>
      <c r="H10270" s="44">
        <v>2.5175647E7</v>
      </c>
      <c r="I10270" s="19" t="s">
        <v>77</v>
      </c>
    </row>
    <row r="10271">
      <c r="A10271" s="41">
        <v>44417.0</v>
      </c>
      <c r="B10271" s="19">
        <v>956739.0</v>
      </c>
      <c r="C10271" s="19">
        <v>0.0</v>
      </c>
      <c r="D10271" s="42">
        <v>47.6</v>
      </c>
      <c r="E10271" s="43">
        <v>1.0</v>
      </c>
      <c r="F10271" s="19" t="s">
        <v>27</v>
      </c>
      <c r="G10271" s="19" t="s">
        <v>28</v>
      </c>
      <c r="H10271" s="44">
        <v>2.5175647E7</v>
      </c>
      <c r="I10271" s="19" t="s">
        <v>77</v>
      </c>
    </row>
    <row r="10272">
      <c r="A10272" s="41">
        <v>44417.0</v>
      </c>
      <c r="B10272" s="19">
        <v>956477.0</v>
      </c>
      <c r="C10272" s="19">
        <v>0.0</v>
      </c>
      <c r="D10272" s="42">
        <v>80.8</v>
      </c>
      <c r="E10272" s="43">
        <v>1.0</v>
      </c>
      <c r="F10272" s="19" t="s">
        <v>27</v>
      </c>
      <c r="G10272" s="19" t="s">
        <v>28</v>
      </c>
      <c r="H10272" s="44">
        <v>2.5175647E7</v>
      </c>
      <c r="I10272" s="19" t="s">
        <v>77</v>
      </c>
    </row>
    <row r="10273">
      <c r="A10273" s="41">
        <v>44417.0</v>
      </c>
      <c r="B10273" s="19">
        <v>956522.0</v>
      </c>
      <c r="C10273" s="19">
        <v>1.0</v>
      </c>
      <c r="D10273" s="42">
        <v>38.3</v>
      </c>
      <c r="E10273" s="43">
        <v>1.0</v>
      </c>
      <c r="F10273" s="19" t="s">
        <v>27</v>
      </c>
      <c r="G10273" s="19" t="s">
        <v>28</v>
      </c>
      <c r="H10273" s="44">
        <v>2.5175647E7</v>
      </c>
      <c r="I10273" s="19" t="s">
        <v>77</v>
      </c>
    </row>
    <row r="10274">
      <c r="A10274" s="41">
        <v>44418.0</v>
      </c>
      <c r="B10274" s="19">
        <v>957578.0</v>
      </c>
      <c r="C10274" s="19">
        <v>0.0</v>
      </c>
      <c r="D10274" s="42">
        <v>77.2</v>
      </c>
      <c r="E10274" s="43">
        <v>1.0</v>
      </c>
      <c r="F10274" s="19" t="s">
        <v>27</v>
      </c>
      <c r="G10274" s="19" t="s">
        <v>28</v>
      </c>
      <c r="H10274" s="44">
        <v>2.5175647E7</v>
      </c>
      <c r="I10274" s="19" t="s">
        <v>77</v>
      </c>
    </row>
    <row r="10275">
      <c r="A10275" s="41">
        <v>44419.0</v>
      </c>
      <c r="B10275" s="19">
        <v>958425.0</v>
      </c>
      <c r="C10275" s="19">
        <v>0.0</v>
      </c>
      <c r="D10275" s="42">
        <v>20.9</v>
      </c>
      <c r="E10275" s="43">
        <v>1.0</v>
      </c>
      <c r="F10275" s="19" t="s">
        <v>27</v>
      </c>
      <c r="G10275" s="19" t="s">
        <v>28</v>
      </c>
      <c r="H10275" s="44">
        <v>2.5175647E7</v>
      </c>
      <c r="I10275" s="19" t="s">
        <v>77</v>
      </c>
    </row>
    <row r="10276">
      <c r="A10276" s="41">
        <v>44420.0</v>
      </c>
      <c r="B10276" s="19">
        <v>958973.0</v>
      </c>
      <c r="C10276" s="19">
        <v>0.0</v>
      </c>
      <c r="D10276" s="42">
        <v>20.3</v>
      </c>
      <c r="E10276" s="43">
        <v>1.0</v>
      </c>
      <c r="F10276" s="19" t="s">
        <v>27</v>
      </c>
      <c r="G10276" s="19" t="s">
        <v>28</v>
      </c>
      <c r="H10276" s="44">
        <v>2.5175647E7</v>
      </c>
      <c r="I10276" s="19" t="s">
        <v>77</v>
      </c>
    </row>
    <row r="10277">
      <c r="A10277" s="41">
        <v>44421.0</v>
      </c>
      <c r="B10277" s="19">
        <v>959859.0</v>
      </c>
      <c r="C10277" s="19">
        <v>1.0</v>
      </c>
      <c r="D10277" s="42">
        <v>57.5</v>
      </c>
      <c r="E10277" s="43">
        <v>1.0</v>
      </c>
      <c r="F10277" s="19" t="s">
        <v>27</v>
      </c>
      <c r="G10277" s="19" t="s">
        <v>28</v>
      </c>
      <c r="H10277" s="44">
        <v>2.5175647E7</v>
      </c>
      <c r="I10277" s="19" t="s">
        <v>77</v>
      </c>
    </row>
    <row r="10278">
      <c r="A10278" s="41">
        <v>44409.0</v>
      </c>
      <c r="B10278" s="19">
        <v>949929.0</v>
      </c>
      <c r="C10278" s="19">
        <v>1.0</v>
      </c>
      <c r="D10278" s="42">
        <v>94.0</v>
      </c>
      <c r="E10278" s="43">
        <v>1.0</v>
      </c>
      <c r="F10278" s="19" t="s">
        <v>27</v>
      </c>
      <c r="G10278" s="19" t="s">
        <v>28</v>
      </c>
      <c r="H10278" s="44">
        <v>2.5175647E7</v>
      </c>
      <c r="I10278" s="19" t="s">
        <v>77</v>
      </c>
    </row>
    <row r="10279">
      <c r="A10279" s="41">
        <v>44412.0</v>
      </c>
      <c r="B10279" s="19">
        <v>952585.0</v>
      </c>
      <c r="C10279" s="19">
        <v>0.0</v>
      </c>
      <c r="D10279" s="42">
        <v>99.3</v>
      </c>
      <c r="E10279" s="43">
        <v>1.0</v>
      </c>
      <c r="F10279" s="19" t="s">
        <v>27</v>
      </c>
      <c r="G10279" s="19" t="s">
        <v>28</v>
      </c>
      <c r="H10279" s="44">
        <v>2.5175647E7</v>
      </c>
      <c r="I10279" s="19" t="s">
        <v>77</v>
      </c>
    </row>
    <row r="10280">
      <c r="A10280" s="41">
        <v>44413.0</v>
      </c>
      <c r="B10280" s="19">
        <v>953774.0</v>
      </c>
      <c r="C10280" s="19">
        <v>0.0</v>
      </c>
      <c r="D10280" s="42">
        <v>63.1</v>
      </c>
      <c r="E10280" s="43">
        <v>1.0</v>
      </c>
      <c r="F10280" s="19" t="s">
        <v>27</v>
      </c>
      <c r="G10280" s="19" t="s">
        <v>28</v>
      </c>
      <c r="H10280" s="44">
        <v>2.5175647E7</v>
      </c>
      <c r="I10280" s="19" t="s">
        <v>77</v>
      </c>
    </row>
    <row r="10281">
      <c r="A10281" s="41">
        <v>44414.0</v>
      </c>
      <c r="B10281" s="19">
        <v>954294.0</v>
      </c>
      <c r="C10281" s="19">
        <v>0.0</v>
      </c>
      <c r="D10281" s="42">
        <v>115.5</v>
      </c>
      <c r="E10281" s="43">
        <v>1.0</v>
      </c>
      <c r="F10281" s="19" t="s">
        <v>27</v>
      </c>
      <c r="G10281" s="19" t="s">
        <v>28</v>
      </c>
      <c r="H10281" s="44">
        <v>2.5175647E7</v>
      </c>
      <c r="I10281" s="19" t="s">
        <v>77</v>
      </c>
    </row>
    <row r="10282">
      <c r="A10282" s="41">
        <v>44415.0</v>
      </c>
      <c r="B10282" s="19">
        <v>954704.0</v>
      </c>
      <c r="C10282" s="19">
        <v>0.0</v>
      </c>
      <c r="D10282" s="42">
        <v>38.5</v>
      </c>
      <c r="E10282" s="43">
        <v>1.0</v>
      </c>
      <c r="F10282" s="19" t="s">
        <v>27</v>
      </c>
      <c r="G10282" s="19" t="s">
        <v>28</v>
      </c>
      <c r="H10282" s="44">
        <v>2.5175647E7</v>
      </c>
      <c r="I10282" s="19" t="s">
        <v>77</v>
      </c>
    </row>
    <row r="10283">
      <c r="A10283" s="41">
        <v>44417.0</v>
      </c>
      <c r="B10283" s="19">
        <v>956444.0</v>
      </c>
      <c r="C10283" s="19">
        <v>0.0</v>
      </c>
      <c r="D10283" s="42">
        <v>74.1</v>
      </c>
      <c r="E10283" s="43">
        <v>1.0</v>
      </c>
      <c r="F10283" s="19" t="s">
        <v>27</v>
      </c>
      <c r="G10283" s="19" t="s">
        <v>28</v>
      </c>
      <c r="H10283" s="44">
        <v>2.5175647E7</v>
      </c>
      <c r="I10283" s="19" t="s">
        <v>77</v>
      </c>
    </row>
    <row r="10284">
      <c r="A10284" s="41">
        <v>44419.0</v>
      </c>
      <c r="B10284" s="19">
        <v>958419.0</v>
      </c>
      <c r="C10284" s="19">
        <v>0.0</v>
      </c>
      <c r="D10284" s="42">
        <v>47.5</v>
      </c>
      <c r="E10284" s="43">
        <v>1.0</v>
      </c>
      <c r="F10284" s="19" t="s">
        <v>27</v>
      </c>
      <c r="G10284" s="19" t="s">
        <v>28</v>
      </c>
      <c r="H10284" s="44">
        <v>2.5175647E7</v>
      </c>
      <c r="I10284" s="19" t="s">
        <v>77</v>
      </c>
    </row>
    <row r="10285">
      <c r="A10285" s="41">
        <v>44421.0</v>
      </c>
      <c r="B10285" s="19">
        <v>959596.0</v>
      </c>
      <c r="C10285" s="19">
        <v>1.0</v>
      </c>
      <c r="D10285" s="42">
        <v>63.7</v>
      </c>
      <c r="E10285" s="43">
        <v>1.0</v>
      </c>
      <c r="F10285" s="19" t="s">
        <v>27</v>
      </c>
      <c r="G10285" s="19" t="s">
        <v>28</v>
      </c>
      <c r="H10285" s="44">
        <v>2.5175647E7</v>
      </c>
      <c r="I10285" s="19" t="s">
        <v>77</v>
      </c>
    </row>
    <row r="10286">
      <c r="A10286" s="41">
        <v>44423.0</v>
      </c>
      <c r="B10286" s="19">
        <v>960958.0</v>
      </c>
      <c r="C10286" s="19">
        <v>0.0</v>
      </c>
      <c r="D10286" s="42">
        <v>24.8</v>
      </c>
      <c r="E10286" s="43">
        <v>1.0</v>
      </c>
      <c r="F10286" s="19" t="s">
        <v>27</v>
      </c>
      <c r="G10286" s="19" t="s">
        <v>28</v>
      </c>
      <c r="H10286" s="44">
        <v>2.5175647E7</v>
      </c>
      <c r="I10286" s="19" t="s">
        <v>77</v>
      </c>
    </row>
    <row r="10287">
      <c r="A10287" s="41">
        <v>44423.0</v>
      </c>
      <c r="B10287" s="19">
        <v>960647.0</v>
      </c>
      <c r="C10287" s="19">
        <v>1.0</v>
      </c>
      <c r="D10287" s="42">
        <v>56.2</v>
      </c>
      <c r="E10287" s="43">
        <v>1.0</v>
      </c>
      <c r="F10287" s="19" t="s">
        <v>27</v>
      </c>
      <c r="G10287" s="19" t="s">
        <v>28</v>
      </c>
      <c r="H10287" s="44">
        <v>2.5175647E7</v>
      </c>
      <c r="I10287" s="19" t="s">
        <v>77</v>
      </c>
    </row>
    <row r="10288">
      <c r="A10288" s="41">
        <v>44423.0</v>
      </c>
      <c r="B10288" s="19">
        <v>960809.0</v>
      </c>
      <c r="C10288" s="19">
        <v>0.0</v>
      </c>
      <c r="D10288" s="42">
        <v>253.4</v>
      </c>
      <c r="E10288" s="43">
        <v>1.0</v>
      </c>
      <c r="F10288" s="19" t="s">
        <v>27</v>
      </c>
      <c r="G10288" s="19" t="s">
        <v>28</v>
      </c>
      <c r="H10288" s="44">
        <v>2.5175647E7</v>
      </c>
      <c r="I10288" s="19" t="s">
        <v>77</v>
      </c>
    </row>
    <row r="10289">
      <c r="A10289" s="41">
        <v>44409.0</v>
      </c>
      <c r="B10289" s="19">
        <v>949807.0</v>
      </c>
      <c r="C10289" s="19">
        <v>0.0</v>
      </c>
      <c r="D10289" s="42">
        <v>74.4</v>
      </c>
      <c r="E10289" s="43">
        <v>1.0</v>
      </c>
      <c r="F10289" s="19" t="s">
        <v>27</v>
      </c>
      <c r="G10289" s="19" t="s">
        <v>28</v>
      </c>
      <c r="H10289" s="44">
        <v>2.5175647E7</v>
      </c>
      <c r="I10289" s="19" t="s">
        <v>77</v>
      </c>
    </row>
    <row r="10290">
      <c r="A10290" s="41">
        <v>44410.0</v>
      </c>
      <c r="B10290" s="19">
        <v>950719.0</v>
      </c>
      <c r="C10290" s="19">
        <v>0.0</v>
      </c>
      <c r="D10290" s="42">
        <v>122.6</v>
      </c>
      <c r="E10290" s="43">
        <v>1.0</v>
      </c>
      <c r="F10290" s="19" t="s">
        <v>27</v>
      </c>
      <c r="G10290" s="19" t="s">
        <v>28</v>
      </c>
      <c r="H10290" s="44">
        <v>2.5175647E7</v>
      </c>
      <c r="I10290" s="19" t="s">
        <v>77</v>
      </c>
    </row>
    <row r="10291">
      <c r="A10291" s="41">
        <v>44410.0</v>
      </c>
      <c r="B10291" s="19">
        <v>950558.0</v>
      </c>
      <c r="C10291" s="19">
        <v>0.0</v>
      </c>
      <c r="D10291" s="42">
        <v>38.7</v>
      </c>
      <c r="E10291" s="43">
        <v>1.0</v>
      </c>
      <c r="F10291" s="19" t="s">
        <v>27</v>
      </c>
      <c r="G10291" s="19" t="s">
        <v>28</v>
      </c>
      <c r="H10291" s="44">
        <v>2.5175647E7</v>
      </c>
      <c r="I10291" s="19" t="s">
        <v>77</v>
      </c>
    </row>
    <row r="10292">
      <c r="A10292" s="41">
        <v>44411.0</v>
      </c>
      <c r="B10292" s="19">
        <v>951581.0</v>
      </c>
      <c r="C10292" s="19">
        <v>1.0</v>
      </c>
      <c r="D10292" s="42">
        <v>21.9</v>
      </c>
      <c r="E10292" s="43">
        <v>1.0</v>
      </c>
      <c r="F10292" s="19" t="s">
        <v>27</v>
      </c>
      <c r="G10292" s="19" t="s">
        <v>28</v>
      </c>
      <c r="H10292" s="44">
        <v>2.5175647E7</v>
      </c>
      <c r="I10292" s="19" t="s">
        <v>77</v>
      </c>
    </row>
    <row r="10293">
      <c r="A10293" s="41">
        <v>44411.0</v>
      </c>
      <c r="B10293" s="19">
        <v>951379.0</v>
      </c>
      <c r="C10293" s="19">
        <v>1.0</v>
      </c>
      <c r="D10293" s="42">
        <v>108.5</v>
      </c>
      <c r="E10293" s="43">
        <v>1.0</v>
      </c>
      <c r="F10293" s="19" t="s">
        <v>27</v>
      </c>
      <c r="G10293" s="19" t="s">
        <v>28</v>
      </c>
      <c r="H10293" s="44">
        <v>2.5175647E7</v>
      </c>
      <c r="I10293" s="19" t="s">
        <v>77</v>
      </c>
    </row>
    <row r="10294">
      <c r="A10294" s="41">
        <v>44413.0</v>
      </c>
      <c r="B10294" s="19">
        <v>953376.0</v>
      </c>
      <c r="C10294" s="19">
        <v>0.0</v>
      </c>
      <c r="D10294" s="42">
        <v>118.4</v>
      </c>
      <c r="E10294" s="43">
        <v>1.0</v>
      </c>
      <c r="F10294" s="19" t="s">
        <v>27</v>
      </c>
      <c r="G10294" s="19" t="s">
        <v>28</v>
      </c>
      <c r="H10294" s="44">
        <v>2.5175647E7</v>
      </c>
      <c r="I10294" s="19" t="s">
        <v>77</v>
      </c>
    </row>
    <row r="10295">
      <c r="A10295" s="41">
        <v>44414.0</v>
      </c>
      <c r="B10295" s="19">
        <v>954363.0</v>
      </c>
      <c r="C10295" s="19">
        <v>1.0</v>
      </c>
      <c r="D10295" s="42">
        <v>126.9</v>
      </c>
      <c r="E10295" s="43">
        <v>1.0</v>
      </c>
      <c r="F10295" s="19" t="s">
        <v>27</v>
      </c>
      <c r="G10295" s="19" t="s">
        <v>28</v>
      </c>
      <c r="H10295" s="44">
        <v>2.5175647E7</v>
      </c>
      <c r="I10295" s="19" t="s">
        <v>77</v>
      </c>
    </row>
    <row r="10296">
      <c r="A10296" s="41">
        <v>44415.0</v>
      </c>
      <c r="B10296" s="19">
        <v>955196.0</v>
      </c>
      <c r="C10296" s="19">
        <v>1.0</v>
      </c>
      <c r="D10296" s="42">
        <v>67.3</v>
      </c>
      <c r="E10296" s="43">
        <v>1.0</v>
      </c>
      <c r="F10296" s="19" t="s">
        <v>27</v>
      </c>
      <c r="G10296" s="19" t="s">
        <v>28</v>
      </c>
      <c r="H10296" s="44">
        <v>2.5175647E7</v>
      </c>
      <c r="I10296" s="19" t="s">
        <v>77</v>
      </c>
    </row>
    <row r="10297">
      <c r="A10297" s="41">
        <v>44416.0</v>
      </c>
      <c r="B10297" s="19">
        <v>955541.0</v>
      </c>
      <c r="C10297" s="19">
        <v>0.0</v>
      </c>
      <c r="D10297" s="42">
        <v>127.8</v>
      </c>
      <c r="E10297" s="43">
        <v>1.0</v>
      </c>
      <c r="F10297" s="19" t="s">
        <v>27</v>
      </c>
      <c r="G10297" s="19" t="s">
        <v>28</v>
      </c>
      <c r="H10297" s="44">
        <v>2.5175647E7</v>
      </c>
      <c r="I10297" s="19" t="s">
        <v>77</v>
      </c>
    </row>
    <row r="10298">
      <c r="A10298" s="41">
        <v>44417.0</v>
      </c>
      <c r="B10298" s="19">
        <v>957030.0</v>
      </c>
      <c r="C10298" s="19">
        <v>0.0</v>
      </c>
      <c r="D10298" s="42">
        <v>47.6</v>
      </c>
      <c r="E10298" s="43">
        <v>1.0</v>
      </c>
      <c r="F10298" s="19" t="s">
        <v>27</v>
      </c>
      <c r="G10298" s="19" t="s">
        <v>28</v>
      </c>
      <c r="H10298" s="44">
        <v>2.5175647E7</v>
      </c>
      <c r="I10298" s="19" t="s">
        <v>77</v>
      </c>
    </row>
    <row r="10299">
      <c r="A10299" s="41">
        <v>44421.0</v>
      </c>
      <c r="B10299" s="19">
        <v>959724.0</v>
      </c>
      <c r="C10299" s="19">
        <v>0.0</v>
      </c>
      <c r="D10299" s="42">
        <v>99.2</v>
      </c>
      <c r="E10299" s="43">
        <v>1.0</v>
      </c>
      <c r="F10299" s="19" t="s">
        <v>27</v>
      </c>
      <c r="G10299" s="19" t="s">
        <v>28</v>
      </c>
      <c r="H10299" s="44">
        <v>2.5175647E7</v>
      </c>
      <c r="I10299" s="19" t="s">
        <v>77</v>
      </c>
    </row>
    <row r="10300">
      <c r="A10300" s="41">
        <v>44422.0</v>
      </c>
      <c r="B10300" s="19">
        <v>960216.0</v>
      </c>
      <c r="C10300" s="19">
        <v>0.0</v>
      </c>
      <c r="D10300" s="42">
        <v>144.5</v>
      </c>
      <c r="E10300" s="43">
        <v>1.0</v>
      </c>
      <c r="F10300" s="19" t="s">
        <v>27</v>
      </c>
      <c r="G10300" s="19" t="s">
        <v>28</v>
      </c>
      <c r="H10300" s="44">
        <v>2.5175647E7</v>
      </c>
      <c r="I10300" s="19" t="s">
        <v>77</v>
      </c>
    </row>
    <row r="10301">
      <c r="A10301" s="41">
        <v>44422.0</v>
      </c>
      <c r="B10301" s="19">
        <v>960011.0</v>
      </c>
      <c r="C10301" s="19">
        <v>0.0</v>
      </c>
      <c r="D10301" s="42">
        <v>71.0</v>
      </c>
      <c r="E10301" s="43">
        <v>1.0</v>
      </c>
      <c r="F10301" s="19" t="s">
        <v>27</v>
      </c>
      <c r="G10301" s="19" t="s">
        <v>28</v>
      </c>
      <c r="H10301" s="44">
        <v>2.5175647E7</v>
      </c>
      <c r="I10301" s="19" t="s">
        <v>77</v>
      </c>
    </row>
    <row r="10302">
      <c r="A10302" s="41">
        <v>44423.0</v>
      </c>
      <c r="B10302" s="19">
        <v>960621.0</v>
      </c>
      <c r="C10302" s="19">
        <v>1.0</v>
      </c>
      <c r="D10302" s="42">
        <v>53.3</v>
      </c>
      <c r="E10302" s="43">
        <v>1.0</v>
      </c>
      <c r="F10302" s="19" t="s">
        <v>27</v>
      </c>
      <c r="G10302" s="19" t="s">
        <v>28</v>
      </c>
      <c r="H10302" s="44">
        <v>2.5175647E7</v>
      </c>
      <c r="I10302" s="19" t="s">
        <v>77</v>
      </c>
    </row>
    <row r="10303">
      <c r="A10303" s="41">
        <v>44409.0</v>
      </c>
      <c r="B10303" s="19">
        <v>949635.0</v>
      </c>
      <c r="C10303" s="19">
        <v>0.0</v>
      </c>
      <c r="D10303" s="42">
        <v>64.6</v>
      </c>
      <c r="E10303" s="43">
        <v>1.0</v>
      </c>
      <c r="F10303" s="19" t="s">
        <v>27</v>
      </c>
      <c r="G10303" s="19" t="s">
        <v>28</v>
      </c>
      <c r="H10303" s="44">
        <v>2.5175647E7</v>
      </c>
      <c r="I10303" s="19" t="s">
        <v>77</v>
      </c>
    </row>
    <row r="10304">
      <c r="A10304" s="41">
        <v>44409.0</v>
      </c>
      <c r="B10304" s="19">
        <v>949240.0</v>
      </c>
      <c r="C10304" s="19">
        <v>0.0</v>
      </c>
      <c r="D10304" s="42">
        <v>125.0</v>
      </c>
      <c r="E10304" s="43">
        <v>1.0</v>
      </c>
      <c r="F10304" s="19" t="s">
        <v>27</v>
      </c>
      <c r="G10304" s="19" t="s">
        <v>28</v>
      </c>
      <c r="H10304" s="44">
        <v>2.5175647E7</v>
      </c>
      <c r="I10304" s="19" t="s">
        <v>77</v>
      </c>
    </row>
    <row r="10305">
      <c r="A10305" s="41">
        <v>44410.0</v>
      </c>
      <c r="B10305" s="19">
        <v>950187.0</v>
      </c>
      <c r="C10305" s="19">
        <v>1.0</v>
      </c>
      <c r="D10305" s="42">
        <v>65.2</v>
      </c>
      <c r="E10305" s="43">
        <v>1.0</v>
      </c>
      <c r="F10305" s="19" t="s">
        <v>27</v>
      </c>
      <c r="G10305" s="19" t="s">
        <v>28</v>
      </c>
      <c r="H10305" s="44">
        <v>2.5175647E7</v>
      </c>
      <c r="I10305" s="19" t="s">
        <v>77</v>
      </c>
    </row>
    <row r="10306">
      <c r="A10306" s="41">
        <v>44411.0</v>
      </c>
      <c r="B10306" s="19">
        <v>951143.0</v>
      </c>
      <c r="C10306" s="19">
        <v>0.0</v>
      </c>
      <c r="D10306" s="42">
        <v>59.1</v>
      </c>
      <c r="E10306" s="43">
        <v>1.0</v>
      </c>
      <c r="F10306" s="19" t="s">
        <v>27</v>
      </c>
      <c r="G10306" s="19" t="s">
        <v>28</v>
      </c>
      <c r="H10306" s="44">
        <v>2.5175647E7</v>
      </c>
      <c r="I10306" s="19" t="s">
        <v>77</v>
      </c>
    </row>
    <row r="10307">
      <c r="A10307" s="41">
        <v>44415.0</v>
      </c>
      <c r="B10307" s="19">
        <v>954678.0</v>
      </c>
      <c r="C10307" s="19">
        <v>0.0</v>
      </c>
      <c r="D10307" s="42">
        <v>74.7</v>
      </c>
      <c r="E10307" s="43">
        <v>1.0</v>
      </c>
      <c r="F10307" s="19" t="s">
        <v>27</v>
      </c>
      <c r="G10307" s="19" t="s">
        <v>28</v>
      </c>
      <c r="H10307" s="44">
        <v>2.5175647E7</v>
      </c>
      <c r="I10307" s="19" t="s">
        <v>77</v>
      </c>
    </row>
    <row r="10308">
      <c r="A10308" s="41">
        <v>44418.0</v>
      </c>
      <c r="B10308" s="19">
        <v>957282.0</v>
      </c>
      <c r="C10308" s="19">
        <v>0.0</v>
      </c>
      <c r="D10308" s="42">
        <v>34.5</v>
      </c>
      <c r="E10308" s="43">
        <v>1.0</v>
      </c>
      <c r="F10308" s="19" t="s">
        <v>27</v>
      </c>
      <c r="G10308" s="19" t="s">
        <v>28</v>
      </c>
      <c r="H10308" s="44">
        <v>2.5175647E7</v>
      </c>
      <c r="I10308" s="19" t="s">
        <v>77</v>
      </c>
    </row>
    <row r="10309">
      <c r="A10309" s="41">
        <v>44419.0</v>
      </c>
      <c r="B10309" s="19">
        <v>958490.0</v>
      </c>
      <c r="C10309" s="19">
        <v>0.0</v>
      </c>
      <c r="D10309" s="42">
        <v>37.4</v>
      </c>
      <c r="E10309" s="43">
        <v>1.0</v>
      </c>
      <c r="F10309" s="19" t="s">
        <v>27</v>
      </c>
      <c r="G10309" s="19" t="s">
        <v>28</v>
      </c>
      <c r="H10309" s="44">
        <v>2.5175647E7</v>
      </c>
      <c r="I10309" s="19" t="s">
        <v>77</v>
      </c>
    </row>
    <row r="10310">
      <c r="A10310" s="41">
        <v>44420.0</v>
      </c>
      <c r="B10310" s="19">
        <v>958974.0</v>
      </c>
      <c r="C10310" s="19">
        <v>1.0</v>
      </c>
      <c r="D10310" s="42">
        <v>95.9</v>
      </c>
      <c r="E10310" s="43">
        <v>1.0</v>
      </c>
      <c r="F10310" s="19" t="s">
        <v>27</v>
      </c>
      <c r="G10310" s="19" t="s">
        <v>28</v>
      </c>
      <c r="H10310" s="44">
        <v>2.5175647E7</v>
      </c>
      <c r="I10310" s="19" t="s">
        <v>77</v>
      </c>
    </row>
    <row r="10311">
      <c r="A10311" s="41">
        <v>44420.0</v>
      </c>
      <c r="B10311" s="19">
        <v>958658.0</v>
      </c>
      <c r="C10311" s="19">
        <v>1.0</v>
      </c>
      <c r="D10311" s="42">
        <v>152.0</v>
      </c>
      <c r="E10311" s="43">
        <v>1.0</v>
      </c>
      <c r="F10311" s="19" t="s">
        <v>27</v>
      </c>
      <c r="G10311" s="19" t="s">
        <v>28</v>
      </c>
      <c r="H10311" s="44">
        <v>2.5175647E7</v>
      </c>
      <c r="I10311" s="19" t="s">
        <v>77</v>
      </c>
    </row>
    <row r="10312">
      <c r="A10312" s="41">
        <v>44420.0</v>
      </c>
      <c r="B10312" s="19">
        <v>959006.0</v>
      </c>
      <c r="C10312" s="19">
        <v>0.0</v>
      </c>
      <c r="D10312" s="42">
        <v>64.8</v>
      </c>
      <c r="E10312" s="43">
        <v>1.0</v>
      </c>
      <c r="F10312" s="19" t="s">
        <v>27</v>
      </c>
      <c r="G10312" s="19" t="s">
        <v>28</v>
      </c>
      <c r="H10312" s="44">
        <v>2.5175647E7</v>
      </c>
      <c r="I10312" s="19" t="s">
        <v>77</v>
      </c>
    </row>
    <row r="10313">
      <c r="A10313" s="41">
        <v>44423.0</v>
      </c>
      <c r="B10313" s="19">
        <v>960971.0</v>
      </c>
      <c r="C10313" s="19">
        <v>0.0</v>
      </c>
      <c r="D10313" s="42">
        <v>29.6</v>
      </c>
      <c r="E10313" s="43">
        <v>1.0</v>
      </c>
      <c r="F10313" s="19" t="s">
        <v>27</v>
      </c>
      <c r="G10313" s="19" t="s">
        <v>28</v>
      </c>
      <c r="H10313" s="44">
        <v>2.5175647E7</v>
      </c>
      <c r="I10313" s="19" t="s">
        <v>77</v>
      </c>
    </row>
    <row r="10314">
      <c r="A10314" s="41">
        <v>44423.0</v>
      </c>
      <c r="B10314" s="19">
        <v>960472.0</v>
      </c>
      <c r="C10314" s="19">
        <v>1.0</v>
      </c>
      <c r="D10314" s="42">
        <v>41.9</v>
      </c>
      <c r="E10314" s="43">
        <v>1.0</v>
      </c>
      <c r="F10314" s="19" t="s">
        <v>27</v>
      </c>
      <c r="G10314" s="19" t="s">
        <v>28</v>
      </c>
      <c r="H10314" s="44">
        <v>2.5175647E7</v>
      </c>
      <c r="I10314" s="19" t="s">
        <v>77</v>
      </c>
    </row>
    <row r="10315">
      <c r="A10315" s="41">
        <v>44409.0</v>
      </c>
      <c r="B10315" s="19">
        <v>949593.0</v>
      </c>
      <c r="C10315" s="19">
        <v>1.0</v>
      </c>
      <c r="D10315" s="42">
        <v>161.6</v>
      </c>
      <c r="E10315" s="43">
        <v>1.0</v>
      </c>
      <c r="F10315" s="19" t="s">
        <v>27</v>
      </c>
      <c r="G10315" s="19" t="s">
        <v>28</v>
      </c>
      <c r="H10315" s="44">
        <v>2.5175647E7</v>
      </c>
      <c r="I10315" s="19" t="s">
        <v>77</v>
      </c>
    </row>
    <row r="10316">
      <c r="A10316" s="41">
        <v>44410.0</v>
      </c>
      <c r="B10316" s="19">
        <v>950088.0</v>
      </c>
      <c r="C10316" s="19">
        <v>0.0</v>
      </c>
      <c r="D10316" s="42">
        <v>66.0</v>
      </c>
      <c r="E10316" s="43">
        <v>1.0</v>
      </c>
      <c r="F10316" s="19" t="s">
        <v>27</v>
      </c>
      <c r="G10316" s="19" t="s">
        <v>28</v>
      </c>
      <c r="H10316" s="44">
        <v>2.5175647E7</v>
      </c>
      <c r="I10316" s="19" t="s">
        <v>77</v>
      </c>
    </row>
    <row r="10317">
      <c r="A10317" s="41">
        <v>44410.0</v>
      </c>
      <c r="B10317" s="19">
        <v>950503.0</v>
      </c>
      <c r="C10317" s="19">
        <v>0.0</v>
      </c>
      <c r="D10317" s="42">
        <v>117.7</v>
      </c>
      <c r="E10317" s="43">
        <v>1.0</v>
      </c>
      <c r="F10317" s="19" t="s">
        <v>27</v>
      </c>
      <c r="G10317" s="19" t="s">
        <v>28</v>
      </c>
      <c r="H10317" s="44">
        <v>2.5175647E7</v>
      </c>
      <c r="I10317" s="19" t="s">
        <v>77</v>
      </c>
    </row>
    <row r="10318">
      <c r="A10318" s="41">
        <v>44411.0</v>
      </c>
      <c r="B10318" s="19">
        <v>951222.0</v>
      </c>
      <c r="C10318" s="19">
        <v>0.0</v>
      </c>
      <c r="D10318" s="42">
        <v>55.0</v>
      </c>
      <c r="E10318" s="43">
        <v>1.0</v>
      </c>
      <c r="F10318" s="19" t="s">
        <v>27</v>
      </c>
      <c r="G10318" s="19" t="s">
        <v>28</v>
      </c>
      <c r="H10318" s="44">
        <v>2.5175647E7</v>
      </c>
      <c r="I10318" s="19" t="s">
        <v>77</v>
      </c>
    </row>
    <row r="10319">
      <c r="A10319" s="41">
        <v>44411.0</v>
      </c>
      <c r="B10319" s="19">
        <v>951154.0</v>
      </c>
      <c r="C10319" s="19">
        <v>1.0</v>
      </c>
      <c r="D10319" s="42">
        <v>20.9</v>
      </c>
      <c r="E10319" s="43">
        <v>1.0</v>
      </c>
      <c r="F10319" s="19" t="s">
        <v>27</v>
      </c>
      <c r="G10319" s="19" t="s">
        <v>28</v>
      </c>
      <c r="H10319" s="44">
        <v>2.5175647E7</v>
      </c>
      <c r="I10319" s="19" t="s">
        <v>77</v>
      </c>
    </row>
    <row r="10320">
      <c r="A10320" s="41">
        <v>44411.0</v>
      </c>
      <c r="B10320" s="19">
        <v>951411.0</v>
      </c>
      <c r="C10320" s="19">
        <v>0.0</v>
      </c>
      <c r="D10320" s="42">
        <v>95.7</v>
      </c>
      <c r="E10320" s="43">
        <v>1.0</v>
      </c>
      <c r="F10320" s="19" t="s">
        <v>27</v>
      </c>
      <c r="G10320" s="19" t="s">
        <v>28</v>
      </c>
      <c r="H10320" s="44">
        <v>2.5175647E7</v>
      </c>
      <c r="I10320" s="19" t="s">
        <v>77</v>
      </c>
    </row>
    <row r="10321">
      <c r="A10321" s="41">
        <v>44412.0</v>
      </c>
      <c r="B10321" s="19">
        <v>952444.0</v>
      </c>
      <c r="C10321" s="19">
        <v>1.0</v>
      </c>
      <c r="D10321" s="42">
        <v>39.2</v>
      </c>
      <c r="E10321" s="43">
        <v>1.0</v>
      </c>
      <c r="F10321" s="19" t="s">
        <v>27</v>
      </c>
      <c r="G10321" s="19" t="s">
        <v>28</v>
      </c>
      <c r="H10321" s="44">
        <v>2.5175647E7</v>
      </c>
      <c r="I10321" s="19" t="s">
        <v>77</v>
      </c>
    </row>
    <row r="10322">
      <c r="A10322" s="41">
        <v>44412.0</v>
      </c>
      <c r="B10322" s="19">
        <v>951992.0</v>
      </c>
      <c r="C10322" s="19">
        <v>0.0</v>
      </c>
      <c r="D10322" s="42">
        <v>72.2</v>
      </c>
      <c r="E10322" s="43">
        <v>1.0</v>
      </c>
      <c r="F10322" s="19" t="s">
        <v>27</v>
      </c>
      <c r="G10322" s="19" t="s">
        <v>28</v>
      </c>
      <c r="H10322" s="44">
        <v>2.5175647E7</v>
      </c>
      <c r="I10322" s="19" t="s">
        <v>77</v>
      </c>
    </row>
    <row r="10323">
      <c r="A10323" s="41">
        <v>44414.0</v>
      </c>
      <c r="B10323" s="19">
        <v>954535.0</v>
      </c>
      <c r="C10323" s="19">
        <v>0.0</v>
      </c>
      <c r="D10323" s="42">
        <v>105.5</v>
      </c>
      <c r="E10323" s="43">
        <v>1.0</v>
      </c>
      <c r="F10323" s="19" t="s">
        <v>27</v>
      </c>
      <c r="G10323" s="19" t="s">
        <v>28</v>
      </c>
      <c r="H10323" s="44">
        <v>2.5175647E7</v>
      </c>
      <c r="I10323" s="19" t="s">
        <v>77</v>
      </c>
    </row>
    <row r="10324">
      <c r="A10324" s="41">
        <v>44414.0</v>
      </c>
      <c r="B10324" s="19">
        <v>954181.0</v>
      </c>
      <c r="C10324" s="19">
        <v>0.0</v>
      </c>
      <c r="D10324" s="42">
        <v>71.8</v>
      </c>
      <c r="E10324" s="43">
        <v>1.0</v>
      </c>
      <c r="F10324" s="19" t="s">
        <v>27</v>
      </c>
      <c r="G10324" s="19" t="s">
        <v>28</v>
      </c>
      <c r="H10324" s="44">
        <v>2.5175647E7</v>
      </c>
      <c r="I10324" s="19" t="s">
        <v>77</v>
      </c>
    </row>
    <row r="10325">
      <c r="A10325" s="41">
        <v>44415.0</v>
      </c>
      <c r="B10325" s="19">
        <v>954971.0</v>
      </c>
      <c r="C10325" s="19">
        <v>1.0</v>
      </c>
      <c r="D10325" s="42">
        <v>76.5</v>
      </c>
      <c r="E10325" s="43">
        <v>1.0</v>
      </c>
      <c r="F10325" s="19" t="s">
        <v>27</v>
      </c>
      <c r="G10325" s="19" t="s">
        <v>28</v>
      </c>
      <c r="H10325" s="44">
        <v>2.5175647E7</v>
      </c>
      <c r="I10325" s="19" t="s">
        <v>77</v>
      </c>
    </row>
    <row r="10326">
      <c r="A10326" s="41">
        <v>44416.0</v>
      </c>
      <c r="B10326" s="19">
        <v>955880.0</v>
      </c>
      <c r="C10326" s="19">
        <v>0.0</v>
      </c>
      <c r="D10326" s="42">
        <v>74.2</v>
      </c>
      <c r="E10326" s="43">
        <v>1.0</v>
      </c>
      <c r="F10326" s="19" t="s">
        <v>27</v>
      </c>
      <c r="G10326" s="19" t="s">
        <v>28</v>
      </c>
      <c r="H10326" s="44">
        <v>2.5175647E7</v>
      </c>
      <c r="I10326" s="19" t="s">
        <v>77</v>
      </c>
    </row>
    <row r="10327">
      <c r="A10327" s="41">
        <v>44417.0</v>
      </c>
      <c r="B10327" s="19">
        <v>956484.0</v>
      </c>
      <c r="C10327" s="19">
        <v>0.0</v>
      </c>
      <c r="D10327" s="42">
        <v>57.9</v>
      </c>
      <c r="E10327" s="43">
        <v>1.0</v>
      </c>
      <c r="F10327" s="19" t="s">
        <v>27</v>
      </c>
      <c r="G10327" s="19" t="s">
        <v>28</v>
      </c>
      <c r="H10327" s="44">
        <v>2.5175647E7</v>
      </c>
      <c r="I10327" s="19" t="s">
        <v>77</v>
      </c>
    </row>
    <row r="10328">
      <c r="A10328" s="41">
        <v>44417.0</v>
      </c>
      <c r="B10328" s="19">
        <v>956650.0</v>
      </c>
      <c r="C10328" s="19">
        <v>0.0</v>
      </c>
      <c r="D10328" s="42">
        <v>33.6</v>
      </c>
      <c r="E10328" s="43">
        <v>1.0</v>
      </c>
      <c r="F10328" s="19" t="s">
        <v>27</v>
      </c>
      <c r="G10328" s="19" t="s">
        <v>28</v>
      </c>
      <c r="H10328" s="44">
        <v>2.5175647E7</v>
      </c>
      <c r="I10328" s="19" t="s">
        <v>77</v>
      </c>
    </row>
    <row r="10329">
      <c r="A10329" s="41">
        <v>44418.0</v>
      </c>
      <c r="B10329" s="19">
        <v>957380.0</v>
      </c>
      <c r="C10329" s="19">
        <v>0.0</v>
      </c>
      <c r="D10329" s="42">
        <v>394.5</v>
      </c>
      <c r="E10329" s="43">
        <v>1.0</v>
      </c>
      <c r="F10329" s="19" t="s">
        <v>27</v>
      </c>
      <c r="G10329" s="19" t="s">
        <v>28</v>
      </c>
      <c r="H10329" s="44">
        <v>2.5175647E7</v>
      </c>
      <c r="I10329" s="19" t="s">
        <v>77</v>
      </c>
    </row>
    <row r="10330">
      <c r="A10330" s="41">
        <v>44421.0</v>
      </c>
      <c r="B10330" s="19">
        <v>959633.0</v>
      </c>
      <c r="C10330" s="19">
        <v>0.0</v>
      </c>
      <c r="D10330" s="42">
        <v>210.9</v>
      </c>
      <c r="E10330" s="43">
        <v>1.0</v>
      </c>
      <c r="F10330" s="19" t="s">
        <v>27</v>
      </c>
      <c r="G10330" s="19" t="s">
        <v>28</v>
      </c>
      <c r="H10330" s="44">
        <v>2.5175647E7</v>
      </c>
      <c r="I10330" s="19" t="s">
        <v>77</v>
      </c>
    </row>
    <row r="10331">
      <c r="A10331" s="41">
        <v>44421.0</v>
      </c>
      <c r="B10331" s="19">
        <v>959771.0</v>
      </c>
      <c r="C10331" s="19">
        <v>0.0</v>
      </c>
      <c r="D10331" s="42">
        <v>65.5</v>
      </c>
      <c r="E10331" s="43">
        <v>1.0</v>
      </c>
      <c r="F10331" s="19" t="s">
        <v>27</v>
      </c>
      <c r="G10331" s="19" t="s">
        <v>28</v>
      </c>
      <c r="H10331" s="44">
        <v>2.5175647E7</v>
      </c>
      <c r="I10331" s="19" t="s">
        <v>77</v>
      </c>
    </row>
    <row r="10332">
      <c r="A10332" s="41">
        <v>44409.0</v>
      </c>
      <c r="B10332" s="19">
        <v>949291.0</v>
      </c>
      <c r="C10332" s="19">
        <v>0.0</v>
      </c>
      <c r="D10332" s="42">
        <v>34.6</v>
      </c>
      <c r="E10332" s="43">
        <v>1.0</v>
      </c>
      <c r="F10332" s="19" t="s">
        <v>27</v>
      </c>
      <c r="G10332" s="19" t="s">
        <v>28</v>
      </c>
      <c r="H10332" s="44">
        <v>2.5175647E7</v>
      </c>
      <c r="I10332" s="19" t="s">
        <v>77</v>
      </c>
    </row>
    <row r="10333">
      <c r="A10333" s="41">
        <v>44410.0</v>
      </c>
      <c r="B10333" s="19">
        <v>950105.0</v>
      </c>
      <c r="C10333" s="19">
        <v>0.0</v>
      </c>
      <c r="D10333" s="42">
        <v>63.6</v>
      </c>
      <c r="E10333" s="43">
        <v>1.0</v>
      </c>
      <c r="F10333" s="19" t="s">
        <v>27</v>
      </c>
      <c r="G10333" s="19" t="s">
        <v>28</v>
      </c>
      <c r="H10333" s="44">
        <v>2.5175647E7</v>
      </c>
      <c r="I10333" s="19" t="s">
        <v>77</v>
      </c>
    </row>
    <row r="10334">
      <c r="A10334" s="41">
        <v>44410.0</v>
      </c>
      <c r="B10334" s="19">
        <v>950093.0</v>
      </c>
      <c r="C10334" s="19">
        <v>0.0</v>
      </c>
      <c r="D10334" s="42">
        <v>154.7</v>
      </c>
      <c r="E10334" s="43">
        <v>1.0</v>
      </c>
      <c r="F10334" s="19" t="s">
        <v>27</v>
      </c>
      <c r="G10334" s="19" t="s">
        <v>28</v>
      </c>
      <c r="H10334" s="44">
        <v>2.5175647E7</v>
      </c>
      <c r="I10334" s="19" t="s">
        <v>77</v>
      </c>
    </row>
    <row r="10335">
      <c r="A10335" s="41">
        <v>44410.0</v>
      </c>
      <c r="B10335" s="19">
        <v>950378.0</v>
      </c>
      <c r="C10335" s="19">
        <v>1.0</v>
      </c>
      <c r="D10335" s="42">
        <v>91.4</v>
      </c>
      <c r="E10335" s="43">
        <v>1.0</v>
      </c>
      <c r="F10335" s="19" t="s">
        <v>27</v>
      </c>
      <c r="G10335" s="19" t="s">
        <v>28</v>
      </c>
      <c r="H10335" s="44">
        <v>2.5175647E7</v>
      </c>
      <c r="I10335" s="19" t="s">
        <v>77</v>
      </c>
    </row>
    <row r="10336">
      <c r="A10336" s="41">
        <v>44414.0</v>
      </c>
      <c r="B10336" s="19">
        <v>954084.0</v>
      </c>
      <c r="C10336" s="19">
        <v>0.0</v>
      </c>
      <c r="D10336" s="42">
        <v>47.6</v>
      </c>
      <c r="E10336" s="43">
        <v>1.0</v>
      </c>
      <c r="F10336" s="19" t="s">
        <v>27</v>
      </c>
      <c r="G10336" s="19" t="s">
        <v>28</v>
      </c>
      <c r="H10336" s="44">
        <v>2.5175647E7</v>
      </c>
      <c r="I10336" s="19" t="s">
        <v>77</v>
      </c>
    </row>
    <row r="10337">
      <c r="A10337" s="41">
        <v>44414.0</v>
      </c>
      <c r="B10337" s="19">
        <v>954032.0</v>
      </c>
      <c r="C10337" s="19">
        <v>0.0</v>
      </c>
      <c r="D10337" s="42">
        <v>57.0</v>
      </c>
      <c r="E10337" s="43">
        <v>1.0</v>
      </c>
      <c r="F10337" s="19" t="s">
        <v>27</v>
      </c>
      <c r="G10337" s="19" t="s">
        <v>28</v>
      </c>
      <c r="H10337" s="44">
        <v>2.5175647E7</v>
      </c>
      <c r="I10337" s="19" t="s">
        <v>77</v>
      </c>
    </row>
    <row r="10338">
      <c r="A10338" s="41">
        <v>44415.0</v>
      </c>
      <c r="B10338" s="19">
        <v>954906.0</v>
      </c>
      <c r="C10338" s="19">
        <v>1.0</v>
      </c>
      <c r="D10338" s="42">
        <v>22.1</v>
      </c>
      <c r="E10338" s="43">
        <v>1.0</v>
      </c>
      <c r="F10338" s="19" t="s">
        <v>27</v>
      </c>
      <c r="G10338" s="19" t="s">
        <v>28</v>
      </c>
      <c r="H10338" s="44">
        <v>2.5175647E7</v>
      </c>
      <c r="I10338" s="19" t="s">
        <v>77</v>
      </c>
    </row>
    <row r="10339">
      <c r="A10339" s="41">
        <v>44415.0</v>
      </c>
      <c r="B10339" s="19">
        <v>954682.0</v>
      </c>
      <c r="C10339" s="19">
        <v>1.0</v>
      </c>
      <c r="D10339" s="42">
        <v>63.5</v>
      </c>
      <c r="E10339" s="43">
        <v>1.0</v>
      </c>
      <c r="F10339" s="19" t="s">
        <v>27</v>
      </c>
      <c r="G10339" s="19" t="s">
        <v>28</v>
      </c>
      <c r="H10339" s="44">
        <v>2.5175647E7</v>
      </c>
      <c r="I10339" s="19" t="s">
        <v>77</v>
      </c>
    </row>
    <row r="10340">
      <c r="A10340" s="41">
        <v>44416.0</v>
      </c>
      <c r="B10340" s="19">
        <v>955355.0</v>
      </c>
      <c r="C10340" s="19">
        <v>0.0</v>
      </c>
      <c r="D10340" s="42">
        <v>157.0</v>
      </c>
      <c r="E10340" s="43">
        <v>1.0</v>
      </c>
      <c r="F10340" s="19" t="s">
        <v>27</v>
      </c>
      <c r="G10340" s="19" t="s">
        <v>28</v>
      </c>
      <c r="H10340" s="44">
        <v>2.5175647E7</v>
      </c>
      <c r="I10340" s="19" t="s">
        <v>77</v>
      </c>
    </row>
    <row r="10341">
      <c r="A10341" s="41">
        <v>44417.0</v>
      </c>
      <c r="B10341" s="19">
        <v>956999.0</v>
      </c>
      <c r="C10341" s="19">
        <v>0.0</v>
      </c>
      <c r="D10341" s="42">
        <v>49.1</v>
      </c>
      <c r="E10341" s="43">
        <v>1.0</v>
      </c>
      <c r="F10341" s="19" t="s">
        <v>27</v>
      </c>
      <c r="G10341" s="19" t="s">
        <v>28</v>
      </c>
      <c r="H10341" s="44">
        <v>2.5175647E7</v>
      </c>
      <c r="I10341" s="19" t="s">
        <v>77</v>
      </c>
    </row>
    <row r="10342">
      <c r="A10342" s="41">
        <v>44418.0</v>
      </c>
      <c r="B10342" s="19">
        <v>957724.0</v>
      </c>
      <c r="C10342" s="19">
        <v>0.0</v>
      </c>
      <c r="D10342" s="42">
        <v>94.0</v>
      </c>
      <c r="E10342" s="43">
        <v>1.0</v>
      </c>
      <c r="F10342" s="19" t="s">
        <v>27</v>
      </c>
      <c r="G10342" s="19" t="s">
        <v>28</v>
      </c>
      <c r="H10342" s="44">
        <v>2.5175647E7</v>
      </c>
      <c r="I10342" s="19" t="s">
        <v>77</v>
      </c>
    </row>
    <row r="10343">
      <c r="A10343" s="41">
        <v>44420.0</v>
      </c>
      <c r="B10343" s="19">
        <v>958803.0</v>
      </c>
      <c r="C10343" s="19">
        <v>0.0</v>
      </c>
      <c r="D10343" s="42">
        <v>25.3</v>
      </c>
      <c r="E10343" s="43">
        <v>1.0</v>
      </c>
      <c r="F10343" s="19" t="s">
        <v>27</v>
      </c>
      <c r="G10343" s="19" t="s">
        <v>28</v>
      </c>
      <c r="H10343" s="44">
        <v>2.5175647E7</v>
      </c>
      <c r="I10343" s="19" t="s">
        <v>77</v>
      </c>
    </row>
    <row r="10344">
      <c r="A10344" s="41">
        <v>44421.0</v>
      </c>
      <c r="B10344" s="19">
        <v>959735.0</v>
      </c>
      <c r="C10344" s="19">
        <v>0.0</v>
      </c>
      <c r="D10344" s="42">
        <v>19.6</v>
      </c>
      <c r="E10344" s="43">
        <v>1.0</v>
      </c>
      <c r="F10344" s="19" t="s">
        <v>27</v>
      </c>
      <c r="G10344" s="19" t="s">
        <v>28</v>
      </c>
      <c r="H10344" s="44">
        <v>2.5175647E7</v>
      </c>
      <c r="I10344" s="19" t="s">
        <v>77</v>
      </c>
    </row>
    <row r="10345">
      <c r="A10345" s="41">
        <v>44421.0</v>
      </c>
      <c r="B10345" s="19">
        <v>959475.0</v>
      </c>
      <c r="C10345" s="19">
        <v>0.0</v>
      </c>
      <c r="D10345" s="42">
        <v>36.6</v>
      </c>
      <c r="E10345" s="43">
        <v>1.0</v>
      </c>
      <c r="F10345" s="19" t="s">
        <v>27</v>
      </c>
      <c r="G10345" s="19" t="s">
        <v>28</v>
      </c>
      <c r="H10345" s="44">
        <v>2.5175647E7</v>
      </c>
      <c r="I10345" s="19" t="s">
        <v>77</v>
      </c>
    </row>
    <row r="10346">
      <c r="A10346" s="41">
        <v>44421.0</v>
      </c>
      <c r="B10346" s="19">
        <v>959884.0</v>
      </c>
      <c r="C10346" s="19">
        <v>1.0</v>
      </c>
      <c r="D10346" s="42">
        <v>39.3</v>
      </c>
      <c r="E10346" s="43">
        <v>1.0</v>
      </c>
      <c r="F10346" s="19" t="s">
        <v>27</v>
      </c>
      <c r="G10346" s="19" t="s">
        <v>28</v>
      </c>
      <c r="H10346" s="44">
        <v>2.5175647E7</v>
      </c>
      <c r="I10346" s="19" t="s">
        <v>77</v>
      </c>
    </row>
    <row r="10347">
      <c r="A10347" s="41">
        <v>44409.0</v>
      </c>
      <c r="B10347" s="19">
        <v>949385.0</v>
      </c>
      <c r="C10347" s="19">
        <v>1.0</v>
      </c>
      <c r="D10347" s="42">
        <v>105.6</v>
      </c>
      <c r="E10347" s="43">
        <v>1.0</v>
      </c>
      <c r="F10347" s="19" t="s">
        <v>27</v>
      </c>
      <c r="G10347" s="19" t="s">
        <v>28</v>
      </c>
      <c r="H10347" s="44">
        <v>2.5175647E7</v>
      </c>
      <c r="I10347" s="19" t="s">
        <v>77</v>
      </c>
    </row>
    <row r="10348">
      <c r="A10348" s="41">
        <v>44411.0</v>
      </c>
      <c r="B10348" s="19">
        <v>951506.0</v>
      </c>
      <c r="C10348" s="19">
        <v>1.0</v>
      </c>
      <c r="D10348" s="42">
        <v>124.7</v>
      </c>
      <c r="E10348" s="43">
        <v>1.0</v>
      </c>
      <c r="F10348" s="19" t="s">
        <v>27</v>
      </c>
      <c r="G10348" s="19" t="s">
        <v>28</v>
      </c>
      <c r="H10348" s="44">
        <v>2.5175647E7</v>
      </c>
      <c r="I10348" s="19" t="s">
        <v>77</v>
      </c>
    </row>
    <row r="10349">
      <c r="A10349" s="41">
        <v>44411.0</v>
      </c>
      <c r="B10349" s="19">
        <v>951654.0</v>
      </c>
      <c r="C10349" s="19">
        <v>0.0</v>
      </c>
      <c r="D10349" s="42">
        <v>68.3</v>
      </c>
      <c r="E10349" s="43">
        <v>1.0</v>
      </c>
      <c r="F10349" s="19" t="s">
        <v>27</v>
      </c>
      <c r="G10349" s="19" t="s">
        <v>28</v>
      </c>
      <c r="H10349" s="44">
        <v>2.5175647E7</v>
      </c>
      <c r="I10349" s="19" t="s">
        <v>77</v>
      </c>
    </row>
    <row r="10350">
      <c r="A10350" s="41">
        <v>44411.0</v>
      </c>
      <c r="B10350" s="19">
        <v>951555.0</v>
      </c>
      <c r="C10350" s="19">
        <v>1.0</v>
      </c>
      <c r="D10350" s="42">
        <v>93.6</v>
      </c>
      <c r="E10350" s="43">
        <v>1.0</v>
      </c>
      <c r="F10350" s="19" t="s">
        <v>27</v>
      </c>
      <c r="G10350" s="19" t="s">
        <v>28</v>
      </c>
      <c r="H10350" s="44">
        <v>2.5175647E7</v>
      </c>
      <c r="I10350" s="19" t="s">
        <v>77</v>
      </c>
    </row>
    <row r="10351">
      <c r="A10351" s="41">
        <v>44411.0</v>
      </c>
      <c r="B10351" s="19">
        <v>951797.0</v>
      </c>
      <c r="C10351" s="19">
        <v>0.0</v>
      </c>
      <c r="D10351" s="42">
        <v>63.4</v>
      </c>
      <c r="E10351" s="43">
        <v>1.0</v>
      </c>
      <c r="F10351" s="19" t="s">
        <v>27</v>
      </c>
      <c r="G10351" s="19" t="s">
        <v>28</v>
      </c>
      <c r="H10351" s="44">
        <v>2.5175647E7</v>
      </c>
      <c r="I10351" s="19" t="s">
        <v>77</v>
      </c>
    </row>
    <row r="10352">
      <c r="A10352" s="41">
        <v>44412.0</v>
      </c>
      <c r="B10352" s="19">
        <v>952031.0</v>
      </c>
      <c r="C10352" s="19">
        <v>1.0</v>
      </c>
      <c r="D10352" s="42">
        <v>108.8</v>
      </c>
      <c r="E10352" s="43">
        <v>1.0</v>
      </c>
      <c r="F10352" s="19" t="s">
        <v>27</v>
      </c>
      <c r="G10352" s="19" t="s">
        <v>28</v>
      </c>
      <c r="H10352" s="44">
        <v>2.5175647E7</v>
      </c>
      <c r="I10352" s="19" t="s">
        <v>77</v>
      </c>
    </row>
    <row r="10353">
      <c r="A10353" s="41">
        <v>44415.0</v>
      </c>
      <c r="B10353" s="19">
        <v>955103.0</v>
      </c>
      <c r="C10353" s="19">
        <v>0.0</v>
      </c>
      <c r="D10353" s="42">
        <v>51.5</v>
      </c>
      <c r="E10353" s="43">
        <v>1.0</v>
      </c>
      <c r="F10353" s="19" t="s">
        <v>27</v>
      </c>
      <c r="G10353" s="19" t="s">
        <v>28</v>
      </c>
      <c r="H10353" s="44">
        <v>2.5175647E7</v>
      </c>
      <c r="I10353" s="19" t="s">
        <v>77</v>
      </c>
    </row>
    <row r="10354">
      <c r="A10354" s="41">
        <v>44421.0</v>
      </c>
      <c r="B10354" s="19">
        <v>959968.0</v>
      </c>
      <c r="C10354" s="19">
        <v>0.0</v>
      </c>
      <c r="D10354" s="42">
        <v>50.4</v>
      </c>
      <c r="E10354" s="43">
        <v>1.0</v>
      </c>
      <c r="F10354" s="19" t="s">
        <v>27</v>
      </c>
      <c r="G10354" s="19" t="s">
        <v>28</v>
      </c>
      <c r="H10354" s="44">
        <v>2.5175647E7</v>
      </c>
      <c r="I10354" s="19" t="s">
        <v>77</v>
      </c>
    </row>
    <row r="10355">
      <c r="A10355" s="41">
        <v>44421.0</v>
      </c>
      <c r="B10355" s="19">
        <v>959521.0</v>
      </c>
      <c r="C10355" s="19">
        <v>1.0</v>
      </c>
      <c r="D10355" s="42">
        <v>81.8</v>
      </c>
      <c r="E10355" s="43">
        <v>1.0</v>
      </c>
      <c r="F10355" s="19" t="s">
        <v>27</v>
      </c>
      <c r="G10355" s="19" t="s">
        <v>28</v>
      </c>
      <c r="H10355" s="44">
        <v>2.5175647E7</v>
      </c>
      <c r="I10355" s="19" t="s">
        <v>77</v>
      </c>
    </row>
    <row r="10356">
      <c r="A10356" s="41">
        <v>44422.0</v>
      </c>
      <c r="B10356" s="19">
        <v>960354.0</v>
      </c>
      <c r="C10356" s="19">
        <v>0.0</v>
      </c>
      <c r="D10356" s="42">
        <v>19.7</v>
      </c>
      <c r="E10356" s="43">
        <v>1.0</v>
      </c>
      <c r="F10356" s="19" t="s">
        <v>27</v>
      </c>
      <c r="G10356" s="19" t="s">
        <v>28</v>
      </c>
      <c r="H10356" s="44">
        <v>2.5175647E7</v>
      </c>
      <c r="I10356" s="19" t="s">
        <v>77</v>
      </c>
    </row>
    <row r="10357">
      <c r="A10357" s="41">
        <v>44409.0</v>
      </c>
      <c r="B10357" s="19">
        <v>949950.0</v>
      </c>
      <c r="C10357" s="19">
        <v>1.0</v>
      </c>
      <c r="D10357" s="42">
        <v>96.1</v>
      </c>
      <c r="E10357" s="43">
        <v>1.0</v>
      </c>
      <c r="F10357" s="19" t="s">
        <v>27</v>
      </c>
      <c r="G10357" s="19" t="s">
        <v>28</v>
      </c>
      <c r="H10357" s="44">
        <v>2.5175647E7</v>
      </c>
      <c r="I10357" s="19" t="s">
        <v>77</v>
      </c>
    </row>
    <row r="10358">
      <c r="A10358" s="41">
        <v>44409.0</v>
      </c>
      <c r="B10358" s="19">
        <v>949894.0</v>
      </c>
      <c r="C10358" s="19">
        <v>0.0</v>
      </c>
      <c r="D10358" s="42">
        <v>56.0</v>
      </c>
      <c r="E10358" s="43">
        <v>1.0</v>
      </c>
      <c r="F10358" s="19" t="s">
        <v>27</v>
      </c>
      <c r="G10358" s="19" t="s">
        <v>28</v>
      </c>
      <c r="H10358" s="44">
        <v>2.5175647E7</v>
      </c>
      <c r="I10358" s="19" t="s">
        <v>77</v>
      </c>
    </row>
    <row r="10359">
      <c r="A10359" s="41">
        <v>44410.0</v>
      </c>
      <c r="B10359" s="19">
        <v>950089.0</v>
      </c>
      <c r="C10359" s="19">
        <v>0.0</v>
      </c>
      <c r="D10359" s="42">
        <v>33.4</v>
      </c>
      <c r="E10359" s="43">
        <v>1.0</v>
      </c>
      <c r="F10359" s="19" t="s">
        <v>27</v>
      </c>
      <c r="G10359" s="19" t="s">
        <v>28</v>
      </c>
      <c r="H10359" s="44">
        <v>2.5175647E7</v>
      </c>
      <c r="I10359" s="19" t="s">
        <v>77</v>
      </c>
    </row>
    <row r="10360">
      <c r="A10360" s="41">
        <v>44413.0</v>
      </c>
      <c r="B10360" s="19">
        <v>953592.0</v>
      </c>
      <c r="C10360" s="19">
        <v>0.0</v>
      </c>
      <c r="D10360" s="42">
        <v>77.8</v>
      </c>
      <c r="E10360" s="43">
        <v>1.0</v>
      </c>
      <c r="F10360" s="19" t="s">
        <v>27</v>
      </c>
      <c r="G10360" s="19" t="s">
        <v>28</v>
      </c>
      <c r="H10360" s="44">
        <v>2.5175647E7</v>
      </c>
      <c r="I10360" s="19" t="s">
        <v>77</v>
      </c>
    </row>
    <row r="10361">
      <c r="A10361" s="41">
        <v>44413.0</v>
      </c>
      <c r="B10361" s="19">
        <v>952971.0</v>
      </c>
      <c r="C10361" s="19">
        <v>0.0</v>
      </c>
      <c r="D10361" s="42">
        <v>77.9</v>
      </c>
      <c r="E10361" s="43">
        <v>1.0</v>
      </c>
      <c r="F10361" s="19" t="s">
        <v>27</v>
      </c>
      <c r="G10361" s="19" t="s">
        <v>28</v>
      </c>
      <c r="H10361" s="44">
        <v>2.5175647E7</v>
      </c>
      <c r="I10361" s="19" t="s">
        <v>77</v>
      </c>
    </row>
    <row r="10362">
      <c r="A10362" s="41">
        <v>44413.0</v>
      </c>
      <c r="B10362" s="19">
        <v>952955.0</v>
      </c>
      <c r="C10362" s="19">
        <v>1.0</v>
      </c>
      <c r="D10362" s="42">
        <v>49.8</v>
      </c>
      <c r="E10362" s="43">
        <v>1.0</v>
      </c>
      <c r="F10362" s="19" t="s">
        <v>27</v>
      </c>
      <c r="G10362" s="19" t="s">
        <v>28</v>
      </c>
      <c r="H10362" s="44">
        <v>2.5175647E7</v>
      </c>
      <c r="I10362" s="19" t="s">
        <v>77</v>
      </c>
    </row>
    <row r="10363">
      <c r="A10363" s="41">
        <v>44414.0</v>
      </c>
      <c r="B10363" s="19">
        <v>954489.0</v>
      </c>
      <c r="C10363" s="19">
        <v>0.0</v>
      </c>
      <c r="D10363" s="42">
        <v>45.5</v>
      </c>
      <c r="E10363" s="43">
        <v>1.0</v>
      </c>
      <c r="F10363" s="19" t="s">
        <v>27</v>
      </c>
      <c r="G10363" s="19" t="s">
        <v>28</v>
      </c>
      <c r="H10363" s="44">
        <v>2.5175647E7</v>
      </c>
      <c r="I10363" s="19" t="s">
        <v>77</v>
      </c>
    </row>
    <row r="10364">
      <c r="A10364" s="41">
        <v>44416.0</v>
      </c>
      <c r="B10364" s="19">
        <v>955495.0</v>
      </c>
      <c r="C10364" s="19">
        <v>0.0</v>
      </c>
      <c r="D10364" s="42">
        <v>116.3</v>
      </c>
      <c r="E10364" s="43">
        <v>1.0</v>
      </c>
      <c r="F10364" s="19" t="s">
        <v>27</v>
      </c>
      <c r="G10364" s="19" t="s">
        <v>28</v>
      </c>
      <c r="H10364" s="44">
        <v>2.5175647E7</v>
      </c>
      <c r="I10364" s="19" t="s">
        <v>77</v>
      </c>
    </row>
    <row r="10365">
      <c r="A10365" s="41">
        <v>44417.0</v>
      </c>
      <c r="B10365" s="19">
        <v>956606.0</v>
      </c>
      <c r="C10365" s="19">
        <v>0.0</v>
      </c>
      <c r="D10365" s="42">
        <v>42.5</v>
      </c>
      <c r="E10365" s="43">
        <v>1.0</v>
      </c>
      <c r="F10365" s="19" t="s">
        <v>27</v>
      </c>
      <c r="G10365" s="19" t="s">
        <v>28</v>
      </c>
      <c r="H10365" s="44">
        <v>2.5175647E7</v>
      </c>
      <c r="I10365" s="19" t="s">
        <v>77</v>
      </c>
    </row>
    <row r="10366">
      <c r="A10366" s="41">
        <v>44417.0</v>
      </c>
      <c r="B10366" s="19">
        <v>956801.0</v>
      </c>
      <c r="C10366" s="19">
        <v>0.0</v>
      </c>
      <c r="D10366" s="42">
        <v>99.7</v>
      </c>
      <c r="E10366" s="43">
        <v>1.0</v>
      </c>
      <c r="F10366" s="19" t="s">
        <v>27</v>
      </c>
      <c r="G10366" s="19" t="s">
        <v>28</v>
      </c>
      <c r="H10366" s="44">
        <v>2.5175647E7</v>
      </c>
      <c r="I10366" s="19" t="s">
        <v>77</v>
      </c>
    </row>
    <row r="10367">
      <c r="A10367" s="41">
        <v>44417.0</v>
      </c>
      <c r="B10367" s="19">
        <v>956682.0</v>
      </c>
      <c r="C10367" s="19">
        <v>0.0</v>
      </c>
      <c r="D10367" s="42">
        <v>112.5</v>
      </c>
      <c r="E10367" s="43">
        <v>1.0</v>
      </c>
      <c r="F10367" s="19" t="s">
        <v>27</v>
      </c>
      <c r="G10367" s="19" t="s">
        <v>28</v>
      </c>
      <c r="H10367" s="44">
        <v>2.5175647E7</v>
      </c>
      <c r="I10367" s="19" t="s">
        <v>77</v>
      </c>
    </row>
    <row r="10368">
      <c r="A10368" s="41">
        <v>44419.0</v>
      </c>
      <c r="B10368" s="19">
        <v>958325.0</v>
      </c>
      <c r="C10368" s="19">
        <v>0.0</v>
      </c>
      <c r="D10368" s="42">
        <v>12.8</v>
      </c>
      <c r="E10368" s="43">
        <v>1.0</v>
      </c>
      <c r="F10368" s="19" t="s">
        <v>27</v>
      </c>
      <c r="G10368" s="19" t="s">
        <v>28</v>
      </c>
      <c r="H10368" s="44">
        <v>2.5175647E7</v>
      </c>
      <c r="I10368" s="19" t="s">
        <v>77</v>
      </c>
    </row>
    <row r="10369">
      <c r="A10369" s="41">
        <v>44420.0</v>
      </c>
      <c r="B10369" s="19">
        <v>959090.0</v>
      </c>
      <c r="C10369" s="19">
        <v>1.0</v>
      </c>
      <c r="D10369" s="42">
        <v>88.3</v>
      </c>
      <c r="E10369" s="43">
        <v>1.0</v>
      </c>
      <c r="F10369" s="19" t="s">
        <v>27</v>
      </c>
      <c r="G10369" s="19" t="s">
        <v>28</v>
      </c>
      <c r="H10369" s="44">
        <v>2.5175647E7</v>
      </c>
      <c r="I10369" s="19" t="s">
        <v>77</v>
      </c>
    </row>
    <row r="10370">
      <c r="A10370" s="41">
        <v>44422.0</v>
      </c>
      <c r="B10370" s="19">
        <v>960415.0</v>
      </c>
      <c r="C10370" s="19">
        <v>0.0</v>
      </c>
      <c r="D10370" s="42">
        <v>57.8</v>
      </c>
      <c r="E10370" s="43">
        <v>1.0</v>
      </c>
      <c r="F10370" s="19" t="s">
        <v>27</v>
      </c>
      <c r="G10370" s="19" t="s">
        <v>28</v>
      </c>
      <c r="H10370" s="44">
        <v>2.5175647E7</v>
      </c>
      <c r="I10370" s="19" t="s">
        <v>77</v>
      </c>
    </row>
    <row r="10371">
      <c r="A10371" s="41">
        <v>44423.0</v>
      </c>
      <c r="B10371" s="19">
        <v>961077.0</v>
      </c>
      <c r="C10371" s="19">
        <v>1.0</v>
      </c>
      <c r="D10371" s="42">
        <v>119.0</v>
      </c>
      <c r="E10371" s="43">
        <v>1.0</v>
      </c>
      <c r="F10371" s="19" t="s">
        <v>27</v>
      </c>
      <c r="G10371" s="19" t="s">
        <v>28</v>
      </c>
      <c r="H10371" s="44">
        <v>2.5175647E7</v>
      </c>
      <c r="I10371" s="19" t="s">
        <v>77</v>
      </c>
    </row>
    <row r="10372">
      <c r="A10372" s="41">
        <v>44423.0</v>
      </c>
      <c r="B10372" s="19">
        <v>960800.0</v>
      </c>
      <c r="C10372" s="19">
        <v>1.0</v>
      </c>
      <c r="D10372" s="42">
        <v>37.4</v>
      </c>
      <c r="E10372" s="43">
        <v>1.0</v>
      </c>
      <c r="F10372" s="19" t="s">
        <v>27</v>
      </c>
      <c r="G10372" s="19" t="s">
        <v>28</v>
      </c>
      <c r="H10372" s="44">
        <v>2.5175647E7</v>
      </c>
      <c r="I10372" s="19" t="s">
        <v>77</v>
      </c>
    </row>
    <row r="10373">
      <c r="A10373" s="41">
        <v>44409.0</v>
      </c>
      <c r="B10373" s="19">
        <v>949686.0</v>
      </c>
      <c r="C10373" s="19">
        <v>0.0</v>
      </c>
      <c r="D10373" s="42">
        <v>366.3</v>
      </c>
      <c r="E10373" s="43">
        <v>1.0</v>
      </c>
      <c r="F10373" s="19" t="s">
        <v>27</v>
      </c>
      <c r="G10373" s="19" t="s">
        <v>28</v>
      </c>
      <c r="H10373" s="44">
        <v>2.5175647E7</v>
      </c>
      <c r="I10373" s="19" t="s">
        <v>77</v>
      </c>
    </row>
    <row r="10374">
      <c r="A10374" s="41">
        <v>44409.0</v>
      </c>
      <c r="B10374" s="19">
        <v>949522.0</v>
      </c>
      <c r="C10374" s="19">
        <v>0.0</v>
      </c>
      <c r="D10374" s="42">
        <v>36.3</v>
      </c>
      <c r="E10374" s="43">
        <v>1.0</v>
      </c>
      <c r="F10374" s="19" t="s">
        <v>27</v>
      </c>
      <c r="G10374" s="19" t="s">
        <v>28</v>
      </c>
      <c r="H10374" s="44">
        <v>2.5175647E7</v>
      </c>
      <c r="I10374" s="19" t="s">
        <v>77</v>
      </c>
    </row>
    <row r="10375">
      <c r="A10375" s="41">
        <v>44410.0</v>
      </c>
      <c r="B10375" s="19">
        <v>950784.0</v>
      </c>
      <c r="C10375" s="19">
        <v>1.0</v>
      </c>
      <c r="D10375" s="42">
        <v>66.1</v>
      </c>
      <c r="E10375" s="43">
        <v>1.0</v>
      </c>
      <c r="F10375" s="19" t="s">
        <v>27</v>
      </c>
      <c r="G10375" s="19" t="s">
        <v>28</v>
      </c>
      <c r="H10375" s="44">
        <v>2.5175647E7</v>
      </c>
      <c r="I10375" s="19" t="s">
        <v>77</v>
      </c>
    </row>
    <row r="10376">
      <c r="A10376" s="41">
        <v>44410.0</v>
      </c>
      <c r="B10376" s="19">
        <v>950997.0</v>
      </c>
      <c r="C10376" s="19">
        <v>0.0</v>
      </c>
      <c r="D10376" s="42">
        <v>40.5</v>
      </c>
      <c r="E10376" s="43">
        <v>1.0</v>
      </c>
      <c r="F10376" s="19" t="s">
        <v>27</v>
      </c>
      <c r="G10376" s="19" t="s">
        <v>28</v>
      </c>
      <c r="H10376" s="44">
        <v>2.5175647E7</v>
      </c>
      <c r="I10376" s="19" t="s">
        <v>77</v>
      </c>
    </row>
    <row r="10377">
      <c r="A10377" s="41">
        <v>44410.0</v>
      </c>
      <c r="B10377" s="19">
        <v>950381.0</v>
      </c>
      <c r="C10377" s="19">
        <v>0.0</v>
      </c>
      <c r="D10377" s="42">
        <v>271.7</v>
      </c>
      <c r="E10377" s="43">
        <v>1.0</v>
      </c>
      <c r="F10377" s="19" t="s">
        <v>27</v>
      </c>
      <c r="G10377" s="19" t="s">
        <v>28</v>
      </c>
      <c r="H10377" s="44">
        <v>2.5175647E7</v>
      </c>
      <c r="I10377" s="19" t="s">
        <v>77</v>
      </c>
    </row>
    <row r="10378">
      <c r="A10378" s="41">
        <v>44412.0</v>
      </c>
      <c r="B10378" s="19">
        <v>952157.0</v>
      </c>
      <c r="C10378" s="19">
        <v>0.0</v>
      </c>
      <c r="D10378" s="42">
        <v>92.3</v>
      </c>
      <c r="E10378" s="43">
        <v>1.0</v>
      </c>
      <c r="F10378" s="19" t="s">
        <v>27</v>
      </c>
      <c r="G10378" s="19" t="s">
        <v>28</v>
      </c>
      <c r="H10378" s="44">
        <v>2.5175647E7</v>
      </c>
      <c r="I10378" s="19" t="s">
        <v>77</v>
      </c>
    </row>
    <row r="10379">
      <c r="A10379" s="41">
        <v>44413.0</v>
      </c>
      <c r="B10379" s="19">
        <v>953358.0</v>
      </c>
      <c r="C10379" s="19">
        <v>1.0</v>
      </c>
      <c r="D10379" s="42">
        <v>115.1</v>
      </c>
      <c r="E10379" s="43">
        <v>1.0</v>
      </c>
      <c r="F10379" s="19" t="s">
        <v>27</v>
      </c>
      <c r="G10379" s="19" t="s">
        <v>28</v>
      </c>
      <c r="H10379" s="44">
        <v>2.5175647E7</v>
      </c>
      <c r="I10379" s="19" t="s">
        <v>77</v>
      </c>
    </row>
    <row r="10380">
      <c r="A10380" s="41">
        <v>44413.0</v>
      </c>
      <c r="B10380" s="19">
        <v>952836.0</v>
      </c>
      <c r="C10380" s="19">
        <v>0.0</v>
      </c>
      <c r="D10380" s="42">
        <v>115.9</v>
      </c>
      <c r="E10380" s="43">
        <v>1.0</v>
      </c>
      <c r="F10380" s="19" t="s">
        <v>27</v>
      </c>
      <c r="G10380" s="19" t="s">
        <v>28</v>
      </c>
      <c r="H10380" s="44">
        <v>2.5175647E7</v>
      </c>
      <c r="I10380" s="19" t="s">
        <v>77</v>
      </c>
    </row>
    <row r="10381">
      <c r="A10381" s="41">
        <v>44415.0</v>
      </c>
      <c r="B10381" s="19">
        <v>954854.0</v>
      </c>
      <c r="C10381" s="19">
        <v>0.0</v>
      </c>
      <c r="D10381" s="42">
        <v>60.4</v>
      </c>
      <c r="E10381" s="43">
        <v>1.0</v>
      </c>
      <c r="F10381" s="19" t="s">
        <v>27</v>
      </c>
      <c r="G10381" s="19" t="s">
        <v>28</v>
      </c>
      <c r="H10381" s="44">
        <v>2.5175647E7</v>
      </c>
      <c r="I10381" s="19" t="s">
        <v>77</v>
      </c>
    </row>
    <row r="10382">
      <c r="A10382" s="41">
        <v>44416.0</v>
      </c>
      <c r="B10382" s="19">
        <v>955413.0</v>
      </c>
      <c r="C10382" s="19">
        <v>0.0</v>
      </c>
      <c r="D10382" s="42">
        <v>41.5</v>
      </c>
      <c r="E10382" s="43">
        <v>1.0</v>
      </c>
      <c r="F10382" s="19" t="s">
        <v>27</v>
      </c>
      <c r="G10382" s="19" t="s">
        <v>28</v>
      </c>
      <c r="H10382" s="44">
        <v>2.5175647E7</v>
      </c>
      <c r="I10382" s="19" t="s">
        <v>77</v>
      </c>
    </row>
    <row r="10383">
      <c r="A10383" s="41">
        <v>44416.0</v>
      </c>
      <c r="B10383" s="19">
        <v>955966.0</v>
      </c>
      <c r="C10383" s="19">
        <v>0.0</v>
      </c>
      <c r="D10383" s="42">
        <v>146.5</v>
      </c>
      <c r="E10383" s="43">
        <v>1.0</v>
      </c>
      <c r="F10383" s="19" t="s">
        <v>27</v>
      </c>
      <c r="G10383" s="19" t="s">
        <v>28</v>
      </c>
      <c r="H10383" s="44">
        <v>2.5175647E7</v>
      </c>
      <c r="I10383" s="19" t="s">
        <v>77</v>
      </c>
    </row>
    <row r="10384">
      <c r="A10384" s="41">
        <v>44417.0</v>
      </c>
      <c r="B10384" s="19">
        <v>957102.0</v>
      </c>
      <c r="C10384" s="19">
        <v>0.0</v>
      </c>
      <c r="D10384" s="42">
        <v>91.3</v>
      </c>
      <c r="E10384" s="43">
        <v>1.0</v>
      </c>
      <c r="F10384" s="19" t="s">
        <v>27</v>
      </c>
      <c r="G10384" s="19" t="s">
        <v>28</v>
      </c>
      <c r="H10384" s="44">
        <v>2.5175647E7</v>
      </c>
      <c r="I10384" s="19" t="s">
        <v>77</v>
      </c>
    </row>
    <row r="10385">
      <c r="A10385" s="41">
        <v>44417.0</v>
      </c>
      <c r="B10385" s="19">
        <v>956530.0</v>
      </c>
      <c r="C10385" s="19">
        <v>0.0</v>
      </c>
      <c r="D10385" s="42">
        <v>17.4</v>
      </c>
      <c r="E10385" s="43">
        <v>1.0</v>
      </c>
      <c r="F10385" s="19" t="s">
        <v>27</v>
      </c>
      <c r="G10385" s="19" t="s">
        <v>28</v>
      </c>
      <c r="H10385" s="44">
        <v>2.5175647E7</v>
      </c>
      <c r="I10385" s="19" t="s">
        <v>77</v>
      </c>
    </row>
    <row r="10386">
      <c r="A10386" s="41">
        <v>44419.0</v>
      </c>
      <c r="B10386" s="19">
        <v>958089.0</v>
      </c>
      <c r="C10386" s="19">
        <v>0.0</v>
      </c>
      <c r="D10386" s="42">
        <v>17.1</v>
      </c>
      <c r="E10386" s="43">
        <v>1.0</v>
      </c>
      <c r="F10386" s="19" t="s">
        <v>27</v>
      </c>
      <c r="G10386" s="19" t="s">
        <v>28</v>
      </c>
      <c r="H10386" s="44">
        <v>2.5175647E7</v>
      </c>
      <c r="I10386" s="19" t="s">
        <v>77</v>
      </c>
    </row>
    <row r="10387">
      <c r="A10387" s="41">
        <v>44420.0</v>
      </c>
      <c r="B10387" s="19">
        <v>959170.0</v>
      </c>
      <c r="C10387" s="19">
        <v>0.0</v>
      </c>
      <c r="D10387" s="42">
        <v>183.0</v>
      </c>
      <c r="E10387" s="43">
        <v>1.0</v>
      </c>
      <c r="F10387" s="19" t="s">
        <v>27</v>
      </c>
      <c r="G10387" s="19" t="s">
        <v>28</v>
      </c>
      <c r="H10387" s="44">
        <v>2.5175647E7</v>
      </c>
      <c r="I10387" s="19" t="s">
        <v>77</v>
      </c>
    </row>
    <row r="10388">
      <c r="A10388" s="41">
        <v>44423.0</v>
      </c>
      <c r="B10388" s="19">
        <v>961069.0</v>
      </c>
      <c r="C10388" s="19">
        <v>0.0</v>
      </c>
      <c r="D10388" s="42">
        <v>8.3</v>
      </c>
      <c r="E10388" s="43">
        <v>1.0</v>
      </c>
      <c r="F10388" s="19" t="s">
        <v>27</v>
      </c>
      <c r="G10388" s="19" t="s">
        <v>28</v>
      </c>
      <c r="H10388" s="44">
        <v>2.5175647E7</v>
      </c>
      <c r="I10388" s="19" t="s">
        <v>77</v>
      </c>
    </row>
    <row r="10389">
      <c r="A10389" s="41">
        <v>44409.0</v>
      </c>
      <c r="B10389" s="19">
        <v>949513.0</v>
      </c>
      <c r="C10389" s="19">
        <v>0.0</v>
      </c>
      <c r="D10389" s="42">
        <v>75.0</v>
      </c>
      <c r="E10389" s="43">
        <v>1.0</v>
      </c>
      <c r="F10389" s="19" t="s">
        <v>27</v>
      </c>
      <c r="G10389" s="19" t="s">
        <v>28</v>
      </c>
      <c r="H10389" s="44">
        <v>2.5175647E7</v>
      </c>
      <c r="I10389" s="19" t="s">
        <v>77</v>
      </c>
    </row>
    <row r="10390">
      <c r="A10390" s="41">
        <v>44410.0</v>
      </c>
      <c r="B10390" s="19">
        <v>950075.0</v>
      </c>
      <c r="C10390" s="19">
        <v>1.0</v>
      </c>
      <c r="D10390" s="42">
        <v>360.0</v>
      </c>
      <c r="E10390" s="43">
        <v>1.0</v>
      </c>
      <c r="F10390" s="19" t="s">
        <v>27</v>
      </c>
      <c r="G10390" s="19" t="s">
        <v>28</v>
      </c>
      <c r="H10390" s="44">
        <v>2.5175647E7</v>
      </c>
      <c r="I10390" s="19" t="s">
        <v>77</v>
      </c>
    </row>
    <row r="10391">
      <c r="A10391" s="41">
        <v>44410.0</v>
      </c>
      <c r="B10391" s="19">
        <v>950708.0</v>
      </c>
      <c r="C10391" s="19">
        <v>0.0</v>
      </c>
      <c r="D10391" s="42">
        <v>122.3</v>
      </c>
      <c r="E10391" s="43">
        <v>1.0</v>
      </c>
      <c r="F10391" s="19" t="s">
        <v>27</v>
      </c>
      <c r="G10391" s="19" t="s">
        <v>28</v>
      </c>
      <c r="H10391" s="44">
        <v>2.5175647E7</v>
      </c>
      <c r="I10391" s="19" t="s">
        <v>77</v>
      </c>
    </row>
    <row r="10392">
      <c r="A10392" s="41">
        <v>44410.0</v>
      </c>
      <c r="B10392" s="19">
        <v>950797.0</v>
      </c>
      <c r="C10392" s="19">
        <v>0.0</v>
      </c>
      <c r="D10392" s="42">
        <v>39.8</v>
      </c>
      <c r="E10392" s="43">
        <v>1.0</v>
      </c>
      <c r="F10392" s="19" t="s">
        <v>27</v>
      </c>
      <c r="G10392" s="19" t="s">
        <v>28</v>
      </c>
      <c r="H10392" s="44">
        <v>2.5175647E7</v>
      </c>
      <c r="I10392" s="19" t="s">
        <v>77</v>
      </c>
    </row>
    <row r="10393">
      <c r="A10393" s="41">
        <v>44410.0</v>
      </c>
      <c r="B10393" s="19">
        <v>950197.0</v>
      </c>
      <c r="C10393" s="19">
        <v>1.0</v>
      </c>
      <c r="D10393" s="42">
        <v>45.8</v>
      </c>
      <c r="E10393" s="43">
        <v>1.0</v>
      </c>
      <c r="F10393" s="19" t="s">
        <v>27</v>
      </c>
      <c r="G10393" s="19" t="s">
        <v>28</v>
      </c>
      <c r="H10393" s="44">
        <v>2.5175647E7</v>
      </c>
      <c r="I10393" s="19" t="s">
        <v>77</v>
      </c>
    </row>
    <row r="10394">
      <c r="A10394" s="41">
        <v>44412.0</v>
      </c>
      <c r="B10394" s="19">
        <v>951984.0</v>
      </c>
      <c r="C10394" s="19">
        <v>1.0</v>
      </c>
      <c r="D10394" s="42">
        <v>51.8</v>
      </c>
      <c r="E10394" s="43">
        <v>1.0</v>
      </c>
      <c r="F10394" s="19" t="s">
        <v>27</v>
      </c>
      <c r="G10394" s="19" t="s">
        <v>28</v>
      </c>
      <c r="H10394" s="44">
        <v>2.5175647E7</v>
      </c>
      <c r="I10394" s="19" t="s">
        <v>77</v>
      </c>
    </row>
    <row r="10395">
      <c r="A10395" s="41">
        <v>44413.0</v>
      </c>
      <c r="B10395" s="19">
        <v>953294.0</v>
      </c>
      <c r="C10395" s="19">
        <v>0.0</v>
      </c>
      <c r="D10395" s="42">
        <v>38.2</v>
      </c>
      <c r="E10395" s="43">
        <v>1.0</v>
      </c>
      <c r="F10395" s="19" t="s">
        <v>27</v>
      </c>
      <c r="G10395" s="19" t="s">
        <v>28</v>
      </c>
      <c r="H10395" s="44">
        <v>2.5175647E7</v>
      </c>
      <c r="I10395" s="19" t="s">
        <v>77</v>
      </c>
    </row>
    <row r="10396">
      <c r="A10396" s="41">
        <v>44413.0</v>
      </c>
      <c r="B10396" s="19">
        <v>953503.0</v>
      </c>
      <c r="C10396" s="19">
        <v>0.0</v>
      </c>
      <c r="D10396" s="42">
        <v>34.9</v>
      </c>
      <c r="E10396" s="43">
        <v>1.0</v>
      </c>
      <c r="F10396" s="19" t="s">
        <v>27</v>
      </c>
      <c r="G10396" s="19" t="s">
        <v>28</v>
      </c>
      <c r="H10396" s="44">
        <v>2.5175647E7</v>
      </c>
      <c r="I10396" s="19" t="s">
        <v>77</v>
      </c>
    </row>
    <row r="10397">
      <c r="A10397" s="41">
        <v>44414.0</v>
      </c>
      <c r="B10397" s="19">
        <v>954596.0</v>
      </c>
      <c r="C10397" s="19">
        <v>0.0</v>
      </c>
      <c r="D10397" s="42">
        <v>49.8</v>
      </c>
      <c r="E10397" s="43">
        <v>1.0</v>
      </c>
      <c r="F10397" s="19" t="s">
        <v>27</v>
      </c>
      <c r="G10397" s="19" t="s">
        <v>28</v>
      </c>
      <c r="H10397" s="44">
        <v>2.5175647E7</v>
      </c>
      <c r="I10397" s="19" t="s">
        <v>77</v>
      </c>
    </row>
    <row r="10398">
      <c r="A10398" s="41">
        <v>44416.0</v>
      </c>
      <c r="B10398" s="19">
        <v>956197.0</v>
      </c>
      <c r="C10398" s="19">
        <v>0.0</v>
      </c>
      <c r="D10398" s="42">
        <v>167.6</v>
      </c>
      <c r="E10398" s="43">
        <v>1.0</v>
      </c>
      <c r="F10398" s="19" t="s">
        <v>27</v>
      </c>
      <c r="G10398" s="19" t="s">
        <v>28</v>
      </c>
      <c r="H10398" s="44">
        <v>2.5175647E7</v>
      </c>
      <c r="I10398" s="19" t="s">
        <v>77</v>
      </c>
    </row>
    <row r="10399">
      <c r="A10399" s="41">
        <v>44416.0</v>
      </c>
      <c r="B10399" s="19">
        <v>956290.0</v>
      </c>
      <c r="C10399" s="19">
        <v>0.0</v>
      </c>
      <c r="D10399" s="42">
        <v>71.8</v>
      </c>
      <c r="E10399" s="43">
        <v>1.0</v>
      </c>
      <c r="F10399" s="19" t="s">
        <v>27</v>
      </c>
      <c r="G10399" s="19" t="s">
        <v>28</v>
      </c>
      <c r="H10399" s="44">
        <v>2.5175647E7</v>
      </c>
      <c r="I10399" s="19" t="s">
        <v>77</v>
      </c>
    </row>
    <row r="10400">
      <c r="A10400" s="41">
        <v>44416.0</v>
      </c>
      <c r="B10400" s="19">
        <v>955979.0</v>
      </c>
      <c r="C10400" s="19">
        <v>0.0</v>
      </c>
      <c r="D10400" s="42">
        <v>86.7</v>
      </c>
      <c r="E10400" s="43">
        <v>1.0</v>
      </c>
      <c r="F10400" s="19" t="s">
        <v>27</v>
      </c>
      <c r="G10400" s="19" t="s">
        <v>28</v>
      </c>
      <c r="H10400" s="44">
        <v>2.5175647E7</v>
      </c>
      <c r="I10400" s="19" t="s">
        <v>77</v>
      </c>
    </row>
    <row r="10401">
      <c r="A10401" s="41">
        <v>44418.0</v>
      </c>
      <c r="B10401" s="19">
        <v>957281.0</v>
      </c>
      <c r="C10401" s="19">
        <v>0.0</v>
      </c>
      <c r="D10401" s="42">
        <v>104.0</v>
      </c>
      <c r="E10401" s="43">
        <v>1.0</v>
      </c>
      <c r="F10401" s="19" t="s">
        <v>27</v>
      </c>
      <c r="G10401" s="19" t="s">
        <v>28</v>
      </c>
      <c r="H10401" s="44">
        <v>2.5175647E7</v>
      </c>
      <c r="I10401" s="19" t="s">
        <v>77</v>
      </c>
    </row>
    <row r="10402">
      <c r="A10402" s="41">
        <v>44419.0</v>
      </c>
      <c r="B10402" s="19">
        <v>958103.0</v>
      </c>
      <c r="C10402" s="19">
        <v>1.0</v>
      </c>
      <c r="D10402" s="42">
        <v>95.4</v>
      </c>
      <c r="E10402" s="43">
        <v>1.0</v>
      </c>
      <c r="F10402" s="19" t="s">
        <v>27</v>
      </c>
      <c r="G10402" s="19" t="s">
        <v>28</v>
      </c>
      <c r="H10402" s="44">
        <v>2.5175647E7</v>
      </c>
      <c r="I10402" s="19" t="s">
        <v>77</v>
      </c>
    </row>
    <row r="10403">
      <c r="A10403" s="41">
        <v>44419.0</v>
      </c>
      <c r="B10403" s="19">
        <v>958506.0</v>
      </c>
      <c r="C10403" s="19">
        <v>0.0</v>
      </c>
      <c r="D10403" s="42">
        <v>65.2</v>
      </c>
      <c r="E10403" s="43">
        <v>1.0</v>
      </c>
      <c r="F10403" s="19" t="s">
        <v>27</v>
      </c>
      <c r="G10403" s="19" t="s">
        <v>28</v>
      </c>
      <c r="H10403" s="44">
        <v>2.5175647E7</v>
      </c>
      <c r="I10403" s="19" t="s">
        <v>77</v>
      </c>
    </row>
    <row r="10404">
      <c r="A10404" s="41">
        <v>44423.0</v>
      </c>
      <c r="B10404" s="19">
        <v>960510.0</v>
      </c>
      <c r="C10404" s="19">
        <v>0.0</v>
      </c>
      <c r="D10404" s="42">
        <v>145.3</v>
      </c>
      <c r="E10404" s="43">
        <v>1.0</v>
      </c>
      <c r="F10404" s="19" t="s">
        <v>27</v>
      </c>
      <c r="G10404" s="19" t="s">
        <v>28</v>
      </c>
      <c r="H10404" s="44">
        <v>2.5175647E7</v>
      </c>
      <c r="I10404" s="19" t="s">
        <v>77</v>
      </c>
    </row>
    <row r="10405">
      <c r="A10405" s="41">
        <v>44409.0</v>
      </c>
      <c r="B10405" s="19">
        <v>949190.0</v>
      </c>
      <c r="C10405" s="19">
        <v>1.0</v>
      </c>
      <c r="D10405" s="42">
        <v>95.7</v>
      </c>
      <c r="E10405" s="43">
        <v>1.0</v>
      </c>
      <c r="F10405" s="19" t="s">
        <v>27</v>
      </c>
      <c r="G10405" s="19" t="s">
        <v>28</v>
      </c>
      <c r="H10405" s="44">
        <v>2.5175647E7</v>
      </c>
      <c r="I10405" s="19" t="s">
        <v>77</v>
      </c>
    </row>
    <row r="10406">
      <c r="A10406" s="41">
        <v>44409.0</v>
      </c>
      <c r="B10406" s="19">
        <v>949434.0</v>
      </c>
      <c r="C10406" s="19">
        <v>1.0</v>
      </c>
      <c r="D10406" s="42">
        <v>89.3</v>
      </c>
      <c r="E10406" s="43">
        <v>1.0</v>
      </c>
      <c r="F10406" s="19" t="s">
        <v>27</v>
      </c>
      <c r="G10406" s="19" t="s">
        <v>28</v>
      </c>
      <c r="H10406" s="44">
        <v>2.5175647E7</v>
      </c>
      <c r="I10406" s="19" t="s">
        <v>77</v>
      </c>
    </row>
    <row r="10407">
      <c r="A10407" s="41">
        <v>44410.0</v>
      </c>
      <c r="B10407" s="19">
        <v>950680.0</v>
      </c>
      <c r="C10407" s="19">
        <v>0.0</v>
      </c>
      <c r="D10407" s="42">
        <v>95.0</v>
      </c>
      <c r="E10407" s="43">
        <v>1.0</v>
      </c>
      <c r="F10407" s="19" t="s">
        <v>27</v>
      </c>
      <c r="G10407" s="19" t="s">
        <v>28</v>
      </c>
      <c r="H10407" s="44">
        <v>2.5175647E7</v>
      </c>
      <c r="I10407" s="19" t="s">
        <v>77</v>
      </c>
    </row>
    <row r="10408">
      <c r="A10408" s="41">
        <v>44413.0</v>
      </c>
      <c r="B10408" s="19">
        <v>953605.0</v>
      </c>
      <c r="C10408" s="19">
        <v>1.0</v>
      </c>
      <c r="D10408" s="42">
        <v>67.0</v>
      </c>
      <c r="E10408" s="43">
        <v>1.0</v>
      </c>
      <c r="F10408" s="19" t="s">
        <v>27</v>
      </c>
      <c r="G10408" s="19" t="s">
        <v>28</v>
      </c>
      <c r="H10408" s="44">
        <v>2.5175647E7</v>
      </c>
      <c r="I10408" s="19" t="s">
        <v>77</v>
      </c>
    </row>
    <row r="10409">
      <c r="A10409" s="41">
        <v>44413.0</v>
      </c>
      <c r="B10409" s="19">
        <v>953390.0</v>
      </c>
      <c r="C10409" s="19">
        <v>1.0</v>
      </c>
      <c r="D10409" s="42">
        <v>94.7</v>
      </c>
      <c r="E10409" s="43">
        <v>1.0</v>
      </c>
      <c r="F10409" s="19" t="s">
        <v>27</v>
      </c>
      <c r="G10409" s="19" t="s">
        <v>28</v>
      </c>
      <c r="H10409" s="44">
        <v>2.5175647E7</v>
      </c>
      <c r="I10409" s="19" t="s">
        <v>77</v>
      </c>
    </row>
    <row r="10410">
      <c r="A10410" s="41">
        <v>44413.0</v>
      </c>
      <c r="B10410" s="19">
        <v>953359.0</v>
      </c>
      <c r="C10410" s="19">
        <v>1.0</v>
      </c>
      <c r="D10410" s="42">
        <v>62.4</v>
      </c>
      <c r="E10410" s="43">
        <v>1.0</v>
      </c>
      <c r="F10410" s="19" t="s">
        <v>27</v>
      </c>
      <c r="G10410" s="19" t="s">
        <v>28</v>
      </c>
      <c r="H10410" s="44">
        <v>2.5175647E7</v>
      </c>
      <c r="I10410" s="19" t="s">
        <v>77</v>
      </c>
    </row>
    <row r="10411">
      <c r="A10411" s="41">
        <v>44416.0</v>
      </c>
      <c r="B10411" s="19">
        <v>955963.0</v>
      </c>
      <c r="C10411" s="19">
        <v>0.0</v>
      </c>
      <c r="D10411" s="42">
        <v>37.1</v>
      </c>
      <c r="E10411" s="43">
        <v>1.0</v>
      </c>
      <c r="F10411" s="19" t="s">
        <v>27</v>
      </c>
      <c r="G10411" s="19" t="s">
        <v>28</v>
      </c>
      <c r="H10411" s="44">
        <v>2.5175647E7</v>
      </c>
      <c r="I10411" s="19" t="s">
        <v>77</v>
      </c>
    </row>
    <row r="10412">
      <c r="A10412" s="41">
        <v>44416.0</v>
      </c>
      <c r="B10412" s="19">
        <v>955924.0</v>
      </c>
      <c r="C10412" s="19">
        <v>0.0</v>
      </c>
      <c r="D10412" s="42">
        <v>219.0</v>
      </c>
      <c r="E10412" s="43">
        <v>1.0</v>
      </c>
      <c r="F10412" s="19" t="s">
        <v>27</v>
      </c>
      <c r="G10412" s="19" t="s">
        <v>28</v>
      </c>
      <c r="H10412" s="44">
        <v>2.5175647E7</v>
      </c>
      <c r="I10412" s="19" t="s">
        <v>77</v>
      </c>
    </row>
    <row r="10413">
      <c r="A10413" s="41">
        <v>44420.0</v>
      </c>
      <c r="B10413" s="19">
        <v>958895.0</v>
      </c>
      <c r="C10413" s="19">
        <v>0.0</v>
      </c>
      <c r="D10413" s="42">
        <v>100.1</v>
      </c>
      <c r="E10413" s="43">
        <v>1.0</v>
      </c>
      <c r="F10413" s="19" t="s">
        <v>27</v>
      </c>
      <c r="G10413" s="19" t="s">
        <v>28</v>
      </c>
      <c r="H10413" s="44">
        <v>2.5175647E7</v>
      </c>
      <c r="I10413" s="19" t="s">
        <v>77</v>
      </c>
    </row>
    <row r="10414">
      <c r="A10414" s="41">
        <v>44422.0</v>
      </c>
      <c r="B10414" s="19">
        <v>960232.0</v>
      </c>
      <c r="C10414" s="19">
        <v>1.0</v>
      </c>
      <c r="D10414" s="42">
        <v>63.7</v>
      </c>
      <c r="E10414" s="43">
        <v>1.0</v>
      </c>
      <c r="F10414" s="19" t="s">
        <v>27</v>
      </c>
      <c r="G10414" s="19" t="s">
        <v>28</v>
      </c>
      <c r="H10414" s="44">
        <v>2.5175647E7</v>
      </c>
      <c r="I10414" s="19" t="s">
        <v>77</v>
      </c>
    </row>
    <row r="10415">
      <c r="A10415" s="41">
        <v>44423.0</v>
      </c>
      <c r="B10415" s="19">
        <v>961195.0</v>
      </c>
      <c r="C10415" s="19">
        <v>1.0</v>
      </c>
      <c r="D10415" s="42">
        <v>69.3</v>
      </c>
      <c r="E10415" s="43">
        <v>1.0</v>
      </c>
      <c r="F10415" s="19" t="s">
        <v>27</v>
      </c>
      <c r="G10415" s="19" t="s">
        <v>28</v>
      </c>
      <c r="H10415" s="44">
        <v>2.5175647E7</v>
      </c>
      <c r="I10415" s="19" t="s">
        <v>77</v>
      </c>
    </row>
    <row r="10416">
      <c r="A10416" s="41">
        <v>44409.0</v>
      </c>
      <c r="B10416" s="19">
        <v>949453.0</v>
      </c>
      <c r="C10416" s="19">
        <v>0.0</v>
      </c>
      <c r="D10416" s="42">
        <v>42.0</v>
      </c>
      <c r="E10416" s="43">
        <v>1.0</v>
      </c>
      <c r="F10416" s="19" t="s">
        <v>27</v>
      </c>
      <c r="G10416" s="19" t="s">
        <v>28</v>
      </c>
      <c r="H10416" s="44">
        <v>2.5175647E7</v>
      </c>
      <c r="I10416" s="19" t="s">
        <v>77</v>
      </c>
    </row>
    <row r="10417">
      <c r="A10417" s="41">
        <v>44410.0</v>
      </c>
      <c r="B10417" s="19">
        <v>950887.0</v>
      </c>
      <c r="C10417" s="19">
        <v>0.0</v>
      </c>
      <c r="D10417" s="42">
        <v>86.0</v>
      </c>
      <c r="E10417" s="43">
        <v>1.0</v>
      </c>
      <c r="F10417" s="19" t="s">
        <v>27</v>
      </c>
      <c r="G10417" s="19" t="s">
        <v>28</v>
      </c>
      <c r="H10417" s="44">
        <v>2.5175647E7</v>
      </c>
      <c r="I10417" s="19" t="s">
        <v>77</v>
      </c>
    </row>
    <row r="10418">
      <c r="A10418" s="41">
        <v>44415.0</v>
      </c>
      <c r="B10418" s="19">
        <v>955019.0</v>
      </c>
      <c r="C10418" s="19">
        <v>0.0</v>
      </c>
      <c r="D10418" s="42">
        <v>113.1</v>
      </c>
      <c r="E10418" s="43">
        <v>1.0</v>
      </c>
      <c r="F10418" s="19" t="s">
        <v>27</v>
      </c>
      <c r="G10418" s="19" t="s">
        <v>28</v>
      </c>
      <c r="H10418" s="44">
        <v>2.5175647E7</v>
      </c>
      <c r="I10418" s="19" t="s">
        <v>77</v>
      </c>
    </row>
    <row r="10419">
      <c r="A10419" s="41">
        <v>44416.0</v>
      </c>
      <c r="B10419" s="19">
        <v>955625.0</v>
      </c>
      <c r="C10419" s="19">
        <v>1.0</v>
      </c>
      <c r="D10419" s="42">
        <v>64.4</v>
      </c>
      <c r="E10419" s="43">
        <v>1.0</v>
      </c>
      <c r="F10419" s="19" t="s">
        <v>27</v>
      </c>
      <c r="G10419" s="19" t="s">
        <v>28</v>
      </c>
      <c r="H10419" s="44">
        <v>2.5175647E7</v>
      </c>
      <c r="I10419" s="19" t="s">
        <v>77</v>
      </c>
    </row>
    <row r="10420">
      <c r="A10420" s="41">
        <v>44420.0</v>
      </c>
      <c r="B10420" s="19">
        <v>958583.0</v>
      </c>
      <c r="C10420" s="19">
        <v>0.0</v>
      </c>
      <c r="D10420" s="42">
        <v>65.6</v>
      </c>
      <c r="E10420" s="43">
        <v>1.0</v>
      </c>
      <c r="F10420" s="19" t="s">
        <v>27</v>
      </c>
      <c r="G10420" s="19" t="s">
        <v>28</v>
      </c>
      <c r="H10420" s="44">
        <v>2.5175647E7</v>
      </c>
      <c r="I10420" s="19" t="s">
        <v>77</v>
      </c>
    </row>
    <row r="10421">
      <c r="A10421" s="41">
        <v>44422.0</v>
      </c>
      <c r="B10421" s="19">
        <v>960348.0</v>
      </c>
      <c r="C10421" s="19">
        <v>0.0</v>
      </c>
      <c r="D10421" s="42">
        <v>42.8</v>
      </c>
      <c r="E10421" s="43">
        <v>1.0</v>
      </c>
      <c r="F10421" s="19" t="s">
        <v>27</v>
      </c>
      <c r="G10421" s="19" t="s">
        <v>28</v>
      </c>
      <c r="H10421" s="44">
        <v>2.5175647E7</v>
      </c>
      <c r="I10421" s="19" t="s">
        <v>77</v>
      </c>
    </row>
    <row r="10422">
      <c r="A10422" s="41">
        <v>44422.0</v>
      </c>
      <c r="B10422" s="19">
        <v>960220.0</v>
      </c>
      <c r="C10422" s="19">
        <v>0.0</v>
      </c>
      <c r="D10422" s="42">
        <v>54.5</v>
      </c>
      <c r="E10422" s="43">
        <v>1.0</v>
      </c>
      <c r="F10422" s="19" t="s">
        <v>27</v>
      </c>
      <c r="G10422" s="19" t="s">
        <v>28</v>
      </c>
      <c r="H10422" s="44">
        <v>2.5175647E7</v>
      </c>
      <c r="I10422" s="19" t="s">
        <v>77</v>
      </c>
    </row>
    <row r="10423">
      <c r="A10423" s="41">
        <v>44409.0</v>
      </c>
      <c r="B10423" s="19">
        <v>949624.0</v>
      </c>
      <c r="C10423" s="19">
        <v>1.0</v>
      </c>
      <c r="D10423" s="42">
        <v>89.6</v>
      </c>
      <c r="E10423" s="43">
        <v>1.0</v>
      </c>
      <c r="F10423" s="19" t="s">
        <v>27</v>
      </c>
      <c r="G10423" s="19" t="s">
        <v>28</v>
      </c>
      <c r="H10423" s="44">
        <v>2.5175647E7</v>
      </c>
      <c r="I10423" s="19" t="s">
        <v>77</v>
      </c>
    </row>
    <row r="10424">
      <c r="A10424" s="41">
        <v>44409.0</v>
      </c>
      <c r="B10424" s="19">
        <v>949797.0</v>
      </c>
      <c r="C10424" s="19">
        <v>0.0</v>
      </c>
      <c r="D10424" s="42">
        <v>61.4</v>
      </c>
      <c r="E10424" s="43">
        <v>1.0</v>
      </c>
      <c r="F10424" s="19" t="s">
        <v>27</v>
      </c>
      <c r="G10424" s="19" t="s">
        <v>28</v>
      </c>
      <c r="H10424" s="44">
        <v>2.5175647E7</v>
      </c>
      <c r="I10424" s="19" t="s">
        <v>77</v>
      </c>
    </row>
    <row r="10425">
      <c r="A10425" s="41">
        <v>44409.0</v>
      </c>
      <c r="B10425" s="19">
        <v>949687.0</v>
      </c>
      <c r="C10425" s="19">
        <v>1.0</v>
      </c>
      <c r="D10425" s="42">
        <v>89.6</v>
      </c>
      <c r="E10425" s="43">
        <v>1.0</v>
      </c>
      <c r="F10425" s="19" t="s">
        <v>27</v>
      </c>
      <c r="G10425" s="19" t="s">
        <v>28</v>
      </c>
      <c r="H10425" s="44">
        <v>2.5175647E7</v>
      </c>
      <c r="I10425" s="19" t="s">
        <v>77</v>
      </c>
    </row>
    <row r="10426">
      <c r="A10426" s="41">
        <v>44410.0</v>
      </c>
      <c r="B10426" s="19">
        <v>950713.0</v>
      </c>
      <c r="C10426" s="19">
        <v>1.0</v>
      </c>
      <c r="D10426" s="42">
        <v>144.9</v>
      </c>
      <c r="E10426" s="43">
        <v>1.0</v>
      </c>
      <c r="F10426" s="19" t="s">
        <v>27</v>
      </c>
      <c r="G10426" s="19" t="s">
        <v>28</v>
      </c>
      <c r="H10426" s="44">
        <v>2.5175647E7</v>
      </c>
      <c r="I10426" s="19" t="s">
        <v>77</v>
      </c>
    </row>
    <row r="10427">
      <c r="A10427" s="41">
        <v>44413.0</v>
      </c>
      <c r="B10427" s="19">
        <v>953516.0</v>
      </c>
      <c r="C10427" s="19">
        <v>0.0</v>
      </c>
      <c r="D10427" s="42">
        <v>64.4</v>
      </c>
      <c r="E10427" s="43">
        <v>1.0</v>
      </c>
      <c r="F10427" s="19" t="s">
        <v>27</v>
      </c>
      <c r="G10427" s="19" t="s">
        <v>28</v>
      </c>
      <c r="H10427" s="44">
        <v>2.5175647E7</v>
      </c>
      <c r="I10427" s="19" t="s">
        <v>77</v>
      </c>
    </row>
    <row r="10428">
      <c r="A10428" s="41">
        <v>44414.0</v>
      </c>
      <c r="B10428" s="19">
        <v>954118.0</v>
      </c>
      <c r="C10428" s="19">
        <v>1.0</v>
      </c>
      <c r="D10428" s="42">
        <v>165.6</v>
      </c>
      <c r="E10428" s="43">
        <v>1.0</v>
      </c>
      <c r="F10428" s="19" t="s">
        <v>27</v>
      </c>
      <c r="G10428" s="19" t="s">
        <v>28</v>
      </c>
      <c r="H10428" s="44">
        <v>2.5175647E7</v>
      </c>
      <c r="I10428" s="19" t="s">
        <v>77</v>
      </c>
    </row>
    <row r="10429">
      <c r="A10429" s="41">
        <v>44417.0</v>
      </c>
      <c r="B10429" s="19">
        <v>956487.0</v>
      </c>
      <c r="C10429" s="19">
        <v>0.0</v>
      </c>
      <c r="D10429" s="42">
        <v>98.4</v>
      </c>
      <c r="E10429" s="43">
        <v>1.0</v>
      </c>
      <c r="F10429" s="19" t="s">
        <v>27</v>
      </c>
      <c r="G10429" s="19" t="s">
        <v>28</v>
      </c>
      <c r="H10429" s="44">
        <v>2.5175647E7</v>
      </c>
      <c r="I10429" s="19" t="s">
        <v>77</v>
      </c>
    </row>
    <row r="10430">
      <c r="A10430" s="41">
        <v>44418.0</v>
      </c>
      <c r="B10430" s="19">
        <v>957643.0</v>
      </c>
      <c r="C10430" s="19">
        <v>0.0</v>
      </c>
      <c r="D10430" s="42">
        <v>42.5</v>
      </c>
      <c r="E10430" s="43">
        <v>1.0</v>
      </c>
      <c r="F10430" s="19" t="s">
        <v>27</v>
      </c>
      <c r="G10430" s="19" t="s">
        <v>28</v>
      </c>
      <c r="H10430" s="44">
        <v>2.5175647E7</v>
      </c>
      <c r="I10430" s="19" t="s">
        <v>77</v>
      </c>
    </row>
    <row r="10431">
      <c r="A10431" s="41">
        <v>44419.0</v>
      </c>
      <c r="B10431" s="19">
        <v>957993.0</v>
      </c>
      <c r="C10431" s="19">
        <v>1.0</v>
      </c>
      <c r="D10431" s="42">
        <v>43.2</v>
      </c>
      <c r="E10431" s="43">
        <v>1.0</v>
      </c>
      <c r="F10431" s="19" t="s">
        <v>27</v>
      </c>
      <c r="G10431" s="19" t="s">
        <v>28</v>
      </c>
      <c r="H10431" s="44">
        <v>2.5175647E7</v>
      </c>
      <c r="I10431" s="19" t="s">
        <v>77</v>
      </c>
    </row>
    <row r="10432">
      <c r="A10432" s="41">
        <v>44420.0</v>
      </c>
      <c r="B10432" s="19">
        <v>958654.0</v>
      </c>
      <c r="C10432" s="19">
        <v>0.0</v>
      </c>
      <c r="D10432" s="42">
        <v>92.7</v>
      </c>
      <c r="E10432" s="43">
        <v>1.0</v>
      </c>
      <c r="F10432" s="19" t="s">
        <v>27</v>
      </c>
      <c r="G10432" s="19" t="s">
        <v>28</v>
      </c>
      <c r="H10432" s="44">
        <v>2.5175647E7</v>
      </c>
      <c r="I10432" s="19" t="s">
        <v>77</v>
      </c>
    </row>
    <row r="10433">
      <c r="A10433" s="41">
        <v>44420.0</v>
      </c>
      <c r="B10433" s="19">
        <v>959003.0</v>
      </c>
      <c r="C10433" s="19">
        <v>0.0</v>
      </c>
      <c r="D10433" s="42">
        <v>65.4</v>
      </c>
      <c r="E10433" s="43">
        <v>1.0</v>
      </c>
      <c r="F10433" s="19" t="s">
        <v>27</v>
      </c>
      <c r="G10433" s="19" t="s">
        <v>28</v>
      </c>
      <c r="H10433" s="44">
        <v>2.5175647E7</v>
      </c>
      <c r="I10433" s="19" t="s">
        <v>77</v>
      </c>
    </row>
    <row r="10434">
      <c r="A10434" s="41">
        <v>44420.0</v>
      </c>
      <c r="B10434" s="19">
        <v>958810.0</v>
      </c>
      <c r="C10434" s="19">
        <v>0.0</v>
      </c>
      <c r="D10434" s="42">
        <v>65.3</v>
      </c>
      <c r="E10434" s="43">
        <v>1.0</v>
      </c>
      <c r="F10434" s="19" t="s">
        <v>27</v>
      </c>
      <c r="G10434" s="19" t="s">
        <v>28</v>
      </c>
      <c r="H10434" s="44">
        <v>2.5175647E7</v>
      </c>
      <c r="I10434" s="19" t="s">
        <v>77</v>
      </c>
    </row>
    <row r="10435">
      <c r="A10435" s="41">
        <v>44423.0</v>
      </c>
      <c r="B10435" s="19">
        <v>960780.0</v>
      </c>
      <c r="C10435" s="19">
        <v>0.0</v>
      </c>
      <c r="D10435" s="42">
        <v>27.5</v>
      </c>
      <c r="E10435" s="43">
        <v>1.0</v>
      </c>
      <c r="F10435" s="19" t="s">
        <v>27</v>
      </c>
      <c r="G10435" s="19" t="s">
        <v>28</v>
      </c>
      <c r="H10435" s="44">
        <v>2.5175647E7</v>
      </c>
      <c r="I10435" s="19" t="s">
        <v>77</v>
      </c>
    </row>
    <row r="10436">
      <c r="A10436" s="41">
        <v>44423.0</v>
      </c>
      <c r="B10436" s="19">
        <v>960578.0</v>
      </c>
      <c r="C10436" s="19">
        <v>0.0</v>
      </c>
      <c r="D10436" s="42">
        <v>100.2</v>
      </c>
      <c r="E10436" s="43">
        <v>1.0</v>
      </c>
      <c r="F10436" s="19" t="s">
        <v>27</v>
      </c>
      <c r="G10436" s="19" t="s">
        <v>28</v>
      </c>
      <c r="H10436" s="44">
        <v>2.5175647E7</v>
      </c>
      <c r="I10436" s="19" t="s">
        <v>77</v>
      </c>
    </row>
    <row r="10437">
      <c r="A10437" s="41">
        <v>44409.0</v>
      </c>
      <c r="B10437" s="19">
        <v>949626.0</v>
      </c>
      <c r="C10437" s="19">
        <v>1.0</v>
      </c>
      <c r="D10437" s="42">
        <v>53.2</v>
      </c>
      <c r="E10437" s="43">
        <v>1.0</v>
      </c>
      <c r="F10437" s="19" t="s">
        <v>27</v>
      </c>
      <c r="G10437" s="19" t="s">
        <v>28</v>
      </c>
      <c r="H10437" s="44">
        <v>2.5175647E7</v>
      </c>
      <c r="I10437" s="19" t="s">
        <v>77</v>
      </c>
    </row>
    <row r="10438">
      <c r="A10438" s="41">
        <v>44410.0</v>
      </c>
      <c r="B10438" s="19">
        <v>950520.0</v>
      </c>
      <c r="C10438" s="19">
        <v>0.0</v>
      </c>
      <c r="D10438" s="42">
        <v>47.7</v>
      </c>
      <c r="E10438" s="43">
        <v>1.0</v>
      </c>
      <c r="F10438" s="19" t="s">
        <v>27</v>
      </c>
      <c r="G10438" s="19" t="s">
        <v>28</v>
      </c>
      <c r="H10438" s="44">
        <v>2.5175647E7</v>
      </c>
      <c r="I10438" s="19" t="s">
        <v>77</v>
      </c>
    </row>
    <row r="10439">
      <c r="A10439" s="41">
        <v>44412.0</v>
      </c>
      <c r="B10439" s="19">
        <v>952017.0</v>
      </c>
      <c r="C10439" s="19">
        <v>1.0</v>
      </c>
      <c r="D10439" s="42">
        <v>20.7</v>
      </c>
      <c r="E10439" s="43">
        <v>1.0</v>
      </c>
      <c r="F10439" s="19" t="s">
        <v>27</v>
      </c>
      <c r="G10439" s="19" t="s">
        <v>28</v>
      </c>
      <c r="H10439" s="44">
        <v>2.5175647E7</v>
      </c>
      <c r="I10439" s="19" t="s">
        <v>77</v>
      </c>
    </row>
    <row r="10440">
      <c r="A10440" s="41">
        <v>44413.0</v>
      </c>
      <c r="B10440" s="19">
        <v>952907.0</v>
      </c>
      <c r="C10440" s="19">
        <v>1.0</v>
      </c>
      <c r="D10440" s="42">
        <v>44.8</v>
      </c>
      <c r="E10440" s="43">
        <v>1.0</v>
      </c>
      <c r="F10440" s="19" t="s">
        <v>27</v>
      </c>
      <c r="G10440" s="19" t="s">
        <v>28</v>
      </c>
      <c r="H10440" s="44">
        <v>2.5175647E7</v>
      </c>
      <c r="I10440" s="19" t="s">
        <v>77</v>
      </c>
    </row>
    <row r="10441">
      <c r="A10441" s="41">
        <v>44413.0</v>
      </c>
      <c r="B10441" s="19">
        <v>952937.0</v>
      </c>
      <c r="C10441" s="19">
        <v>1.0</v>
      </c>
      <c r="D10441" s="42">
        <v>72.0</v>
      </c>
      <c r="E10441" s="43">
        <v>1.0</v>
      </c>
      <c r="F10441" s="19" t="s">
        <v>27</v>
      </c>
      <c r="G10441" s="19" t="s">
        <v>28</v>
      </c>
      <c r="H10441" s="44">
        <v>2.5175647E7</v>
      </c>
      <c r="I10441" s="19" t="s">
        <v>77</v>
      </c>
    </row>
    <row r="10442">
      <c r="A10442" s="41">
        <v>44413.0</v>
      </c>
      <c r="B10442" s="19">
        <v>953662.0</v>
      </c>
      <c r="C10442" s="19">
        <v>0.0</v>
      </c>
      <c r="D10442" s="42">
        <v>88.5</v>
      </c>
      <c r="E10442" s="43">
        <v>1.0</v>
      </c>
      <c r="F10442" s="19" t="s">
        <v>27</v>
      </c>
      <c r="G10442" s="19" t="s">
        <v>28</v>
      </c>
      <c r="H10442" s="44">
        <v>2.5175647E7</v>
      </c>
      <c r="I10442" s="19" t="s">
        <v>77</v>
      </c>
    </row>
    <row r="10443">
      <c r="A10443" s="41">
        <v>44414.0</v>
      </c>
      <c r="B10443" s="19">
        <v>954525.0</v>
      </c>
      <c r="C10443" s="19">
        <v>1.0</v>
      </c>
      <c r="D10443" s="42">
        <v>35.3</v>
      </c>
      <c r="E10443" s="43">
        <v>1.0</v>
      </c>
      <c r="F10443" s="19" t="s">
        <v>27</v>
      </c>
      <c r="G10443" s="19" t="s">
        <v>28</v>
      </c>
      <c r="H10443" s="44">
        <v>2.5175647E7</v>
      </c>
      <c r="I10443" s="19" t="s">
        <v>77</v>
      </c>
    </row>
    <row r="10444">
      <c r="A10444" s="41">
        <v>44416.0</v>
      </c>
      <c r="B10444" s="19">
        <v>956208.0</v>
      </c>
      <c r="C10444" s="19">
        <v>1.0</v>
      </c>
      <c r="D10444" s="42">
        <v>41.0</v>
      </c>
      <c r="E10444" s="43">
        <v>1.0</v>
      </c>
      <c r="F10444" s="19" t="s">
        <v>27</v>
      </c>
      <c r="G10444" s="19" t="s">
        <v>28</v>
      </c>
      <c r="H10444" s="44">
        <v>2.5175647E7</v>
      </c>
      <c r="I10444" s="19" t="s">
        <v>77</v>
      </c>
    </row>
    <row r="10445">
      <c r="A10445" s="41">
        <v>44416.0</v>
      </c>
      <c r="B10445" s="19">
        <v>955874.0</v>
      </c>
      <c r="C10445" s="19">
        <v>0.0</v>
      </c>
      <c r="D10445" s="42">
        <v>65.7</v>
      </c>
      <c r="E10445" s="43">
        <v>1.0</v>
      </c>
      <c r="F10445" s="19" t="s">
        <v>27</v>
      </c>
      <c r="G10445" s="19" t="s">
        <v>28</v>
      </c>
      <c r="H10445" s="44">
        <v>2.5175647E7</v>
      </c>
      <c r="I10445" s="19" t="s">
        <v>77</v>
      </c>
    </row>
    <row r="10446">
      <c r="A10446" s="41">
        <v>44417.0</v>
      </c>
      <c r="B10446" s="19">
        <v>956933.0</v>
      </c>
      <c r="C10446" s="19">
        <v>0.0</v>
      </c>
      <c r="D10446" s="42">
        <v>115.5</v>
      </c>
      <c r="E10446" s="43">
        <v>1.0</v>
      </c>
      <c r="F10446" s="19" t="s">
        <v>27</v>
      </c>
      <c r="G10446" s="19" t="s">
        <v>28</v>
      </c>
      <c r="H10446" s="44">
        <v>2.5175647E7</v>
      </c>
      <c r="I10446" s="19" t="s">
        <v>77</v>
      </c>
    </row>
    <row r="10447">
      <c r="A10447" s="41">
        <v>44418.0</v>
      </c>
      <c r="B10447" s="19">
        <v>957389.0</v>
      </c>
      <c r="C10447" s="19">
        <v>1.0</v>
      </c>
      <c r="D10447" s="42">
        <v>85.3</v>
      </c>
      <c r="E10447" s="43">
        <v>1.0</v>
      </c>
      <c r="F10447" s="19" t="s">
        <v>27</v>
      </c>
      <c r="G10447" s="19" t="s">
        <v>28</v>
      </c>
      <c r="H10447" s="44">
        <v>2.5175647E7</v>
      </c>
      <c r="I10447" s="19" t="s">
        <v>77</v>
      </c>
    </row>
    <row r="10448">
      <c r="A10448" s="41">
        <v>44418.0</v>
      </c>
      <c r="B10448" s="19">
        <v>957270.0</v>
      </c>
      <c r="C10448" s="19">
        <v>0.0</v>
      </c>
      <c r="D10448" s="42">
        <v>50.7</v>
      </c>
      <c r="E10448" s="43">
        <v>1.0</v>
      </c>
      <c r="F10448" s="19" t="s">
        <v>27</v>
      </c>
      <c r="G10448" s="19" t="s">
        <v>28</v>
      </c>
      <c r="H10448" s="44">
        <v>2.5175647E7</v>
      </c>
      <c r="I10448" s="19" t="s">
        <v>77</v>
      </c>
    </row>
    <row r="10449">
      <c r="A10449" s="41">
        <v>44422.0</v>
      </c>
      <c r="B10449" s="19">
        <v>960264.0</v>
      </c>
      <c r="C10449" s="19">
        <v>0.0</v>
      </c>
      <c r="D10449" s="42">
        <v>51.5</v>
      </c>
      <c r="E10449" s="43">
        <v>1.0</v>
      </c>
      <c r="F10449" s="19" t="s">
        <v>27</v>
      </c>
      <c r="G10449" s="19" t="s">
        <v>28</v>
      </c>
      <c r="H10449" s="44">
        <v>2.5175647E7</v>
      </c>
      <c r="I10449" s="19" t="s">
        <v>77</v>
      </c>
    </row>
    <row r="10450">
      <c r="A10450" s="41">
        <v>44423.0</v>
      </c>
      <c r="B10450" s="19">
        <v>961116.0</v>
      </c>
      <c r="C10450" s="19">
        <v>1.0</v>
      </c>
      <c r="D10450" s="42">
        <v>127.3</v>
      </c>
      <c r="E10450" s="43">
        <v>1.0</v>
      </c>
      <c r="F10450" s="19" t="s">
        <v>27</v>
      </c>
      <c r="G10450" s="19" t="s">
        <v>28</v>
      </c>
      <c r="H10450" s="44">
        <v>2.5175647E7</v>
      </c>
      <c r="I10450" s="19" t="s">
        <v>77</v>
      </c>
    </row>
    <row r="10451">
      <c r="A10451" s="41">
        <v>44410.0</v>
      </c>
      <c r="B10451" s="19">
        <v>950874.0</v>
      </c>
      <c r="C10451" s="19">
        <v>0.0</v>
      </c>
      <c r="D10451" s="42">
        <v>164.1</v>
      </c>
      <c r="E10451" s="43">
        <v>1.0</v>
      </c>
      <c r="F10451" s="19" t="s">
        <v>27</v>
      </c>
      <c r="G10451" s="19" t="s">
        <v>28</v>
      </c>
      <c r="H10451" s="44">
        <v>2.5175647E7</v>
      </c>
      <c r="I10451" s="19" t="s">
        <v>77</v>
      </c>
    </row>
    <row r="10452">
      <c r="A10452" s="41">
        <v>44411.0</v>
      </c>
      <c r="B10452" s="19">
        <v>951294.0</v>
      </c>
      <c r="C10452" s="19">
        <v>1.0</v>
      </c>
      <c r="D10452" s="42">
        <v>23.2</v>
      </c>
      <c r="E10452" s="43">
        <v>1.0</v>
      </c>
      <c r="F10452" s="19" t="s">
        <v>27</v>
      </c>
      <c r="G10452" s="19" t="s">
        <v>28</v>
      </c>
      <c r="H10452" s="44">
        <v>2.5175647E7</v>
      </c>
      <c r="I10452" s="19" t="s">
        <v>77</v>
      </c>
    </row>
    <row r="10453">
      <c r="A10453" s="41">
        <v>44412.0</v>
      </c>
      <c r="B10453" s="19">
        <v>951998.0</v>
      </c>
      <c r="C10453" s="19">
        <v>1.0</v>
      </c>
      <c r="D10453" s="42">
        <v>42.6</v>
      </c>
      <c r="E10453" s="43">
        <v>1.0</v>
      </c>
      <c r="F10453" s="19" t="s">
        <v>27</v>
      </c>
      <c r="G10453" s="19" t="s">
        <v>28</v>
      </c>
      <c r="H10453" s="44">
        <v>2.5175647E7</v>
      </c>
      <c r="I10453" s="19" t="s">
        <v>77</v>
      </c>
    </row>
    <row r="10454">
      <c r="A10454" s="41">
        <v>44412.0</v>
      </c>
      <c r="B10454" s="19">
        <v>952030.0</v>
      </c>
      <c r="C10454" s="19">
        <v>0.0</v>
      </c>
      <c r="D10454" s="42">
        <v>55.9</v>
      </c>
      <c r="E10454" s="43">
        <v>1.0</v>
      </c>
      <c r="F10454" s="19" t="s">
        <v>27</v>
      </c>
      <c r="G10454" s="19" t="s">
        <v>28</v>
      </c>
      <c r="H10454" s="44">
        <v>2.5175647E7</v>
      </c>
      <c r="I10454" s="19" t="s">
        <v>77</v>
      </c>
    </row>
    <row r="10455">
      <c r="A10455" s="41">
        <v>44412.0</v>
      </c>
      <c r="B10455" s="19">
        <v>952110.0</v>
      </c>
      <c r="C10455" s="19">
        <v>0.0</v>
      </c>
      <c r="D10455" s="42">
        <v>162.7</v>
      </c>
      <c r="E10455" s="43">
        <v>1.0</v>
      </c>
      <c r="F10455" s="19" t="s">
        <v>27</v>
      </c>
      <c r="G10455" s="19" t="s">
        <v>28</v>
      </c>
      <c r="H10455" s="44">
        <v>2.5175647E7</v>
      </c>
      <c r="I10455" s="19" t="s">
        <v>77</v>
      </c>
    </row>
    <row r="10456">
      <c r="A10456" s="41">
        <v>44413.0</v>
      </c>
      <c r="B10456" s="19">
        <v>953554.0</v>
      </c>
      <c r="C10456" s="19">
        <v>1.0</v>
      </c>
      <c r="D10456" s="42">
        <v>20.0</v>
      </c>
      <c r="E10456" s="43">
        <v>1.0</v>
      </c>
      <c r="F10456" s="19" t="s">
        <v>27</v>
      </c>
      <c r="G10456" s="19" t="s">
        <v>28</v>
      </c>
      <c r="H10456" s="44">
        <v>2.5175647E7</v>
      </c>
      <c r="I10456" s="19" t="s">
        <v>77</v>
      </c>
    </row>
    <row r="10457">
      <c r="A10457" s="41">
        <v>44417.0</v>
      </c>
      <c r="B10457" s="19">
        <v>957140.0</v>
      </c>
      <c r="C10457" s="19">
        <v>0.0</v>
      </c>
      <c r="D10457" s="42">
        <v>122.3</v>
      </c>
      <c r="E10457" s="43">
        <v>1.0</v>
      </c>
      <c r="F10457" s="19" t="s">
        <v>27</v>
      </c>
      <c r="G10457" s="19" t="s">
        <v>28</v>
      </c>
      <c r="H10457" s="44">
        <v>2.5175647E7</v>
      </c>
      <c r="I10457" s="19" t="s">
        <v>77</v>
      </c>
    </row>
    <row r="10458">
      <c r="A10458" s="41">
        <v>44417.0</v>
      </c>
      <c r="B10458" s="19">
        <v>957136.0</v>
      </c>
      <c r="C10458" s="19">
        <v>0.0</v>
      </c>
      <c r="D10458" s="42">
        <v>60.9</v>
      </c>
      <c r="E10458" s="43">
        <v>1.0</v>
      </c>
      <c r="F10458" s="19" t="s">
        <v>27</v>
      </c>
      <c r="G10458" s="19" t="s">
        <v>28</v>
      </c>
      <c r="H10458" s="44">
        <v>2.5175647E7</v>
      </c>
      <c r="I10458" s="19" t="s">
        <v>77</v>
      </c>
    </row>
    <row r="10459">
      <c r="A10459" s="41">
        <v>44419.0</v>
      </c>
      <c r="B10459" s="19">
        <v>958397.0</v>
      </c>
      <c r="C10459" s="19">
        <v>0.0</v>
      </c>
      <c r="D10459" s="42">
        <v>25.8</v>
      </c>
      <c r="E10459" s="43">
        <v>1.0</v>
      </c>
      <c r="F10459" s="19" t="s">
        <v>27</v>
      </c>
      <c r="G10459" s="19" t="s">
        <v>28</v>
      </c>
      <c r="H10459" s="44">
        <v>2.5175647E7</v>
      </c>
      <c r="I10459" s="19" t="s">
        <v>77</v>
      </c>
    </row>
    <row r="10460">
      <c r="A10460" s="41">
        <v>44419.0</v>
      </c>
      <c r="B10460" s="19">
        <v>958064.0</v>
      </c>
      <c r="C10460" s="19">
        <v>0.0</v>
      </c>
      <c r="D10460" s="42">
        <v>24.9</v>
      </c>
      <c r="E10460" s="43">
        <v>1.0</v>
      </c>
      <c r="F10460" s="19" t="s">
        <v>27</v>
      </c>
      <c r="G10460" s="19" t="s">
        <v>28</v>
      </c>
      <c r="H10460" s="44">
        <v>2.5175647E7</v>
      </c>
      <c r="I10460" s="19" t="s">
        <v>77</v>
      </c>
    </row>
    <row r="10461">
      <c r="A10461" s="41">
        <v>44420.0</v>
      </c>
      <c r="B10461" s="19">
        <v>958630.0</v>
      </c>
      <c r="C10461" s="19">
        <v>0.0</v>
      </c>
      <c r="D10461" s="42">
        <v>71.3</v>
      </c>
      <c r="E10461" s="43">
        <v>1.0</v>
      </c>
      <c r="F10461" s="19" t="s">
        <v>27</v>
      </c>
      <c r="G10461" s="19" t="s">
        <v>28</v>
      </c>
      <c r="H10461" s="44">
        <v>2.5175647E7</v>
      </c>
      <c r="I10461" s="19" t="s">
        <v>77</v>
      </c>
    </row>
    <row r="10462">
      <c r="A10462" s="41">
        <v>44422.0</v>
      </c>
      <c r="B10462" s="19">
        <v>960048.0</v>
      </c>
      <c r="C10462" s="19">
        <v>0.0</v>
      </c>
      <c r="D10462" s="42">
        <v>172.1</v>
      </c>
      <c r="E10462" s="43">
        <v>1.0</v>
      </c>
      <c r="F10462" s="19" t="s">
        <v>27</v>
      </c>
      <c r="G10462" s="19" t="s">
        <v>28</v>
      </c>
      <c r="H10462" s="44">
        <v>2.5175647E7</v>
      </c>
      <c r="I10462" s="19" t="s">
        <v>77</v>
      </c>
    </row>
    <row r="10463">
      <c r="A10463" s="41">
        <v>44409.0</v>
      </c>
      <c r="B10463" s="19">
        <v>949584.0</v>
      </c>
      <c r="C10463" s="19">
        <v>0.0</v>
      </c>
      <c r="D10463" s="42">
        <v>26.1</v>
      </c>
      <c r="E10463" s="43">
        <v>1.0</v>
      </c>
      <c r="F10463" s="19" t="s">
        <v>27</v>
      </c>
      <c r="G10463" s="19" t="s">
        <v>28</v>
      </c>
      <c r="H10463" s="44">
        <v>2.5175647E7</v>
      </c>
      <c r="I10463" s="19" t="s">
        <v>77</v>
      </c>
    </row>
    <row r="10464">
      <c r="A10464" s="41">
        <v>44409.0</v>
      </c>
      <c r="B10464" s="19">
        <v>949772.0</v>
      </c>
      <c r="C10464" s="19">
        <v>0.0</v>
      </c>
      <c r="D10464" s="42">
        <v>31.4</v>
      </c>
      <c r="E10464" s="43">
        <v>1.0</v>
      </c>
      <c r="F10464" s="19" t="s">
        <v>27</v>
      </c>
      <c r="G10464" s="19" t="s">
        <v>28</v>
      </c>
      <c r="H10464" s="44">
        <v>2.5175647E7</v>
      </c>
      <c r="I10464" s="19" t="s">
        <v>77</v>
      </c>
    </row>
    <row r="10465">
      <c r="A10465" s="41">
        <v>44410.0</v>
      </c>
      <c r="B10465" s="19">
        <v>950609.0</v>
      </c>
      <c r="C10465" s="19">
        <v>1.0</v>
      </c>
      <c r="D10465" s="42">
        <v>67.3</v>
      </c>
      <c r="E10465" s="43">
        <v>1.0</v>
      </c>
      <c r="F10465" s="19" t="s">
        <v>27</v>
      </c>
      <c r="G10465" s="19" t="s">
        <v>28</v>
      </c>
      <c r="H10465" s="44">
        <v>2.5175647E7</v>
      </c>
      <c r="I10465" s="19" t="s">
        <v>77</v>
      </c>
    </row>
    <row r="10466">
      <c r="A10466" s="41">
        <v>44410.0</v>
      </c>
      <c r="B10466" s="19">
        <v>950639.0</v>
      </c>
      <c r="C10466" s="19">
        <v>0.0</v>
      </c>
      <c r="D10466" s="42">
        <v>60.4</v>
      </c>
      <c r="E10466" s="43">
        <v>1.0</v>
      </c>
      <c r="F10466" s="19" t="s">
        <v>27</v>
      </c>
      <c r="G10466" s="19" t="s">
        <v>28</v>
      </c>
      <c r="H10466" s="44">
        <v>2.5175647E7</v>
      </c>
      <c r="I10466" s="19" t="s">
        <v>77</v>
      </c>
    </row>
    <row r="10467">
      <c r="A10467" s="41">
        <v>44414.0</v>
      </c>
      <c r="B10467" s="19">
        <v>954173.0</v>
      </c>
      <c r="C10467" s="19">
        <v>0.0</v>
      </c>
      <c r="D10467" s="42">
        <v>17.9</v>
      </c>
      <c r="E10467" s="43">
        <v>1.0</v>
      </c>
      <c r="F10467" s="19" t="s">
        <v>27</v>
      </c>
      <c r="G10467" s="19" t="s">
        <v>28</v>
      </c>
      <c r="H10467" s="44">
        <v>2.5175647E7</v>
      </c>
      <c r="I10467" s="19" t="s">
        <v>77</v>
      </c>
    </row>
    <row r="10468">
      <c r="A10468" s="41">
        <v>44415.0</v>
      </c>
      <c r="B10468" s="19">
        <v>954652.0</v>
      </c>
      <c r="C10468" s="19">
        <v>0.0</v>
      </c>
      <c r="D10468" s="42">
        <v>39.0</v>
      </c>
      <c r="E10468" s="43">
        <v>1.0</v>
      </c>
      <c r="F10468" s="19" t="s">
        <v>27</v>
      </c>
      <c r="G10468" s="19" t="s">
        <v>28</v>
      </c>
      <c r="H10468" s="44">
        <v>2.5175647E7</v>
      </c>
      <c r="I10468" s="19" t="s">
        <v>77</v>
      </c>
    </row>
    <row r="10469">
      <c r="A10469" s="41">
        <v>44416.0</v>
      </c>
      <c r="B10469" s="19">
        <v>955415.0</v>
      </c>
      <c r="C10469" s="19">
        <v>0.0</v>
      </c>
      <c r="D10469" s="42">
        <v>36.7</v>
      </c>
      <c r="E10469" s="43">
        <v>1.0</v>
      </c>
      <c r="F10469" s="19" t="s">
        <v>27</v>
      </c>
      <c r="G10469" s="19" t="s">
        <v>28</v>
      </c>
      <c r="H10469" s="44">
        <v>2.5175647E7</v>
      </c>
      <c r="I10469" s="19" t="s">
        <v>77</v>
      </c>
    </row>
    <row r="10470">
      <c r="A10470" s="41">
        <v>44417.0</v>
      </c>
      <c r="B10470" s="19">
        <v>956821.0</v>
      </c>
      <c r="C10470" s="19">
        <v>0.0</v>
      </c>
      <c r="D10470" s="42">
        <v>35.4</v>
      </c>
      <c r="E10470" s="43">
        <v>1.0</v>
      </c>
      <c r="F10470" s="19" t="s">
        <v>27</v>
      </c>
      <c r="G10470" s="19" t="s">
        <v>28</v>
      </c>
      <c r="H10470" s="44">
        <v>2.5175647E7</v>
      </c>
      <c r="I10470" s="19" t="s">
        <v>77</v>
      </c>
    </row>
    <row r="10471">
      <c r="A10471" s="41">
        <v>44420.0</v>
      </c>
      <c r="B10471" s="19">
        <v>959233.0</v>
      </c>
      <c r="C10471" s="19">
        <v>0.0</v>
      </c>
      <c r="D10471" s="42">
        <v>46.5</v>
      </c>
      <c r="E10471" s="43">
        <v>1.0</v>
      </c>
      <c r="F10471" s="19" t="s">
        <v>27</v>
      </c>
      <c r="G10471" s="19" t="s">
        <v>28</v>
      </c>
      <c r="H10471" s="44">
        <v>2.5175647E7</v>
      </c>
      <c r="I10471" s="19" t="s">
        <v>77</v>
      </c>
    </row>
    <row r="10472">
      <c r="A10472" s="41">
        <v>44422.0</v>
      </c>
      <c r="B10472" s="19">
        <v>960221.0</v>
      </c>
      <c r="C10472" s="19">
        <v>1.0</v>
      </c>
      <c r="D10472" s="42">
        <v>42.6</v>
      </c>
      <c r="E10472" s="43">
        <v>1.0</v>
      </c>
      <c r="F10472" s="19" t="s">
        <v>27</v>
      </c>
      <c r="G10472" s="19" t="s">
        <v>28</v>
      </c>
      <c r="H10472" s="44">
        <v>2.5175647E7</v>
      </c>
      <c r="I10472" s="19" t="s">
        <v>77</v>
      </c>
    </row>
    <row r="10473">
      <c r="A10473" s="41">
        <v>44422.0</v>
      </c>
      <c r="B10473" s="19">
        <v>960384.0</v>
      </c>
      <c r="C10473" s="19">
        <v>1.0</v>
      </c>
      <c r="D10473" s="42">
        <v>68.2</v>
      </c>
      <c r="E10473" s="43">
        <v>1.0</v>
      </c>
      <c r="F10473" s="19" t="s">
        <v>27</v>
      </c>
      <c r="G10473" s="19" t="s">
        <v>28</v>
      </c>
      <c r="H10473" s="44">
        <v>2.5175647E7</v>
      </c>
      <c r="I10473" s="19" t="s">
        <v>77</v>
      </c>
    </row>
    <row r="10474">
      <c r="A10474" s="41">
        <v>44409.0</v>
      </c>
      <c r="B10474" s="19">
        <v>949600.0</v>
      </c>
      <c r="C10474" s="19">
        <v>0.0</v>
      </c>
      <c r="D10474" s="42">
        <v>28.2</v>
      </c>
      <c r="E10474" s="43">
        <v>1.0</v>
      </c>
      <c r="F10474" s="19" t="s">
        <v>27</v>
      </c>
      <c r="G10474" s="19" t="s">
        <v>28</v>
      </c>
      <c r="H10474" s="44">
        <v>2.5175647E7</v>
      </c>
      <c r="I10474" s="19" t="s">
        <v>77</v>
      </c>
    </row>
    <row r="10475">
      <c r="A10475" s="41">
        <v>44413.0</v>
      </c>
      <c r="B10475" s="19">
        <v>953225.0</v>
      </c>
      <c r="C10475" s="19">
        <v>0.0</v>
      </c>
      <c r="D10475" s="42">
        <v>67.4</v>
      </c>
      <c r="E10475" s="43">
        <v>1.0</v>
      </c>
      <c r="F10475" s="19" t="s">
        <v>27</v>
      </c>
      <c r="G10475" s="19" t="s">
        <v>28</v>
      </c>
      <c r="H10475" s="44">
        <v>2.5175647E7</v>
      </c>
      <c r="I10475" s="19" t="s">
        <v>77</v>
      </c>
    </row>
    <row r="10476">
      <c r="A10476" s="41">
        <v>44415.0</v>
      </c>
      <c r="B10476" s="19">
        <v>954649.0</v>
      </c>
      <c r="C10476" s="19">
        <v>0.0</v>
      </c>
      <c r="D10476" s="42">
        <v>148.8</v>
      </c>
      <c r="E10476" s="43">
        <v>1.0</v>
      </c>
      <c r="F10476" s="19" t="s">
        <v>27</v>
      </c>
      <c r="G10476" s="19" t="s">
        <v>28</v>
      </c>
      <c r="H10476" s="44">
        <v>2.5175647E7</v>
      </c>
      <c r="I10476" s="19" t="s">
        <v>77</v>
      </c>
    </row>
    <row r="10477">
      <c r="A10477" s="41">
        <v>44415.0</v>
      </c>
      <c r="B10477" s="19">
        <v>954839.0</v>
      </c>
      <c r="C10477" s="19">
        <v>0.0</v>
      </c>
      <c r="D10477" s="42">
        <v>61.1</v>
      </c>
      <c r="E10477" s="43">
        <v>1.0</v>
      </c>
      <c r="F10477" s="19" t="s">
        <v>27</v>
      </c>
      <c r="G10477" s="19" t="s">
        <v>28</v>
      </c>
      <c r="H10477" s="44">
        <v>2.5175647E7</v>
      </c>
      <c r="I10477" s="19" t="s">
        <v>77</v>
      </c>
    </row>
    <row r="10478">
      <c r="A10478" s="41">
        <v>44418.0</v>
      </c>
      <c r="B10478" s="19">
        <v>957556.0</v>
      </c>
      <c r="C10478" s="19">
        <v>1.0</v>
      </c>
      <c r="D10478" s="42">
        <v>73.8</v>
      </c>
      <c r="E10478" s="43">
        <v>1.0</v>
      </c>
      <c r="F10478" s="19" t="s">
        <v>27</v>
      </c>
      <c r="G10478" s="19" t="s">
        <v>28</v>
      </c>
      <c r="H10478" s="44">
        <v>2.5175647E7</v>
      </c>
      <c r="I10478" s="19" t="s">
        <v>77</v>
      </c>
    </row>
    <row r="10479">
      <c r="A10479" s="41">
        <v>44419.0</v>
      </c>
      <c r="B10479" s="19">
        <v>958361.0</v>
      </c>
      <c r="C10479" s="19">
        <v>0.0</v>
      </c>
      <c r="D10479" s="42">
        <v>224.1</v>
      </c>
      <c r="E10479" s="43">
        <v>1.0</v>
      </c>
      <c r="F10479" s="19" t="s">
        <v>27</v>
      </c>
      <c r="G10479" s="19" t="s">
        <v>28</v>
      </c>
      <c r="H10479" s="44">
        <v>2.5175647E7</v>
      </c>
      <c r="I10479" s="19" t="s">
        <v>77</v>
      </c>
    </row>
    <row r="10480">
      <c r="A10480" s="41">
        <v>44420.0</v>
      </c>
      <c r="B10480" s="19">
        <v>958568.0</v>
      </c>
      <c r="C10480" s="19">
        <v>0.0</v>
      </c>
      <c r="D10480" s="42">
        <v>83.6</v>
      </c>
      <c r="E10480" s="43">
        <v>1.0</v>
      </c>
      <c r="F10480" s="19" t="s">
        <v>27</v>
      </c>
      <c r="G10480" s="19" t="s">
        <v>28</v>
      </c>
      <c r="H10480" s="44">
        <v>2.5175647E7</v>
      </c>
      <c r="I10480" s="19" t="s">
        <v>77</v>
      </c>
    </row>
    <row r="10481">
      <c r="A10481" s="41">
        <v>44420.0</v>
      </c>
      <c r="B10481" s="19">
        <v>958607.0</v>
      </c>
      <c r="C10481" s="19">
        <v>0.0</v>
      </c>
      <c r="D10481" s="42">
        <v>131.4</v>
      </c>
      <c r="E10481" s="43">
        <v>1.0</v>
      </c>
      <c r="F10481" s="19" t="s">
        <v>27</v>
      </c>
      <c r="G10481" s="19" t="s">
        <v>28</v>
      </c>
      <c r="H10481" s="44">
        <v>2.5175647E7</v>
      </c>
      <c r="I10481" s="19" t="s">
        <v>77</v>
      </c>
    </row>
    <row r="10482">
      <c r="A10482" s="41">
        <v>44409.0</v>
      </c>
      <c r="B10482" s="19">
        <v>949711.0</v>
      </c>
      <c r="C10482" s="19">
        <v>1.0</v>
      </c>
      <c r="D10482" s="42">
        <v>28.1</v>
      </c>
      <c r="E10482" s="43">
        <v>1.0</v>
      </c>
      <c r="F10482" s="19" t="s">
        <v>27</v>
      </c>
      <c r="G10482" s="19" t="s">
        <v>28</v>
      </c>
      <c r="H10482" s="44">
        <v>2.5175647E7</v>
      </c>
      <c r="I10482" s="19" t="s">
        <v>77</v>
      </c>
    </row>
    <row r="10483">
      <c r="A10483" s="41">
        <v>44409.0</v>
      </c>
      <c r="B10483" s="19">
        <v>949270.0</v>
      </c>
      <c r="C10483" s="19">
        <v>0.0</v>
      </c>
      <c r="D10483" s="42">
        <v>76.4</v>
      </c>
      <c r="E10483" s="43">
        <v>1.0</v>
      </c>
      <c r="F10483" s="19" t="s">
        <v>27</v>
      </c>
      <c r="G10483" s="19" t="s">
        <v>28</v>
      </c>
      <c r="H10483" s="44">
        <v>2.5175647E7</v>
      </c>
      <c r="I10483" s="19" t="s">
        <v>77</v>
      </c>
    </row>
    <row r="10484">
      <c r="A10484" s="41">
        <v>44409.0</v>
      </c>
      <c r="B10484" s="19">
        <v>949876.0</v>
      </c>
      <c r="C10484" s="19">
        <v>0.0</v>
      </c>
      <c r="D10484" s="42">
        <v>56.2</v>
      </c>
      <c r="E10484" s="43">
        <v>1.0</v>
      </c>
      <c r="F10484" s="19" t="s">
        <v>27</v>
      </c>
      <c r="G10484" s="19" t="s">
        <v>28</v>
      </c>
      <c r="H10484" s="44">
        <v>2.5175647E7</v>
      </c>
      <c r="I10484" s="19" t="s">
        <v>77</v>
      </c>
    </row>
    <row r="10485">
      <c r="A10485" s="41">
        <v>44410.0</v>
      </c>
      <c r="B10485" s="19">
        <v>950230.0</v>
      </c>
      <c r="C10485" s="19">
        <v>1.0</v>
      </c>
      <c r="D10485" s="42">
        <v>78.6</v>
      </c>
      <c r="E10485" s="43">
        <v>1.0</v>
      </c>
      <c r="F10485" s="19" t="s">
        <v>27</v>
      </c>
      <c r="G10485" s="19" t="s">
        <v>28</v>
      </c>
      <c r="H10485" s="44">
        <v>2.5175647E7</v>
      </c>
      <c r="I10485" s="19" t="s">
        <v>77</v>
      </c>
    </row>
    <row r="10486">
      <c r="A10486" s="41">
        <v>44411.0</v>
      </c>
      <c r="B10486" s="19">
        <v>951321.0</v>
      </c>
      <c r="C10486" s="19">
        <v>0.0</v>
      </c>
      <c r="D10486" s="42">
        <v>94.7</v>
      </c>
      <c r="E10486" s="43">
        <v>1.0</v>
      </c>
      <c r="F10486" s="19" t="s">
        <v>27</v>
      </c>
      <c r="G10486" s="19" t="s">
        <v>28</v>
      </c>
      <c r="H10486" s="44">
        <v>2.5175647E7</v>
      </c>
      <c r="I10486" s="19" t="s">
        <v>77</v>
      </c>
    </row>
    <row r="10487">
      <c r="A10487" s="41">
        <v>44412.0</v>
      </c>
      <c r="B10487" s="19">
        <v>952582.0</v>
      </c>
      <c r="C10487" s="19">
        <v>1.0</v>
      </c>
      <c r="D10487" s="42">
        <v>106.1</v>
      </c>
      <c r="E10487" s="43">
        <v>1.0</v>
      </c>
      <c r="F10487" s="19" t="s">
        <v>27</v>
      </c>
      <c r="G10487" s="19" t="s">
        <v>28</v>
      </c>
      <c r="H10487" s="44">
        <v>2.5175647E7</v>
      </c>
      <c r="I10487" s="19" t="s">
        <v>77</v>
      </c>
    </row>
    <row r="10488">
      <c r="A10488" s="41">
        <v>44412.0</v>
      </c>
      <c r="B10488" s="19">
        <v>952008.0</v>
      </c>
      <c r="C10488" s="19">
        <v>0.0</v>
      </c>
      <c r="D10488" s="42">
        <v>34.0</v>
      </c>
      <c r="E10488" s="43">
        <v>1.0</v>
      </c>
      <c r="F10488" s="19" t="s">
        <v>27</v>
      </c>
      <c r="G10488" s="19" t="s">
        <v>28</v>
      </c>
      <c r="H10488" s="44">
        <v>2.5175647E7</v>
      </c>
      <c r="I10488" s="19" t="s">
        <v>77</v>
      </c>
    </row>
    <row r="10489">
      <c r="A10489" s="41">
        <v>44412.0</v>
      </c>
      <c r="B10489" s="19">
        <v>952119.0</v>
      </c>
      <c r="C10489" s="19">
        <v>1.0</v>
      </c>
      <c r="D10489" s="42">
        <v>30.5</v>
      </c>
      <c r="E10489" s="43">
        <v>1.0</v>
      </c>
      <c r="F10489" s="19" t="s">
        <v>27</v>
      </c>
      <c r="G10489" s="19" t="s">
        <v>28</v>
      </c>
      <c r="H10489" s="44">
        <v>2.5175647E7</v>
      </c>
      <c r="I10489" s="19" t="s">
        <v>77</v>
      </c>
    </row>
    <row r="10490">
      <c r="A10490" s="41">
        <v>44413.0</v>
      </c>
      <c r="B10490" s="19">
        <v>952917.0</v>
      </c>
      <c r="C10490" s="19">
        <v>0.0</v>
      </c>
      <c r="D10490" s="42">
        <v>67.1</v>
      </c>
      <c r="E10490" s="43">
        <v>1.0</v>
      </c>
      <c r="F10490" s="19" t="s">
        <v>27</v>
      </c>
      <c r="G10490" s="19" t="s">
        <v>28</v>
      </c>
      <c r="H10490" s="44">
        <v>2.5175647E7</v>
      </c>
      <c r="I10490" s="19" t="s">
        <v>77</v>
      </c>
    </row>
    <row r="10491">
      <c r="A10491" s="41">
        <v>44413.0</v>
      </c>
      <c r="B10491" s="19">
        <v>952869.0</v>
      </c>
      <c r="C10491" s="19">
        <v>0.0</v>
      </c>
      <c r="D10491" s="42">
        <v>59.0</v>
      </c>
      <c r="E10491" s="43">
        <v>1.0</v>
      </c>
      <c r="F10491" s="19" t="s">
        <v>27</v>
      </c>
      <c r="G10491" s="19" t="s">
        <v>28</v>
      </c>
      <c r="H10491" s="44">
        <v>2.5175647E7</v>
      </c>
      <c r="I10491" s="19" t="s">
        <v>77</v>
      </c>
    </row>
    <row r="10492">
      <c r="A10492" s="41">
        <v>44414.0</v>
      </c>
      <c r="B10492" s="19">
        <v>954041.0</v>
      </c>
      <c r="C10492" s="19">
        <v>0.0</v>
      </c>
      <c r="D10492" s="42">
        <v>31.9</v>
      </c>
      <c r="E10492" s="43">
        <v>1.0</v>
      </c>
      <c r="F10492" s="19" t="s">
        <v>27</v>
      </c>
      <c r="G10492" s="19" t="s">
        <v>28</v>
      </c>
      <c r="H10492" s="44">
        <v>2.5175647E7</v>
      </c>
      <c r="I10492" s="19" t="s">
        <v>77</v>
      </c>
    </row>
    <row r="10493">
      <c r="A10493" s="41">
        <v>44414.0</v>
      </c>
      <c r="B10493" s="19">
        <v>954112.0</v>
      </c>
      <c r="C10493" s="19">
        <v>0.0</v>
      </c>
      <c r="D10493" s="42">
        <v>80.5</v>
      </c>
      <c r="E10493" s="43">
        <v>1.0</v>
      </c>
      <c r="F10493" s="19" t="s">
        <v>27</v>
      </c>
      <c r="G10493" s="19" t="s">
        <v>28</v>
      </c>
      <c r="H10493" s="44">
        <v>2.5175647E7</v>
      </c>
      <c r="I10493" s="19" t="s">
        <v>77</v>
      </c>
    </row>
    <row r="10494">
      <c r="A10494" s="41">
        <v>44416.0</v>
      </c>
      <c r="B10494" s="19">
        <v>956226.0</v>
      </c>
      <c r="C10494" s="19">
        <v>1.0</v>
      </c>
      <c r="D10494" s="42">
        <v>76.6</v>
      </c>
      <c r="E10494" s="43">
        <v>1.0</v>
      </c>
      <c r="F10494" s="19" t="s">
        <v>27</v>
      </c>
      <c r="G10494" s="19" t="s">
        <v>28</v>
      </c>
      <c r="H10494" s="44">
        <v>2.5175647E7</v>
      </c>
      <c r="I10494" s="19" t="s">
        <v>77</v>
      </c>
    </row>
    <row r="10495">
      <c r="A10495" s="41">
        <v>44418.0</v>
      </c>
      <c r="B10495" s="19">
        <v>957742.0</v>
      </c>
      <c r="C10495" s="19">
        <v>0.0</v>
      </c>
      <c r="D10495" s="42">
        <v>15.7</v>
      </c>
      <c r="E10495" s="43">
        <v>1.0</v>
      </c>
      <c r="F10495" s="19" t="s">
        <v>27</v>
      </c>
      <c r="G10495" s="19" t="s">
        <v>28</v>
      </c>
      <c r="H10495" s="44">
        <v>2.5175647E7</v>
      </c>
      <c r="I10495" s="19" t="s">
        <v>77</v>
      </c>
    </row>
    <row r="10496">
      <c r="A10496" s="41">
        <v>44421.0</v>
      </c>
      <c r="B10496" s="19">
        <v>959893.0</v>
      </c>
      <c r="C10496" s="19">
        <v>0.0</v>
      </c>
      <c r="D10496" s="42">
        <v>38.7</v>
      </c>
      <c r="E10496" s="43">
        <v>1.0</v>
      </c>
      <c r="F10496" s="19" t="s">
        <v>27</v>
      </c>
      <c r="G10496" s="19" t="s">
        <v>28</v>
      </c>
      <c r="H10496" s="44">
        <v>2.5175647E7</v>
      </c>
      <c r="I10496" s="19" t="s">
        <v>77</v>
      </c>
    </row>
    <row r="10497">
      <c r="A10497" s="41">
        <v>44422.0</v>
      </c>
      <c r="B10497" s="19">
        <v>960308.0</v>
      </c>
      <c r="C10497" s="19">
        <v>0.0</v>
      </c>
      <c r="D10497" s="42">
        <v>46.7</v>
      </c>
      <c r="E10497" s="43">
        <v>1.0</v>
      </c>
      <c r="F10497" s="19" t="s">
        <v>27</v>
      </c>
      <c r="G10497" s="19" t="s">
        <v>28</v>
      </c>
      <c r="H10497" s="44">
        <v>2.5175647E7</v>
      </c>
      <c r="I10497" s="19" t="s">
        <v>77</v>
      </c>
    </row>
    <row r="10498">
      <c r="A10498" s="41">
        <v>44409.0</v>
      </c>
      <c r="B10498" s="19">
        <v>949715.0</v>
      </c>
      <c r="C10498" s="19">
        <v>0.0</v>
      </c>
      <c r="D10498" s="42">
        <v>116.4</v>
      </c>
      <c r="E10498" s="43">
        <v>1.0</v>
      </c>
      <c r="F10498" s="19" t="s">
        <v>27</v>
      </c>
      <c r="G10498" s="19" t="s">
        <v>28</v>
      </c>
      <c r="H10498" s="44">
        <v>2.5175647E7</v>
      </c>
      <c r="I10498" s="19" t="s">
        <v>77</v>
      </c>
    </row>
    <row r="10499">
      <c r="A10499" s="41">
        <v>44409.0</v>
      </c>
      <c r="B10499" s="19">
        <v>949474.0</v>
      </c>
      <c r="C10499" s="19">
        <v>1.0</v>
      </c>
      <c r="D10499" s="42">
        <v>141.0</v>
      </c>
      <c r="E10499" s="43">
        <v>1.0</v>
      </c>
      <c r="F10499" s="19" t="s">
        <v>27</v>
      </c>
      <c r="G10499" s="19" t="s">
        <v>28</v>
      </c>
      <c r="H10499" s="44">
        <v>2.5175647E7</v>
      </c>
      <c r="I10499" s="19" t="s">
        <v>77</v>
      </c>
    </row>
    <row r="10500">
      <c r="A10500" s="41">
        <v>44410.0</v>
      </c>
      <c r="B10500" s="19">
        <v>950482.0</v>
      </c>
      <c r="C10500" s="19">
        <v>0.0</v>
      </c>
      <c r="D10500" s="42">
        <v>92.7</v>
      </c>
      <c r="E10500" s="43">
        <v>1.0</v>
      </c>
      <c r="F10500" s="19" t="s">
        <v>27</v>
      </c>
      <c r="G10500" s="19" t="s">
        <v>28</v>
      </c>
      <c r="H10500" s="44">
        <v>2.5175647E7</v>
      </c>
      <c r="I10500" s="19" t="s">
        <v>77</v>
      </c>
    </row>
    <row r="10501">
      <c r="A10501" s="41">
        <v>44412.0</v>
      </c>
      <c r="B10501" s="19">
        <v>952391.0</v>
      </c>
      <c r="C10501" s="19">
        <v>0.0</v>
      </c>
      <c r="D10501" s="42">
        <v>52.4</v>
      </c>
      <c r="E10501" s="43">
        <v>1.0</v>
      </c>
      <c r="F10501" s="19" t="s">
        <v>27</v>
      </c>
      <c r="G10501" s="19" t="s">
        <v>28</v>
      </c>
      <c r="H10501" s="44">
        <v>2.5175647E7</v>
      </c>
      <c r="I10501" s="19" t="s">
        <v>77</v>
      </c>
    </row>
    <row r="10502">
      <c r="A10502" s="41">
        <v>44412.0</v>
      </c>
      <c r="B10502" s="19">
        <v>952589.0</v>
      </c>
      <c r="C10502" s="19">
        <v>0.0</v>
      </c>
      <c r="D10502" s="42">
        <v>272.2</v>
      </c>
      <c r="E10502" s="43">
        <v>1.0</v>
      </c>
      <c r="F10502" s="19" t="s">
        <v>27</v>
      </c>
      <c r="G10502" s="19" t="s">
        <v>28</v>
      </c>
      <c r="H10502" s="44">
        <v>2.5175647E7</v>
      </c>
      <c r="I10502" s="19" t="s">
        <v>77</v>
      </c>
    </row>
    <row r="10503">
      <c r="A10503" s="41">
        <v>44412.0</v>
      </c>
      <c r="B10503" s="19">
        <v>952203.0</v>
      </c>
      <c r="C10503" s="19">
        <v>1.0</v>
      </c>
      <c r="D10503" s="42">
        <v>65.5</v>
      </c>
      <c r="E10503" s="43">
        <v>1.0</v>
      </c>
      <c r="F10503" s="19" t="s">
        <v>27</v>
      </c>
      <c r="G10503" s="19" t="s">
        <v>28</v>
      </c>
      <c r="H10503" s="44">
        <v>2.5175647E7</v>
      </c>
      <c r="I10503" s="19" t="s">
        <v>77</v>
      </c>
    </row>
    <row r="10504">
      <c r="A10504" s="41">
        <v>44412.0</v>
      </c>
      <c r="B10504" s="19">
        <v>952443.0</v>
      </c>
      <c r="C10504" s="19">
        <v>1.0</v>
      </c>
      <c r="D10504" s="42">
        <v>224.5</v>
      </c>
      <c r="E10504" s="43">
        <v>1.0</v>
      </c>
      <c r="F10504" s="19" t="s">
        <v>27</v>
      </c>
      <c r="G10504" s="19" t="s">
        <v>28</v>
      </c>
      <c r="H10504" s="44">
        <v>2.5175647E7</v>
      </c>
      <c r="I10504" s="19" t="s">
        <v>77</v>
      </c>
    </row>
    <row r="10505">
      <c r="A10505" s="41">
        <v>44413.0</v>
      </c>
      <c r="B10505" s="19">
        <v>953051.0</v>
      </c>
      <c r="C10505" s="19">
        <v>1.0</v>
      </c>
      <c r="D10505" s="42">
        <v>92.3</v>
      </c>
      <c r="E10505" s="43">
        <v>1.0</v>
      </c>
      <c r="F10505" s="19" t="s">
        <v>27</v>
      </c>
      <c r="G10505" s="19" t="s">
        <v>28</v>
      </c>
      <c r="H10505" s="44">
        <v>2.5175647E7</v>
      </c>
      <c r="I10505" s="19" t="s">
        <v>77</v>
      </c>
    </row>
    <row r="10506">
      <c r="A10506" s="41">
        <v>44413.0</v>
      </c>
      <c r="B10506" s="19">
        <v>953245.0</v>
      </c>
      <c r="C10506" s="19">
        <v>1.0</v>
      </c>
      <c r="D10506" s="42">
        <v>15.2</v>
      </c>
      <c r="E10506" s="43">
        <v>1.0</v>
      </c>
      <c r="F10506" s="19" t="s">
        <v>27</v>
      </c>
      <c r="G10506" s="19" t="s">
        <v>28</v>
      </c>
      <c r="H10506" s="44">
        <v>2.5175647E7</v>
      </c>
      <c r="I10506" s="19" t="s">
        <v>77</v>
      </c>
    </row>
    <row r="10507">
      <c r="A10507" s="41">
        <v>44414.0</v>
      </c>
      <c r="B10507" s="19">
        <v>954577.0</v>
      </c>
      <c r="C10507" s="19">
        <v>1.0</v>
      </c>
      <c r="D10507" s="42">
        <v>57.1</v>
      </c>
      <c r="E10507" s="43">
        <v>1.0</v>
      </c>
      <c r="F10507" s="19" t="s">
        <v>27</v>
      </c>
      <c r="G10507" s="19" t="s">
        <v>28</v>
      </c>
      <c r="H10507" s="44">
        <v>2.5175647E7</v>
      </c>
      <c r="I10507" s="19" t="s">
        <v>77</v>
      </c>
    </row>
    <row r="10508">
      <c r="A10508" s="41">
        <v>44415.0</v>
      </c>
      <c r="B10508" s="19">
        <v>954911.0</v>
      </c>
      <c r="C10508" s="19">
        <v>0.0</v>
      </c>
      <c r="D10508" s="42">
        <v>95.2</v>
      </c>
      <c r="E10508" s="43">
        <v>1.0</v>
      </c>
      <c r="F10508" s="19" t="s">
        <v>27</v>
      </c>
      <c r="G10508" s="19" t="s">
        <v>28</v>
      </c>
      <c r="H10508" s="44">
        <v>2.5175647E7</v>
      </c>
      <c r="I10508" s="19" t="s">
        <v>77</v>
      </c>
    </row>
    <row r="10509">
      <c r="A10509" s="41">
        <v>44415.0</v>
      </c>
      <c r="B10509" s="19">
        <v>954883.0</v>
      </c>
      <c r="C10509" s="19">
        <v>1.0</v>
      </c>
      <c r="D10509" s="42">
        <v>140.0</v>
      </c>
      <c r="E10509" s="43">
        <v>1.0</v>
      </c>
      <c r="F10509" s="19" t="s">
        <v>27</v>
      </c>
      <c r="G10509" s="19" t="s">
        <v>28</v>
      </c>
      <c r="H10509" s="44">
        <v>2.5175647E7</v>
      </c>
      <c r="I10509" s="19" t="s">
        <v>77</v>
      </c>
    </row>
    <row r="10510">
      <c r="A10510" s="41">
        <v>44418.0</v>
      </c>
      <c r="B10510" s="19">
        <v>957222.0</v>
      </c>
      <c r="C10510" s="19">
        <v>0.0</v>
      </c>
      <c r="D10510" s="42">
        <v>46.8</v>
      </c>
      <c r="E10510" s="43">
        <v>1.0</v>
      </c>
      <c r="F10510" s="19" t="s">
        <v>27</v>
      </c>
      <c r="G10510" s="19" t="s">
        <v>28</v>
      </c>
      <c r="H10510" s="44">
        <v>2.5175647E7</v>
      </c>
      <c r="I10510" s="19" t="s">
        <v>77</v>
      </c>
    </row>
    <row r="10511">
      <c r="A10511" s="41">
        <v>44420.0</v>
      </c>
      <c r="B10511" s="19">
        <v>959221.0</v>
      </c>
      <c r="C10511" s="19">
        <v>1.0</v>
      </c>
      <c r="D10511" s="42">
        <v>26.1</v>
      </c>
      <c r="E10511" s="43">
        <v>1.0</v>
      </c>
      <c r="F10511" s="19" t="s">
        <v>27</v>
      </c>
      <c r="G10511" s="19" t="s">
        <v>28</v>
      </c>
      <c r="H10511" s="44">
        <v>2.5175647E7</v>
      </c>
      <c r="I10511" s="19" t="s">
        <v>77</v>
      </c>
    </row>
    <row r="10512">
      <c r="A10512" s="41">
        <v>44420.0</v>
      </c>
      <c r="B10512" s="19">
        <v>958950.0</v>
      </c>
      <c r="C10512" s="19">
        <v>0.0</v>
      </c>
      <c r="D10512" s="42">
        <v>50.4</v>
      </c>
      <c r="E10512" s="43">
        <v>1.0</v>
      </c>
      <c r="F10512" s="19" t="s">
        <v>27</v>
      </c>
      <c r="G10512" s="19" t="s">
        <v>28</v>
      </c>
      <c r="H10512" s="44">
        <v>2.5175647E7</v>
      </c>
      <c r="I10512" s="19" t="s">
        <v>77</v>
      </c>
    </row>
    <row r="10513">
      <c r="A10513" s="41">
        <v>44422.0</v>
      </c>
      <c r="B10513" s="19">
        <v>960007.0</v>
      </c>
      <c r="C10513" s="19">
        <v>1.0</v>
      </c>
      <c r="D10513" s="42">
        <v>8.1</v>
      </c>
      <c r="E10513" s="43">
        <v>1.0</v>
      </c>
      <c r="F10513" s="19" t="s">
        <v>27</v>
      </c>
      <c r="G10513" s="19" t="s">
        <v>28</v>
      </c>
      <c r="H10513" s="44">
        <v>2.5175647E7</v>
      </c>
      <c r="I10513" s="19" t="s">
        <v>77</v>
      </c>
    </row>
    <row r="10514">
      <c r="A10514" s="41">
        <v>44409.0</v>
      </c>
      <c r="B10514" s="19">
        <v>949926.0</v>
      </c>
      <c r="C10514" s="19">
        <v>1.0</v>
      </c>
      <c r="D10514" s="42">
        <v>65.0</v>
      </c>
      <c r="E10514" s="43">
        <v>1.0</v>
      </c>
      <c r="F10514" s="19" t="s">
        <v>27</v>
      </c>
      <c r="G10514" s="19" t="s">
        <v>28</v>
      </c>
      <c r="H10514" s="44">
        <v>2.5175647E7</v>
      </c>
      <c r="I10514" s="19" t="s">
        <v>77</v>
      </c>
    </row>
    <row r="10515">
      <c r="A10515" s="41">
        <v>44410.0</v>
      </c>
      <c r="B10515" s="19">
        <v>950954.0</v>
      </c>
      <c r="C10515" s="19">
        <v>0.0</v>
      </c>
      <c r="D10515" s="42">
        <v>101.5</v>
      </c>
      <c r="E10515" s="43">
        <v>1.0</v>
      </c>
      <c r="F10515" s="19" t="s">
        <v>27</v>
      </c>
      <c r="G10515" s="19" t="s">
        <v>28</v>
      </c>
      <c r="H10515" s="44">
        <v>2.5175647E7</v>
      </c>
      <c r="I10515" s="19" t="s">
        <v>77</v>
      </c>
    </row>
    <row r="10516">
      <c r="A10516" s="41">
        <v>44412.0</v>
      </c>
      <c r="B10516" s="19">
        <v>952275.0</v>
      </c>
      <c r="C10516" s="19">
        <v>1.0</v>
      </c>
      <c r="D10516" s="42">
        <v>81.7</v>
      </c>
      <c r="E10516" s="43">
        <v>1.0</v>
      </c>
      <c r="F10516" s="19" t="s">
        <v>27</v>
      </c>
      <c r="G10516" s="19" t="s">
        <v>28</v>
      </c>
      <c r="H10516" s="44">
        <v>2.5175647E7</v>
      </c>
      <c r="I10516" s="19" t="s">
        <v>77</v>
      </c>
    </row>
    <row r="10517">
      <c r="A10517" s="41">
        <v>44412.0</v>
      </c>
      <c r="B10517" s="19">
        <v>952121.0</v>
      </c>
      <c r="C10517" s="19">
        <v>0.0</v>
      </c>
      <c r="D10517" s="42">
        <v>183.2</v>
      </c>
      <c r="E10517" s="43">
        <v>1.0</v>
      </c>
      <c r="F10517" s="19" t="s">
        <v>27</v>
      </c>
      <c r="G10517" s="19" t="s">
        <v>28</v>
      </c>
      <c r="H10517" s="44">
        <v>2.5175647E7</v>
      </c>
      <c r="I10517" s="19" t="s">
        <v>77</v>
      </c>
    </row>
    <row r="10518">
      <c r="A10518" s="41">
        <v>44414.0</v>
      </c>
      <c r="B10518" s="19">
        <v>954510.0</v>
      </c>
      <c r="C10518" s="19">
        <v>1.0</v>
      </c>
      <c r="D10518" s="42">
        <v>15.0</v>
      </c>
      <c r="E10518" s="43">
        <v>1.0</v>
      </c>
      <c r="F10518" s="19" t="s">
        <v>27</v>
      </c>
      <c r="G10518" s="19" t="s">
        <v>28</v>
      </c>
      <c r="H10518" s="44">
        <v>2.5175647E7</v>
      </c>
      <c r="I10518" s="19" t="s">
        <v>77</v>
      </c>
    </row>
    <row r="10519">
      <c r="A10519" s="41">
        <v>44415.0</v>
      </c>
      <c r="B10519" s="19">
        <v>955025.0</v>
      </c>
      <c r="C10519" s="19">
        <v>0.0</v>
      </c>
      <c r="D10519" s="42">
        <v>47.4</v>
      </c>
      <c r="E10519" s="43">
        <v>1.0</v>
      </c>
      <c r="F10519" s="19" t="s">
        <v>27</v>
      </c>
      <c r="G10519" s="19" t="s">
        <v>28</v>
      </c>
      <c r="H10519" s="44">
        <v>2.5175647E7</v>
      </c>
      <c r="I10519" s="19" t="s">
        <v>77</v>
      </c>
    </row>
    <row r="10520">
      <c r="A10520" s="41">
        <v>44416.0</v>
      </c>
      <c r="B10520" s="19">
        <v>955965.0</v>
      </c>
      <c r="C10520" s="19">
        <v>0.0</v>
      </c>
      <c r="D10520" s="42">
        <v>62.2</v>
      </c>
      <c r="E10520" s="43">
        <v>1.0</v>
      </c>
      <c r="F10520" s="19" t="s">
        <v>27</v>
      </c>
      <c r="G10520" s="19" t="s">
        <v>28</v>
      </c>
      <c r="H10520" s="44">
        <v>2.5175647E7</v>
      </c>
      <c r="I10520" s="19" t="s">
        <v>77</v>
      </c>
    </row>
    <row r="10521">
      <c r="A10521" s="41">
        <v>44416.0</v>
      </c>
      <c r="B10521" s="19">
        <v>955603.0</v>
      </c>
      <c r="C10521" s="19">
        <v>0.0</v>
      </c>
      <c r="D10521" s="42">
        <v>110.6</v>
      </c>
      <c r="E10521" s="43">
        <v>1.0</v>
      </c>
      <c r="F10521" s="19" t="s">
        <v>27</v>
      </c>
      <c r="G10521" s="19" t="s">
        <v>28</v>
      </c>
      <c r="H10521" s="44">
        <v>2.5175647E7</v>
      </c>
      <c r="I10521" s="19" t="s">
        <v>77</v>
      </c>
    </row>
    <row r="10522">
      <c r="A10522" s="41">
        <v>44417.0</v>
      </c>
      <c r="B10522" s="19">
        <v>957014.0</v>
      </c>
      <c r="C10522" s="19">
        <v>0.0</v>
      </c>
      <c r="D10522" s="42">
        <v>84.0</v>
      </c>
      <c r="E10522" s="43">
        <v>1.0</v>
      </c>
      <c r="F10522" s="19" t="s">
        <v>27</v>
      </c>
      <c r="G10522" s="19" t="s">
        <v>28</v>
      </c>
      <c r="H10522" s="44">
        <v>2.5175647E7</v>
      </c>
      <c r="I10522" s="19" t="s">
        <v>77</v>
      </c>
    </row>
    <row r="10523">
      <c r="A10523" s="41">
        <v>44418.0</v>
      </c>
      <c r="B10523" s="19">
        <v>957607.0</v>
      </c>
      <c r="C10523" s="19">
        <v>0.0</v>
      </c>
      <c r="D10523" s="42">
        <v>10.1</v>
      </c>
      <c r="E10523" s="43">
        <v>1.0</v>
      </c>
      <c r="F10523" s="19" t="s">
        <v>27</v>
      </c>
      <c r="G10523" s="19" t="s">
        <v>28</v>
      </c>
      <c r="H10523" s="44">
        <v>2.5175647E7</v>
      </c>
      <c r="I10523" s="19" t="s">
        <v>77</v>
      </c>
    </row>
    <row r="10524">
      <c r="A10524" s="41">
        <v>44419.0</v>
      </c>
      <c r="B10524" s="19">
        <v>957936.0</v>
      </c>
      <c r="C10524" s="19">
        <v>1.0</v>
      </c>
      <c r="D10524" s="42">
        <v>44.2</v>
      </c>
      <c r="E10524" s="43">
        <v>1.0</v>
      </c>
      <c r="F10524" s="19" t="s">
        <v>27</v>
      </c>
      <c r="G10524" s="19" t="s">
        <v>28</v>
      </c>
      <c r="H10524" s="44">
        <v>2.5175647E7</v>
      </c>
      <c r="I10524" s="19" t="s">
        <v>77</v>
      </c>
    </row>
    <row r="10525">
      <c r="A10525" s="41">
        <v>44420.0</v>
      </c>
      <c r="B10525" s="19">
        <v>959240.0</v>
      </c>
      <c r="C10525" s="19">
        <v>0.0</v>
      </c>
      <c r="D10525" s="42">
        <v>18.0</v>
      </c>
      <c r="E10525" s="43">
        <v>1.0</v>
      </c>
      <c r="F10525" s="19" t="s">
        <v>27</v>
      </c>
      <c r="G10525" s="19" t="s">
        <v>28</v>
      </c>
      <c r="H10525" s="44">
        <v>2.5175647E7</v>
      </c>
      <c r="I10525" s="19" t="s">
        <v>77</v>
      </c>
    </row>
    <row r="10526">
      <c r="A10526" s="41">
        <v>44420.0</v>
      </c>
      <c r="B10526" s="19">
        <v>958646.0</v>
      </c>
      <c r="C10526" s="19">
        <v>0.0</v>
      </c>
      <c r="D10526" s="42">
        <v>67.9</v>
      </c>
      <c r="E10526" s="43">
        <v>1.0</v>
      </c>
      <c r="F10526" s="19" t="s">
        <v>27</v>
      </c>
      <c r="G10526" s="19" t="s">
        <v>28</v>
      </c>
      <c r="H10526" s="44">
        <v>2.5175647E7</v>
      </c>
      <c r="I10526" s="19" t="s">
        <v>77</v>
      </c>
    </row>
    <row r="10527">
      <c r="A10527" s="41">
        <v>44421.0</v>
      </c>
      <c r="B10527" s="19">
        <v>959668.0</v>
      </c>
      <c r="C10527" s="19">
        <v>0.0</v>
      </c>
      <c r="D10527" s="42">
        <v>115.6</v>
      </c>
      <c r="E10527" s="43">
        <v>1.0</v>
      </c>
      <c r="F10527" s="19" t="s">
        <v>27</v>
      </c>
      <c r="G10527" s="19" t="s">
        <v>28</v>
      </c>
      <c r="H10527" s="44">
        <v>2.5175647E7</v>
      </c>
      <c r="I10527" s="19" t="s">
        <v>77</v>
      </c>
    </row>
    <row r="10528">
      <c r="A10528" s="41">
        <v>44421.0</v>
      </c>
      <c r="B10528" s="19">
        <v>959756.0</v>
      </c>
      <c r="C10528" s="19">
        <v>0.0</v>
      </c>
      <c r="D10528" s="42">
        <v>17.6</v>
      </c>
      <c r="E10528" s="43">
        <v>1.0</v>
      </c>
      <c r="F10528" s="19" t="s">
        <v>27</v>
      </c>
      <c r="G10528" s="19" t="s">
        <v>28</v>
      </c>
      <c r="H10528" s="44">
        <v>2.5175647E7</v>
      </c>
      <c r="I10528" s="19" t="s">
        <v>77</v>
      </c>
    </row>
    <row r="10529">
      <c r="A10529" s="41">
        <v>44423.0</v>
      </c>
      <c r="B10529" s="19">
        <v>960659.0</v>
      </c>
      <c r="C10529" s="19">
        <v>0.0</v>
      </c>
      <c r="D10529" s="42">
        <v>88.2</v>
      </c>
      <c r="E10529" s="43">
        <v>1.0</v>
      </c>
      <c r="F10529" s="19" t="s">
        <v>27</v>
      </c>
      <c r="G10529" s="19" t="s">
        <v>28</v>
      </c>
      <c r="H10529" s="44">
        <v>2.5175647E7</v>
      </c>
      <c r="I10529" s="19" t="s">
        <v>77</v>
      </c>
    </row>
    <row r="10530">
      <c r="A10530" s="41">
        <v>44409.0</v>
      </c>
      <c r="B10530" s="19">
        <v>949146.0</v>
      </c>
      <c r="C10530" s="19">
        <v>1.0</v>
      </c>
      <c r="D10530" s="42">
        <v>89.7</v>
      </c>
      <c r="E10530" s="43">
        <v>1.0</v>
      </c>
      <c r="F10530" s="19" t="s">
        <v>27</v>
      </c>
      <c r="G10530" s="19" t="s">
        <v>28</v>
      </c>
      <c r="H10530" s="44">
        <v>2.5175647E7</v>
      </c>
      <c r="I10530" s="19" t="s">
        <v>77</v>
      </c>
    </row>
    <row r="10531">
      <c r="A10531" s="41">
        <v>44410.0</v>
      </c>
      <c r="B10531" s="19">
        <v>951003.0</v>
      </c>
      <c r="C10531" s="19">
        <v>1.0</v>
      </c>
      <c r="D10531" s="42">
        <v>47.5</v>
      </c>
      <c r="E10531" s="43">
        <v>1.0</v>
      </c>
      <c r="F10531" s="19" t="s">
        <v>27</v>
      </c>
      <c r="G10531" s="19" t="s">
        <v>28</v>
      </c>
      <c r="H10531" s="44">
        <v>2.5175647E7</v>
      </c>
      <c r="I10531" s="19" t="s">
        <v>77</v>
      </c>
    </row>
    <row r="10532">
      <c r="A10532" s="41">
        <v>44410.0</v>
      </c>
      <c r="B10532" s="19">
        <v>950809.0</v>
      </c>
      <c r="C10532" s="19">
        <v>0.0</v>
      </c>
      <c r="D10532" s="42">
        <v>62.6</v>
      </c>
      <c r="E10532" s="43">
        <v>1.0</v>
      </c>
      <c r="F10532" s="19" t="s">
        <v>27</v>
      </c>
      <c r="G10532" s="19" t="s">
        <v>28</v>
      </c>
      <c r="H10532" s="44">
        <v>2.5175647E7</v>
      </c>
      <c r="I10532" s="19" t="s">
        <v>77</v>
      </c>
    </row>
    <row r="10533">
      <c r="A10533" s="41">
        <v>44411.0</v>
      </c>
      <c r="B10533" s="19">
        <v>951352.0</v>
      </c>
      <c r="C10533" s="19">
        <v>0.0</v>
      </c>
      <c r="D10533" s="42">
        <v>93.6</v>
      </c>
      <c r="E10533" s="43">
        <v>1.0</v>
      </c>
      <c r="F10533" s="19" t="s">
        <v>27</v>
      </c>
      <c r="G10533" s="19" t="s">
        <v>28</v>
      </c>
      <c r="H10533" s="44">
        <v>2.5175647E7</v>
      </c>
      <c r="I10533" s="19" t="s">
        <v>77</v>
      </c>
    </row>
    <row r="10534">
      <c r="A10534" s="41">
        <v>44411.0</v>
      </c>
      <c r="B10534" s="19">
        <v>951338.0</v>
      </c>
      <c r="C10534" s="19">
        <v>0.0</v>
      </c>
      <c r="D10534" s="42">
        <v>49.9</v>
      </c>
      <c r="E10534" s="43">
        <v>1.0</v>
      </c>
      <c r="F10534" s="19" t="s">
        <v>27</v>
      </c>
      <c r="G10534" s="19" t="s">
        <v>28</v>
      </c>
      <c r="H10534" s="44">
        <v>2.5175647E7</v>
      </c>
      <c r="I10534" s="19" t="s">
        <v>77</v>
      </c>
    </row>
    <row r="10535">
      <c r="A10535" s="41">
        <v>44412.0</v>
      </c>
      <c r="B10535" s="19">
        <v>952719.0</v>
      </c>
      <c r="C10535" s="19">
        <v>0.0</v>
      </c>
      <c r="D10535" s="42">
        <v>144.1</v>
      </c>
      <c r="E10535" s="43">
        <v>1.0</v>
      </c>
      <c r="F10535" s="19" t="s">
        <v>27</v>
      </c>
      <c r="G10535" s="19" t="s">
        <v>28</v>
      </c>
      <c r="H10535" s="44">
        <v>2.5175647E7</v>
      </c>
      <c r="I10535" s="19" t="s">
        <v>77</v>
      </c>
    </row>
    <row r="10536">
      <c r="A10536" s="41">
        <v>44412.0</v>
      </c>
      <c r="B10536" s="19">
        <v>952122.0</v>
      </c>
      <c r="C10536" s="19">
        <v>0.0</v>
      </c>
      <c r="D10536" s="42">
        <v>22.9</v>
      </c>
      <c r="E10536" s="43">
        <v>1.0</v>
      </c>
      <c r="F10536" s="19" t="s">
        <v>27</v>
      </c>
      <c r="G10536" s="19" t="s">
        <v>28</v>
      </c>
      <c r="H10536" s="44">
        <v>2.5175647E7</v>
      </c>
      <c r="I10536" s="19" t="s">
        <v>77</v>
      </c>
    </row>
    <row r="10537">
      <c r="A10537" s="41">
        <v>44412.0</v>
      </c>
      <c r="B10537" s="19">
        <v>952574.0</v>
      </c>
      <c r="C10537" s="19">
        <v>0.0</v>
      </c>
      <c r="D10537" s="42">
        <v>82.5</v>
      </c>
      <c r="E10537" s="43">
        <v>1.0</v>
      </c>
      <c r="F10537" s="19" t="s">
        <v>27</v>
      </c>
      <c r="G10537" s="19" t="s">
        <v>28</v>
      </c>
      <c r="H10537" s="44">
        <v>2.5175647E7</v>
      </c>
      <c r="I10537" s="19" t="s">
        <v>77</v>
      </c>
    </row>
    <row r="10538">
      <c r="A10538" s="41">
        <v>44413.0</v>
      </c>
      <c r="B10538" s="19">
        <v>953383.0</v>
      </c>
      <c r="C10538" s="19">
        <v>1.0</v>
      </c>
      <c r="D10538" s="42">
        <v>96.2</v>
      </c>
      <c r="E10538" s="43">
        <v>1.0</v>
      </c>
      <c r="F10538" s="19" t="s">
        <v>27</v>
      </c>
      <c r="G10538" s="19" t="s">
        <v>28</v>
      </c>
      <c r="H10538" s="44">
        <v>2.5175647E7</v>
      </c>
      <c r="I10538" s="19" t="s">
        <v>77</v>
      </c>
    </row>
    <row r="10539">
      <c r="A10539" s="41">
        <v>44413.0</v>
      </c>
      <c r="B10539" s="19">
        <v>953545.0</v>
      </c>
      <c r="C10539" s="19">
        <v>0.0</v>
      </c>
      <c r="D10539" s="42">
        <v>71.8</v>
      </c>
      <c r="E10539" s="43">
        <v>1.0</v>
      </c>
      <c r="F10539" s="19" t="s">
        <v>27</v>
      </c>
      <c r="G10539" s="19" t="s">
        <v>28</v>
      </c>
      <c r="H10539" s="44">
        <v>2.5175647E7</v>
      </c>
      <c r="I10539" s="19" t="s">
        <v>77</v>
      </c>
    </row>
    <row r="10540">
      <c r="A10540" s="41">
        <v>44415.0</v>
      </c>
      <c r="B10540" s="19">
        <v>954836.0</v>
      </c>
      <c r="C10540" s="19">
        <v>1.0</v>
      </c>
      <c r="D10540" s="42">
        <v>82.5</v>
      </c>
      <c r="E10540" s="43">
        <v>1.0</v>
      </c>
      <c r="F10540" s="19" t="s">
        <v>27</v>
      </c>
      <c r="G10540" s="19" t="s">
        <v>28</v>
      </c>
      <c r="H10540" s="44">
        <v>2.5175647E7</v>
      </c>
      <c r="I10540" s="19" t="s">
        <v>77</v>
      </c>
    </row>
    <row r="10541">
      <c r="A10541" s="41">
        <v>44415.0</v>
      </c>
      <c r="B10541" s="19">
        <v>954749.0</v>
      </c>
      <c r="C10541" s="19">
        <v>0.0</v>
      </c>
      <c r="D10541" s="42">
        <v>36.6</v>
      </c>
      <c r="E10541" s="43">
        <v>1.0</v>
      </c>
      <c r="F10541" s="19" t="s">
        <v>27</v>
      </c>
      <c r="G10541" s="19" t="s">
        <v>28</v>
      </c>
      <c r="H10541" s="44">
        <v>2.5175647E7</v>
      </c>
      <c r="I10541" s="19" t="s">
        <v>77</v>
      </c>
    </row>
    <row r="10542">
      <c r="A10542" s="41">
        <v>44416.0</v>
      </c>
      <c r="B10542" s="19">
        <v>955691.0</v>
      </c>
      <c r="C10542" s="19">
        <v>0.0</v>
      </c>
      <c r="D10542" s="42">
        <v>201.4</v>
      </c>
      <c r="E10542" s="43">
        <v>1.0</v>
      </c>
      <c r="F10542" s="19" t="s">
        <v>27</v>
      </c>
      <c r="G10542" s="19" t="s">
        <v>28</v>
      </c>
      <c r="H10542" s="44">
        <v>2.5175647E7</v>
      </c>
      <c r="I10542" s="19" t="s">
        <v>77</v>
      </c>
    </row>
    <row r="10543">
      <c r="A10543" s="41">
        <v>44417.0</v>
      </c>
      <c r="B10543" s="19">
        <v>956538.0</v>
      </c>
      <c r="C10543" s="19">
        <v>1.0</v>
      </c>
      <c r="D10543" s="42">
        <v>42.4</v>
      </c>
      <c r="E10543" s="43">
        <v>1.0</v>
      </c>
      <c r="F10543" s="19" t="s">
        <v>27</v>
      </c>
      <c r="G10543" s="19" t="s">
        <v>28</v>
      </c>
      <c r="H10543" s="44">
        <v>2.5175647E7</v>
      </c>
      <c r="I10543" s="19" t="s">
        <v>77</v>
      </c>
    </row>
    <row r="10544">
      <c r="A10544" s="41">
        <v>44417.0</v>
      </c>
      <c r="B10544" s="19">
        <v>956631.0</v>
      </c>
      <c r="C10544" s="19">
        <v>0.0</v>
      </c>
      <c r="D10544" s="42">
        <v>91.8</v>
      </c>
      <c r="E10544" s="43">
        <v>1.0</v>
      </c>
      <c r="F10544" s="19" t="s">
        <v>27</v>
      </c>
      <c r="G10544" s="19" t="s">
        <v>28</v>
      </c>
      <c r="H10544" s="44">
        <v>2.5175647E7</v>
      </c>
      <c r="I10544" s="19" t="s">
        <v>77</v>
      </c>
    </row>
    <row r="10545">
      <c r="A10545" s="41">
        <v>44419.0</v>
      </c>
      <c r="B10545" s="19">
        <v>958460.0</v>
      </c>
      <c r="C10545" s="19">
        <v>0.0</v>
      </c>
      <c r="D10545" s="42">
        <v>38.3</v>
      </c>
      <c r="E10545" s="43">
        <v>1.0</v>
      </c>
      <c r="F10545" s="19" t="s">
        <v>27</v>
      </c>
      <c r="G10545" s="19" t="s">
        <v>28</v>
      </c>
      <c r="H10545" s="44">
        <v>2.5175647E7</v>
      </c>
      <c r="I10545" s="19" t="s">
        <v>77</v>
      </c>
    </row>
    <row r="10546">
      <c r="A10546" s="41">
        <v>44420.0</v>
      </c>
      <c r="B10546" s="19">
        <v>959329.0</v>
      </c>
      <c r="C10546" s="19">
        <v>0.0</v>
      </c>
      <c r="D10546" s="42">
        <v>45.2</v>
      </c>
      <c r="E10546" s="43">
        <v>1.0</v>
      </c>
      <c r="F10546" s="19" t="s">
        <v>27</v>
      </c>
      <c r="G10546" s="19" t="s">
        <v>28</v>
      </c>
      <c r="H10546" s="44">
        <v>2.5175647E7</v>
      </c>
      <c r="I10546" s="19" t="s">
        <v>77</v>
      </c>
    </row>
    <row r="10547">
      <c r="A10547" s="41">
        <v>44420.0</v>
      </c>
      <c r="B10547" s="19">
        <v>959321.0</v>
      </c>
      <c r="C10547" s="19">
        <v>0.0</v>
      </c>
      <c r="D10547" s="42">
        <v>81.3</v>
      </c>
      <c r="E10547" s="43">
        <v>1.0</v>
      </c>
      <c r="F10547" s="19" t="s">
        <v>27</v>
      </c>
      <c r="G10547" s="19" t="s">
        <v>28</v>
      </c>
      <c r="H10547" s="44">
        <v>2.5175647E7</v>
      </c>
      <c r="I10547" s="19" t="s">
        <v>77</v>
      </c>
    </row>
    <row r="10548">
      <c r="A10548" s="41">
        <v>44421.0</v>
      </c>
      <c r="B10548" s="19">
        <v>959583.0</v>
      </c>
      <c r="C10548" s="19">
        <v>1.0</v>
      </c>
      <c r="D10548" s="42">
        <v>162.7</v>
      </c>
      <c r="E10548" s="43">
        <v>1.0</v>
      </c>
      <c r="F10548" s="19" t="s">
        <v>27</v>
      </c>
      <c r="G10548" s="19" t="s">
        <v>28</v>
      </c>
      <c r="H10548" s="44">
        <v>2.5175647E7</v>
      </c>
      <c r="I10548" s="19" t="s">
        <v>77</v>
      </c>
    </row>
    <row r="10549">
      <c r="A10549" s="41">
        <v>44422.0</v>
      </c>
      <c r="B10549" s="19">
        <v>960168.0</v>
      </c>
      <c r="C10549" s="19">
        <v>0.0</v>
      </c>
      <c r="D10549" s="42">
        <v>40.9</v>
      </c>
      <c r="E10549" s="43">
        <v>1.0</v>
      </c>
      <c r="F10549" s="19" t="s">
        <v>27</v>
      </c>
      <c r="G10549" s="19" t="s">
        <v>28</v>
      </c>
      <c r="H10549" s="44">
        <v>2.5175647E7</v>
      </c>
      <c r="I10549" s="19" t="s">
        <v>77</v>
      </c>
    </row>
    <row r="10550">
      <c r="A10550" s="41">
        <v>44423.0</v>
      </c>
      <c r="B10550" s="19">
        <v>960512.0</v>
      </c>
      <c r="C10550" s="19">
        <v>0.0</v>
      </c>
      <c r="D10550" s="42">
        <v>64.0</v>
      </c>
      <c r="E10550" s="43">
        <v>1.0</v>
      </c>
      <c r="F10550" s="19" t="s">
        <v>27</v>
      </c>
      <c r="G10550" s="19" t="s">
        <v>28</v>
      </c>
      <c r="H10550" s="44">
        <v>2.5175647E7</v>
      </c>
      <c r="I10550" s="19" t="s">
        <v>77</v>
      </c>
    </row>
    <row r="10551">
      <c r="A10551" s="41">
        <v>44409.0</v>
      </c>
      <c r="B10551" s="19">
        <v>949596.0</v>
      </c>
      <c r="C10551" s="19">
        <v>1.0</v>
      </c>
      <c r="D10551" s="42">
        <v>132.3</v>
      </c>
      <c r="E10551" s="43">
        <v>1.0</v>
      </c>
      <c r="F10551" s="19" t="s">
        <v>27</v>
      </c>
      <c r="G10551" s="19" t="s">
        <v>28</v>
      </c>
      <c r="H10551" s="44">
        <v>2.5175647E7</v>
      </c>
      <c r="I10551" s="19" t="s">
        <v>77</v>
      </c>
    </row>
    <row r="10552">
      <c r="A10552" s="41">
        <v>44409.0</v>
      </c>
      <c r="B10552" s="19">
        <v>949921.0</v>
      </c>
      <c r="C10552" s="19">
        <v>0.0</v>
      </c>
      <c r="D10552" s="42">
        <v>100.4</v>
      </c>
      <c r="E10552" s="43">
        <v>1.0</v>
      </c>
      <c r="F10552" s="19" t="s">
        <v>27</v>
      </c>
      <c r="G10552" s="19" t="s">
        <v>28</v>
      </c>
      <c r="H10552" s="44">
        <v>2.5175647E7</v>
      </c>
      <c r="I10552" s="19" t="s">
        <v>77</v>
      </c>
    </row>
    <row r="10553">
      <c r="A10553" s="41">
        <v>44411.0</v>
      </c>
      <c r="B10553" s="19">
        <v>951307.0</v>
      </c>
      <c r="C10553" s="19">
        <v>1.0</v>
      </c>
      <c r="D10553" s="42">
        <v>44.9</v>
      </c>
      <c r="E10553" s="43">
        <v>1.0</v>
      </c>
      <c r="F10553" s="19" t="s">
        <v>27</v>
      </c>
      <c r="G10553" s="19" t="s">
        <v>28</v>
      </c>
      <c r="H10553" s="44">
        <v>2.5175647E7</v>
      </c>
      <c r="I10553" s="19" t="s">
        <v>77</v>
      </c>
    </row>
    <row r="10554">
      <c r="A10554" s="41">
        <v>44413.0</v>
      </c>
      <c r="B10554" s="19">
        <v>952902.0</v>
      </c>
      <c r="C10554" s="19">
        <v>1.0</v>
      </c>
      <c r="D10554" s="42">
        <v>86.9</v>
      </c>
      <c r="E10554" s="43">
        <v>1.0</v>
      </c>
      <c r="F10554" s="19" t="s">
        <v>27</v>
      </c>
      <c r="G10554" s="19" t="s">
        <v>28</v>
      </c>
      <c r="H10554" s="44">
        <v>2.5175647E7</v>
      </c>
      <c r="I10554" s="19" t="s">
        <v>77</v>
      </c>
    </row>
    <row r="10555">
      <c r="A10555" s="41">
        <v>44414.0</v>
      </c>
      <c r="B10555" s="19">
        <v>954330.0</v>
      </c>
      <c r="C10555" s="19">
        <v>1.0</v>
      </c>
      <c r="D10555" s="42">
        <v>42.1</v>
      </c>
      <c r="E10555" s="43">
        <v>1.0</v>
      </c>
      <c r="F10555" s="19" t="s">
        <v>27</v>
      </c>
      <c r="G10555" s="19" t="s">
        <v>28</v>
      </c>
      <c r="H10555" s="44">
        <v>2.5175647E7</v>
      </c>
      <c r="I10555" s="19" t="s">
        <v>77</v>
      </c>
    </row>
    <row r="10556">
      <c r="A10556" s="41">
        <v>44415.0</v>
      </c>
      <c r="B10556" s="19">
        <v>955186.0</v>
      </c>
      <c r="C10556" s="19">
        <v>1.0</v>
      </c>
      <c r="D10556" s="42">
        <v>79.6</v>
      </c>
      <c r="E10556" s="43">
        <v>1.0</v>
      </c>
      <c r="F10556" s="19" t="s">
        <v>27</v>
      </c>
      <c r="G10556" s="19" t="s">
        <v>28</v>
      </c>
      <c r="H10556" s="44">
        <v>2.5175647E7</v>
      </c>
      <c r="I10556" s="19" t="s">
        <v>77</v>
      </c>
    </row>
    <row r="10557">
      <c r="A10557" s="41">
        <v>44416.0</v>
      </c>
      <c r="B10557" s="19">
        <v>956134.0</v>
      </c>
      <c r="C10557" s="19">
        <v>0.0</v>
      </c>
      <c r="D10557" s="42">
        <v>95.7</v>
      </c>
      <c r="E10557" s="43">
        <v>1.0</v>
      </c>
      <c r="F10557" s="19" t="s">
        <v>27</v>
      </c>
      <c r="G10557" s="19" t="s">
        <v>28</v>
      </c>
      <c r="H10557" s="44">
        <v>2.5175647E7</v>
      </c>
      <c r="I10557" s="19" t="s">
        <v>77</v>
      </c>
    </row>
    <row r="10558">
      <c r="A10558" s="41">
        <v>44416.0</v>
      </c>
      <c r="B10558" s="19">
        <v>956086.0</v>
      </c>
      <c r="C10558" s="19">
        <v>1.0</v>
      </c>
      <c r="D10558" s="42">
        <v>51.4</v>
      </c>
      <c r="E10558" s="43">
        <v>1.0</v>
      </c>
      <c r="F10558" s="19" t="s">
        <v>27</v>
      </c>
      <c r="G10558" s="19" t="s">
        <v>28</v>
      </c>
      <c r="H10558" s="44">
        <v>2.5175647E7</v>
      </c>
      <c r="I10558" s="19" t="s">
        <v>77</v>
      </c>
    </row>
    <row r="10559">
      <c r="A10559" s="41">
        <v>44417.0</v>
      </c>
      <c r="B10559" s="19">
        <v>956785.0</v>
      </c>
      <c r="C10559" s="19">
        <v>0.0</v>
      </c>
      <c r="D10559" s="42">
        <v>4.7</v>
      </c>
      <c r="E10559" s="43">
        <v>1.0</v>
      </c>
      <c r="F10559" s="19" t="s">
        <v>27</v>
      </c>
      <c r="G10559" s="19" t="s">
        <v>28</v>
      </c>
      <c r="H10559" s="44">
        <v>2.5175647E7</v>
      </c>
      <c r="I10559" s="19" t="s">
        <v>77</v>
      </c>
    </row>
    <row r="10560">
      <c r="A10560" s="41">
        <v>44417.0</v>
      </c>
      <c r="B10560" s="19">
        <v>956817.0</v>
      </c>
      <c r="C10560" s="19">
        <v>1.0</v>
      </c>
      <c r="D10560" s="42">
        <v>35.4</v>
      </c>
      <c r="E10560" s="43">
        <v>1.0</v>
      </c>
      <c r="F10560" s="19" t="s">
        <v>27</v>
      </c>
      <c r="G10560" s="19" t="s">
        <v>28</v>
      </c>
      <c r="H10560" s="44">
        <v>2.5175647E7</v>
      </c>
      <c r="I10560" s="19" t="s">
        <v>77</v>
      </c>
    </row>
    <row r="10561">
      <c r="A10561" s="41">
        <v>44418.0</v>
      </c>
      <c r="B10561" s="19">
        <v>957825.0</v>
      </c>
      <c r="C10561" s="19">
        <v>0.0</v>
      </c>
      <c r="D10561" s="42">
        <v>42.6</v>
      </c>
      <c r="E10561" s="43">
        <v>1.0</v>
      </c>
      <c r="F10561" s="19" t="s">
        <v>27</v>
      </c>
      <c r="G10561" s="19" t="s">
        <v>28</v>
      </c>
      <c r="H10561" s="44">
        <v>2.5175647E7</v>
      </c>
      <c r="I10561" s="19" t="s">
        <v>77</v>
      </c>
    </row>
    <row r="10562">
      <c r="A10562" s="41">
        <v>44420.0</v>
      </c>
      <c r="B10562" s="19">
        <v>959269.0</v>
      </c>
      <c r="C10562" s="19">
        <v>0.0</v>
      </c>
      <c r="D10562" s="42">
        <v>65.9</v>
      </c>
      <c r="E10562" s="43">
        <v>1.0</v>
      </c>
      <c r="F10562" s="19" t="s">
        <v>27</v>
      </c>
      <c r="G10562" s="19" t="s">
        <v>28</v>
      </c>
      <c r="H10562" s="44">
        <v>2.5175647E7</v>
      </c>
      <c r="I10562" s="19" t="s">
        <v>77</v>
      </c>
    </row>
    <row r="10563">
      <c r="A10563" s="41">
        <v>44421.0</v>
      </c>
      <c r="B10563" s="19">
        <v>959440.0</v>
      </c>
      <c r="C10563" s="19">
        <v>1.0</v>
      </c>
      <c r="D10563" s="42">
        <v>41.9</v>
      </c>
      <c r="E10563" s="43">
        <v>1.0</v>
      </c>
      <c r="F10563" s="19" t="s">
        <v>27</v>
      </c>
      <c r="G10563" s="19" t="s">
        <v>28</v>
      </c>
      <c r="H10563" s="44">
        <v>2.5175647E7</v>
      </c>
      <c r="I10563" s="19" t="s">
        <v>77</v>
      </c>
    </row>
    <row r="10564">
      <c r="A10564" s="41">
        <v>44423.0</v>
      </c>
      <c r="B10564" s="19">
        <v>960692.0</v>
      </c>
      <c r="C10564" s="19">
        <v>1.0</v>
      </c>
      <c r="D10564" s="42">
        <v>77.7</v>
      </c>
      <c r="E10564" s="43">
        <v>1.0</v>
      </c>
      <c r="F10564" s="19" t="s">
        <v>27</v>
      </c>
      <c r="G10564" s="19" t="s">
        <v>28</v>
      </c>
      <c r="H10564" s="44">
        <v>2.5175647E7</v>
      </c>
      <c r="I10564" s="19" t="s">
        <v>77</v>
      </c>
    </row>
    <row r="10565">
      <c r="A10565" s="41">
        <v>44423.0</v>
      </c>
      <c r="B10565" s="19">
        <v>960655.0</v>
      </c>
      <c r="C10565" s="19">
        <v>1.0</v>
      </c>
      <c r="D10565" s="42">
        <v>74.4</v>
      </c>
      <c r="E10565" s="43">
        <v>1.0</v>
      </c>
      <c r="F10565" s="19" t="s">
        <v>27</v>
      </c>
      <c r="G10565" s="19" t="s">
        <v>28</v>
      </c>
      <c r="H10565" s="44">
        <v>2.5175647E7</v>
      </c>
      <c r="I10565" s="19" t="s">
        <v>77</v>
      </c>
    </row>
    <row r="10566">
      <c r="A10566" s="41">
        <v>44423.0</v>
      </c>
      <c r="B10566" s="19">
        <v>961055.0</v>
      </c>
      <c r="C10566" s="19">
        <v>1.0</v>
      </c>
      <c r="D10566" s="42">
        <v>63.1</v>
      </c>
      <c r="E10566" s="43">
        <v>1.0</v>
      </c>
      <c r="F10566" s="19" t="s">
        <v>27</v>
      </c>
      <c r="G10566" s="19" t="s">
        <v>28</v>
      </c>
      <c r="H10566" s="44">
        <v>2.5175647E7</v>
      </c>
      <c r="I10566" s="19" t="s">
        <v>77</v>
      </c>
    </row>
    <row r="10567">
      <c r="A10567" s="41">
        <v>44409.0</v>
      </c>
      <c r="B10567" s="19">
        <v>949392.0</v>
      </c>
      <c r="C10567" s="19">
        <v>0.0</v>
      </c>
      <c r="D10567" s="42">
        <v>26.4</v>
      </c>
      <c r="E10567" s="43">
        <v>1.0</v>
      </c>
      <c r="F10567" s="19" t="s">
        <v>27</v>
      </c>
      <c r="G10567" s="19" t="s">
        <v>28</v>
      </c>
      <c r="H10567" s="44">
        <v>2.5175647E7</v>
      </c>
      <c r="I10567" s="19" t="s">
        <v>77</v>
      </c>
    </row>
    <row r="10568">
      <c r="A10568" s="41">
        <v>44411.0</v>
      </c>
      <c r="B10568" s="19">
        <v>951535.0</v>
      </c>
      <c r="C10568" s="19">
        <v>0.0</v>
      </c>
      <c r="D10568" s="42">
        <v>15.1</v>
      </c>
      <c r="E10568" s="43">
        <v>1.0</v>
      </c>
      <c r="F10568" s="19" t="s">
        <v>27</v>
      </c>
      <c r="G10568" s="19" t="s">
        <v>28</v>
      </c>
      <c r="H10568" s="44">
        <v>2.5175647E7</v>
      </c>
      <c r="I10568" s="19" t="s">
        <v>77</v>
      </c>
    </row>
    <row r="10569">
      <c r="A10569" s="41">
        <v>44411.0</v>
      </c>
      <c r="B10569" s="19">
        <v>951539.0</v>
      </c>
      <c r="C10569" s="19">
        <v>1.0</v>
      </c>
      <c r="D10569" s="42">
        <v>47.4</v>
      </c>
      <c r="E10569" s="43">
        <v>1.0</v>
      </c>
      <c r="F10569" s="19" t="s">
        <v>27</v>
      </c>
      <c r="G10569" s="19" t="s">
        <v>28</v>
      </c>
      <c r="H10569" s="44">
        <v>2.5175647E7</v>
      </c>
      <c r="I10569" s="19" t="s">
        <v>77</v>
      </c>
    </row>
    <row r="10570">
      <c r="A10570" s="41">
        <v>44414.0</v>
      </c>
      <c r="B10570" s="19">
        <v>954503.0</v>
      </c>
      <c r="C10570" s="19">
        <v>0.0</v>
      </c>
      <c r="D10570" s="42">
        <v>18.0</v>
      </c>
      <c r="E10570" s="43">
        <v>1.0</v>
      </c>
      <c r="F10570" s="19" t="s">
        <v>27</v>
      </c>
      <c r="G10570" s="19" t="s">
        <v>28</v>
      </c>
      <c r="H10570" s="44">
        <v>2.5175647E7</v>
      </c>
      <c r="I10570" s="19" t="s">
        <v>77</v>
      </c>
    </row>
    <row r="10571">
      <c r="A10571" s="41">
        <v>44414.0</v>
      </c>
      <c r="B10571" s="19">
        <v>954240.0</v>
      </c>
      <c r="C10571" s="19">
        <v>0.0</v>
      </c>
      <c r="D10571" s="42">
        <v>43.8</v>
      </c>
      <c r="E10571" s="43">
        <v>1.0</v>
      </c>
      <c r="F10571" s="19" t="s">
        <v>27</v>
      </c>
      <c r="G10571" s="19" t="s">
        <v>28</v>
      </c>
      <c r="H10571" s="44">
        <v>2.5175647E7</v>
      </c>
      <c r="I10571" s="19" t="s">
        <v>77</v>
      </c>
    </row>
    <row r="10572">
      <c r="A10572" s="41">
        <v>44416.0</v>
      </c>
      <c r="B10572" s="19">
        <v>956054.0</v>
      </c>
      <c r="C10572" s="19">
        <v>0.0</v>
      </c>
      <c r="D10572" s="42">
        <v>98.9</v>
      </c>
      <c r="E10572" s="43">
        <v>1.0</v>
      </c>
      <c r="F10572" s="19" t="s">
        <v>27</v>
      </c>
      <c r="G10572" s="19" t="s">
        <v>28</v>
      </c>
      <c r="H10572" s="44">
        <v>2.5175647E7</v>
      </c>
      <c r="I10572" s="19" t="s">
        <v>77</v>
      </c>
    </row>
    <row r="10573">
      <c r="A10573" s="41">
        <v>44418.0</v>
      </c>
      <c r="B10573" s="19">
        <v>957706.0</v>
      </c>
      <c r="C10573" s="19">
        <v>0.0</v>
      </c>
      <c r="D10573" s="42">
        <v>13.6</v>
      </c>
      <c r="E10573" s="43">
        <v>1.0</v>
      </c>
      <c r="F10573" s="19" t="s">
        <v>27</v>
      </c>
      <c r="G10573" s="19" t="s">
        <v>28</v>
      </c>
      <c r="H10573" s="44">
        <v>2.5175647E7</v>
      </c>
      <c r="I10573" s="19" t="s">
        <v>77</v>
      </c>
    </row>
    <row r="10574">
      <c r="A10574" s="41">
        <v>44418.0</v>
      </c>
      <c r="B10574" s="19">
        <v>957699.0</v>
      </c>
      <c r="C10574" s="19">
        <v>1.0</v>
      </c>
      <c r="D10574" s="42">
        <v>68.0</v>
      </c>
      <c r="E10574" s="43">
        <v>1.0</v>
      </c>
      <c r="F10574" s="19" t="s">
        <v>27</v>
      </c>
      <c r="G10574" s="19" t="s">
        <v>28</v>
      </c>
      <c r="H10574" s="44">
        <v>2.5175647E7</v>
      </c>
      <c r="I10574" s="19" t="s">
        <v>77</v>
      </c>
    </row>
    <row r="10575">
      <c r="A10575" s="41">
        <v>44420.0</v>
      </c>
      <c r="B10575" s="19">
        <v>959015.0</v>
      </c>
      <c r="C10575" s="19">
        <v>1.0</v>
      </c>
      <c r="D10575" s="42">
        <v>15.0</v>
      </c>
      <c r="E10575" s="43">
        <v>1.0</v>
      </c>
      <c r="F10575" s="19" t="s">
        <v>27</v>
      </c>
      <c r="G10575" s="19" t="s">
        <v>28</v>
      </c>
      <c r="H10575" s="44">
        <v>2.5175647E7</v>
      </c>
      <c r="I10575" s="19" t="s">
        <v>77</v>
      </c>
    </row>
    <row r="10576">
      <c r="A10576" s="41">
        <v>44421.0</v>
      </c>
      <c r="B10576" s="19">
        <v>959392.0</v>
      </c>
      <c r="C10576" s="19">
        <v>0.0</v>
      </c>
      <c r="D10576" s="42">
        <v>42.8</v>
      </c>
      <c r="E10576" s="43">
        <v>1.0</v>
      </c>
      <c r="F10576" s="19" t="s">
        <v>27</v>
      </c>
      <c r="G10576" s="19" t="s">
        <v>28</v>
      </c>
      <c r="H10576" s="44">
        <v>2.5175647E7</v>
      </c>
      <c r="I10576" s="19" t="s">
        <v>77</v>
      </c>
    </row>
    <row r="10577">
      <c r="A10577" s="41">
        <v>44422.0</v>
      </c>
      <c r="B10577" s="19">
        <v>960021.0</v>
      </c>
      <c r="C10577" s="19">
        <v>1.0</v>
      </c>
      <c r="D10577" s="42">
        <v>39.6</v>
      </c>
      <c r="E10577" s="43">
        <v>1.0</v>
      </c>
      <c r="F10577" s="19" t="s">
        <v>27</v>
      </c>
      <c r="G10577" s="19" t="s">
        <v>28</v>
      </c>
      <c r="H10577" s="44">
        <v>2.5175647E7</v>
      </c>
      <c r="I10577" s="19" t="s">
        <v>77</v>
      </c>
    </row>
    <row r="10578">
      <c r="A10578" s="41">
        <v>44409.0</v>
      </c>
      <c r="B10578" s="19">
        <v>949476.0</v>
      </c>
      <c r="C10578" s="19">
        <v>0.0</v>
      </c>
      <c r="D10578" s="42">
        <v>79.5</v>
      </c>
      <c r="E10578" s="43">
        <v>1.0</v>
      </c>
      <c r="F10578" s="19" t="s">
        <v>27</v>
      </c>
      <c r="G10578" s="19" t="s">
        <v>28</v>
      </c>
      <c r="H10578" s="44">
        <v>2.5175647E7</v>
      </c>
      <c r="I10578" s="19" t="s">
        <v>77</v>
      </c>
    </row>
    <row r="10579">
      <c r="A10579" s="41">
        <v>44411.0</v>
      </c>
      <c r="B10579" s="19">
        <v>951182.0</v>
      </c>
      <c r="C10579" s="19">
        <v>1.0</v>
      </c>
      <c r="D10579" s="42">
        <v>17.4</v>
      </c>
      <c r="E10579" s="43">
        <v>1.0</v>
      </c>
      <c r="F10579" s="19" t="s">
        <v>27</v>
      </c>
      <c r="G10579" s="19" t="s">
        <v>28</v>
      </c>
      <c r="H10579" s="44">
        <v>2.5175647E7</v>
      </c>
      <c r="I10579" s="19" t="s">
        <v>77</v>
      </c>
    </row>
    <row r="10580">
      <c r="A10580" s="41">
        <v>44412.0</v>
      </c>
      <c r="B10580" s="19">
        <v>952207.0</v>
      </c>
      <c r="C10580" s="19">
        <v>1.0</v>
      </c>
      <c r="D10580" s="42">
        <v>117.7</v>
      </c>
      <c r="E10580" s="43">
        <v>1.0</v>
      </c>
      <c r="F10580" s="19" t="s">
        <v>27</v>
      </c>
      <c r="G10580" s="19" t="s">
        <v>28</v>
      </c>
      <c r="H10580" s="44">
        <v>2.5175647E7</v>
      </c>
      <c r="I10580" s="19" t="s">
        <v>77</v>
      </c>
    </row>
    <row r="10581">
      <c r="A10581" s="41">
        <v>44412.0</v>
      </c>
      <c r="B10581" s="19">
        <v>952434.0</v>
      </c>
      <c r="C10581" s="19">
        <v>1.0</v>
      </c>
      <c r="D10581" s="42">
        <v>85.0</v>
      </c>
      <c r="E10581" s="43">
        <v>1.0</v>
      </c>
      <c r="F10581" s="19" t="s">
        <v>27</v>
      </c>
      <c r="G10581" s="19" t="s">
        <v>28</v>
      </c>
      <c r="H10581" s="44">
        <v>2.5175647E7</v>
      </c>
      <c r="I10581" s="19" t="s">
        <v>77</v>
      </c>
    </row>
    <row r="10582">
      <c r="A10582" s="41">
        <v>44413.0</v>
      </c>
      <c r="B10582" s="19">
        <v>953594.0</v>
      </c>
      <c r="C10582" s="19">
        <v>1.0</v>
      </c>
      <c r="D10582" s="42">
        <v>71.1</v>
      </c>
      <c r="E10582" s="43">
        <v>1.0</v>
      </c>
      <c r="F10582" s="19" t="s">
        <v>27</v>
      </c>
      <c r="G10582" s="19" t="s">
        <v>28</v>
      </c>
      <c r="H10582" s="44">
        <v>2.5175647E7</v>
      </c>
      <c r="I10582" s="19" t="s">
        <v>77</v>
      </c>
    </row>
    <row r="10583">
      <c r="A10583" s="41">
        <v>44413.0</v>
      </c>
      <c r="B10583" s="19">
        <v>953097.0</v>
      </c>
      <c r="C10583" s="19">
        <v>0.0</v>
      </c>
      <c r="D10583" s="42">
        <v>66.7</v>
      </c>
      <c r="E10583" s="43">
        <v>1.0</v>
      </c>
      <c r="F10583" s="19" t="s">
        <v>27</v>
      </c>
      <c r="G10583" s="19" t="s">
        <v>28</v>
      </c>
      <c r="H10583" s="44">
        <v>2.5175647E7</v>
      </c>
      <c r="I10583" s="19" t="s">
        <v>77</v>
      </c>
    </row>
    <row r="10584">
      <c r="A10584" s="41">
        <v>44414.0</v>
      </c>
      <c r="B10584" s="19">
        <v>954183.0</v>
      </c>
      <c r="C10584" s="19">
        <v>0.0</v>
      </c>
      <c r="D10584" s="42">
        <v>24.8</v>
      </c>
      <c r="E10584" s="43">
        <v>1.0</v>
      </c>
      <c r="F10584" s="19" t="s">
        <v>27</v>
      </c>
      <c r="G10584" s="19" t="s">
        <v>28</v>
      </c>
      <c r="H10584" s="44">
        <v>2.5175647E7</v>
      </c>
      <c r="I10584" s="19" t="s">
        <v>77</v>
      </c>
    </row>
    <row r="10585">
      <c r="A10585" s="41">
        <v>44414.0</v>
      </c>
      <c r="B10585" s="19">
        <v>954147.0</v>
      </c>
      <c r="C10585" s="19">
        <v>1.0</v>
      </c>
      <c r="D10585" s="42">
        <v>32.9</v>
      </c>
      <c r="E10585" s="43">
        <v>1.0</v>
      </c>
      <c r="F10585" s="19" t="s">
        <v>27</v>
      </c>
      <c r="G10585" s="19" t="s">
        <v>28</v>
      </c>
      <c r="H10585" s="44">
        <v>2.5175647E7</v>
      </c>
      <c r="I10585" s="19" t="s">
        <v>77</v>
      </c>
    </row>
    <row r="10586">
      <c r="A10586" s="41">
        <v>44416.0</v>
      </c>
      <c r="B10586" s="19">
        <v>956279.0</v>
      </c>
      <c r="C10586" s="19">
        <v>0.0</v>
      </c>
      <c r="D10586" s="42">
        <v>66.0</v>
      </c>
      <c r="E10586" s="43">
        <v>1.0</v>
      </c>
      <c r="F10586" s="19" t="s">
        <v>27</v>
      </c>
      <c r="G10586" s="19" t="s">
        <v>28</v>
      </c>
      <c r="H10586" s="44">
        <v>2.5175647E7</v>
      </c>
      <c r="I10586" s="19" t="s">
        <v>77</v>
      </c>
    </row>
    <row r="10587">
      <c r="A10587" s="41">
        <v>44417.0</v>
      </c>
      <c r="B10587" s="19">
        <v>956663.0</v>
      </c>
      <c r="C10587" s="19">
        <v>0.0</v>
      </c>
      <c r="D10587" s="42">
        <v>16.6</v>
      </c>
      <c r="E10587" s="43">
        <v>1.0</v>
      </c>
      <c r="F10587" s="19" t="s">
        <v>27</v>
      </c>
      <c r="G10587" s="19" t="s">
        <v>28</v>
      </c>
      <c r="H10587" s="44">
        <v>2.5175647E7</v>
      </c>
      <c r="I10587" s="19" t="s">
        <v>77</v>
      </c>
    </row>
    <row r="10588">
      <c r="A10588" s="41">
        <v>44420.0</v>
      </c>
      <c r="B10588" s="19">
        <v>958703.0</v>
      </c>
      <c r="C10588" s="19">
        <v>0.0</v>
      </c>
      <c r="D10588" s="42">
        <v>57.2</v>
      </c>
      <c r="E10588" s="43">
        <v>1.0</v>
      </c>
      <c r="F10588" s="19" t="s">
        <v>27</v>
      </c>
      <c r="G10588" s="19" t="s">
        <v>28</v>
      </c>
      <c r="H10588" s="44">
        <v>2.5175647E7</v>
      </c>
      <c r="I10588" s="19" t="s">
        <v>77</v>
      </c>
    </row>
    <row r="10589">
      <c r="A10589" s="41">
        <v>44422.0</v>
      </c>
      <c r="B10589" s="19">
        <v>960033.0</v>
      </c>
      <c r="C10589" s="19">
        <v>0.0</v>
      </c>
      <c r="D10589" s="42">
        <v>175.2</v>
      </c>
      <c r="E10589" s="43">
        <v>1.0</v>
      </c>
      <c r="F10589" s="19" t="s">
        <v>27</v>
      </c>
      <c r="G10589" s="19" t="s">
        <v>28</v>
      </c>
      <c r="H10589" s="44">
        <v>2.5175647E7</v>
      </c>
      <c r="I10589" s="19" t="s">
        <v>77</v>
      </c>
    </row>
    <row r="10590">
      <c r="A10590" s="41">
        <v>44423.0</v>
      </c>
      <c r="B10590" s="19">
        <v>960883.0</v>
      </c>
      <c r="C10590" s="19">
        <v>1.0</v>
      </c>
      <c r="D10590" s="42">
        <v>59.7</v>
      </c>
      <c r="E10590" s="43">
        <v>1.0</v>
      </c>
      <c r="F10590" s="19" t="s">
        <v>27</v>
      </c>
      <c r="G10590" s="19" t="s">
        <v>28</v>
      </c>
      <c r="H10590" s="44">
        <v>2.5175647E7</v>
      </c>
      <c r="I10590" s="19" t="s">
        <v>77</v>
      </c>
    </row>
    <row r="10591">
      <c r="A10591" s="41">
        <v>44410.0</v>
      </c>
      <c r="B10591" s="19">
        <v>950548.0</v>
      </c>
      <c r="C10591" s="19">
        <v>0.0</v>
      </c>
      <c r="D10591" s="42">
        <v>105.7</v>
      </c>
      <c r="E10591" s="43">
        <v>1.0</v>
      </c>
      <c r="F10591" s="19" t="s">
        <v>27</v>
      </c>
      <c r="G10591" s="19" t="s">
        <v>28</v>
      </c>
      <c r="H10591" s="44">
        <v>2.5175647E7</v>
      </c>
      <c r="I10591" s="19" t="s">
        <v>77</v>
      </c>
    </row>
    <row r="10592">
      <c r="A10592" s="41">
        <v>44410.0</v>
      </c>
      <c r="B10592" s="19">
        <v>950101.0</v>
      </c>
      <c r="C10592" s="19">
        <v>1.0</v>
      </c>
      <c r="D10592" s="42">
        <v>69.7</v>
      </c>
      <c r="E10592" s="43">
        <v>1.0</v>
      </c>
      <c r="F10592" s="19" t="s">
        <v>27</v>
      </c>
      <c r="G10592" s="19" t="s">
        <v>28</v>
      </c>
      <c r="H10592" s="44">
        <v>2.5175647E7</v>
      </c>
      <c r="I10592" s="19" t="s">
        <v>77</v>
      </c>
    </row>
    <row r="10593">
      <c r="A10593" s="41">
        <v>44411.0</v>
      </c>
      <c r="B10593" s="19">
        <v>951607.0</v>
      </c>
      <c r="C10593" s="19">
        <v>0.0</v>
      </c>
      <c r="D10593" s="42">
        <v>49.4</v>
      </c>
      <c r="E10593" s="43">
        <v>1.0</v>
      </c>
      <c r="F10593" s="19" t="s">
        <v>27</v>
      </c>
      <c r="G10593" s="19" t="s">
        <v>28</v>
      </c>
      <c r="H10593" s="44">
        <v>2.5175647E7</v>
      </c>
      <c r="I10593" s="19" t="s">
        <v>77</v>
      </c>
    </row>
    <row r="10594">
      <c r="A10594" s="41">
        <v>44412.0</v>
      </c>
      <c r="B10594" s="19">
        <v>952254.0</v>
      </c>
      <c r="C10594" s="19">
        <v>0.0</v>
      </c>
      <c r="D10594" s="42">
        <v>133.5</v>
      </c>
      <c r="E10594" s="43">
        <v>1.0</v>
      </c>
      <c r="F10594" s="19" t="s">
        <v>27</v>
      </c>
      <c r="G10594" s="19" t="s">
        <v>28</v>
      </c>
      <c r="H10594" s="44">
        <v>2.5175647E7</v>
      </c>
      <c r="I10594" s="19" t="s">
        <v>77</v>
      </c>
    </row>
    <row r="10595">
      <c r="A10595" s="41">
        <v>44412.0</v>
      </c>
      <c r="B10595" s="19">
        <v>952212.0</v>
      </c>
      <c r="C10595" s="19">
        <v>1.0</v>
      </c>
      <c r="D10595" s="42">
        <v>68.6</v>
      </c>
      <c r="E10595" s="43">
        <v>1.0</v>
      </c>
      <c r="F10595" s="19" t="s">
        <v>27</v>
      </c>
      <c r="G10595" s="19" t="s">
        <v>28</v>
      </c>
      <c r="H10595" s="44">
        <v>2.5175647E7</v>
      </c>
      <c r="I10595" s="19" t="s">
        <v>77</v>
      </c>
    </row>
    <row r="10596">
      <c r="A10596" s="41">
        <v>44412.0</v>
      </c>
      <c r="B10596" s="19">
        <v>951997.0</v>
      </c>
      <c r="C10596" s="19">
        <v>1.0</v>
      </c>
      <c r="D10596" s="42">
        <v>57.1</v>
      </c>
      <c r="E10596" s="43">
        <v>1.0</v>
      </c>
      <c r="F10596" s="19" t="s">
        <v>27</v>
      </c>
      <c r="G10596" s="19" t="s">
        <v>28</v>
      </c>
      <c r="H10596" s="44">
        <v>2.5175647E7</v>
      </c>
      <c r="I10596" s="19" t="s">
        <v>77</v>
      </c>
    </row>
    <row r="10597">
      <c r="A10597" s="41">
        <v>44413.0</v>
      </c>
      <c r="B10597" s="19">
        <v>953895.0</v>
      </c>
      <c r="C10597" s="19">
        <v>0.0</v>
      </c>
      <c r="D10597" s="42">
        <v>67.8</v>
      </c>
      <c r="E10597" s="43">
        <v>1.0</v>
      </c>
      <c r="F10597" s="19" t="s">
        <v>27</v>
      </c>
      <c r="G10597" s="19" t="s">
        <v>28</v>
      </c>
      <c r="H10597" s="44">
        <v>2.5175647E7</v>
      </c>
      <c r="I10597" s="19" t="s">
        <v>77</v>
      </c>
    </row>
    <row r="10598">
      <c r="A10598" s="41">
        <v>44414.0</v>
      </c>
      <c r="B10598" s="19">
        <v>954378.0</v>
      </c>
      <c r="C10598" s="19">
        <v>1.0</v>
      </c>
      <c r="D10598" s="42">
        <v>27.7</v>
      </c>
      <c r="E10598" s="43">
        <v>1.0</v>
      </c>
      <c r="F10598" s="19" t="s">
        <v>27</v>
      </c>
      <c r="G10598" s="19" t="s">
        <v>28</v>
      </c>
      <c r="H10598" s="44">
        <v>2.5175647E7</v>
      </c>
      <c r="I10598" s="19" t="s">
        <v>77</v>
      </c>
    </row>
    <row r="10599">
      <c r="A10599" s="41">
        <v>44414.0</v>
      </c>
      <c r="B10599" s="19">
        <v>954391.0</v>
      </c>
      <c r="C10599" s="19">
        <v>0.0</v>
      </c>
      <c r="D10599" s="42">
        <v>60.0</v>
      </c>
      <c r="E10599" s="43">
        <v>1.0</v>
      </c>
      <c r="F10599" s="19" t="s">
        <v>27</v>
      </c>
      <c r="G10599" s="19" t="s">
        <v>28</v>
      </c>
      <c r="H10599" s="44">
        <v>2.5175647E7</v>
      </c>
      <c r="I10599" s="19" t="s">
        <v>77</v>
      </c>
    </row>
    <row r="10600">
      <c r="A10600" s="41">
        <v>44415.0</v>
      </c>
      <c r="B10600" s="19">
        <v>955121.0</v>
      </c>
      <c r="C10600" s="19">
        <v>0.0</v>
      </c>
      <c r="D10600" s="42">
        <v>44.9</v>
      </c>
      <c r="E10600" s="43">
        <v>1.0</v>
      </c>
      <c r="F10600" s="19" t="s">
        <v>27</v>
      </c>
      <c r="G10600" s="19" t="s">
        <v>28</v>
      </c>
      <c r="H10600" s="44">
        <v>2.5175647E7</v>
      </c>
      <c r="I10600" s="19" t="s">
        <v>77</v>
      </c>
    </row>
    <row r="10601">
      <c r="A10601" s="41">
        <v>44415.0</v>
      </c>
      <c r="B10601" s="19">
        <v>954850.0</v>
      </c>
      <c r="C10601" s="19">
        <v>1.0</v>
      </c>
      <c r="D10601" s="42">
        <v>57.0</v>
      </c>
      <c r="E10601" s="43">
        <v>1.0</v>
      </c>
      <c r="F10601" s="19" t="s">
        <v>27</v>
      </c>
      <c r="G10601" s="19" t="s">
        <v>28</v>
      </c>
      <c r="H10601" s="44">
        <v>2.5175647E7</v>
      </c>
      <c r="I10601" s="19" t="s">
        <v>77</v>
      </c>
    </row>
    <row r="10602">
      <c r="A10602" s="41">
        <v>44417.0</v>
      </c>
      <c r="B10602" s="19">
        <v>956571.0</v>
      </c>
      <c r="C10602" s="19">
        <v>0.0</v>
      </c>
      <c r="D10602" s="42">
        <v>35.1</v>
      </c>
      <c r="E10602" s="43">
        <v>1.0</v>
      </c>
      <c r="F10602" s="19" t="s">
        <v>27</v>
      </c>
      <c r="G10602" s="19" t="s">
        <v>28</v>
      </c>
      <c r="H10602" s="44">
        <v>2.5175647E7</v>
      </c>
      <c r="I10602" s="19" t="s">
        <v>77</v>
      </c>
    </row>
    <row r="10603">
      <c r="A10603" s="41">
        <v>44417.0</v>
      </c>
      <c r="B10603" s="19">
        <v>957080.0</v>
      </c>
      <c r="C10603" s="19">
        <v>0.0</v>
      </c>
      <c r="D10603" s="42">
        <v>49.1</v>
      </c>
      <c r="E10603" s="43">
        <v>1.0</v>
      </c>
      <c r="F10603" s="19" t="s">
        <v>27</v>
      </c>
      <c r="G10603" s="19" t="s">
        <v>28</v>
      </c>
      <c r="H10603" s="44">
        <v>2.5175647E7</v>
      </c>
      <c r="I10603" s="19" t="s">
        <v>77</v>
      </c>
    </row>
    <row r="10604">
      <c r="A10604" s="41">
        <v>44419.0</v>
      </c>
      <c r="B10604" s="19">
        <v>957922.0</v>
      </c>
      <c r="C10604" s="19">
        <v>0.0</v>
      </c>
      <c r="D10604" s="42">
        <v>25.9</v>
      </c>
      <c r="E10604" s="43">
        <v>1.0</v>
      </c>
      <c r="F10604" s="19" t="s">
        <v>27</v>
      </c>
      <c r="G10604" s="19" t="s">
        <v>28</v>
      </c>
      <c r="H10604" s="44">
        <v>2.5175647E7</v>
      </c>
      <c r="I10604" s="19" t="s">
        <v>77</v>
      </c>
    </row>
    <row r="10605">
      <c r="A10605" s="41">
        <v>44421.0</v>
      </c>
      <c r="B10605" s="19">
        <v>959611.0</v>
      </c>
      <c r="C10605" s="19">
        <v>0.0</v>
      </c>
      <c r="D10605" s="42">
        <v>73.5</v>
      </c>
      <c r="E10605" s="43">
        <v>1.0</v>
      </c>
      <c r="F10605" s="19" t="s">
        <v>27</v>
      </c>
      <c r="G10605" s="19" t="s">
        <v>28</v>
      </c>
      <c r="H10605" s="44">
        <v>2.5175647E7</v>
      </c>
      <c r="I10605" s="19" t="s">
        <v>77</v>
      </c>
    </row>
    <row r="10606">
      <c r="A10606" s="41">
        <v>44423.0</v>
      </c>
      <c r="B10606" s="19">
        <v>960805.0</v>
      </c>
      <c r="C10606" s="19">
        <v>1.0</v>
      </c>
      <c r="D10606" s="42">
        <v>37.0</v>
      </c>
      <c r="E10606" s="43">
        <v>1.0</v>
      </c>
      <c r="F10606" s="19" t="s">
        <v>27</v>
      </c>
      <c r="G10606" s="19" t="s">
        <v>28</v>
      </c>
      <c r="H10606" s="44">
        <v>2.5175647E7</v>
      </c>
      <c r="I10606" s="19" t="s">
        <v>77</v>
      </c>
    </row>
    <row r="10607">
      <c r="A10607" s="41">
        <v>44409.0</v>
      </c>
      <c r="B10607" s="19">
        <v>949406.0</v>
      </c>
      <c r="C10607" s="19">
        <v>0.0</v>
      </c>
      <c r="D10607" s="42">
        <v>37.0</v>
      </c>
      <c r="E10607" s="43">
        <v>1.0</v>
      </c>
      <c r="F10607" s="19" t="s">
        <v>27</v>
      </c>
      <c r="G10607" s="19" t="s">
        <v>28</v>
      </c>
      <c r="H10607" s="44">
        <v>2.5175647E7</v>
      </c>
      <c r="I10607" s="19" t="s">
        <v>77</v>
      </c>
    </row>
    <row r="10608">
      <c r="A10608" s="41">
        <v>44409.0</v>
      </c>
      <c r="B10608" s="19">
        <v>949205.0</v>
      </c>
      <c r="C10608" s="19">
        <v>0.0</v>
      </c>
      <c r="D10608" s="42">
        <v>20.4</v>
      </c>
      <c r="E10608" s="43">
        <v>1.0</v>
      </c>
      <c r="F10608" s="19" t="s">
        <v>27</v>
      </c>
      <c r="G10608" s="19" t="s">
        <v>28</v>
      </c>
      <c r="H10608" s="44">
        <v>2.5175647E7</v>
      </c>
      <c r="I10608" s="19" t="s">
        <v>77</v>
      </c>
    </row>
    <row r="10609">
      <c r="A10609" s="41">
        <v>44410.0</v>
      </c>
      <c r="B10609" s="19">
        <v>950224.0</v>
      </c>
      <c r="C10609" s="19">
        <v>0.0</v>
      </c>
      <c r="D10609" s="42">
        <v>60.2</v>
      </c>
      <c r="E10609" s="43">
        <v>1.0</v>
      </c>
      <c r="F10609" s="19" t="s">
        <v>27</v>
      </c>
      <c r="G10609" s="19" t="s">
        <v>28</v>
      </c>
      <c r="H10609" s="44">
        <v>2.5175647E7</v>
      </c>
      <c r="I10609" s="19" t="s">
        <v>77</v>
      </c>
    </row>
    <row r="10610">
      <c r="A10610" s="41">
        <v>44410.0</v>
      </c>
      <c r="B10610" s="19">
        <v>950180.0</v>
      </c>
      <c r="C10610" s="19">
        <v>1.0</v>
      </c>
      <c r="D10610" s="42">
        <v>33.5</v>
      </c>
      <c r="E10610" s="43">
        <v>1.0</v>
      </c>
      <c r="F10610" s="19" t="s">
        <v>27</v>
      </c>
      <c r="G10610" s="19" t="s">
        <v>28</v>
      </c>
      <c r="H10610" s="44">
        <v>2.5175647E7</v>
      </c>
      <c r="I10610" s="19" t="s">
        <v>77</v>
      </c>
    </row>
    <row r="10611">
      <c r="A10611" s="41">
        <v>44411.0</v>
      </c>
      <c r="B10611" s="19">
        <v>951546.0</v>
      </c>
      <c r="C10611" s="19">
        <v>1.0</v>
      </c>
      <c r="D10611" s="42">
        <v>66.1</v>
      </c>
      <c r="E10611" s="43">
        <v>1.0</v>
      </c>
      <c r="F10611" s="19" t="s">
        <v>27</v>
      </c>
      <c r="G10611" s="19" t="s">
        <v>28</v>
      </c>
      <c r="H10611" s="44">
        <v>2.5175647E7</v>
      </c>
      <c r="I10611" s="19" t="s">
        <v>77</v>
      </c>
    </row>
    <row r="10612">
      <c r="A10612" s="41">
        <v>44413.0</v>
      </c>
      <c r="B10612" s="19">
        <v>953524.0</v>
      </c>
      <c r="C10612" s="19">
        <v>0.0</v>
      </c>
      <c r="D10612" s="42">
        <v>130.8</v>
      </c>
      <c r="E10612" s="43">
        <v>1.0</v>
      </c>
      <c r="F10612" s="19" t="s">
        <v>27</v>
      </c>
      <c r="G10612" s="19" t="s">
        <v>28</v>
      </c>
      <c r="H10612" s="44">
        <v>2.5175647E7</v>
      </c>
      <c r="I10612" s="19" t="s">
        <v>77</v>
      </c>
    </row>
    <row r="10613">
      <c r="A10613" s="41">
        <v>44413.0</v>
      </c>
      <c r="B10613" s="19">
        <v>953924.0</v>
      </c>
      <c r="C10613" s="19">
        <v>0.0</v>
      </c>
      <c r="D10613" s="42">
        <v>66.3</v>
      </c>
      <c r="E10613" s="43">
        <v>1.0</v>
      </c>
      <c r="F10613" s="19" t="s">
        <v>27</v>
      </c>
      <c r="G10613" s="19" t="s">
        <v>28</v>
      </c>
      <c r="H10613" s="44">
        <v>2.5175647E7</v>
      </c>
      <c r="I10613" s="19" t="s">
        <v>77</v>
      </c>
    </row>
    <row r="10614">
      <c r="A10614" s="41">
        <v>44413.0</v>
      </c>
      <c r="B10614" s="19">
        <v>953021.0</v>
      </c>
      <c r="C10614" s="19">
        <v>1.0</v>
      </c>
      <c r="D10614" s="42">
        <v>75.3</v>
      </c>
      <c r="E10614" s="43">
        <v>1.0</v>
      </c>
      <c r="F10614" s="19" t="s">
        <v>27</v>
      </c>
      <c r="G10614" s="19" t="s">
        <v>28</v>
      </c>
      <c r="H10614" s="44">
        <v>2.5175647E7</v>
      </c>
      <c r="I10614" s="19" t="s">
        <v>77</v>
      </c>
    </row>
    <row r="10615">
      <c r="A10615" s="41">
        <v>44413.0</v>
      </c>
      <c r="B10615" s="19">
        <v>953022.0</v>
      </c>
      <c r="C10615" s="19">
        <v>0.0</v>
      </c>
      <c r="D10615" s="42">
        <v>31.0</v>
      </c>
      <c r="E10615" s="43">
        <v>1.0</v>
      </c>
      <c r="F10615" s="19" t="s">
        <v>27</v>
      </c>
      <c r="G10615" s="19" t="s">
        <v>28</v>
      </c>
      <c r="H10615" s="44">
        <v>2.5175647E7</v>
      </c>
      <c r="I10615" s="19" t="s">
        <v>77</v>
      </c>
    </row>
    <row r="10616">
      <c r="A10616" s="41">
        <v>44414.0</v>
      </c>
      <c r="B10616" s="19">
        <v>954203.0</v>
      </c>
      <c r="C10616" s="19">
        <v>0.0</v>
      </c>
      <c r="D10616" s="42">
        <v>10.6</v>
      </c>
      <c r="E10616" s="43">
        <v>1.0</v>
      </c>
      <c r="F10616" s="19" t="s">
        <v>27</v>
      </c>
      <c r="G10616" s="19" t="s">
        <v>28</v>
      </c>
      <c r="H10616" s="44">
        <v>2.5175647E7</v>
      </c>
      <c r="I10616" s="19" t="s">
        <v>77</v>
      </c>
    </row>
    <row r="10617">
      <c r="A10617" s="41">
        <v>44415.0</v>
      </c>
      <c r="B10617" s="19">
        <v>954650.0</v>
      </c>
      <c r="C10617" s="19">
        <v>0.0</v>
      </c>
      <c r="D10617" s="42">
        <v>39.4</v>
      </c>
      <c r="E10617" s="43">
        <v>1.0</v>
      </c>
      <c r="F10617" s="19" t="s">
        <v>27</v>
      </c>
      <c r="G10617" s="19" t="s">
        <v>28</v>
      </c>
      <c r="H10617" s="44">
        <v>2.5175647E7</v>
      </c>
      <c r="I10617" s="19" t="s">
        <v>77</v>
      </c>
    </row>
    <row r="10618">
      <c r="A10618" s="41">
        <v>44416.0</v>
      </c>
      <c r="B10618" s="19">
        <v>955618.0</v>
      </c>
      <c r="C10618" s="19">
        <v>0.0</v>
      </c>
      <c r="D10618" s="42">
        <v>65.3</v>
      </c>
      <c r="E10618" s="43">
        <v>1.0</v>
      </c>
      <c r="F10618" s="19" t="s">
        <v>27</v>
      </c>
      <c r="G10618" s="19" t="s">
        <v>28</v>
      </c>
      <c r="H10618" s="44">
        <v>2.5175647E7</v>
      </c>
      <c r="I10618" s="19" t="s">
        <v>77</v>
      </c>
    </row>
    <row r="10619">
      <c r="A10619" s="41">
        <v>44417.0</v>
      </c>
      <c r="B10619" s="19">
        <v>957132.0</v>
      </c>
      <c r="C10619" s="19">
        <v>1.0</v>
      </c>
      <c r="D10619" s="42">
        <v>15.0</v>
      </c>
      <c r="E10619" s="43">
        <v>1.0</v>
      </c>
      <c r="F10619" s="19" t="s">
        <v>27</v>
      </c>
      <c r="G10619" s="19" t="s">
        <v>28</v>
      </c>
      <c r="H10619" s="44">
        <v>2.5175647E7</v>
      </c>
      <c r="I10619" s="19" t="s">
        <v>77</v>
      </c>
    </row>
    <row r="10620">
      <c r="A10620" s="41">
        <v>44417.0</v>
      </c>
      <c r="B10620" s="19">
        <v>956494.0</v>
      </c>
      <c r="C10620" s="19">
        <v>1.0</v>
      </c>
      <c r="D10620" s="42">
        <v>50.5</v>
      </c>
      <c r="E10620" s="43">
        <v>1.0</v>
      </c>
      <c r="F10620" s="19" t="s">
        <v>27</v>
      </c>
      <c r="G10620" s="19" t="s">
        <v>28</v>
      </c>
      <c r="H10620" s="44">
        <v>2.5175647E7</v>
      </c>
      <c r="I10620" s="19" t="s">
        <v>77</v>
      </c>
    </row>
    <row r="10621">
      <c r="A10621" s="41">
        <v>44418.0</v>
      </c>
      <c r="B10621" s="19">
        <v>957297.0</v>
      </c>
      <c r="C10621" s="19">
        <v>0.0</v>
      </c>
      <c r="D10621" s="42">
        <v>82.6</v>
      </c>
      <c r="E10621" s="43">
        <v>1.0</v>
      </c>
      <c r="F10621" s="19" t="s">
        <v>27</v>
      </c>
      <c r="G10621" s="19" t="s">
        <v>28</v>
      </c>
      <c r="H10621" s="44">
        <v>2.5175647E7</v>
      </c>
      <c r="I10621" s="19" t="s">
        <v>77</v>
      </c>
    </row>
    <row r="10622">
      <c r="A10622" s="41">
        <v>44421.0</v>
      </c>
      <c r="B10622" s="19">
        <v>959721.0</v>
      </c>
      <c r="C10622" s="19">
        <v>0.0</v>
      </c>
      <c r="D10622" s="42">
        <v>58.2</v>
      </c>
      <c r="E10622" s="43">
        <v>1.0</v>
      </c>
      <c r="F10622" s="19" t="s">
        <v>27</v>
      </c>
      <c r="G10622" s="19" t="s">
        <v>28</v>
      </c>
      <c r="H10622" s="44">
        <v>2.5175647E7</v>
      </c>
      <c r="I10622" s="19" t="s">
        <v>77</v>
      </c>
    </row>
    <row r="10623">
      <c r="A10623" s="41">
        <v>44421.0</v>
      </c>
      <c r="B10623" s="19">
        <v>959962.0</v>
      </c>
      <c r="C10623" s="19">
        <v>0.0</v>
      </c>
      <c r="D10623" s="42">
        <v>161.1</v>
      </c>
      <c r="E10623" s="43">
        <v>1.0</v>
      </c>
      <c r="F10623" s="19" t="s">
        <v>27</v>
      </c>
      <c r="G10623" s="19" t="s">
        <v>28</v>
      </c>
      <c r="H10623" s="44">
        <v>2.5175647E7</v>
      </c>
      <c r="I10623" s="19" t="s">
        <v>77</v>
      </c>
    </row>
    <row r="10624">
      <c r="A10624" s="41">
        <v>44422.0</v>
      </c>
      <c r="B10624" s="19">
        <v>960335.0</v>
      </c>
      <c r="C10624" s="19">
        <v>0.0</v>
      </c>
      <c r="D10624" s="42">
        <v>65.6</v>
      </c>
      <c r="E10624" s="43">
        <v>1.0</v>
      </c>
      <c r="F10624" s="19" t="s">
        <v>27</v>
      </c>
      <c r="G10624" s="19" t="s">
        <v>28</v>
      </c>
      <c r="H10624" s="44">
        <v>2.5175647E7</v>
      </c>
      <c r="I10624" s="19" t="s">
        <v>77</v>
      </c>
    </row>
    <row r="10625">
      <c r="A10625" s="41">
        <v>44423.0</v>
      </c>
      <c r="B10625" s="19">
        <v>961030.0</v>
      </c>
      <c r="C10625" s="19">
        <v>0.0</v>
      </c>
      <c r="D10625" s="42">
        <v>229.1</v>
      </c>
      <c r="E10625" s="43">
        <v>1.0</v>
      </c>
      <c r="F10625" s="19" t="s">
        <v>27</v>
      </c>
      <c r="G10625" s="19" t="s">
        <v>28</v>
      </c>
      <c r="H10625" s="44">
        <v>2.5175647E7</v>
      </c>
      <c r="I10625" s="19" t="s">
        <v>77</v>
      </c>
    </row>
    <row r="10626">
      <c r="A10626" s="41">
        <v>44409.0</v>
      </c>
      <c r="B10626" s="19">
        <v>949661.0</v>
      </c>
      <c r="C10626" s="19">
        <v>0.0</v>
      </c>
      <c r="D10626" s="42">
        <v>39.9</v>
      </c>
      <c r="E10626" s="43">
        <v>1.0</v>
      </c>
      <c r="F10626" s="19" t="s">
        <v>27</v>
      </c>
      <c r="G10626" s="19" t="s">
        <v>28</v>
      </c>
      <c r="H10626" s="44">
        <v>2.5175647E7</v>
      </c>
      <c r="I10626" s="19" t="s">
        <v>77</v>
      </c>
    </row>
    <row r="10627">
      <c r="A10627" s="41">
        <v>44409.0</v>
      </c>
      <c r="B10627" s="19">
        <v>949456.0</v>
      </c>
      <c r="C10627" s="19">
        <v>0.0</v>
      </c>
      <c r="D10627" s="42">
        <v>79.5</v>
      </c>
      <c r="E10627" s="43">
        <v>1.0</v>
      </c>
      <c r="F10627" s="19" t="s">
        <v>27</v>
      </c>
      <c r="G10627" s="19" t="s">
        <v>28</v>
      </c>
      <c r="H10627" s="44">
        <v>2.5175647E7</v>
      </c>
      <c r="I10627" s="19" t="s">
        <v>77</v>
      </c>
    </row>
    <row r="10628">
      <c r="A10628" s="41">
        <v>44410.0</v>
      </c>
      <c r="B10628" s="19">
        <v>950326.0</v>
      </c>
      <c r="C10628" s="19">
        <v>0.0</v>
      </c>
      <c r="D10628" s="42">
        <v>218.1</v>
      </c>
      <c r="E10628" s="43">
        <v>1.0</v>
      </c>
      <c r="F10628" s="19" t="s">
        <v>27</v>
      </c>
      <c r="G10628" s="19" t="s">
        <v>28</v>
      </c>
      <c r="H10628" s="44">
        <v>2.5175647E7</v>
      </c>
      <c r="I10628" s="19" t="s">
        <v>77</v>
      </c>
    </row>
    <row r="10629">
      <c r="A10629" s="41">
        <v>44412.0</v>
      </c>
      <c r="B10629" s="19">
        <v>952803.0</v>
      </c>
      <c r="C10629" s="19">
        <v>0.0</v>
      </c>
      <c r="D10629" s="42">
        <v>46.8</v>
      </c>
      <c r="E10629" s="43">
        <v>1.0</v>
      </c>
      <c r="F10629" s="19" t="s">
        <v>27</v>
      </c>
      <c r="G10629" s="19" t="s">
        <v>28</v>
      </c>
      <c r="H10629" s="44">
        <v>2.5175647E7</v>
      </c>
      <c r="I10629" s="19" t="s">
        <v>77</v>
      </c>
    </row>
    <row r="10630">
      <c r="A10630" s="41">
        <v>44413.0</v>
      </c>
      <c r="B10630" s="19">
        <v>953239.0</v>
      </c>
      <c r="C10630" s="19">
        <v>0.0</v>
      </c>
      <c r="D10630" s="42">
        <v>34.5</v>
      </c>
      <c r="E10630" s="43">
        <v>1.0</v>
      </c>
      <c r="F10630" s="19" t="s">
        <v>27</v>
      </c>
      <c r="G10630" s="19" t="s">
        <v>28</v>
      </c>
      <c r="H10630" s="44">
        <v>2.5175647E7</v>
      </c>
      <c r="I10630" s="19" t="s">
        <v>77</v>
      </c>
    </row>
    <row r="10631">
      <c r="A10631" s="41">
        <v>44415.0</v>
      </c>
      <c r="B10631" s="19">
        <v>954969.0</v>
      </c>
      <c r="C10631" s="19">
        <v>0.0</v>
      </c>
      <c r="D10631" s="42">
        <v>109.5</v>
      </c>
      <c r="E10631" s="43">
        <v>1.0</v>
      </c>
      <c r="F10631" s="19" t="s">
        <v>27</v>
      </c>
      <c r="G10631" s="19" t="s">
        <v>28</v>
      </c>
      <c r="H10631" s="44">
        <v>2.5175647E7</v>
      </c>
      <c r="I10631" s="19" t="s">
        <v>77</v>
      </c>
    </row>
    <row r="10632">
      <c r="A10632" s="41">
        <v>44415.0</v>
      </c>
      <c r="B10632" s="19">
        <v>954824.0</v>
      </c>
      <c r="C10632" s="19">
        <v>0.0</v>
      </c>
      <c r="D10632" s="42">
        <v>43.3</v>
      </c>
      <c r="E10632" s="43">
        <v>1.0</v>
      </c>
      <c r="F10632" s="19" t="s">
        <v>27</v>
      </c>
      <c r="G10632" s="19" t="s">
        <v>28</v>
      </c>
      <c r="H10632" s="44">
        <v>2.5175647E7</v>
      </c>
      <c r="I10632" s="19" t="s">
        <v>77</v>
      </c>
    </row>
    <row r="10633">
      <c r="A10633" s="41">
        <v>44415.0</v>
      </c>
      <c r="B10633" s="19">
        <v>954614.0</v>
      </c>
      <c r="C10633" s="19">
        <v>0.0</v>
      </c>
      <c r="D10633" s="42">
        <v>54.2</v>
      </c>
      <c r="E10633" s="43">
        <v>1.0</v>
      </c>
      <c r="F10633" s="19" t="s">
        <v>27</v>
      </c>
      <c r="G10633" s="19" t="s">
        <v>28</v>
      </c>
      <c r="H10633" s="44">
        <v>2.5175647E7</v>
      </c>
      <c r="I10633" s="19" t="s">
        <v>77</v>
      </c>
    </row>
    <row r="10634">
      <c r="A10634" s="41">
        <v>44416.0</v>
      </c>
      <c r="B10634" s="19">
        <v>955658.0</v>
      </c>
      <c r="C10634" s="19">
        <v>1.0</v>
      </c>
      <c r="D10634" s="42">
        <v>15.8</v>
      </c>
      <c r="E10634" s="43">
        <v>1.0</v>
      </c>
      <c r="F10634" s="19" t="s">
        <v>27</v>
      </c>
      <c r="G10634" s="19" t="s">
        <v>28</v>
      </c>
      <c r="H10634" s="44">
        <v>2.5175647E7</v>
      </c>
      <c r="I10634" s="19" t="s">
        <v>77</v>
      </c>
    </row>
    <row r="10635">
      <c r="A10635" s="41">
        <v>44416.0</v>
      </c>
      <c r="B10635" s="19">
        <v>955672.0</v>
      </c>
      <c r="C10635" s="19">
        <v>0.0</v>
      </c>
      <c r="D10635" s="42">
        <v>89.2</v>
      </c>
      <c r="E10635" s="43">
        <v>1.0</v>
      </c>
      <c r="F10635" s="19" t="s">
        <v>27</v>
      </c>
      <c r="G10635" s="19" t="s">
        <v>28</v>
      </c>
      <c r="H10635" s="44">
        <v>2.5175647E7</v>
      </c>
      <c r="I10635" s="19" t="s">
        <v>77</v>
      </c>
    </row>
    <row r="10636">
      <c r="A10636" s="41">
        <v>44416.0</v>
      </c>
      <c r="B10636" s="19">
        <v>956220.0</v>
      </c>
      <c r="C10636" s="19">
        <v>0.0</v>
      </c>
      <c r="D10636" s="42">
        <v>45.0</v>
      </c>
      <c r="E10636" s="43">
        <v>1.0</v>
      </c>
      <c r="F10636" s="19" t="s">
        <v>27</v>
      </c>
      <c r="G10636" s="19" t="s">
        <v>28</v>
      </c>
      <c r="H10636" s="44">
        <v>2.5175647E7</v>
      </c>
      <c r="I10636" s="19" t="s">
        <v>77</v>
      </c>
    </row>
    <row r="10637">
      <c r="A10637" s="41">
        <v>44417.0</v>
      </c>
      <c r="B10637" s="19">
        <v>956777.0</v>
      </c>
      <c r="C10637" s="19">
        <v>0.0</v>
      </c>
      <c r="D10637" s="42">
        <v>141.2</v>
      </c>
      <c r="E10637" s="43">
        <v>1.0</v>
      </c>
      <c r="F10637" s="19" t="s">
        <v>27</v>
      </c>
      <c r="G10637" s="19" t="s">
        <v>28</v>
      </c>
      <c r="H10637" s="44">
        <v>2.5175647E7</v>
      </c>
      <c r="I10637" s="19" t="s">
        <v>77</v>
      </c>
    </row>
    <row r="10638">
      <c r="A10638" s="41">
        <v>44418.0</v>
      </c>
      <c r="B10638" s="19">
        <v>957231.0</v>
      </c>
      <c r="C10638" s="19">
        <v>0.0</v>
      </c>
      <c r="D10638" s="42">
        <v>69.6</v>
      </c>
      <c r="E10638" s="43">
        <v>1.0</v>
      </c>
      <c r="F10638" s="19" t="s">
        <v>27</v>
      </c>
      <c r="G10638" s="19" t="s">
        <v>28</v>
      </c>
      <c r="H10638" s="44">
        <v>2.5175647E7</v>
      </c>
      <c r="I10638" s="19" t="s">
        <v>77</v>
      </c>
    </row>
    <row r="10639">
      <c r="A10639" s="41">
        <v>44420.0</v>
      </c>
      <c r="B10639" s="19">
        <v>958914.0</v>
      </c>
      <c r="C10639" s="19">
        <v>0.0</v>
      </c>
      <c r="D10639" s="42">
        <v>72.6</v>
      </c>
      <c r="E10639" s="43">
        <v>1.0</v>
      </c>
      <c r="F10639" s="19" t="s">
        <v>27</v>
      </c>
      <c r="G10639" s="19" t="s">
        <v>28</v>
      </c>
      <c r="H10639" s="44">
        <v>2.5175647E7</v>
      </c>
      <c r="I10639" s="19" t="s">
        <v>77</v>
      </c>
    </row>
    <row r="10640">
      <c r="A10640" s="41">
        <v>44420.0</v>
      </c>
      <c r="B10640" s="19">
        <v>958643.0</v>
      </c>
      <c r="C10640" s="19">
        <v>1.0</v>
      </c>
      <c r="D10640" s="42">
        <v>11.8</v>
      </c>
      <c r="E10640" s="43">
        <v>1.0</v>
      </c>
      <c r="F10640" s="19" t="s">
        <v>27</v>
      </c>
      <c r="G10640" s="19" t="s">
        <v>28</v>
      </c>
      <c r="H10640" s="44">
        <v>2.5175647E7</v>
      </c>
      <c r="I10640" s="19" t="s">
        <v>77</v>
      </c>
    </row>
    <row r="10641">
      <c r="A10641" s="41">
        <v>44409.0</v>
      </c>
      <c r="B10641" s="19">
        <v>949565.0</v>
      </c>
      <c r="C10641" s="19">
        <v>0.0</v>
      </c>
      <c r="D10641" s="42">
        <v>116.9</v>
      </c>
      <c r="E10641" s="43">
        <v>1.0</v>
      </c>
      <c r="F10641" s="19" t="s">
        <v>27</v>
      </c>
      <c r="G10641" s="19" t="s">
        <v>28</v>
      </c>
      <c r="H10641" s="44">
        <v>2.5175647E7</v>
      </c>
      <c r="I10641" s="19" t="s">
        <v>77</v>
      </c>
    </row>
    <row r="10642">
      <c r="A10642" s="41">
        <v>44409.0</v>
      </c>
      <c r="B10642" s="19">
        <v>949454.0</v>
      </c>
      <c r="C10642" s="19">
        <v>0.0</v>
      </c>
      <c r="D10642" s="42">
        <v>62.5</v>
      </c>
      <c r="E10642" s="43">
        <v>1.0</v>
      </c>
      <c r="F10642" s="19" t="s">
        <v>27</v>
      </c>
      <c r="G10642" s="19" t="s">
        <v>28</v>
      </c>
      <c r="H10642" s="44">
        <v>2.5175647E7</v>
      </c>
      <c r="I10642" s="19" t="s">
        <v>77</v>
      </c>
    </row>
    <row r="10643">
      <c r="A10643" s="41">
        <v>44410.0</v>
      </c>
      <c r="B10643" s="19">
        <v>950828.0</v>
      </c>
      <c r="C10643" s="19">
        <v>0.0</v>
      </c>
      <c r="D10643" s="42">
        <v>72.4</v>
      </c>
      <c r="E10643" s="43">
        <v>1.0</v>
      </c>
      <c r="F10643" s="19" t="s">
        <v>27</v>
      </c>
      <c r="G10643" s="19" t="s">
        <v>28</v>
      </c>
      <c r="H10643" s="44">
        <v>2.5175647E7</v>
      </c>
      <c r="I10643" s="19" t="s">
        <v>77</v>
      </c>
    </row>
    <row r="10644">
      <c r="A10644" s="41">
        <v>44411.0</v>
      </c>
      <c r="B10644" s="19">
        <v>951684.0</v>
      </c>
      <c r="C10644" s="19">
        <v>0.0</v>
      </c>
      <c r="D10644" s="42">
        <v>168.9</v>
      </c>
      <c r="E10644" s="43">
        <v>1.0</v>
      </c>
      <c r="F10644" s="19" t="s">
        <v>27</v>
      </c>
      <c r="G10644" s="19" t="s">
        <v>28</v>
      </c>
      <c r="H10644" s="44">
        <v>2.5175647E7</v>
      </c>
      <c r="I10644" s="19" t="s">
        <v>77</v>
      </c>
    </row>
    <row r="10645">
      <c r="A10645" s="41">
        <v>44411.0</v>
      </c>
      <c r="B10645" s="19">
        <v>951703.0</v>
      </c>
      <c r="C10645" s="19">
        <v>0.0</v>
      </c>
      <c r="D10645" s="42">
        <v>24.6</v>
      </c>
      <c r="E10645" s="43">
        <v>1.0</v>
      </c>
      <c r="F10645" s="19" t="s">
        <v>27</v>
      </c>
      <c r="G10645" s="19" t="s">
        <v>28</v>
      </c>
      <c r="H10645" s="44">
        <v>2.5175647E7</v>
      </c>
      <c r="I10645" s="19" t="s">
        <v>77</v>
      </c>
    </row>
    <row r="10646">
      <c r="A10646" s="41">
        <v>44413.0</v>
      </c>
      <c r="B10646" s="19">
        <v>953664.0</v>
      </c>
      <c r="C10646" s="19">
        <v>0.0</v>
      </c>
      <c r="D10646" s="42">
        <v>26.1</v>
      </c>
      <c r="E10646" s="43">
        <v>1.0</v>
      </c>
      <c r="F10646" s="19" t="s">
        <v>27</v>
      </c>
      <c r="G10646" s="19" t="s">
        <v>28</v>
      </c>
      <c r="H10646" s="44">
        <v>2.5175647E7</v>
      </c>
      <c r="I10646" s="19" t="s">
        <v>77</v>
      </c>
    </row>
    <row r="10647">
      <c r="A10647" s="41">
        <v>44416.0</v>
      </c>
      <c r="B10647" s="19">
        <v>956118.0</v>
      </c>
      <c r="C10647" s="19">
        <v>0.0</v>
      </c>
      <c r="D10647" s="42">
        <v>32.7</v>
      </c>
      <c r="E10647" s="43">
        <v>1.0</v>
      </c>
      <c r="F10647" s="19" t="s">
        <v>27</v>
      </c>
      <c r="G10647" s="19" t="s">
        <v>28</v>
      </c>
      <c r="H10647" s="44">
        <v>2.5175647E7</v>
      </c>
      <c r="I10647" s="19" t="s">
        <v>77</v>
      </c>
    </row>
    <row r="10648">
      <c r="A10648" s="41">
        <v>44418.0</v>
      </c>
      <c r="B10648" s="19">
        <v>957589.0</v>
      </c>
      <c r="C10648" s="19">
        <v>0.0</v>
      </c>
      <c r="D10648" s="42">
        <v>10.1</v>
      </c>
      <c r="E10648" s="43">
        <v>1.0</v>
      </c>
      <c r="F10648" s="19" t="s">
        <v>27</v>
      </c>
      <c r="G10648" s="19" t="s">
        <v>28</v>
      </c>
      <c r="H10648" s="44">
        <v>2.5175647E7</v>
      </c>
      <c r="I10648" s="19" t="s">
        <v>77</v>
      </c>
    </row>
    <row r="10649">
      <c r="A10649" s="41">
        <v>44419.0</v>
      </c>
      <c r="B10649" s="19">
        <v>958536.0</v>
      </c>
      <c r="C10649" s="19">
        <v>1.0</v>
      </c>
      <c r="D10649" s="42">
        <v>23.2</v>
      </c>
      <c r="E10649" s="43">
        <v>1.0</v>
      </c>
      <c r="F10649" s="19" t="s">
        <v>27</v>
      </c>
      <c r="G10649" s="19" t="s">
        <v>28</v>
      </c>
      <c r="H10649" s="44">
        <v>2.5175647E7</v>
      </c>
      <c r="I10649" s="19" t="s">
        <v>77</v>
      </c>
    </row>
    <row r="10650">
      <c r="A10650" s="41">
        <v>44419.0</v>
      </c>
      <c r="B10650" s="19">
        <v>957889.0</v>
      </c>
      <c r="C10650" s="19">
        <v>0.0</v>
      </c>
      <c r="D10650" s="42">
        <v>32.6</v>
      </c>
      <c r="E10650" s="43">
        <v>1.0</v>
      </c>
      <c r="F10650" s="19" t="s">
        <v>27</v>
      </c>
      <c r="G10650" s="19" t="s">
        <v>28</v>
      </c>
      <c r="H10650" s="44">
        <v>2.5175647E7</v>
      </c>
      <c r="I10650" s="19" t="s">
        <v>77</v>
      </c>
    </row>
    <row r="10651">
      <c r="A10651" s="41">
        <v>44420.0</v>
      </c>
      <c r="B10651" s="19">
        <v>958987.0</v>
      </c>
      <c r="C10651" s="19">
        <v>0.0</v>
      </c>
      <c r="D10651" s="42">
        <v>72.7</v>
      </c>
      <c r="E10651" s="43">
        <v>1.0</v>
      </c>
      <c r="F10651" s="19" t="s">
        <v>27</v>
      </c>
      <c r="G10651" s="19" t="s">
        <v>28</v>
      </c>
      <c r="H10651" s="44">
        <v>2.5175647E7</v>
      </c>
      <c r="I10651" s="19" t="s">
        <v>77</v>
      </c>
    </row>
    <row r="10652">
      <c r="A10652" s="41">
        <v>44409.0</v>
      </c>
      <c r="B10652" s="19">
        <v>949167.0</v>
      </c>
      <c r="C10652" s="19">
        <v>0.0</v>
      </c>
      <c r="D10652" s="42">
        <v>86.2</v>
      </c>
      <c r="E10652" s="43">
        <v>1.0</v>
      </c>
      <c r="F10652" s="19" t="s">
        <v>27</v>
      </c>
      <c r="G10652" s="19" t="s">
        <v>28</v>
      </c>
      <c r="H10652" s="44">
        <v>2.5175647E7</v>
      </c>
      <c r="I10652" s="19" t="s">
        <v>77</v>
      </c>
    </row>
    <row r="10653">
      <c r="A10653" s="41">
        <v>44410.0</v>
      </c>
      <c r="B10653" s="19">
        <v>950113.0</v>
      </c>
      <c r="C10653" s="19">
        <v>0.0</v>
      </c>
      <c r="D10653" s="42">
        <v>19.0</v>
      </c>
      <c r="E10653" s="43">
        <v>1.0</v>
      </c>
      <c r="F10653" s="19" t="s">
        <v>27</v>
      </c>
      <c r="G10653" s="19" t="s">
        <v>28</v>
      </c>
      <c r="H10653" s="44">
        <v>2.5175647E7</v>
      </c>
      <c r="I10653" s="19" t="s">
        <v>77</v>
      </c>
    </row>
    <row r="10654">
      <c r="A10654" s="41">
        <v>44410.0</v>
      </c>
      <c r="B10654" s="19">
        <v>950219.0</v>
      </c>
      <c r="C10654" s="19">
        <v>0.0</v>
      </c>
      <c r="D10654" s="42">
        <v>99.4</v>
      </c>
      <c r="E10654" s="43">
        <v>1.0</v>
      </c>
      <c r="F10654" s="19" t="s">
        <v>27</v>
      </c>
      <c r="G10654" s="19" t="s">
        <v>28</v>
      </c>
      <c r="H10654" s="44">
        <v>2.5175647E7</v>
      </c>
      <c r="I10654" s="19" t="s">
        <v>77</v>
      </c>
    </row>
    <row r="10655">
      <c r="A10655" s="41">
        <v>44410.0</v>
      </c>
      <c r="B10655" s="19">
        <v>950217.0</v>
      </c>
      <c r="C10655" s="19">
        <v>0.0</v>
      </c>
      <c r="D10655" s="42">
        <v>104.9</v>
      </c>
      <c r="E10655" s="43">
        <v>1.0</v>
      </c>
      <c r="F10655" s="19" t="s">
        <v>27</v>
      </c>
      <c r="G10655" s="19" t="s">
        <v>28</v>
      </c>
      <c r="H10655" s="44">
        <v>2.5175647E7</v>
      </c>
      <c r="I10655" s="19" t="s">
        <v>77</v>
      </c>
    </row>
    <row r="10656">
      <c r="A10656" s="41">
        <v>44413.0</v>
      </c>
      <c r="B10656" s="19">
        <v>953876.0</v>
      </c>
      <c r="C10656" s="19">
        <v>0.0</v>
      </c>
      <c r="D10656" s="42">
        <v>257.3</v>
      </c>
      <c r="E10656" s="43">
        <v>1.0</v>
      </c>
      <c r="F10656" s="19" t="s">
        <v>27</v>
      </c>
      <c r="G10656" s="19" t="s">
        <v>28</v>
      </c>
      <c r="H10656" s="44">
        <v>2.5175647E7</v>
      </c>
      <c r="I10656" s="19" t="s">
        <v>77</v>
      </c>
    </row>
    <row r="10657">
      <c r="A10657" s="41">
        <v>44413.0</v>
      </c>
      <c r="B10657" s="19">
        <v>952929.0</v>
      </c>
      <c r="C10657" s="19">
        <v>0.0</v>
      </c>
      <c r="D10657" s="42">
        <v>81.8</v>
      </c>
      <c r="E10657" s="43">
        <v>1.0</v>
      </c>
      <c r="F10657" s="19" t="s">
        <v>27</v>
      </c>
      <c r="G10657" s="19" t="s">
        <v>28</v>
      </c>
      <c r="H10657" s="44">
        <v>2.5175647E7</v>
      </c>
      <c r="I10657" s="19" t="s">
        <v>77</v>
      </c>
    </row>
    <row r="10658">
      <c r="A10658" s="41">
        <v>44413.0</v>
      </c>
      <c r="B10658" s="19">
        <v>953057.0</v>
      </c>
      <c r="C10658" s="19">
        <v>0.0</v>
      </c>
      <c r="D10658" s="42">
        <v>28.4</v>
      </c>
      <c r="E10658" s="43">
        <v>1.0</v>
      </c>
      <c r="F10658" s="19" t="s">
        <v>27</v>
      </c>
      <c r="G10658" s="19" t="s">
        <v>28</v>
      </c>
      <c r="H10658" s="44">
        <v>2.5175647E7</v>
      </c>
      <c r="I10658" s="19" t="s">
        <v>77</v>
      </c>
    </row>
    <row r="10659">
      <c r="A10659" s="41">
        <v>44413.0</v>
      </c>
      <c r="B10659" s="19">
        <v>952866.0</v>
      </c>
      <c r="C10659" s="19">
        <v>1.0</v>
      </c>
      <c r="D10659" s="42">
        <v>62.0</v>
      </c>
      <c r="E10659" s="43">
        <v>1.0</v>
      </c>
      <c r="F10659" s="19" t="s">
        <v>27</v>
      </c>
      <c r="G10659" s="19" t="s">
        <v>28</v>
      </c>
      <c r="H10659" s="44">
        <v>2.5175647E7</v>
      </c>
      <c r="I10659" s="19" t="s">
        <v>77</v>
      </c>
    </row>
    <row r="10660">
      <c r="A10660" s="41">
        <v>44413.0</v>
      </c>
      <c r="B10660" s="19">
        <v>953633.0</v>
      </c>
      <c r="C10660" s="19">
        <v>0.0</v>
      </c>
      <c r="D10660" s="42">
        <v>73.3</v>
      </c>
      <c r="E10660" s="43">
        <v>1.0</v>
      </c>
      <c r="F10660" s="19" t="s">
        <v>27</v>
      </c>
      <c r="G10660" s="19" t="s">
        <v>28</v>
      </c>
      <c r="H10660" s="44">
        <v>2.5175647E7</v>
      </c>
      <c r="I10660" s="19" t="s">
        <v>77</v>
      </c>
    </row>
    <row r="10661">
      <c r="A10661" s="41">
        <v>44413.0</v>
      </c>
      <c r="B10661" s="19">
        <v>953593.0</v>
      </c>
      <c r="C10661" s="19">
        <v>0.0</v>
      </c>
      <c r="D10661" s="42">
        <v>165.8</v>
      </c>
      <c r="E10661" s="43">
        <v>1.0</v>
      </c>
      <c r="F10661" s="19" t="s">
        <v>27</v>
      </c>
      <c r="G10661" s="19" t="s">
        <v>28</v>
      </c>
      <c r="H10661" s="44">
        <v>2.5175647E7</v>
      </c>
      <c r="I10661" s="19" t="s">
        <v>77</v>
      </c>
    </row>
    <row r="10662">
      <c r="A10662" s="41">
        <v>44414.0</v>
      </c>
      <c r="B10662" s="19">
        <v>954052.0</v>
      </c>
      <c r="C10662" s="19">
        <v>1.0</v>
      </c>
      <c r="D10662" s="42">
        <v>34.0</v>
      </c>
      <c r="E10662" s="43">
        <v>1.0</v>
      </c>
      <c r="F10662" s="19" t="s">
        <v>27</v>
      </c>
      <c r="G10662" s="19" t="s">
        <v>28</v>
      </c>
      <c r="H10662" s="44">
        <v>2.5175647E7</v>
      </c>
      <c r="I10662" s="19" t="s">
        <v>77</v>
      </c>
    </row>
    <row r="10663">
      <c r="A10663" s="41">
        <v>44415.0</v>
      </c>
      <c r="B10663" s="19">
        <v>954634.0</v>
      </c>
      <c r="C10663" s="19">
        <v>0.0</v>
      </c>
      <c r="D10663" s="42">
        <v>68.8</v>
      </c>
      <c r="E10663" s="43">
        <v>1.0</v>
      </c>
      <c r="F10663" s="19" t="s">
        <v>27</v>
      </c>
      <c r="G10663" s="19" t="s">
        <v>28</v>
      </c>
      <c r="H10663" s="44">
        <v>2.5175647E7</v>
      </c>
      <c r="I10663" s="19" t="s">
        <v>77</v>
      </c>
    </row>
    <row r="10664">
      <c r="A10664" s="41">
        <v>44416.0</v>
      </c>
      <c r="B10664" s="19">
        <v>956310.0</v>
      </c>
      <c r="C10664" s="19">
        <v>0.0</v>
      </c>
      <c r="D10664" s="42">
        <v>44.2</v>
      </c>
      <c r="E10664" s="43">
        <v>1.0</v>
      </c>
      <c r="F10664" s="19" t="s">
        <v>27</v>
      </c>
      <c r="G10664" s="19" t="s">
        <v>28</v>
      </c>
      <c r="H10664" s="44">
        <v>2.5175647E7</v>
      </c>
      <c r="I10664" s="19" t="s">
        <v>77</v>
      </c>
    </row>
    <row r="10665">
      <c r="A10665" s="41">
        <v>44416.0</v>
      </c>
      <c r="B10665" s="19">
        <v>955425.0</v>
      </c>
      <c r="C10665" s="19">
        <v>1.0</v>
      </c>
      <c r="D10665" s="42">
        <v>67.8</v>
      </c>
      <c r="E10665" s="43">
        <v>1.0</v>
      </c>
      <c r="F10665" s="19" t="s">
        <v>27</v>
      </c>
      <c r="G10665" s="19" t="s">
        <v>28</v>
      </c>
      <c r="H10665" s="44">
        <v>2.5175647E7</v>
      </c>
      <c r="I10665" s="19" t="s">
        <v>77</v>
      </c>
    </row>
    <row r="10666">
      <c r="A10666" s="41">
        <v>44421.0</v>
      </c>
      <c r="B10666" s="19">
        <v>959681.0</v>
      </c>
      <c r="C10666" s="19">
        <v>0.0</v>
      </c>
      <c r="D10666" s="42">
        <v>71.6</v>
      </c>
      <c r="E10666" s="43">
        <v>1.0</v>
      </c>
      <c r="F10666" s="19" t="s">
        <v>27</v>
      </c>
      <c r="G10666" s="19" t="s">
        <v>28</v>
      </c>
      <c r="H10666" s="44">
        <v>2.5175647E7</v>
      </c>
      <c r="I10666" s="19" t="s">
        <v>77</v>
      </c>
    </row>
    <row r="10667">
      <c r="A10667" s="41">
        <v>44422.0</v>
      </c>
      <c r="B10667" s="19">
        <v>960277.0</v>
      </c>
      <c r="C10667" s="19">
        <v>1.0</v>
      </c>
      <c r="D10667" s="42">
        <v>41.0</v>
      </c>
      <c r="E10667" s="43">
        <v>1.0</v>
      </c>
      <c r="F10667" s="19" t="s">
        <v>27</v>
      </c>
      <c r="G10667" s="19" t="s">
        <v>28</v>
      </c>
      <c r="H10667" s="44">
        <v>2.5175647E7</v>
      </c>
      <c r="I10667" s="19" t="s">
        <v>77</v>
      </c>
    </row>
    <row r="10668">
      <c r="A10668" s="41">
        <v>44423.0</v>
      </c>
      <c r="B10668" s="19">
        <v>961059.0</v>
      </c>
      <c r="C10668" s="19">
        <v>1.0</v>
      </c>
      <c r="D10668" s="42">
        <v>71.0</v>
      </c>
      <c r="E10668" s="43">
        <v>1.0</v>
      </c>
      <c r="F10668" s="19" t="s">
        <v>27</v>
      </c>
      <c r="G10668" s="19" t="s">
        <v>28</v>
      </c>
      <c r="H10668" s="44">
        <v>2.5175647E7</v>
      </c>
      <c r="I10668" s="19" t="s">
        <v>77</v>
      </c>
    </row>
    <row r="10669">
      <c r="A10669" s="41">
        <v>44409.0</v>
      </c>
      <c r="B10669" s="19">
        <v>949274.0</v>
      </c>
      <c r="C10669" s="19">
        <v>1.0</v>
      </c>
      <c r="D10669" s="42">
        <v>122.2</v>
      </c>
      <c r="E10669" s="43">
        <v>1.0</v>
      </c>
      <c r="F10669" s="19" t="s">
        <v>27</v>
      </c>
      <c r="G10669" s="19" t="s">
        <v>28</v>
      </c>
      <c r="H10669" s="44">
        <v>2.5175647E7</v>
      </c>
      <c r="I10669" s="19" t="s">
        <v>77</v>
      </c>
    </row>
    <row r="10670">
      <c r="A10670" s="41">
        <v>44411.0</v>
      </c>
      <c r="B10670" s="19">
        <v>951967.0</v>
      </c>
      <c r="C10670" s="19">
        <v>1.0</v>
      </c>
      <c r="D10670" s="42">
        <v>14.3</v>
      </c>
      <c r="E10670" s="43">
        <v>1.0</v>
      </c>
      <c r="F10670" s="19" t="s">
        <v>27</v>
      </c>
      <c r="G10670" s="19" t="s">
        <v>28</v>
      </c>
      <c r="H10670" s="44">
        <v>2.5175647E7</v>
      </c>
      <c r="I10670" s="19" t="s">
        <v>77</v>
      </c>
    </row>
    <row r="10671">
      <c r="A10671" s="41">
        <v>44411.0</v>
      </c>
      <c r="B10671" s="19">
        <v>951265.0</v>
      </c>
      <c r="C10671" s="19">
        <v>0.0</v>
      </c>
      <c r="D10671" s="42">
        <v>116.4</v>
      </c>
      <c r="E10671" s="43">
        <v>1.0</v>
      </c>
      <c r="F10671" s="19" t="s">
        <v>27</v>
      </c>
      <c r="G10671" s="19" t="s">
        <v>28</v>
      </c>
      <c r="H10671" s="44">
        <v>2.5175647E7</v>
      </c>
      <c r="I10671" s="19" t="s">
        <v>77</v>
      </c>
    </row>
    <row r="10672">
      <c r="A10672" s="41">
        <v>44412.0</v>
      </c>
      <c r="B10672" s="19">
        <v>952569.0</v>
      </c>
      <c r="C10672" s="19">
        <v>0.0</v>
      </c>
      <c r="D10672" s="42">
        <v>202.4</v>
      </c>
      <c r="E10672" s="43">
        <v>1.0</v>
      </c>
      <c r="F10672" s="19" t="s">
        <v>27</v>
      </c>
      <c r="G10672" s="19" t="s">
        <v>28</v>
      </c>
      <c r="H10672" s="44">
        <v>2.5175647E7</v>
      </c>
      <c r="I10672" s="19" t="s">
        <v>77</v>
      </c>
    </row>
    <row r="10673">
      <c r="A10673" s="41">
        <v>44412.0</v>
      </c>
      <c r="B10673" s="19">
        <v>952476.0</v>
      </c>
      <c r="C10673" s="19">
        <v>0.0</v>
      </c>
      <c r="D10673" s="42">
        <v>93.5</v>
      </c>
      <c r="E10673" s="43">
        <v>1.0</v>
      </c>
      <c r="F10673" s="19" t="s">
        <v>27</v>
      </c>
      <c r="G10673" s="19" t="s">
        <v>28</v>
      </c>
      <c r="H10673" s="44">
        <v>2.5175647E7</v>
      </c>
      <c r="I10673" s="19" t="s">
        <v>77</v>
      </c>
    </row>
    <row r="10674">
      <c r="A10674" s="41">
        <v>44413.0</v>
      </c>
      <c r="B10674" s="19">
        <v>953457.0</v>
      </c>
      <c r="C10674" s="19">
        <v>1.0</v>
      </c>
      <c r="D10674" s="42">
        <v>48.4</v>
      </c>
      <c r="E10674" s="43">
        <v>1.0</v>
      </c>
      <c r="F10674" s="19" t="s">
        <v>27</v>
      </c>
      <c r="G10674" s="19" t="s">
        <v>28</v>
      </c>
      <c r="H10674" s="44">
        <v>2.5175647E7</v>
      </c>
      <c r="I10674" s="19" t="s">
        <v>77</v>
      </c>
    </row>
    <row r="10675">
      <c r="A10675" s="41">
        <v>44415.0</v>
      </c>
      <c r="B10675" s="19">
        <v>955015.0</v>
      </c>
      <c r="C10675" s="19">
        <v>0.0</v>
      </c>
      <c r="D10675" s="42">
        <v>78.9</v>
      </c>
      <c r="E10675" s="43">
        <v>1.0</v>
      </c>
      <c r="F10675" s="19" t="s">
        <v>27</v>
      </c>
      <c r="G10675" s="19" t="s">
        <v>28</v>
      </c>
      <c r="H10675" s="44">
        <v>2.5175647E7</v>
      </c>
      <c r="I10675" s="19" t="s">
        <v>77</v>
      </c>
    </row>
    <row r="10676">
      <c r="A10676" s="41">
        <v>44416.0</v>
      </c>
      <c r="B10676" s="19">
        <v>956069.0</v>
      </c>
      <c r="C10676" s="19">
        <v>1.0</v>
      </c>
      <c r="D10676" s="42">
        <v>88.2</v>
      </c>
      <c r="E10676" s="43">
        <v>1.0</v>
      </c>
      <c r="F10676" s="19" t="s">
        <v>27</v>
      </c>
      <c r="G10676" s="19" t="s">
        <v>28</v>
      </c>
      <c r="H10676" s="44">
        <v>2.5175647E7</v>
      </c>
      <c r="I10676" s="19" t="s">
        <v>77</v>
      </c>
    </row>
    <row r="10677">
      <c r="A10677" s="41">
        <v>44417.0</v>
      </c>
      <c r="B10677" s="19">
        <v>956893.0</v>
      </c>
      <c r="C10677" s="19">
        <v>0.0</v>
      </c>
      <c r="D10677" s="42">
        <v>52.8</v>
      </c>
      <c r="E10677" s="43">
        <v>1.0</v>
      </c>
      <c r="F10677" s="19" t="s">
        <v>27</v>
      </c>
      <c r="G10677" s="19" t="s">
        <v>28</v>
      </c>
      <c r="H10677" s="44">
        <v>2.5175647E7</v>
      </c>
      <c r="I10677" s="19" t="s">
        <v>77</v>
      </c>
    </row>
    <row r="10678">
      <c r="A10678" s="41">
        <v>44417.0</v>
      </c>
      <c r="B10678" s="19">
        <v>956764.0</v>
      </c>
      <c r="C10678" s="19">
        <v>0.0</v>
      </c>
      <c r="D10678" s="42">
        <v>65.0</v>
      </c>
      <c r="E10678" s="43">
        <v>1.0</v>
      </c>
      <c r="F10678" s="19" t="s">
        <v>27</v>
      </c>
      <c r="G10678" s="19" t="s">
        <v>28</v>
      </c>
      <c r="H10678" s="44">
        <v>2.5175647E7</v>
      </c>
      <c r="I10678" s="19" t="s">
        <v>77</v>
      </c>
    </row>
    <row r="10679">
      <c r="A10679" s="41">
        <v>44418.0</v>
      </c>
      <c r="B10679" s="19">
        <v>957287.0</v>
      </c>
      <c r="C10679" s="19">
        <v>0.0</v>
      </c>
      <c r="D10679" s="42">
        <v>86.7</v>
      </c>
      <c r="E10679" s="43">
        <v>1.0</v>
      </c>
      <c r="F10679" s="19" t="s">
        <v>27</v>
      </c>
      <c r="G10679" s="19" t="s">
        <v>28</v>
      </c>
      <c r="H10679" s="44">
        <v>2.5175647E7</v>
      </c>
      <c r="I10679" s="19" t="s">
        <v>77</v>
      </c>
    </row>
    <row r="10680">
      <c r="A10680" s="41">
        <v>44418.0</v>
      </c>
      <c r="B10680" s="19">
        <v>957162.0</v>
      </c>
      <c r="C10680" s="19">
        <v>0.0</v>
      </c>
      <c r="D10680" s="42">
        <v>99.5</v>
      </c>
      <c r="E10680" s="43">
        <v>1.0</v>
      </c>
      <c r="F10680" s="19" t="s">
        <v>27</v>
      </c>
      <c r="G10680" s="19" t="s">
        <v>28</v>
      </c>
      <c r="H10680" s="44">
        <v>2.5175647E7</v>
      </c>
      <c r="I10680" s="19" t="s">
        <v>77</v>
      </c>
    </row>
    <row r="10681">
      <c r="A10681" s="41">
        <v>44418.0</v>
      </c>
      <c r="B10681" s="19">
        <v>957812.0</v>
      </c>
      <c r="C10681" s="19">
        <v>0.0</v>
      </c>
      <c r="D10681" s="42">
        <v>136.3</v>
      </c>
      <c r="E10681" s="43">
        <v>1.0</v>
      </c>
      <c r="F10681" s="19" t="s">
        <v>27</v>
      </c>
      <c r="G10681" s="19" t="s">
        <v>28</v>
      </c>
      <c r="H10681" s="44">
        <v>2.5175647E7</v>
      </c>
      <c r="I10681" s="19" t="s">
        <v>77</v>
      </c>
    </row>
    <row r="10682">
      <c r="A10682" s="41">
        <v>44422.0</v>
      </c>
      <c r="B10682" s="19">
        <v>960227.0</v>
      </c>
      <c r="C10682" s="19">
        <v>0.0</v>
      </c>
      <c r="D10682" s="42">
        <v>62.6</v>
      </c>
      <c r="E10682" s="43">
        <v>1.0</v>
      </c>
      <c r="F10682" s="19" t="s">
        <v>27</v>
      </c>
      <c r="G10682" s="19" t="s">
        <v>28</v>
      </c>
      <c r="H10682" s="44">
        <v>2.5175647E7</v>
      </c>
      <c r="I10682" s="19" t="s">
        <v>77</v>
      </c>
    </row>
    <row r="10683">
      <c r="A10683" s="41">
        <v>44410.0</v>
      </c>
      <c r="B10683" s="19">
        <v>950512.0</v>
      </c>
      <c r="C10683" s="19">
        <v>0.0</v>
      </c>
      <c r="D10683" s="42">
        <v>66.5</v>
      </c>
      <c r="E10683" s="43">
        <v>1.0</v>
      </c>
      <c r="F10683" s="19" t="s">
        <v>27</v>
      </c>
      <c r="G10683" s="19" t="s">
        <v>28</v>
      </c>
      <c r="H10683" s="44">
        <v>2.5175647E7</v>
      </c>
      <c r="I10683" s="19" t="s">
        <v>77</v>
      </c>
    </row>
    <row r="10684">
      <c r="A10684" s="41">
        <v>44413.0</v>
      </c>
      <c r="B10684" s="19">
        <v>952965.0</v>
      </c>
      <c r="C10684" s="19">
        <v>1.0</v>
      </c>
      <c r="D10684" s="42">
        <v>83.6</v>
      </c>
      <c r="E10684" s="43">
        <v>1.0</v>
      </c>
      <c r="F10684" s="19" t="s">
        <v>27</v>
      </c>
      <c r="G10684" s="19" t="s">
        <v>28</v>
      </c>
      <c r="H10684" s="44">
        <v>2.5175647E7</v>
      </c>
      <c r="I10684" s="19" t="s">
        <v>77</v>
      </c>
    </row>
    <row r="10685">
      <c r="A10685" s="41">
        <v>44416.0</v>
      </c>
      <c r="B10685" s="19">
        <v>955649.0</v>
      </c>
      <c r="C10685" s="19">
        <v>0.0</v>
      </c>
      <c r="D10685" s="42">
        <v>69.4</v>
      </c>
      <c r="E10685" s="43">
        <v>1.0</v>
      </c>
      <c r="F10685" s="19" t="s">
        <v>27</v>
      </c>
      <c r="G10685" s="19" t="s">
        <v>28</v>
      </c>
      <c r="H10685" s="44">
        <v>2.5175647E7</v>
      </c>
      <c r="I10685" s="19" t="s">
        <v>77</v>
      </c>
    </row>
    <row r="10686">
      <c r="A10686" s="41">
        <v>44417.0</v>
      </c>
      <c r="B10686" s="19">
        <v>956491.0</v>
      </c>
      <c r="C10686" s="19">
        <v>0.0</v>
      </c>
      <c r="D10686" s="42">
        <v>93.2</v>
      </c>
      <c r="E10686" s="43">
        <v>1.0</v>
      </c>
      <c r="F10686" s="19" t="s">
        <v>27</v>
      </c>
      <c r="G10686" s="19" t="s">
        <v>28</v>
      </c>
      <c r="H10686" s="44">
        <v>2.5175647E7</v>
      </c>
      <c r="I10686" s="19" t="s">
        <v>77</v>
      </c>
    </row>
    <row r="10687">
      <c r="A10687" s="41">
        <v>44418.0</v>
      </c>
      <c r="B10687" s="19">
        <v>957584.0</v>
      </c>
      <c r="C10687" s="19">
        <v>0.0</v>
      </c>
      <c r="D10687" s="42">
        <v>41.3</v>
      </c>
      <c r="E10687" s="43">
        <v>1.0</v>
      </c>
      <c r="F10687" s="19" t="s">
        <v>27</v>
      </c>
      <c r="G10687" s="19" t="s">
        <v>28</v>
      </c>
      <c r="H10687" s="44">
        <v>2.5175647E7</v>
      </c>
      <c r="I10687" s="19" t="s">
        <v>77</v>
      </c>
    </row>
    <row r="10688">
      <c r="A10688" s="41">
        <v>44420.0</v>
      </c>
      <c r="C10688" s="19">
        <v>1.0</v>
      </c>
      <c r="D10688" s="42">
        <v>118.8</v>
      </c>
      <c r="E10688" s="43">
        <v>1.0</v>
      </c>
      <c r="F10688" s="19" t="s">
        <v>27</v>
      </c>
      <c r="G10688" s="19" t="s">
        <v>28</v>
      </c>
      <c r="H10688" s="44">
        <v>2.5175647E7</v>
      </c>
      <c r="I10688" s="19" t="s">
        <v>77</v>
      </c>
    </row>
    <row r="10689">
      <c r="A10689" s="41">
        <v>44420.0</v>
      </c>
      <c r="B10689" s="19">
        <v>959165.0</v>
      </c>
      <c r="C10689" s="19">
        <v>1.0</v>
      </c>
      <c r="D10689" s="42">
        <v>118.8</v>
      </c>
      <c r="E10689" s="43">
        <v>1.0</v>
      </c>
      <c r="F10689" s="19" t="s">
        <v>27</v>
      </c>
      <c r="G10689" s="19" t="s">
        <v>28</v>
      </c>
      <c r="H10689" s="44">
        <v>2.5175647E7</v>
      </c>
      <c r="I10689" s="19" t="s">
        <v>77</v>
      </c>
    </row>
    <row r="10690">
      <c r="A10690" s="41">
        <v>44421.0</v>
      </c>
      <c r="B10690" s="19">
        <v>959402.0</v>
      </c>
      <c r="C10690" s="19">
        <v>0.0</v>
      </c>
      <c r="D10690" s="42">
        <v>72.4</v>
      </c>
      <c r="E10690" s="43">
        <v>1.0</v>
      </c>
      <c r="F10690" s="19" t="s">
        <v>27</v>
      </c>
      <c r="G10690" s="19" t="s">
        <v>28</v>
      </c>
      <c r="H10690" s="44">
        <v>2.5175647E7</v>
      </c>
      <c r="I10690" s="19" t="s">
        <v>77</v>
      </c>
    </row>
    <row r="10691">
      <c r="A10691" s="41">
        <v>44422.0</v>
      </c>
      <c r="B10691" s="19">
        <v>960143.0</v>
      </c>
      <c r="C10691" s="19">
        <v>0.0</v>
      </c>
      <c r="D10691" s="42">
        <v>113.4</v>
      </c>
      <c r="E10691" s="43">
        <v>1.0</v>
      </c>
      <c r="F10691" s="19" t="s">
        <v>27</v>
      </c>
      <c r="G10691" s="19" t="s">
        <v>28</v>
      </c>
      <c r="H10691" s="44">
        <v>2.5175647E7</v>
      </c>
      <c r="I10691" s="19" t="s">
        <v>77</v>
      </c>
    </row>
    <row r="10692">
      <c r="A10692" s="41">
        <v>44409.0</v>
      </c>
      <c r="B10692" s="19">
        <v>949400.0</v>
      </c>
      <c r="C10692" s="19">
        <v>0.0</v>
      </c>
      <c r="D10692" s="42">
        <v>73.3</v>
      </c>
      <c r="E10692" s="43">
        <v>1.0</v>
      </c>
      <c r="F10692" s="19" t="s">
        <v>27</v>
      </c>
      <c r="G10692" s="19" t="s">
        <v>28</v>
      </c>
      <c r="H10692" s="44">
        <v>2.5175647E7</v>
      </c>
      <c r="I10692" s="19" t="s">
        <v>77</v>
      </c>
    </row>
    <row r="10693">
      <c r="A10693" s="41">
        <v>44410.0</v>
      </c>
      <c r="B10693" s="19">
        <v>950743.0</v>
      </c>
      <c r="C10693" s="19">
        <v>0.0</v>
      </c>
      <c r="D10693" s="42">
        <v>18.6</v>
      </c>
      <c r="E10693" s="43">
        <v>1.0</v>
      </c>
      <c r="F10693" s="19" t="s">
        <v>27</v>
      </c>
      <c r="G10693" s="19" t="s">
        <v>28</v>
      </c>
      <c r="H10693" s="44">
        <v>2.5175647E7</v>
      </c>
      <c r="I10693" s="19" t="s">
        <v>77</v>
      </c>
    </row>
    <row r="10694">
      <c r="A10694" s="41">
        <v>44411.0</v>
      </c>
      <c r="B10694" s="19">
        <v>951952.0</v>
      </c>
      <c r="C10694" s="19">
        <v>0.0</v>
      </c>
      <c r="D10694" s="42">
        <v>14.4</v>
      </c>
      <c r="E10694" s="43">
        <v>1.0</v>
      </c>
      <c r="F10694" s="19" t="s">
        <v>27</v>
      </c>
      <c r="G10694" s="19" t="s">
        <v>28</v>
      </c>
      <c r="H10694" s="44">
        <v>2.5175647E7</v>
      </c>
      <c r="I10694" s="19" t="s">
        <v>77</v>
      </c>
    </row>
    <row r="10695">
      <c r="A10695" s="41">
        <v>44412.0</v>
      </c>
      <c r="B10695" s="19">
        <v>952736.0</v>
      </c>
      <c r="C10695" s="19">
        <v>0.0</v>
      </c>
      <c r="D10695" s="42">
        <v>193.3</v>
      </c>
      <c r="E10695" s="43">
        <v>1.0</v>
      </c>
      <c r="F10695" s="19" t="s">
        <v>27</v>
      </c>
      <c r="G10695" s="19" t="s">
        <v>28</v>
      </c>
      <c r="H10695" s="44">
        <v>2.5175647E7</v>
      </c>
      <c r="I10695" s="19" t="s">
        <v>77</v>
      </c>
    </row>
    <row r="10696">
      <c r="A10696" s="41">
        <v>44413.0</v>
      </c>
      <c r="B10696" s="19">
        <v>953311.0</v>
      </c>
      <c r="C10696" s="19">
        <v>0.0</v>
      </c>
      <c r="D10696" s="42">
        <v>155.1</v>
      </c>
      <c r="E10696" s="43">
        <v>1.0</v>
      </c>
      <c r="F10696" s="19" t="s">
        <v>27</v>
      </c>
      <c r="G10696" s="19" t="s">
        <v>28</v>
      </c>
      <c r="H10696" s="44">
        <v>2.5175647E7</v>
      </c>
      <c r="I10696" s="19" t="s">
        <v>77</v>
      </c>
    </row>
    <row r="10697">
      <c r="A10697" s="41">
        <v>44413.0</v>
      </c>
      <c r="B10697" s="19">
        <v>953686.0</v>
      </c>
      <c r="C10697" s="19">
        <v>0.0</v>
      </c>
      <c r="D10697" s="42">
        <v>58.1</v>
      </c>
      <c r="E10697" s="43">
        <v>1.0</v>
      </c>
      <c r="F10697" s="19" t="s">
        <v>27</v>
      </c>
      <c r="G10697" s="19" t="s">
        <v>28</v>
      </c>
      <c r="H10697" s="44">
        <v>2.5175647E7</v>
      </c>
      <c r="I10697" s="19" t="s">
        <v>77</v>
      </c>
    </row>
    <row r="10698">
      <c r="A10698" s="41">
        <v>44414.0</v>
      </c>
      <c r="B10698" s="19">
        <v>954149.0</v>
      </c>
      <c r="C10698" s="19">
        <v>1.0</v>
      </c>
      <c r="D10698" s="42">
        <v>36.8</v>
      </c>
      <c r="E10698" s="43">
        <v>1.0</v>
      </c>
      <c r="F10698" s="19" t="s">
        <v>27</v>
      </c>
      <c r="G10698" s="19" t="s">
        <v>28</v>
      </c>
      <c r="H10698" s="44">
        <v>2.5175647E7</v>
      </c>
      <c r="I10698" s="19" t="s">
        <v>77</v>
      </c>
    </row>
    <row r="10699">
      <c r="A10699" s="41">
        <v>44414.0</v>
      </c>
      <c r="B10699" s="19">
        <v>954432.0</v>
      </c>
      <c r="C10699" s="19">
        <v>1.0</v>
      </c>
      <c r="D10699" s="42">
        <v>107.7</v>
      </c>
      <c r="E10699" s="43">
        <v>1.0</v>
      </c>
      <c r="F10699" s="19" t="s">
        <v>27</v>
      </c>
      <c r="G10699" s="19" t="s">
        <v>28</v>
      </c>
      <c r="H10699" s="44">
        <v>2.5175647E7</v>
      </c>
      <c r="I10699" s="19" t="s">
        <v>77</v>
      </c>
    </row>
    <row r="10700">
      <c r="A10700" s="41">
        <v>44415.0</v>
      </c>
      <c r="B10700" s="19">
        <v>955178.0</v>
      </c>
      <c r="C10700" s="19">
        <v>0.0</v>
      </c>
      <c r="D10700" s="42">
        <v>84.6</v>
      </c>
      <c r="E10700" s="43">
        <v>1.0</v>
      </c>
      <c r="F10700" s="19" t="s">
        <v>27</v>
      </c>
      <c r="G10700" s="19" t="s">
        <v>28</v>
      </c>
      <c r="H10700" s="44">
        <v>2.5175647E7</v>
      </c>
      <c r="I10700" s="19" t="s">
        <v>77</v>
      </c>
    </row>
    <row r="10701">
      <c r="A10701" s="41">
        <v>44416.0</v>
      </c>
      <c r="B10701" s="19">
        <v>955839.0</v>
      </c>
      <c r="C10701" s="19">
        <v>1.0</v>
      </c>
      <c r="D10701" s="42">
        <v>69.9</v>
      </c>
      <c r="E10701" s="43">
        <v>1.0</v>
      </c>
      <c r="F10701" s="19" t="s">
        <v>27</v>
      </c>
      <c r="G10701" s="19" t="s">
        <v>28</v>
      </c>
      <c r="H10701" s="44">
        <v>2.5175647E7</v>
      </c>
      <c r="I10701" s="19" t="s">
        <v>77</v>
      </c>
    </row>
    <row r="10702">
      <c r="A10702" s="41">
        <v>44417.0</v>
      </c>
      <c r="B10702" s="19">
        <v>956701.0</v>
      </c>
      <c r="C10702" s="19">
        <v>0.0</v>
      </c>
      <c r="D10702" s="42">
        <v>127.1</v>
      </c>
      <c r="E10702" s="43">
        <v>1.0</v>
      </c>
      <c r="F10702" s="19" t="s">
        <v>27</v>
      </c>
      <c r="G10702" s="19" t="s">
        <v>28</v>
      </c>
      <c r="H10702" s="44">
        <v>2.5175647E7</v>
      </c>
      <c r="I10702" s="19" t="s">
        <v>77</v>
      </c>
    </row>
    <row r="10703">
      <c r="A10703" s="41">
        <v>44419.0</v>
      </c>
      <c r="B10703" s="19">
        <v>958038.0</v>
      </c>
      <c r="C10703" s="19">
        <v>0.0</v>
      </c>
      <c r="D10703" s="42">
        <v>51.3</v>
      </c>
      <c r="E10703" s="43">
        <v>1.0</v>
      </c>
      <c r="F10703" s="19" t="s">
        <v>27</v>
      </c>
      <c r="G10703" s="19" t="s">
        <v>28</v>
      </c>
      <c r="H10703" s="44">
        <v>2.5175647E7</v>
      </c>
      <c r="I10703" s="19" t="s">
        <v>77</v>
      </c>
    </row>
    <row r="10704">
      <c r="A10704" s="41">
        <v>44419.0</v>
      </c>
      <c r="B10704" s="19">
        <v>958097.0</v>
      </c>
      <c r="C10704" s="19">
        <v>1.0</v>
      </c>
      <c r="D10704" s="42">
        <v>11.5</v>
      </c>
      <c r="E10704" s="43">
        <v>1.0</v>
      </c>
      <c r="F10704" s="19" t="s">
        <v>27</v>
      </c>
      <c r="G10704" s="19" t="s">
        <v>28</v>
      </c>
      <c r="H10704" s="44">
        <v>2.5175647E7</v>
      </c>
      <c r="I10704" s="19" t="s">
        <v>77</v>
      </c>
    </row>
    <row r="10705">
      <c r="A10705" s="41">
        <v>44419.0</v>
      </c>
      <c r="B10705" s="19">
        <v>957895.0</v>
      </c>
      <c r="C10705" s="19">
        <v>1.0</v>
      </c>
      <c r="D10705" s="42">
        <v>68.0</v>
      </c>
      <c r="E10705" s="43">
        <v>1.0</v>
      </c>
      <c r="F10705" s="19" t="s">
        <v>27</v>
      </c>
      <c r="G10705" s="19" t="s">
        <v>28</v>
      </c>
      <c r="H10705" s="44">
        <v>2.5175647E7</v>
      </c>
      <c r="I10705" s="19" t="s">
        <v>77</v>
      </c>
    </row>
    <row r="10706">
      <c r="A10706" s="41">
        <v>44420.0</v>
      </c>
      <c r="B10706" s="19">
        <v>959384.0</v>
      </c>
      <c r="C10706" s="19">
        <v>0.0</v>
      </c>
      <c r="D10706" s="42">
        <v>235.4</v>
      </c>
      <c r="E10706" s="43">
        <v>1.0</v>
      </c>
      <c r="F10706" s="19" t="s">
        <v>27</v>
      </c>
      <c r="G10706" s="19" t="s">
        <v>28</v>
      </c>
      <c r="H10706" s="44">
        <v>2.5175647E7</v>
      </c>
      <c r="I10706" s="19" t="s">
        <v>77</v>
      </c>
    </row>
    <row r="10707">
      <c r="A10707" s="41">
        <v>44422.0</v>
      </c>
      <c r="B10707" s="19">
        <v>960329.0</v>
      </c>
      <c r="C10707" s="19">
        <v>0.0</v>
      </c>
      <c r="D10707" s="42">
        <v>45.7</v>
      </c>
      <c r="E10707" s="43">
        <v>1.0</v>
      </c>
      <c r="F10707" s="19" t="s">
        <v>27</v>
      </c>
      <c r="G10707" s="19" t="s">
        <v>28</v>
      </c>
      <c r="H10707" s="44">
        <v>2.5175647E7</v>
      </c>
      <c r="I10707" s="19" t="s">
        <v>77</v>
      </c>
    </row>
    <row r="10708">
      <c r="A10708" s="41">
        <v>44423.0</v>
      </c>
      <c r="B10708" s="19">
        <v>960640.0</v>
      </c>
      <c r="C10708" s="19">
        <v>0.0</v>
      </c>
      <c r="D10708" s="42">
        <v>82.8</v>
      </c>
      <c r="E10708" s="43">
        <v>1.0</v>
      </c>
      <c r="F10708" s="19" t="s">
        <v>27</v>
      </c>
      <c r="G10708" s="19" t="s">
        <v>28</v>
      </c>
      <c r="H10708" s="44">
        <v>2.5175647E7</v>
      </c>
      <c r="I10708" s="19" t="s">
        <v>77</v>
      </c>
    </row>
    <row r="10709">
      <c r="A10709" s="41">
        <v>44410.0</v>
      </c>
      <c r="B10709" s="19">
        <v>951058.0</v>
      </c>
      <c r="C10709" s="19">
        <v>1.0</v>
      </c>
      <c r="D10709" s="42">
        <v>76.6</v>
      </c>
      <c r="E10709" s="43">
        <v>1.0</v>
      </c>
      <c r="F10709" s="19" t="s">
        <v>27</v>
      </c>
      <c r="G10709" s="19" t="s">
        <v>28</v>
      </c>
      <c r="H10709" s="44">
        <v>2.5175647E7</v>
      </c>
      <c r="I10709" s="19" t="s">
        <v>77</v>
      </c>
    </row>
    <row r="10710">
      <c r="A10710" s="41">
        <v>44412.0</v>
      </c>
      <c r="B10710" s="19">
        <v>952798.0</v>
      </c>
      <c r="C10710" s="19">
        <v>0.0</v>
      </c>
      <c r="D10710" s="42">
        <v>24.8</v>
      </c>
      <c r="E10710" s="43">
        <v>1.0</v>
      </c>
      <c r="F10710" s="19" t="s">
        <v>27</v>
      </c>
      <c r="G10710" s="19" t="s">
        <v>28</v>
      </c>
      <c r="H10710" s="44">
        <v>2.5175647E7</v>
      </c>
      <c r="I10710" s="19" t="s">
        <v>77</v>
      </c>
    </row>
    <row r="10711">
      <c r="A10711" s="41">
        <v>44412.0</v>
      </c>
      <c r="B10711" s="19">
        <v>952205.0</v>
      </c>
      <c r="C10711" s="19">
        <v>0.0</v>
      </c>
      <c r="D10711" s="42">
        <v>80.5</v>
      </c>
      <c r="E10711" s="43">
        <v>1.0</v>
      </c>
      <c r="F10711" s="19" t="s">
        <v>27</v>
      </c>
      <c r="G10711" s="19" t="s">
        <v>28</v>
      </c>
      <c r="H10711" s="44">
        <v>2.5175647E7</v>
      </c>
      <c r="I10711" s="19" t="s">
        <v>77</v>
      </c>
    </row>
    <row r="10712">
      <c r="A10712" s="41">
        <v>44413.0</v>
      </c>
      <c r="B10712" s="19">
        <v>953667.0</v>
      </c>
      <c r="C10712" s="19">
        <v>0.0</v>
      </c>
      <c r="D10712" s="42">
        <v>64.8</v>
      </c>
      <c r="E10712" s="43">
        <v>1.0</v>
      </c>
      <c r="F10712" s="19" t="s">
        <v>27</v>
      </c>
      <c r="G10712" s="19" t="s">
        <v>28</v>
      </c>
      <c r="H10712" s="44">
        <v>2.5175647E7</v>
      </c>
      <c r="I10712" s="19" t="s">
        <v>77</v>
      </c>
    </row>
    <row r="10713">
      <c r="A10713" s="41">
        <v>44415.0</v>
      </c>
      <c r="B10713" s="19">
        <v>954992.0</v>
      </c>
      <c r="C10713" s="19">
        <v>1.0</v>
      </c>
      <c r="D10713" s="42">
        <v>33.7</v>
      </c>
      <c r="E10713" s="43">
        <v>1.0</v>
      </c>
      <c r="F10713" s="19" t="s">
        <v>27</v>
      </c>
      <c r="G10713" s="19" t="s">
        <v>28</v>
      </c>
      <c r="H10713" s="44">
        <v>2.5175647E7</v>
      </c>
      <c r="I10713" s="19" t="s">
        <v>77</v>
      </c>
    </row>
    <row r="10714">
      <c r="A10714" s="41">
        <v>44416.0</v>
      </c>
      <c r="B10714" s="19">
        <v>955557.0</v>
      </c>
      <c r="C10714" s="19">
        <v>0.0</v>
      </c>
      <c r="D10714" s="42">
        <v>38.7</v>
      </c>
      <c r="E10714" s="43">
        <v>1.0</v>
      </c>
      <c r="F10714" s="19" t="s">
        <v>27</v>
      </c>
      <c r="G10714" s="19" t="s">
        <v>28</v>
      </c>
      <c r="H10714" s="44">
        <v>2.5175647E7</v>
      </c>
      <c r="I10714" s="19" t="s">
        <v>77</v>
      </c>
    </row>
    <row r="10715">
      <c r="A10715" s="41">
        <v>44418.0</v>
      </c>
      <c r="B10715" s="19">
        <v>957795.0</v>
      </c>
      <c r="C10715" s="19">
        <v>0.0</v>
      </c>
      <c r="D10715" s="42">
        <v>15.5</v>
      </c>
      <c r="E10715" s="43">
        <v>1.0</v>
      </c>
      <c r="F10715" s="19" t="s">
        <v>27</v>
      </c>
      <c r="G10715" s="19" t="s">
        <v>28</v>
      </c>
      <c r="H10715" s="44">
        <v>2.5175647E7</v>
      </c>
      <c r="I10715" s="19" t="s">
        <v>77</v>
      </c>
    </row>
    <row r="10716">
      <c r="A10716" s="41">
        <v>44419.0</v>
      </c>
      <c r="B10716" s="19">
        <v>958501.0</v>
      </c>
      <c r="C10716" s="19">
        <v>0.0</v>
      </c>
      <c r="D10716" s="42">
        <v>47.2</v>
      </c>
      <c r="E10716" s="43">
        <v>1.0</v>
      </c>
      <c r="F10716" s="19" t="s">
        <v>27</v>
      </c>
      <c r="G10716" s="19" t="s">
        <v>28</v>
      </c>
      <c r="H10716" s="44">
        <v>2.5175647E7</v>
      </c>
      <c r="I10716" s="19" t="s">
        <v>77</v>
      </c>
    </row>
    <row r="10717">
      <c r="A10717" s="41">
        <v>44420.0</v>
      </c>
      <c r="B10717" s="19">
        <v>958952.0</v>
      </c>
      <c r="C10717" s="19">
        <v>0.0</v>
      </c>
      <c r="D10717" s="42">
        <v>132.0</v>
      </c>
      <c r="E10717" s="43">
        <v>1.0</v>
      </c>
      <c r="F10717" s="19" t="s">
        <v>27</v>
      </c>
      <c r="G10717" s="19" t="s">
        <v>28</v>
      </c>
      <c r="H10717" s="44">
        <v>2.5175647E7</v>
      </c>
      <c r="I10717" s="19" t="s">
        <v>77</v>
      </c>
    </row>
    <row r="10718">
      <c r="A10718" s="41">
        <v>44422.0</v>
      </c>
      <c r="B10718" s="19">
        <v>960290.0</v>
      </c>
      <c r="C10718" s="19">
        <v>0.0</v>
      </c>
      <c r="D10718" s="42">
        <v>182.8</v>
      </c>
      <c r="E10718" s="43">
        <v>1.0</v>
      </c>
      <c r="F10718" s="19" t="s">
        <v>27</v>
      </c>
      <c r="G10718" s="19" t="s">
        <v>28</v>
      </c>
      <c r="H10718" s="44">
        <v>2.5175647E7</v>
      </c>
      <c r="I10718" s="19" t="s">
        <v>77</v>
      </c>
    </row>
    <row r="10719">
      <c r="A10719" s="41">
        <v>44423.0</v>
      </c>
      <c r="B10719" s="19">
        <v>961071.0</v>
      </c>
      <c r="C10719" s="19">
        <v>1.0</v>
      </c>
      <c r="D10719" s="42">
        <v>52.9</v>
      </c>
      <c r="E10719" s="43">
        <v>1.0</v>
      </c>
      <c r="F10719" s="19" t="s">
        <v>27</v>
      </c>
      <c r="G10719" s="19" t="s">
        <v>28</v>
      </c>
      <c r="H10719" s="44">
        <v>2.5175647E7</v>
      </c>
      <c r="I10719" s="19" t="s">
        <v>77</v>
      </c>
    </row>
    <row r="10720">
      <c r="A10720" s="41">
        <v>44411.0</v>
      </c>
      <c r="B10720" s="19">
        <v>951875.0</v>
      </c>
      <c r="C10720" s="19">
        <v>1.0</v>
      </c>
      <c r="D10720" s="42">
        <v>105.3</v>
      </c>
      <c r="E10720" s="43">
        <v>1.0</v>
      </c>
      <c r="F10720" s="19" t="s">
        <v>27</v>
      </c>
      <c r="G10720" s="19" t="s">
        <v>28</v>
      </c>
      <c r="H10720" s="44">
        <v>2.5175647E7</v>
      </c>
      <c r="I10720" s="19" t="s">
        <v>77</v>
      </c>
    </row>
    <row r="10721">
      <c r="A10721" s="41">
        <v>44411.0</v>
      </c>
      <c r="B10721" s="19">
        <v>951358.0</v>
      </c>
      <c r="C10721" s="19">
        <v>1.0</v>
      </c>
      <c r="D10721" s="42">
        <v>41.1</v>
      </c>
      <c r="E10721" s="43">
        <v>1.0</v>
      </c>
      <c r="F10721" s="19" t="s">
        <v>27</v>
      </c>
      <c r="G10721" s="19" t="s">
        <v>28</v>
      </c>
      <c r="H10721" s="44">
        <v>2.5175647E7</v>
      </c>
      <c r="I10721" s="19" t="s">
        <v>77</v>
      </c>
    </row>
    <row r="10722">
      <c r="A10722" s="41">
        <v>44412.0</v>
      </c>
      <c r="B10722" s="19">
        <v>952340.0</v>
      </c>
      <c r="C10722" s="19">
        <v>0.0</v>
      </c>
      <c r="D10722" s="42">
        <v>50.4</v>
      </c>
      <c r="E10722" s="43">
        <v>1.0</v>
      </c>
      <c r="F10722" s="19" t="s">
        <v>27</v>
      </c>
      <c r="G10722" s="19" t="s">
        <v>28</v>
      </c>
      <c r="H10722" s="44">
        <v>2.5175647E7</v>
      </c>
      <c r="I10722" s="19" t="s">
        <v>77</v>
      </c>
    </row>
    <row r="10723">
      <c r="A10723" s="41">
        <v>44412.0</v>
      </c>
      <c r="B10723" s="19">
        <v>952066.0</v>
      </c>
      <c r="C10723" s="19">
        <v>0.0</v>
      </c>
      <c r="D10723" s="42">
        <v>39.3</v>
      </c>
      <c r="E10723" s="43">
        <v>1.0</v>
      </c>
      <c r="F10723" s="19" t="s">
        <v>27</v>
      </c>
      <c r="G10723" s="19" t="s">
        <v>28</v>
      </c>
      <c r="H10723" s="44">
        <v>2.5175647E7</v>
      </c>
      <c r="I10723" s="19" t="s">
        <v>77</v>
      </c>
    </row>
    <row r="10724">
      <c r="A10724" s="41">
        <v>44414.0</v>
      </c>
      <c r="B10724" s="19">
        <v>954312.0</v>
      </c>
      <c r="C10724" s="19">
        <v>0.0</v>
      </c>
      <c r="D10724" s="42">
        <v>41.6</v>
      </c>
      <c r="E10724" s="43">
        <v>1.0</v>
      </c>
      <c r="F10724" s="19" t="s">
        <v>27</v>
      </c>
      <c r="G10724" s="19" t="s">
        <v>28</v>
      </c>
      <c r="H10724" s="44">
        <v>2.5175647E7</v>
      </c>
      <c r="I10724" s="19" t="s">
        <v>77</v>
      </c>
    </row>
    <row r="10725">
      <c r="A10725" s="41">
        <v>44417.0</v>
      </c>
      <c r="B10725" s="19">
        <v>957135.0</v>
      </c>
      <c r="C10725" s="19">
        <v>1.0</v>
      </c>
      <c r="D10725" s="42">
        <v>89.9</v>
      </c>
      <c r="E10725" s="43">
        <v>1.0</v>
      </c>
      <c r="F10725" s="19" t="s">
        <v>27</v>
      </c>
      <c r="G10725" s="19" t="s">
        <v>28</v>
      </c>
      <c r="H10725" s="44">
        <v>2.5175647E7</v>
      </c>
      <c r="I10725" s="19" t="s">
        <v>77</v>
      </c>
    </row>
    <row r="10726">
      <c r="A10726" s="41">
        <v>44418.0</v>
      </c>
      <c r="B10726" s="19">
        <v>957285.0</v>
      </c>
      <c r="C10726" s="19">
        <v>0.0</v>
      </c>
      <c r="D10726" s="42">
        <v>23.7</v>
      </c>
      <c r="E10726" s="43">
        <v>1.0</v>
      </c>
      <c r="F10726" s="19" t="s">
        <v>27</v>
      </c>
      <c r="G10726" s="19" t="s">
        <v>28</v>
      </c>
      <c r="H10726" s="44">
        <v>2.5175647E7</v>
      </c>
      <c r="I10726" s="19" t="s">
        <v>77</v>
      </c>
    </row>
    <row r="10727">
      <c r="A10727" s="41">
        <v>44418.0</v>
      </c>
      <c r="B10727" s="19">
        <v>957412.0</v>
      </c>
      <c r="C10727" s="19">
        <v>0.0</v>
      </c>
      <c r="D10727" s="42">
        <v>74.4</v>
      </c>
      <c r="E10727" s="43">
        <v>1.0</v>
      </c>
      <c r="F10727" s="19" t="s">
        <v>27</v>
      </c>
      <c r="G10727" s="19" t="s">
        <v>28</v>
      </c>
      <c r="H10727" s="44">
        <v>2.5175647E7</v>
      </c>
      <c r="I10727" s="19" t="s">
        <v>77</v>
      </c>
    </row>
    <row r="10728">
      <c r="A10728" s="41">
        <v>44418.0</v>
      </c>
      <c r="B10728" s="19">
        <v>957328.0</v>
      </c>
      <c r="C10728" s="19">
        <v>0.0</v>
      </c>
      <c r="D10728" s="42">
        <v>54.5</v>
      </c>
      <c r="E10728" s="43">
        <v>1.0</v>
      </c>
      <c r="F10728" s="19" t="s">
        <v>27</v>
      </c>
      <c r="G10728" s="19" t="s">
        <v>28</v>
      </c>
      <c r="H10728" s="44">
        <v>2.5175647E7</v>
      </c>
      <c r="I10728" s="19" t="s">
        <v>77</v>
      </c>
    </row>
    <row r="10729">
      <c r="A10729" s="41">
        <v>44420.0</v>
      </c>
      <c r="B10729" s="19">
        <v>958795.0</v>
      </c>
      <c r="C10729" s="19">
        <v>1.0</v>
      </c>
      <c r="D10729" s="42">
        <v>69.7</v>
      </c>
      <c r="E10729" s="43">
        <v>1.0</v>
      </c>
      <c r="F10729" s="19" t="s">
        <v>27</v>
      </c>
      <c r="G10729" s="19" t="s">
        <v>28</v>
      </c>
      <c r="H10729" s="44">
        <v>2.5175647E7</v>
      </c>
      <c r="I10729" s="19" t="s">
        <v>77</v>
      </c>
    </row>
    <row r="10730">
      <c r="A10730" s="41">
        <v>44420.0</v>
      </c>
      <c r="B10730" s="19">
        <v>958959.0</v>
      </c>
      <c r="C10730" s="19">
        <v>0.0</v>
      </c>
      <c r="D10730" s="42">
        <v>178.4</v>
      </c>
      <c r="E10730" s="43">
        <v>1.0</v>
      </c>
      <c r="F10730" s="19" t="s">
        <v>27</v>
      </c>
      <c r="G10730" s="19" t="s">
        <v>28</v>
      </c>
      <c r="H10730" s="44">
        <v>2.5175647E7</v>
      </c>
      <c r="I10730" s="19" t="s">
        <v>77</v>
      </c>
    </row>
    <row r="10731">
      <c r="A10731" s="41">
        <v>44421.0</v>
      </c>
      <c r="B10731" s="19">
        <v>959588.0</v>
      </c>
      <c r="C10731" s="19">
        <v>1.0</v>
      </c>
      <c r="D10731" s="42">
        <v>69.0</v>
      </c>
      <c r="E10731" s="43">
        <v>1.0</v>
      </c>
      <c r="F10731" s="19" t="s">
        <v>27</v>
      </c>
      <c r="G10731" s="19" t="s">
        <v>28</v>
      </c>
      <c r="H10731" s="44">
        <v>2.5175647E7</v>
      </c>
      <c r="I10731" s="19" t="s">
        <v>77</v>
      </c>
    </row>
    <row r="10732">
      <c r="A10732" s="41">
        <v>44423.0</v>
      </c>
      <c r="B10732" s="19">
        <v>960501.0</v>
      </c>
      <c r="C10732" s="19">
        <v>0.0</v>
      </c>
      <c r="D10732" s="42">
        <v>24.1</v>
      </c>
      <c r="E10732" s="43">
        <v>1.0</v>
      </c>
      <c r="F10732" s="19" t="s">
        <v>27</v>
      </c>
      <c r="G10732" s="19" t="s">
        <v>28</v>
      </c>
      <c r="H10732" s="44">
        <v>2.5175647E7</v>
      </c>
      <c r="I10732" s="19" t="s">
        <v>77</v>
      </c>
    </row>
    <row r="10733">
      <c r="A10733" s="41">
        <v>44423.0</v>
      </c>
      <c r="B10733" s="19">
        <v>960861.0</v>
      </c>
      <c r="C10733" s="19">
        <v>0.0</v>
      </c>
      <c r="D10733" s="42">
        <v>140.8</v>
      </c>
      <c r="E10733" s="43">
        <v>1.0</v>
      </c>
      <c r="F10733" s="19" t="s">
        <v>27</v>
      </c>
      <c r="G10733" s="19" t="s">
        <v>28</v>
      </c>
      <c r="H10733" s="44">
        <v>2.5175647E7</v>
      </c>
      <c r="I10733" s="19" t="s">
        <v>77</v>
      </c>
    </row>
    <row r="10734">
      <c r="A10734" s="41">
        <v>44409.0</v>
      </c>
      <c r="B10734" s="19">
        <v>949938.0</v>
      </c>
      <c r="C10734" s="19">
        <v>0.0</v>
      </c>
      <c r="D10734" s="42">
        <v>34.4</v>
      </c>
      <c r="E10734" s="43">
        <v>1.0</v>
      </c>
      <c r="F10734" s="19" t="s">
        <v>27</v>
      </c>
      <c r="G10734" s="19" t="s">
        <v>28</v>
      </c>
      <c r="H10734" s="44">
        <v>2.5175647E7</v>
      </c>
      <c r="I10734" s="19" t="s">
        <v>77</v>
      </c>
    </row>
    <row r="10735">
      <c r="A10735" s="41">
        <v>44409.0</v>
      </c>
      <c r="B10735" s="19">
        <v>949720.0</v>
      </c>
      <c r="C10735" s="19">
        <v>0.0</v>
      </c>
      <c r="D10735" s="42">
        <v>42.1</v>
      </c>
      <c r="E10735" s="43">
        <v>1.0</v>
      </c>
      <c r="F10735" s="19" t="s">
        <v>27</v>
      </c>
      <c r="G10735" s="19" t="s">
        <v>28</v>
      </c>
      <c r="H10735" s="44">
        <v>2.5175647E7</v>
      </c>
      <c r="I10735" s="19" t="s">
        <v>77</v>
      </c>
    </row>
    <row r="10736">
      <c r="A10736" s="41">
        <v>44410.0</v>
      </c>
      <c r="B10736" s="19">
        <v>950247.0</v>
      </c>
      <c r="C10736" s="19">
        <v>0.0</v>
      </c>
      <c r="D10736" s="42">
        <v>25.1</v>
      </c>
      <c r="E10736" s="43">
        <v>1.0</v>
      </c>
      <c r="F10736" s="19" t="s">
        <v>27</v>
      </c>
      <c r="G10736" s="19" t="s">
        <v>28</v>
      </c>
      <c r="H10736" s="44">
        <v>2.5175647E7</v>
      </c>
      <c r="I10736" s="19" t="s">
        <v>77</v>
      </c>
    </row>
    <row r="10737">
      <c r="A10737" s="41">
        <v>44410.0</v>
      </c>
      <c r="B10737" s="19">
        <v>951065.0</v>
      </c>
      <c r="C10737" s="19">
        <v>0.0</v>
      </c>
      <c r="D10737" s="42">
        <v>34.2</v>
      </c>
      <c r="E10737" s="43">
        <v>1.0</v>
      </c>
      <c r="F10737" s="19" t="s">
        <v>27</v>
      </c>
      <c r="G10737" s="19" t="s">
        <v>28</v>
      </c>
      <c r="H10737" s="44">
        <v>2.5175647E7</v>
      </c>
      <c r="I10737" s="19" t="s">
        <v>77</v>
      </c>
    </row>
    <row r="10738">
      <c r="A10738" s="41">
        <v>44410.0</v>
      </c>
      <c r="B10738" s="19">
        <v>950864.0</v>
      </c>
      <c r="C10738" s="19">
        <v>0.0</v>
      </c>
      <c r="D10738" s="42">
        <v>77.2</v>
      </c>
      <c r="E10738" s="43">
        <v>1.0</v>
      </c>
      <c r="F10738" s="19" t="s">
        <v>27</v>
      </c>
      <c r="G10738" s="19" t="s">
        <v>28</v>
      </c>
      <c r="H10738" s="44">
        <v>2.5175647E7</v>
      </c>
      <c r="I10738" s="19" t="s">
        <v>77</v>
      </c>
    </row>
    <row r="10739">
      <c r="A10739" s="41">
        <v>44411.0</v>
      </c>
      <c r="B10739" s="19">
        <v>951785.0</v>
      </c>
      <c r="C10739" s="19">
        <v>1.0</v>
      </c>
      <c r="D10739" s="42">
        <v>33.6</v>
      </c>
      <c r="E10739" s="43">
        <v>1.0</v>
      </c>
      <c r="F10739" s="19" t="s">
        <v>27</v>
      </c>
      <c r="G10739" s="19" t="s">
        <v>28</v>
      </c>
      <c r="H10739" s="44">
        <v>2.5175647E7</v>
      </c>
      <c r="I10739" s="19" t="s">
        <v>77</v>
      </c>
    </row>
    <row r="10740">
      <c r="A10740" s="41">
        <v>44411.0</v>
      </c>
      <c r="B10740" s="19">
        <v>951180.0</v>
      </c>
      <c r="C10740" s="19">
        <v>0.0</v>
      </c>
      <c r="D10740" s="42">
        <v>32.6</v>
      </c>
      <c r="E10740" s="43">
        <v>1.0</v>
      </c>
      <c r="F10740" s="19" t="s">
        <v>27</v>
      </c>
      <c r="G10740" s="19" t="s">
        <v>28</v>
      </c>
      <c r="H10740" s="44">
        <v>2.5175647E7</v>
      </c>
      <c r="I10740" s="19" t="s">
        <v>77</v>
      </c>
    </row>
    <row r="10741">
      <c r="A10741" s="41">
        <v>44412.0</v>
      </c>
      <c r="B10741" s="19">
        <v>952359.0</v>
      </c>
      <c r="C10741" s="19">
        <v>0.0</v>
      </c>
      <c r="D10741" s="42">
        <v>35.9</v>
      </c>
      <c r="E10741" s="43">
        <v>1.0</v>
      </c>
      <c r="F10741" s="19" t="s">
        <v>27</v>
      </c>
      <c r="G10741" s="19" t="s">
        <v>28</v>
      </c>
      <c r="H10741" s="44">
        <v>2.5175647E7</v>
      </c>
      <c r="I10741" s="19" t="s">
        <v>77</v>
      </c>
    </row>
    <row r="10742">
      <c r="A10742" s="41">
        <v>44413.0</v>
      </c>
      <c r="B10742" s="19">
        <v>953663.0</v>
      </c>
      <c r="C10742" s="19">
        <v>0.0</v>
      </c>
      <c r="D10742" s="42">
        <v>99.0</v>
      </c>
      <c r="E10742" s="43">
        <v>1.0</v>
      </c>
      <c r="F10742" s="19" t="s">
        <v>27</v>
      </c>
      <c r="G10742" s="19" t="s">
        <v>28</v>
      </c>
      <c r="H10742" s="44">
        <v>2.5175647E7</v>
      </c>
      <c r="I10742" s="19" t="s">
        <v>77</v>
      </c>
    </row>
    <row r="10743">
      <c r="A10743" s="41">
        <v>44414.0</v>
      </c>
      <c r="B10743" s="19">
        <v>953989.0</v>
      </c>
      <c r="C10743" s="19">
        <v>1.0</v>
      </c>
      <c r="D10743" s="42">
        <v>61.1</v>
      </c>
      <c r="E10743" s="43">
        <v>1.0</v>
      </c>
      <c r="F10743" s="19" t="s">
        <v>27</v>
      </c>
      <c r="G10743" s="19" t="s">
        <v>28</v>
      </c>
      <c r="H10743" s="44">
        <v>2.5175647E7</v>
      </c>
      <c r="I10743" s="19" t="s">
        <v>77</v>
      </c>
    </row>
    <row r="10744">
      <c r="A10744" s="41">
        <v>44415.0</v>
      </c>
      <c r="B10744" s="19">
        <v>955054.0</v>
      </c>
      <c r="C10744" s="19">
        <v>1.0</v>
      </c>
      <c r="D10744" s="42">
        <v>93.6</v>
      </c>
      <c r="E10744" s="43">
        <v>1.0</v>
      </c>
      <c r="F10744" s="19" t="s">
        <v>27</v>
      </c>
      <c r="G10744" s="19" t="s">
        <v>28</v>
      </c>
      <c r="H10744" s="44">
        <v>2.5175647E7</v>
      </c>
      <c r="I10744" s="19" t="s">
        <v>77</v>
      </c>
    </row>
    <row r="10745">
      <c r="A10745" s="41">
        <v>44416.0</v>
      </c>
      <c r="B10745" s="19">
        <v>956127.0</v>
      </c>
      <c r="C10745" s="19">
        <v>0.0</v>
      </c>
      <c r="D10745" s="42">
        <v>94.2</v>
      </c>
      <c r="E10745" s="43">
        <v>1.0</v>
      </c>
      <c r="F10745" s="19" t="s">
        <v>27</v>
      </c>
      <c r="G10745" s="19" t="s">
        <v>28</v>
      </c>
      <c r="H10745" s="44">
        <v>2.5175647E7</v>
      </c>
      <c r="I10745" s="19" t="s">
        <v>77</v>
      </c>
    </row>
    <row r="10746">
      <c r="A10746" s="41">
        <v>44416.0</v>
      </c>
      <c r="B10746" s="19">
        <v>955677.0</v>
      </c>
      <c r="C10746" s="19">
        <v>1.0</v>
      </c>
      <c r="D10746" s="42">
        <v>49.1</v>
      </c>
      <c r="E10746" s="43">
        <v>1.0</v>
      </c>
      <c r="F10746" s="19" t="s">
        <v>27</v>
      </c>
      <c r="G10746" s="19" t="s">
        <v>28</v>
      </c>
      <c r="H10746" s="44">
        <v>2.5175647E7</v>
      </c>
      <c r="I10746" s="19" t="s">
        <v>77</v>
      </c>
    </row>
    <row r="10747">
      <c r="A10747" s="41">
        <v>44418.0</v>
      </c>
      <c r="B10747" s="19">
        <v>957377.0</v>
      </c>
      <c r="C10747" s="19">
        <v>0.0</v>
      </c>
      <c r="D10747" s="42">
        <v>36.3</v>
      </c>
      <c r="E10747" s="43">
        <v>1.0</v>
      </c>
      <c r="F10747" s="19" t="s">
        <v>27</v>
      </c>
      <c r="G10747" s="19" t="s">
        <v>28</v>
      </c>
      <c r="H10747" s="44">
        <v>2.5175647E7</v>
      </c>
      <c r="I10747" s="19" t="s">
        <v>77</v>
      </c>
    </row>
    <row r="10748">
      <c r="A10748" s="41">
        <v>44419.0</v>
      </c>
      <c r="B10748" s="19">
        <v>957900.0</v>
      </c>
      <c r="C10748" s="19">
        <v>0.0</v>
      </c>
      <c r="D10748" s="42">
        <v>50.1</v>
      </c>
      <c r="E10748" s="43">
        <v>1.0</v>
      </c>
      <c r="F10748" s="19" t="s">
        <v>27</v>
      </c>
      <c r="G10748" s="19" t="s">
        <v>28</v>
      </c>
      <c r="H10748" s="44">
        <v>2.5175647E7</v>
      </c>
      <c r="I10748" s="19" t="s">
        <v>77</v>
      </c>
    </row>
    <row r="10749">
      <c r="A10749" s="41">
        <v>44419.0</v>
      </c>
      <c r="B10749" s="19">
        <v>958431.0</v>
      </c>
      <c r="C10749" s="19">
        <v>1.0</v>
      </c>
      <c r="D10749" s="42">
        <v>49.3</v>
      </c>
      <c r="E10749" s="43">
        <v>1.0</v>
      </c>
      <c r="F10749" s="19" t="s">
        <v>27</v>
      </c>
      <c r="G10749" s="19" t="s">
        <v>28</v>
      </c>
      <c r="H10749" s="44">
        <v>2.5175647E7</v>
      </c>
      <c r="I10749" s="19" t="s">
        <v>77</v>
      </c>
    </row>
    <row r="10750">
      <c r="A10750" s="41">
        <v>44422.0</v>
      </c>
      <c r="B10750" s="19">
        <v>960114.0</v>
      </c>
      <c r="C10750" s="19">
        <v>0.0</v>
      </c>
      <c r="D10750" s="42">
        <v>148.7</v>
      </c>
      <c r="E10750" s="43">
        <v>1.0</v>
      </c>
      <c r="F10750" s="19" t="s">
        <v>27</v>
      </c>
      <c r="G10750" s="19" t="s">
        <v>28</v>
      </c>
      <c r="H10750" s="44">
        <v>2.5175647E7</v>
      </c>
      <c r="I10750" s="19" t="s">
        <v>77</v>
      </c>
    </row>
    <row r="10751">
      <c r="A10751" s="41">
        <v>44422.0</v>
      </c>
      <c r="B10751" s="19">
        <v>960186.0</v>
      </c>
      <c r="C10751" s="19">
        <v>0.0</v>
      </c>
      <c r="D10751" s="42">
        <v>49.2</v>
      </c>
      <c r="E10751" s="43">
        <v>1.0</v>
      </c>
      <c r="F10751" s="19" t="s">
        <v>27</v>
      </c>
      <c r="G10751" s="19" t="s">
        <v>28</v>
      </c>
      <c r="H10751" s="44">
        <v>2.5175647E7</v>
      </c>
      <c r="I10751" s="19" t="s">
        <v>77</v>
      </c>
    </row>
    <row r="10752">
      <c r="A10752" s="41">
        <v>44423.0</v>
      </c>
      <c r="B10752" s="19">
        <v>960710.0</v>
      </c>
      <c r="C10752" s="19">
        <v>0.0</v>
      </c>
      <c r="D10752" s="42">
        <v>69.0</v>
      </c>
      <c r="E10752" s="43">
        <v>1.0</v>
      </c>
      <c r="F10752" s="19" t="s">
        <v>27</v>
      </c>
      <c r="G10752" s="19" t="s">
        <v>28</v>
      </c>
      <c r="H10752" s="44">
        <v>2.5175647E7</v>
      </c>
      <c r="I10752" s="19" t="s">
        <v>77</v>
      </c>
    </row>
    <row r="10753">
      <c r="A10753" s="41">
        <v>44409.0</v>
      </c>
      <c r="B10753" s="19">
        <v>949486.0</v>
      </c>
      <c r="C10753" s="19">
        <v>0.0</v>
      </c>
      <c r="D10753" s="42">
        <v>51.6</v>
      </c>
      <c r="E10753" s="43">
        <v>1.0</v>
      </c>
      <c r="F10753" s="19" t="s">
        <v>27</v>
      </c>
      <c r="G10753" s="19" t="s">
        <v>28</v>
      </c>
      <c r="H10753" s="44">
        <v>2.5175647E7</v>
      </c>
      <c r="I10753" s="19" t="s">
        <v>77</v>
      </c>
    </row>
    <row r="10754">
      <c r="A10754" s="41">
        <v>44409.0</v>
      </c>
      <c r="B10754" s="19">
        <v>949655.0</v>
      </c>
      <c r="C10754" s="19">
        <v>1.0</v>
      </c>
      <c r="D10754" s="42">
        <v>54.5</v>
      </c>
      <c r="E10754" s="43">
        <v>1.0</v>
      </c>
      <c r="F10754" s="19" t="s">
        <v>27</v>
      </c>
      <c r="G10754" s="19" t="s">
        <v>28</v>
      </c>
      <c r="H10754" s="44">
        <v>2.5175647E7</v>
      </c>
      <c r="I10754" s="19" t="s">
        <v>77</v>
      </c>
    </row>
    <row r="10755">
      <c r="A10755" s="41">
        <v>44410.0</v>
      </c>
      <c r="B10755" s="19">
        <v>950268.0</v>
      </c>
      <c r="C10755" s="19">
        <v>0.0</v>
      </c>
      <c r="D10755" s="42">
        <v>122.4</v>
      </c>
      <c r="E10755" s="43">
        <v>1.0</v>
      </c>
      <c r="F10755" s="19" t="s">
        <v>27</v>
      </c>
      <c r="G10755" s="19" t="s">
        <v>28</v>
      </c>
      <c r="H10755" s="44">
        <v>2.5175647E7</v>
      </c>
      <c r="I10755" s="19" t="s">
        <v>77</v>
      </c>
    </row>
    <row r="10756">
      <c r="A10756" s="41">
        <v>44411.0</v>
      </c>
      <c r="B10756" s="19">
        <v>951364.0</v>
      </c>
      <c r="C10756" s="19">
        <v>1.0</v>
      </c>
      <c r="D10756" s="42">
        <v>75.6</v>
      </c>
      <c r="E10756" s="43">
        <v>1.0</v>
      </c>
      <c r="F10756" s="19" t="s">
        <v>27</v>
      </c>
      <c r="G10756" s="19" t="s">
        <v>28</v>
      </c>
      <c r="H10756" s="44">
        <v>2.5175647E7</v>
      </c>
      <c r="I10756" s="19" t="s">
        <v>77</v>
      </c>
    </row>
    <row r="10757">
      <c r="A10757" s="41">
        <v>44411.0</v>
      </c>
      <c r="B10757" s="19">
        <v>951184.0</v>
      </c>
      <c r="C10757" s="19">
        <v>0.0</v>
      </c>
      <c r="D10757" s="42">
        <v>64.8</v>
      </c>
      <c r="E10757" s="43">
        <v>1.0</v>
      </c>
      <c r="F10757" s="19" t="s">
        <v>27</v>
      </c>
      <c r="G10757" s="19" t="s">
        <v>28</v>
      </c>
      <c r="H10757" s="44">
        <v>2.5175647E7</v>
      </c>
      <c r="I10757" s="19" t="s">
        <v>77</v>
      </c>
    </row>
    <row r="10758">
      <c r="A10758" s="41">
        <v>44411.0</v>
      </c>
      <c r="B10758" s="19">
        <v>951377.0</v>
      </c>
      <c r="C10758" s="19">
        <v>0.0</v>
      </c>
      <c r="D10758" s="42">
        <v>46.1</v>
      </c>
      <c r="E10758" s="43">
        <v>1.0</v>
      </c>
      <c r="F10758" s="19" t="s">
        <v>27</v>
      </c>
      <c r="G10758" s="19" t="s">
        <v>28</v>
      </c>
      <c r="H10758" s="44">
        <v>2.5175647E7</v>
      </c>
      <c r="I10758" s="19" t="s">
        <v>77</v>
      </c>
    </row>
    <row r="10759">
      <c r="A10759" s="41">
        <v>44411.0</v>
      </c>
      <c r="B10759" s="19">
        <v>951577.0</v>
      </c>
      <c r="C10759" s="19">
        <v>0.0</v>
      </c>
      <c r="D10759" s="42">
        <v>83.4</v>
      </c>
      <c r="E10759" s="43">
        <v>1.0</v>
      </c>
      <c r="F10759" s="19" t="s">
        <v>27</v>
      </c>
      <c r="G10759" s="19" t="s">
        <v>28</v>
      </c>
      <c r="H10759" s="44">
        <v>2.5175647E7</v>
      </c>
      <c r="I10759" s="19" t="s">
        <v>77</v>
      </c>
    </row>
    <row r="10760">
      <c r="A10760" s="41">
        <v>44412.0</v>
      </c>
      <c r="B10760" s="19">
        <v>952576.0</v>
      </c>
      <c r="C10760" s="19">
        <v>0.0</v>
      </c>
      <c r="D10760" s="42">
        <v>69.4</v>
      </c>
      <c r="E10760" s="43">
        <v>1.0</v>
      </c>
      <c r="F10760" s="19" t="s">
        <v>27</v>
      </c>
      <c r="G10760" s="19" t="s">
        <v>28</v>
      </c>
      <c r="H10760" s="44">
        <v>2.5175647E7</v>
      </c>
      <c r="I10760" s="19" t="s">
        <v>77</v>
      </c>
    </row>
    <row r="10761">
      <c r="A10761" s="41">
        <v>44413.0</v>
      </c>
      <c r="B10761" s="19">
        <v>953130.0</v>
      </c>
      <c r="C10761" s="19">
        <v>1.0</v>
      </c>
      <c r="D10761" s="42">
        <v>22.9</v>
      </c>
      <c r="E10761" s="43">
        <v>1.0</v>
      </c>
      <c r="F10761" s="19" t="s">
        <v>27</v>
      </c>
      <c r="G10761" s="19" t="s">
        <v>28</v>
      </c>
      <c r="H10761" s="44">
        <v>2.5175647E7</v>
      </c>
      <c r="I10761" s="19" t="s">
        <v>77</v>
      </c>
    </row>
    <row r="10762">
      <c r="A10762" s="41">
        <v>44414.0</v>
      </c>
      <c r="B10762" s="19">
        <v>954539.0</v>
      </c>
      <c r="C10762" s="19">
        <v>0.0</v>
      </c>
      <c r="D10762" s="42">
        <v>17.8</v>
      </c>
      <c r="E10762" s="43">
        <v>1.0</v>
      </c>
      <c r="F10762" s="19" t="s">
        <v>27</v>
      </c>
      <c r="G10762" s="19" t="s">
        <v>28</v>
      </c>
      <c r="H10762" s="44">
        <v>2.5175647E7</v>
      </c>
      <c r="I10762" s="19" t="s">
        <v>77</v>
      </c>
    </row>
    <row r="10763">
      <c r="A10763" s="41">
        <v>44414.0</v>
      </c>
      <c r="B10763" s="19">
        <v>954606.0</v>
      </c>
      <c r="C10763" s="19">
        <v>0.0</v>
      </c>
      <c r="D10763" s="42">
        <v>43.7</v>
      </c>
      <c r="E10763" s="43">
        <v>1.0</v>
      </c>
      <c r="F10763" s="19" t="s">
        <v>27</v>
      </c>
      <c r="G10763" s="19" t="s">
        <v>28</v>
      </c>
      <c r="H10763" s="44">
        <v>2.5175647E7</v>
      </c>
      <c r="I10763" s="19" t="s">
        <v>77</v>
      </c>
    </row>
    <row r="10764">
      <c r="A10764" s="41">
        <v>44415.0</v>
      </c>
      <c r="B10764" s="19">
        <v>954632.0</v>
      </c>
      <c r="C10764" s="19">
        <v>0.0</v>
      </c>
      <c r="D10764" s="42">
        <v>35.5</v>
      </c>
      <c r="E10764" s="43">
        <v>1.0</v>
      </c>
      <c r="F10764" s="19" t="s">
        <v>27</v>
      </c>
      <c r="G10764" s="19" t="s">
        <v>28</v>
      </c>
      <c r="H10764" s="44">
        <v>2.5175647E7</v>
      </c>
      <c r="I10764" s="19" t="s">
        <v>77</v>
      </c>
    </row>
    <row r="10765">
      <c r="A10765" s="41">
        <v>44420.0</v>
      </c>
      <c r="B10765" s="19">
        <v>959253.0</v>
      </c>
      <c r="C10765" s="19">
        <v>0.0</v>
      </c>
      <c r="D10765" s="42">
        <v>131.1</v>
      </c>
      <c r="E10765" s="43">
        <v>1.0</v>
      </c>
      <c r="F10765" s="19" t="s">
        <v>27</v>
      </c>
      <c r="G10765" s="19" t="s">
        <v>28</v>
      </c>
      <c r="H10765" s="44">
        <v>2.5175647E7</v>
      </c>
      <c r="I10765" s="19" t="s">
        <v>77</v>
      </c>
    </row>
    <row r="10766">
      <c r="A10766" s="41">
        <v>44421.0</v>
      </c>
      <c r="B10766" s="19">
        <v>959822.0</v>
      </c>
      <c r="C10766" s="19">
        <v>1.0</v>
      </c>
      <c r="D10766" s="42">
        <v>231.7</v>
      </c>
      <c r="E10766" s="43">
        <v>1.0</v>
      </c>
      <c r="F10766" s="19" t="s">
        <v>27</v>
      </c>
      <c r="G10766" s="19" t="s">
        <v>28</v>
      </c>
      <c r="H10766" s="44">
        <v>2.5175647E7</v>
      </c>
      <c r="I10766" s="19" t="s">
        <v>77</v>
      </c>
    </row>
    <row r="10767">
      <c r="A10767" s="41">
        <v>44421.0</v>
      </c>
      <c r="B10767" s="19">
        <v>959568.0</v>
      </c>
      <c r="C10767" s="19">
        <v>0.0</v>
      </c>
      <c r="D10767" s="42">
        <v>22.0</v>
      </c>
      <c r="E10767" s="43">
        <v>1.0</v>
      </c>
      <c r="F10767" s="19" t="s">
        <v>27</v>
      </c>
      <c r="G10767" s="19" t="s">
        <v>28</v>
      </c>
      <c r="H10767" s="44">
        <v>2.5175647E7</v>
      </c>
      <c r="I10767" s="19" t="s">
        <v>77</v>
      </c>
    </row>
    <row r="10768">
      <c r="A10768" s="41">
        <v>44422.0</v>
      </c>
      <c r="B10768" s="19">
        <v>960106.0</v>
      </c>
      <c r="C10768" s="19">
        <v>0.0</v>
      </c>
      <c r="D10768" s="42">
        <v>54.9</v>
      </c>
      <c r="E10768" s="43">
        <v>1.0</v>
      </c>
      <c r="F10768" s="19" t="s">
        <v>27</v>
      </c>
      <c r="G10768" s="19" t="s">
        <v>28</v>
      </c>
      <c r="H10768" s="44">
        <v>2.5175647E7</v>
      </c>
      <c r="I10768" s="19" t="s">
        <v>77</v>
      </c>
    </row>
    <row r="10769">
      <c r="A10769" s="41">
        <v>44416.0</v>
      </c>
      <c r="B10769" s="19">
        <v>956288.0</v>
      </c>
      <c r="C10769" s="19">
        <v>1.0</v>
      </c>
      <c r="D10769" s="42">
        <v>120.3</v>
      </c>
      <c r="E10769" s="43">
        <v>1.0</v>
      </c>
      <c r="F10769" s="19" t="s">
        <v>29</v>
      </c>
      <c r="G10769" s="19" t="s">
        <v>76</v>
      </c>
      <c r="H10769" s="44" t="s">
        <v>75</v>
      </c>
      <c r="I10769" s="19" t="s">
        <v>75</v>
      </c>
    </row>
    <row r="10770">
      <c r="A10770" s="41">
        <v>44416.0</v>
      </c>
      <c r="B10770" s="19">
        <v>956253.0</v>
      </c>
      <c r="C10770" s="19">
        <v>0.0</v>
      </c>
      <c r="D10770" s="42">
        <v>120.3</v>
      </c>
      <c r="E10770" s="43">
        <v>1.0</v>
      </c>
      <c r="F10770" s="19" t="s">
        <v>29</v>
      </c>
      <c r="G10770" s="19" t="s">
        <v>76</v>
      </c>
      <c r="H10770" s="44" t="s">
        <v>75</v>
      </c>
      <c r="I10770" s="19" t="s">
        <v>75</v>
      </c>
    </row>
    <row r="10771">
      <c r="A10771" s="41">
        <v>44416.0</v>
      </c>
      <c r="B10771" s="19">
        <v>956277.0</v>
      </c>
      <c r="C10771" s="19">
        <v>0.0</v>
      </c>
      <c r="D10771" s="42">
        <v>120.3</v>
      </c>
      <c r="E10771" s="43">
        <v>1.0</v>
      </c>
      <c r="F10771" s="19" t="s">
        <v>29</v>
      </c>
      <c r="G10771" s="19" t="s">
        <v>76</v>
      </c>
      <c r="H10771" s="44" t="s">
        <v>75</v>
      </c>
      <c r="I10771" s="19" t="s">
        <v>75</v>
      </c>
    </row>
    <row r="10772">
      <c r="A10772" s="41">
        <v>44417.0</v>
      </c>
      <c r="B10772" s="19">
        <v>956362.0</v>
      </c>
      <c r="C10772" s="19">
        <v>1.0</v>
      </c>
      <c r="D10772" s="42">
        <v>23.8</v>
      </c>
      <c r="E10772" s="43">
        <v>1.0</v>
      </c>
      <c r="F10772" s="19" t="s">
        <v>29</v>
      </c>
      <c r="G10772" s="19" t="s">
        <v>76</v>
      </c>
      <c r="H10772" s="44" t="s">
        <v>75</v>
      </c>
      <c r="I10772" s="19" t="s">
        <v>75</v>
      </c>
    </row>
    <row r="10773">
      <c r="A10773" s="41">
        <v>44415.0</v>
      </c>
      <c r="B10773" s="19">
        <v>955117.0</v>
      </c>
      <c r="C10773" s="19">
        <v>0.0</v>
      </c>
      <c r="D10773" s="42">
        <v>36.7</v>
      </c>
      <c r="E10773" s="43">
        <v>1.0</v>
      </c>
      <c r="F10773" s="19" t="s">
        <v>29</v>
      </c>
      <c r="G10773" s="19" t="s">
        <v>76</v>
      </c>
      <c r="H10773" s="44" t="s">
        <v>75</v>
      </c>
      <c r="I10773" s="19" t="s">
        <v>75</v>
      </c>
    </row>
    <row r="10774">
      <c r="A10774" s="41">
        <v>44413.0</v>
      </c>
      <c r="B10774" s="19">
        <v>953102.0</v>
      </c>
      <c r="C10774" s="19">
        <v>1.0</v>
      </c>
      <c r="D10774" s="42">
        <v>17.5</v>
      </c>
      <c r="E10774" s="43">
        <v>1.0</v>
      </c>
      <c r="F10774" s="19" t="s">
        <v>29</v>
      </c>
      <c r="G10774" s="19" t="s">
        <v>76</v>
      </c>
      <c r="H10774" s="44" t="s">
        <v>75</v>
      </c>
      <c r="I10774" s="19" t="s">
        <v>75</v>
      </c>
    </row>
    <row r="10775">
      <c r="A10775" s="41">
        <v>44422.0</v>
      </c>
      <c r="B10775" s="19">
        <v>960368.0</v>
      </c>
      <c r="C10775" s="19">
        <v>1.0</v>
      </c>
      <c r="D10775" s="42">
        <v>53.3</v>
      </c>
      <c r="E10775" s="43">
        <v>1.0</v>
      </c>
      <c r="F10775" s="19" t="s">
        <v>29</v>
      </c>
      <c r="G10775" s="19" t="s">
        <v>76</v>
      </c>
      <c r="H10775" s="44" t="s">
        <v>75</v>
      </c>
      <c r="I10775" s="19" t="s">
        <v>75</v>
      </c>
    </row>
    <row r="10776">
      <c r="A10776" s="41">
        <v>44423.0</v>
      </c>
      <c r="B10776" s="19">
        <v>960948.0</v>
      </c>
      <c r="C10776" s="19">
        <v>0.0</v>
      </c>
      <c r="D10776" s="42">
        <v>28.8</v>
      </c>
      <c r="E10776" s="43">
        <v>1.0</v>
      </c>
      <c r="F10776" s="19" t="s">
        <v>29</v>
      </c>
      <c r="G10776" s="19" t="s">
        <v>76</v>
      </c>
      <c r="H10776" s="44" t="s">
        <v>75</v>
      </c>
      <c r="I10776" s="19" t="s">
        <v>75</v>
      </c>
    </row>
    <row r="10777">
      <c r="A10777" s="41">
        <v>44411.0</v>
      </c>
      <c r="B10777" s="19">
        <v>951779.0</v>
      </c>
      <c r="C10777" s="19">
        <v>0.0</v>
      </c>
      <c r="D10777" s="42">
        <v>21.2</v>
      </c>
      <c r="E10777" s="43">
        <v>1.0</v>
      </c>
      <c r="F10777" s="19" t="s">
        <v>29</v>
      </c>
      <c r="G10777" s="19" t="s">
        <v>76</v>
      </c>
      <c r="H10777" s="44" t="s">
        <v>75</v>
      </c>
      <c r="I10777" s="19" t="s">
        <v>75</v>
      </c>
    </row>
    <row r="10778">
      <c r="A10778" s="41">
        <v>44410.0</v>
      </c>
      <c r="B10778" s="19">
        <v>950279.0</v>
      </c>
      <c r="C10778" s="19">
        <v>0.0</v>
      </c>
      <c r="D10778" s="42">
        <v>143.4</v>
      </c>
      <c r="E10778" s="43">
        <v>1.0</v>
      </c>
      <c r="F10778" s="19" t="s">
        <v>29</v>
      </c>
      <c r="G10778" s="19" t="s">
        <v>76</v>
      </c>
      <c r="H10778" s="44" t="s">
        <v>75</v>
      </c>
      <c r="I10778" s="19" t="s">
        <v>75</v>
      </c>
    </row>
    <row r="10779">
      <c r="A10779" s="41">
        <v>44416.0</v>
      </c>
      <c r="B10779" s="19">
        <v>955273.0</v>
      </c>
      <c r="C10779" s="19">
        <v>0.0</v>
      </c>
      <c r="D10779" s="42">
        <v>2.6</v>
      </c>
      <c r="E10779" s="43">
        <v>1.0</v>
      </c>
      <c r="F10779" s="19" t="s">
        <v>29</v>
      </c>
      <c r="G10779" s="19" t="s">
        <v>76</v>
      </c>
      <c r="H10779" s="44" t="s">
        <v>75</v>
      </c>
      <c r="I10779" s="19" t="s">
        <v>75</v>
      </c>
    </row>
    <row r="10780">
      <c r="A10780" s="41">
        <v>44422.0</v>
      </c>
      <c r="B10780" s="19">
        <v>960006.0</v>
      </c>
      <c r="C10780" s="19">
        <v>0.0</v>
      </c>
      <c r="D10780" s="42">
        <v>91.5</v>
      </c>
      <c r="E10780" s="43">
        <v>1.0</v>
      </c>
      <c r="F10780" s="19" t="s">
        <v>29</v>
      </c>
      <c r="G10780" s="19" t="s">
        <v>76</v>
      </c>
      <c r="H10780" s="44" t="s">
        <v>75</v>
      </c>
      <c r="I10780" s="19" t="s">
        <v>75</v>
      </c>
    </row>
    <row r="10781">
      <c r="A10781" s="41">
        <v>44415.0</v>
      </c>
      <c r="B10781" s="19">
        <v>954758.0</v>
      </c>
      <c r="C10781" s="19">
        <v>0.0</v>
      </c>
      <c r="D10781" s="42">
        <v>33.3</v>
      </c>
      <c r="E10781" s="43">
        <v>1.0</v>
      </c>
      <c r="F10781" s="19" t="s">
        <v>29</v>
      </c>
      <c r="G10781" s="19" t="s">
        <v>76</v>
      </c>
      <c r="H10781" s="44" t="s">
        <v>75</v>
      </c>
      <c r="I10781" s="19" t="s">
        <v>75</v>
      </c>
    </row>
    <row r="10782">
      <c r="A10782" s="41">
        <v>44422.0</v>
      </c>
      <c r="B10782" s="19">
        <v>960284.0</v>
      </c>
      <c r="C10782" s="19">
        <v>1.0</v>
      </c>
      <c r="D10782" s="42">
        <v>22.8</v>
      </c>
      <c r="E10782" s="43">
        <v>1.0</v>
      </c>
      <c r="F10782" s="19" t="s">
        <v>29</v>
      </c>
      <c r="G10782" s="19" t="s">
        <v>76</v>
      </c>
      <c r="H10782" s="44" t="s">
        <v>75</v>
      </c>
      <c r="I10782" s="19" t="s">
        <v>75</v>
      </c>
    </row>
    <row r="10783">
      <c r="A10783" s="41">
        <v>44419.0</v>
      </c>
      <c r="B10783" s="19">
        <v>958384.0</v>
      </c>
      <c r="C10783" s="19">
        <v>0.0</v>
      </c>
      <c r="D10783" s="42">
        <v>17.4</v>
      </c>
      <c r="E10783" s="43">
        <v>1.0</v>
      </c>
      <c r="F10783" s="19" t="s">
        <v>29</v>
      </c>
      <c r="G10783" s="19" t="s">
        <v>76</v>
      </c>
      <c r="H10783" s="44" t="s">
        <v>75</v>
      </c>
      <c r="I10783" s="19" t="s">
        <v>75</v>
      </c>
    </row>
    <row r="10784">
      <c r="A10784" s="41">
        <v>44409.0</v>
      </c>
      <c r="B10784" s="19">
        <v>949544.0</v>
      </c>
      <c r="C10784" s="19">
        <v>0.0</v>
      </c>
      <c r="D10784" s="42">
        <v>16.1</v>
      </c>
      <c r="E10784" s="43">
        <v>1.0</v>
      </c>
      <c r="F10784" s="19" t="s">
        <v>29</v>
      </c>
      <c r="G10784" s="19" t="s">
        <v>76</v>
      </c>
      <c r="H10784" s="44" t="s">
        <v>75</v>
      </c>
      <c r="I10784" s="19" t="s">
        <v>75</v>
      </c>
    </row>
    <row r="10785">
      <c r="A10785" s="41">
        <v>44416.0</v>
      </c>
      <c r="B10785" s="19">
        <v>955993.0</v>
      </c>
      <c r="C10785" s="19">
        <v>1.0</v>
      </c>
      <c r="D10785" s="42">
        <v>18.9</v>
      </c>
      <c r="E10785" s="43">
        <v>1.0</v>
      </c>
      <c r="F10785" s="19" t="s">
        <v>29</v>
      </c>
      <c r="G10785" s="19" t="s">
        <v>76</v>
      </c>
      <c r="H10785" s="44" t="s">
        <v>75</v>
      </c>
      <c r="I10785" s="19" t="s">
        <v>75</v>
      </c>
    </row>
    <row r="10786">
      <c r="A10786" s="41">
        <v>44418.0</v>
      </c>
      <c r="B10786" s="19">
        <v>957192.0</v>
      </c>
      <c r="C10786" s="19">
        <v>0.0</v>
      </c>
      <c r="D10786" s="42">
        <v>37.2</v>
      </c>
      <c r="E10786" s="43">
        <v>1.0</v>
      </c>
      <c r="F10786" s="19" t="s">
        <v>29</v>
      </c>
      <c r="G10786" s="19" t="s">
        <v>76</v>
      </c>
      <c r="H10786" s="44" t="s">
        <v>75</v>
      </c>
      <c r="I10786" s="19" t="s">
        <v>75</v>
      </c>
    </row>
    <row r="10787">
      <c r="A10787" s="41">
        <v>44423.0</v>
      </c>
      <c r="B10787" s="19">
        <v>960689.0</v>
      </c>
      <c r="C10787" s="19">
        <v>0.0</v>
      </c>
      <c r="D10787" s="42">
        <v>33.5</v>
      </c>
      <c r="E10787" s="43">
        <v>1.0</v>
      </c>
      <c r="F10787" s="19" t="s">
        <v>29</v>
      </c>
      <c r="G10787" s="19" t="s">
        <v>76</v>
      </c>
      <c r="H10787" s="44" t="s">
        <v>75</v>
      </c>
      <c r="I10787" s="19" t="s">
        <v>75</v>
      </c>
    </row>
    <row r="10788">
      <c r="A10788" s="41">
        <v>44411.0</v>
      </c>
      <c r="B10788" s="19">
        <v>951414.0</v>
      </c>
      <c r="C10788" s="19">
        <v>1.0</v>
      </c>
      <c r="D10788" s="42">
        <v>50.8</v>
      </c>
      <c r="E10788" s="43">
        <v>1.0</v>
      </c>
      <c r="F10788" s="19" t="s">
        <v>29</v>
      </c>
      <c r="G10788" s="19" t="s">
        <v>76</v>
      </c>
      <c r="H10788" s="44" t="s">
        <v>75</v>
      </c>
      <c r="I10788" s="19" t="s">
        <v>75</v>
      </c>
    </row>
    <row r="10789">
      <c r="A10789" s="41">
        <v>44418.0</v>
      </c>
      <c r="B10789" s="19">
        <v>957845.0</v>
      </c>
      <c r="C10789" s="19">
        <v>0.0</v>
      </c>
      <c r="D10789" s="42">
        <v>75.0</v>
      </c>
      <c r="E10789" s="43">
        <v>1.0</v>
      </c>
      <c r="F10789" s="19" t="s">
        <v>29</v>
      </c>
      <c r="G10789" s="19" t="s">
        <v>76</v>
      </c>
      <c r="H10789" s="44" t="s">
        <v>75</v>
      </c>
      <c r="I10789" s="19" t="s">
        <v>75</v>
      </c>
    </row>
    <row r="10790">
      <c r="A10790" s="41">
        <v>44418.0</v>
      </c>
      <c r="B10790" s="19">
        <v>957849.0</v>
      </c>
      <c r="C10790" s="19">
        <v>0.0</v>
      </c>
      <c r="D10790" s="42">
        <v>75.0</v>
      </c>
      <c r="E10790" s="43">
        <v>1.0</v>
      </c>
      <c r="F10790" s="19" t="s">
        <v>29</v>
      </c>
      <c r="G10790" s="19" t="s">
        <v>76</v>
      </c>
      <c r="H10790" s="44" t="s">
        <v>75</v>
      </c>
      <c r="I10790" s="19" t="s">
        <v>75</v>
      </c>
    </row>
    <row r="10791">
      <c r="A10791" s="41">
        <v>44421.0</v>
      </c>
      <c r="B10791" s="19">
        <v>959866.0</v>
      </c>
      <c r="C10791" s="19">
        <v>0.0</v>
      </c>
      <c r="D10791" s="42">
        <v>59.8</v>
      </c>
      <c r="E10791" s="43">
        <v>1.0</v>
      </c>
      <c r="F10791" s="19" t="s">
        <v>29</v>
      </c>
      <c r="G10791" s="19" t="s">
        <v>76</v>
      </c>
      <c r="H10791" s="44" t="s">
        <v>75</v>
      </c>
      <c r="I10791" s="19" t="s">
        <v>75</v>
      </c>
    </row>
    <row r="10792">
      <c r="A10792" s="41">
        <v>44411.0</v>
      </c>
      <c r="B10792" s="19">
        <v>951388.0</v>
      </c>
      <c r="C10792" s="19">
        <v>0.0</v>
      </c>
      <c r="D10792" s="42">
        <v>37.9</v>
      </c>
      <c r="E10792" s="43">
        <v>1.0</v>
      </c>
      <c r="F10792" s="19" t="s">
        <v>29</v>
      </c>
      <c r="G10792" s="19" t="s">
        <v>76</v>
      </c>
      <c r="H10792" s="44" t="s">
        <v>75</v>
      </c>
      <c r="I10792" s="19" t="s">
        <v>75</v>
      </c>
    </row>
    <row r="10793">
      <c r="A10793" s="41">
        <v>44412.0</v>
      </c>
      <c r="B10793" s="19">
        <v>952370.0</v>
      </c>
      <c r="C10793" s="19">
        <v>1.0</v>
      </c>
      <c r="D10793" s="42">
        <v>36.5</v>
      </c>
      <c r="E10793" s="43">
        <v>1.0</v>
      </c>
      <c r="F10793" s="19" t="s">
        <v>29</v>
      </c>
      <c r="G10793" s="19" t="s">
        <v>76</v>
      </c>
      <c r="H10793" s="44" t="s">
        <v>75</v>
      </c>
      <c r="I10793" s="19" t="s">
        <v>75</v>
      </c>
    </row>
    <row r="10794">
      <c r="A10794" s="41">
        <v>44415.0</v>
      </c>
      <c r="B10794" s="19">
        <v>954804.0</v>
      </c>
      <c r="C10794" s="19">
        <v>0.0</v>
      </c>
      <c r="D10794" s="42">
        <v>68.9</v>
      </c>
      <c r="E10794" s="43">
        <v>1.0</v>
      </c>
      <c r="F10794" s="19" t="s">
        <v>29</v>
      </c>
      <c r="G10794" s="19" t="s">
        <v>76</v>
      </c>
      <c r="H10794" s="44" t="s">
        <v>75</v>
      </c>
      <c r="I10794" s="19" t="s">
        <v>75</v>
      </c>
    </row>
    <row r="10795">
      <c r="A10795" s="41">
        <v>44410.0</v>
      </c>
      <c r="B10795" s="19">
        <v>950847.0</v>
      </c>
      <c r="C10795" s="19">
        <v>1.0</v>
      </c>
      <c r="D10795" s="42">
        <v>12.4</v>
      </c>
      <c r="E10795" s="43">
        <v>1.0</v>
      </c>
      <c r="F10795" s="19" t="s">
        <v>29</v>
      </c>
      <c r="G10795" s="19" t="s">
        <v>76</v>
      </c>
      <c r="H10795" s="44" t="s">
        <v>75</v>
      </c>
      <c r="I10795" s="19" t="s">
        <v>75</v>
      </c>
    </row>
    <row r="10796">
      <c r="A10796" s="41">
        <v>44418.0</v>
      </c>
      <c r="B10796" s="19">
        <v>957256.0</v>
      </c>
      <c r="C10796" s="19">
        <v>0.0</v>
      </c>
      <c r="D10796" s="42">
        <v>25.0</v>
      </c>
      <c r="E10796" s="43">
        <v>1.0</v>
      </c>
      <c r="F10796" s="19" t="s">
        <v>29</v>
      </c>
      <c r="G10796" s="19" t="s">
        <v>76</v>
      </c>
      <c r="H10796" s="44" t="s">
        <v>75</v>
      </c>
      <c r="I10796" s="19" t="s">
        <v>75</v>
      </c>
    </row>
    <row r="10797">
      <c r="A10797" s="41">
        <v>44423.0</v>
      </c>
      <c r="B10797" s="19">
        <v>960638.0</v>
      </c>
      <c r="C10797" s="19">
        <v>1.0</v>
      </c>
      <c r="D10797" s="42">
        <v>49.9</v>
      </c>
      <c r="E10797" s="43">
        <v>1.0</v>
      </c>
      <c r="F10797" s="19" t="s">
        <v>29</v>
      </c>
      <c r="G10797" s="19" t="s">
        <v>76</v>
      </c>
      <c r="H10797" s="44" t="s">
        <v>75</v>
      </c>
      <c r="I10797" s="19" t="s">
        <v>75</v>
      </c>
    </row>
    <row r="10798">
      <c r="A10798" s="41">
        <v>44413.0</v>
      </c>
      <c r="B10798" s="19">
        <v>953404.0</v>
      </c>
      <c r="C10798" s="19">
        <v>1.0</v>
      </c>
      <c r="D10798" s="42">
        <v>33.7</v>
      </c>
      <c r="E10798" s="43">
        <v>1.0</v>
      </c>
      <c r="F10798" s="19" t="s">
        <v>29</v>
      </c>
      <c r="G10798" s="19" t="s">
        <v>76</v>
      </c>
      <c r="H10798" s="44" t="s">
        <v>75</v>
      </c>
      <c r="I10798" s="19" t="s">
        <v>75</v>
      </c>
    </row>
    <row r="10799">
      <c r="A10799" s="41">
        <v>44416.0</v>
      </c>
      <c r="B10799" s="19">
        <v>955653.0</v>
      </c>
      <c r="C10799" s="19">
        <v>0.0</v>
      </c>
      <c r="D10799" s="42">
        <v>37.4</v>
      </c>
      <c r="E10799" s="43">
        <v>1.0</v>
      </c>
      <c r="F10799" s="19" t="s">
        <v>29</v>
      </c>
      <c r="G10799" s="19" t="s">
        <v>76</v>
      </c>
      <c r="H10799" s="44" t="s">
        <v>75</v>
      </c>
      <c r="I10799" s="19" t="s">
        <v>75</v>
      </c>
    </row>
    <row r="10800">
      <c r="A10800" s="41">
        <v>44415.0</v>
      </c>
      <c r="B10800" s="19">
        <v>954702.0</v>
      </c>
      <c r="C10800" s="19">
        <v>0.0</v>
      </c>
      <c r="D10800" s="42">
        <v>66.4</v>
      </c>
      <c r="E10800" s="43">
        <v>1.0</v>
      </c>
      <c r="F10800" s="19" t="s">
        <v>29</v>
      </c>
      <c r="G10800" s="19" t="s">
        <v>76</v>
      </c>
      <c r="H10800" s="44" t="s">
        <v>75</v>
      </c>
      <c r="I10800" s="19" t="s">
        <v>75</v>
      </c>
    </row>
    <row r="10801">
      <c r="A10801" s="41">
        <v>44410.0</v>
      </c>
      <c r="B10801" s="19">
        <v>950959.0</v>
      </c>
      <c r="C10801" s="19">
        <v>0.0</v>
      </c>
      <c r="D10801" s="42">
        <v>34.3</v>
      </c>
      <c r="E10801" s="43">
        <v>1.0</v>
      </c>
      <c r="F10801" s="19" t="s">
        <v>29</v>
      </c>
      <c r="G10801" s="19" t="s">
        <v>76</v>
      </c>
      <c r="H10801" s="44" t="s">
        <v>75</v>
      </c>
      <c r="I10801" s="19" t="s">
        <v>75</v>
      </c>
    </row>
    <row r="10802">
      <c r="A10802" s="41">
        <v>44413.0</v>
      </c>
      <c r="B10802" s="19">
        <v>953748.0</v>
      </c>
      <c r="C10802" s="19">
        <v>0.0</v>
      </c>
      <c r="D10802" s="42">
        <v>29.6</v>
      </c>
      <c r="E10802" s="43">
        <v>1.0</v>
      </c>
      <c r="F10802" s="19" t="s">
        <v>29</v>
      </c>
      <c r="G10802" s="19" t="s">
        <v>76</v>
      </c>
      <c r="H10802" s="44" t="s">
        <v>75</v>
      </c>
      <c r="I10802" s="19" t="s">
        <v>75</v>
      </c>
    </row>
    <row r="10803">
      <c r="A10803" s="41">
        <v>44410.0</v>
      </c>
      <c r="B10803" s="19">
        <v>950678.0</v>
      </c>
      <c r="C10803" s="19">
        <v>1.0</v>
      </c>
      <c r="D10803" s="42">
        <v>34.5</v>
      </c>
      <c r="E10803" s="43">
        <v>1.0</v>
      </c>
      <c r="F10803" s="19" t="s">
        <v>29</v>
      </c>
      <c r="G10803" s="19" t="s">
        <v>76</v>
      </c>
      <c r="H10803" s="44" t="s">
        <v>75</v>
      </c>
      <c r="I10803" s="19" t="s">
        <v>75</v>
      </c>
    </row>
    <row r="10804">
      <c r="A10804" s="41">
        <v>44409.0</v>
      </c>
      <c r="B10804" s="19">
        <v>949298.0</v>
      </c>
      <c r="C10804" s="19">
        <v>0.0</v>
      </c>
      <c r="D10804" s="42">
        <v>43.4</v>
      </c>
      <c r="E10804" s="43">
        <v>1.0</v>
      </c>
      <c r="F10804" s="19" t="s">
        <v>29</v>
      </c>
      <c r="G10804" s="19" t="s">
        <v>76</v>
      </c>
      <c r="H10804" s="44" t="s">
        <v>75</v>
      </c>
      <c r="I10804" s="19" t="s">
        <v>75</v>
      </c>
    </row>
    <row r="10805">
      <c r="A10805" s="41">
        <v>44411.0</v>
      </c>
      <c r="B10805" s="19">
        <v>951147.0</v>
      </c>
      <c r="C10805" s="19">
        <v>0.0</v>
      </c>
      <c r="D10805" s="42">
        <v>36.2</v>
      </c>
      <c r="E10805" s="43">
        <v>1.0</v>
      </c>
      <c r="F10805" s="19" t="s">
        <v>29</v>
      </c>
      <c r="G10805" s="19" t="s">
        <v>76</v>
      </c>
      <c r="H10805" s="44" t="s">
        <v>75</v>
      </c>
      <c r="I10805" s="19" t="s">
        <v>75</v>
      </c>
    </row>
    <row r="10806">
      <c r="A10806" s="41">
        <v>44413.0</v>
      </c>
      <c r="B10806" s="19">
        <v>953361.0</v>
      </c>
      <c r="C10806" s="19">
        <v>1.0</v>
      </c>
      <c r="D10806" s="42">
        <v>68.9</v>
      </c>
      <c r="E10806" s="43">
        <v>1.0</v>
      </c>
      <c r="F10806" s="19" t="s">
        <v>29</v>
      </c>
      <c r="G10806" s="19" t="s">
        <v>76</v>
      </c>
      <c r="H10806" s="44" t="s">
        <v>75</v>
      </c>
      <c r="I10806" s="19" t="s">
        <v>75</v>
      </c>
    </row>
    <row r="10807">
      <c r="A10807" s="41">
        <v>44411.0</v>
      </c>
      <c r="B10807" s="19">
        <v>951276.0</v>
      </c>
      <c r="C10807" s="19">
        <v>0.0</v>
      </c>
      <c r="D10807" s="42">
        <v>8.1</v>
      </c>
      <c r="E10807" s="43">
        <v>1.0</v>
      </c>
      <c r="F10807" s="19" t="s">
        <v>29</v>
      </c>
      <c r="G10807" s="19" t="s">
        <v>76</v>
      </c>
      <c r="H10807" s="44" t="s">
        <v>75</v>
      </c>
      <c r="I10807" s="19" t="s">
        <v>75</v>
      </c>
    </row>
    <row r="10808">
      <c r="A10808" s="41">
        <v>44419.0</v>
      </c>
      <c r="B10808" s="19">
        <v>958003.0</v>
      </c>
      <c r="C10808" s="19">
        <v>0.0</v>
      </c>
      <c r="D10808" s="42">
        <v>38.8</v>
      </c>
      <c r="E10808" s="43">
        <v>1.0</v>
      </c>
      <c r="F10808" s="19" t="s">
        <v>29</v>
      </c>
      <c r="G10808" s="19" t="s">
        <v>76</v>
      </c>
      <c r="H10808" s="44" t="s">
        <v>75</v>
      </c>
      <c r="I10808" s="19" t="s">
        <v>75</v>
      </c>
    </row>
    <row r="10809">
      <c r="A10809" s="41">
        <v>44411.0</v>
      </c>
      <c r="B10809" s="19">
        <v>951524.0</v>
      </c>
      <c r="C10809" s="19">
        <v>0.0</v>
      </c>
      <c r="D10809" s="42">
        <v>89.0</v>
      </c>
      <c r="E10809" s="43">
        <v>1.0</v>
      </c>
      <c r="F10809" s="19" t="s">
        <v>29</v>
      </c>
      <c r="G10809" s="19" t="s">
        <v>76</v>
      </c>
      <c r="H10809" s="44" t="s">
        <v>75</v>
      </c>
      <c r="I10809" s="19" t="s">
        <v>75</v>
      </c>
    </row>
    <row r="10810">
      <c r="A10810" s="41">
        <v>44412.0</v>
      </c>
      <c r="B10810" s="19">
        <v>952060.0</v>
      </c>
      <c r="C10810" s="19">
        <v>0.0</v>
      </c>
      <c r="D10810" s="42">
        <v>25.0</v>
      </c>
      <c r="E10810" s="43">
        <v>1.0</v>
      </c>
      <c r="F10810" s="19" t="s">
        <v>29</v>
      </c>
      <c r="G10810" s="19" t="s">
        <v>76</v>
      </c>
      <c r="H10810" s="44" t="s">
        <v>75</v>
      </c>
      <c r="I10810" s="19" t="s">
        <v>75</v>
      </c>
    </row>
    <row r="10811">
      <c r="A10811" s="41">
        <v>44413.0</v>
      </c>
      <c r="B10811" s="19">
        <v>953213.0</v>
      </c>
      <c r="C10811" s="19">
        <v>0.0</v>
      </c>
      <c r="D10811" s="42">
        <v>5.2</v>
      </c>
      <c r="E10811" s="43">
        <v>1.0</v>
      </c>
      <c r="F10811" s="19" t="s">
        <v>29</v>
      </c>
      <c r="G10811" s="19" t="s">
        <v>76</v>
      </c>
      <c r="H10811" s="44" t="s">
        <v>75</v>
      </c>
      <c r="I10811" s="19" t="s">
        <v>75</v>
      </c>
    </row>
    <row r="10812">
      <c r="A10812" s="41">
        <v>44421.0</v>
      </c>
      <c r="B10812" s="19">
        <v>959972.0</v>
      </c>
      <c r="C10812" s="19">
        <v>0.0</v>
      </c>
      <c r="D10812" s="42">
        <v>10.0</v>
      </c>
      <c r="E10812" s="43">
        <v>1.0</v>
      </c>
      <c r="F10812" s="19" t="s">
        <v>29</v>
      </c>
      <c r="G10812" s="19" t="s">
        <v>76</v>
      </c>
      <c r="H10812" s="44" t="s">
        <v>75</v>
      </c>
      <c r="I10812" s="19" t="s">
        <v>75</v>
      </c>
    </row>
    <row r="10813">
      <c r="A10813" s="41">
        <v>44422.0</v>
      </c>
      <c r="B10813" s="19">
        <v>960087.0</v>
      </c>
      <c r="C10813" s="19">
        <v>0.0</v>
      </c>
      <c r="D10813" s="42">
        <v>39.6</v>
      </c>
      <c r="E10813" s="43">
        <v>1.0</v>
      </c>
      <c r="F10813" s="19" t="s">
        <v>29</v>
      </c>
      <c r="G10813" s="19" t="s">
        <v>76</v>
      </c>
      <c r="H10813" s="44" t="s">
        <v>75</v>
      </c>
      <c r="I10813" s="19" t="s">
        <v>75</v>
      </c>
    </row>
    <row r="10814">
      <c r="A10814" s="41">
        <v>44412.0</v>
      </c>
      <c r="B10814" s="19">
        <v>952148.0</v>
      </c>
      <c r="C10814" s="19">
        <v>0.0</v>
      </c>
      <c r="D10814" s="42">
        <v>57.2</v>
      </c>
      <c r="E10814" s="43">
        <v>1.0</v>
      </c>
      <c r="F10814" s="19" t="s">
        <v>29</v>
      </c>
      <c r="G10814" s="19" t="s">
        <v>76</v>
      </c>
      <c r="H10814" s="44" t="s">
        <v>75</v>
      </c>
      <c r="I10814" s="19" t="s">
        <v>75</v>
      </c>
    </row>
    <row r="10815">
      <c r="A10815" s="41">
        <v>44416.0</v>
      </c>
      <c r="B10815" s="19">
        <v>955397.0</v>
      </c>
      <c r="C10815" s="19">
        <v>1.0</v>
      </c>
      <c r="D10815" s="42">
        <v>119.6</v>
      </c>
      <c r="E10815" s="43">
        <v>1.0</v>
      </c>
      <c r="F10815" s="19" t="s">
        <v>29</v>
      </c>
      <c r="G10815" s="19" t="s">
        <v>76</v>
      </c>
      <c r="H10815" s="44" t="s">
        <v>75</v>
      </c>
      <c r="I10815" s="19" t="s">
        <v>75</v>
      </c>
    </row>
    <row r="10816">
      <c r="A10816" s="41">
        <v>44410.0</v>
      </c>
      <c r="B10816" s="19">
        <v>950775.0</v>
      </c>
      <c r="C10816" s="19">
        <v>0.0</v>
      </c>
      <c r="D10816" s="42">
        <v>78.7</v>
      </c>
      <c r="E10816" s="43">
        <v>1.0</v>
      </c>
      <c r="F10816" s="19" t="s">
        <v>29</v>
      </c>
      <c r="G10816" s="19" t="s">
        <v>76</v>
      </c>
      <c r="H10816" s="44" t="s">
        <v>75</v>
      </c>
      <c r="I10816" s="19" t="s">
        <v>75</v>
      </c>
    </row>
    <row r="10817">
      <c r="A10817" s="41">
        <v>44419.0</v>
      </c>
      <c r="B10817" s="19">
        <v>958432.0</v>
      </c>
      <c r="C10817" s="19">
        <v>1.0</v>
      </c>
      <c r="D10817" s="42">
        <v>36.3</v>
      </c>
      <c r="E10817" s="43">
        <v>1.0</v>
      </c>
      <c r="F10817" s="19" t="s">
        <v>29</v>
      </c>
      <c r="G10817" s="19" t="s">
        <v>76</v>
      </c>
      <c r="H10817" s="44" t="s">
        <v>75</v>
      </c>
      <c r="I10817" s="19" t="s">
        <v>75</v>
      </c>
    </row>
    <row r="10818">
      <c r="A10818" s="41">
        <v>44420.0</v>
      </c>
      <c r="B10818" s="19">
        <v>959339.0</v>
      </c>
      <c r="C10818" s="19">
        <v>1.0</v>
      </c>
      <c r="D10818" s="42">
        <v>75.8</v>
      </c>
      <c r="E10818" s="43">
        <v>1.0</v>
      </c>
      <c r="F10818" s="19" t="s">
        <v>29</v>
      </c>
      <c r="G10818" s="19" t="s">
        <v>76</v>
      </c>
      <c r="H10818" s="44" t="s">
        <v>75</v>
      </c>
      <c r="I10818" s="19" t="s">
        <v>75</v>
      </c>
    </row>
    <row r="10819">
      <c r="A10819" s="41">
        <v>44409.0</v>
      </c>
      <c r="B10819" s="19">
        <v>949992.0</v>
      </c>
      <c r="C10819" s="19">
        <v>1.0</v>
      </c>
      <c r="D10819" s="42">
        <v>26.0</v>
      </c>
      <c r="E10819" s="43">
        <v>1.0</v>
      </c>
      <c r="F10819" s="19" t="s">
        <v>29</v>
      </c>
      <c r="G10819" s="19" t="s">
        <v>76</v>
      </c>
      <c r="H10819" s="44" t="s">
        <v>75</v>
      </c>
      <c r="I10819" s="19" t="s">
        <v>75</v>
      </c>
    </row>
    <row r="10820">
      <c r="A10820" s="41">
        <v>44417.0</v>
      </c>
      <c r="B10820" s="19">
        <v>956646.0</v>
      </c>
      <c r="C10820" s="19">
        <v>0.0</v>
      </c>
      <c r="D10820" s="42">
        <v>37.4</v>
      </c>
      <c r="E10820" s="43">
        <v>1.0</v>
      </c>
      <c r="F10820" s="19" t="s">
        <v>29</v>
      </c>
      <c r="G10820" s="19" t="s">
        <v>76</v>
      </c>
      <c r="H10820" s="44" t="s">
        <v>75</v>
      </c>
      <c r="I10820" s="19" t="s">
        <v>75</v>
      </c>
    </row>
    <row r="10821">
      <c r="A10821" s="41">
        <v>44412.0</v>
      </c>
      <c r="B10821" s="19">
        <v>952580.0</v>
      </c>
      <c r="C10821" s="19">
        <v>0.0</v>
      </c>
      <c r="D10821" s="42">
        <v>41.1</v>
      </c>
      <c r="E10821" s="43">
        <v>1.0</v>
      </c>
      <c r="F10821" s="19" t="s">
        <v>29</v>
      </c>
      <c r="G10821" s="19" t="s">
        <v>76</v>
      </c>
      <c r="H10821" s="44" t="s">
        <v>75</v>
      </c>
      <c r="I10821" s="19" t="s">
        <v>75</v>
      </c>
    </row>
    <row r="10822">
      <c r="A10822" s="41">
        <v>44415.0</v>
      </c>
      <c r="B10822" s="19">
        <v>954609.0</v>
      </c>
      <c r="C10822" s="19">
        <v>0.0</v>
      </c>
      <c r="D10822" s="42">
        <v>38.3</v>
      </c>
      <c r="E10822" s="43">
        <v>1.0</v>
      </c>
      <c r="F10822" s="19" t="s">
        <v>29</v>
      </c>
      <c r="G10822" s="19" t="s">
        <v>76</v>
      </c>
      <c r="H10822" s="44" t="s">
        <v>75</v>
      </c>
      <c r="I10822" s="19" t="s">
        <v>75</v>
      </c>
    </row>
    <row r="10823">
      <c r="A10823" s="41">
        <v>44415.0</v>
      </c>
      <c r="B10823" s="19">
        <v>955032.0</v>
      </c>
      <c r="C10823" s="19">
        <v>0.0</v>
      </c>
      <c r="D10823" s="42">
        <v>43.9</v>
      </c>
      <c r="E10823" s="43">
        <v>1.0</v>
      </c>
      <c r="F10823" s="19" t="s">
        <v>29</v>
      </c>
      <c r="G10823" s="19" t="s">
        <v>76</v>
      </c>
      <c r="H10823" s="44" t="s">
        <v>75</v>
      </c>
      <c r="I10823" s="19" t="s">
        <v>75</v>
      </c>
    </row>
    <row r="10824">
      <c r="A10824" s="41">
        <v>44410.0</v>
      </c>
      <c r="B10824" s="19">
        <v>950090.0</v>
      </c>
      <c r="C10824" s="19">
        <v>0.0</v>
      </c>
      <c r="D10824" s="42">
        <v>45.0</v>
      </c>
      <c r="E10824" s="43">
        <v>1.0</v>
      </c>
      <c r="F10824" s="19" t="s">
        <v>29</v>
      </c>
      <c r="G10824" s="19" t="s">
        <v>76</v>
      </c>
      <c r="H10824" s="44" t="s">
        <v>75</v>
      </c>
      <c r="I10824" s="19" t="s">
        <v>75</v>
      </c>
    </row>
    <row r="10825">
      <c r="A10825" s="41">
        <v>44420.0</v>
      </c>
      <c r="B10825" s="19">
        <v>959107.0</v>
      </c>
      <c r="C10825" s="19">
        <v>1.0</v>
      </c>
      <c r="D10825" s="42">
        <v>428.1</v>
      </c>
      <c r="E10825" s="43">
        <v>1.0</v>
      </c>
      <c r="F10825" s="19" t="s">
        <v>29</v>
      </c>
      <c r="G10825" s="19" t="s">
        <v>76</v>
      </c>
      <c r="H10825" s="44" t="s">
        <v>75</v>
      </c>
      <c r="I10825" s="19" t="s">
        <v>75</v>
      </c>
    </row>
    <row r="10826">
      <c r="A10826" s="41">
        <v>44415.0</v>
      </c>
      <c r="B10826" s="19">
        <v>954806.0</v>
      </c>
      <c r="C10826" s="19">
        <v>1.0</v>
      </c>
      <c r="D10826" s="42">
        <v>38.8</v>
      </c>
      <c r="E10826" s="43">
        <v>1.0</v>
      </c>
      <c r="F10826" s="19" t="s">
        <v>29</v>
      </c>
      <c r="G10826" s="19" t="s">
        <v>76</v>
      </c>
      <c r="H10826" s="44" t="s">
        <v>75</v>
      </c>
      <c r="I10826" s="19" t="s">
        <v>75</v>
      </c>
    </row>
    <row r="10827">
      <c r="A10827" s="41">
        <v>44420.0</v>
      </c>
      <c r="B10827" s="19">
        <v>958971.0</v>
      </c>
      <c r="C10827" s="19">
        <v>0.0</v>
      </c>
      <c r="D10827" s="42">
        <v>38.6</v>
      </c>
      <c r="E10827" s="43">
        <v>1.0</v>
      </c>
      <c r="F10827" s="19" t="s">
        <v>29</v>
      </c>
      <c r="G10827" s="19" t="s">
        <v>76</v>
      </c>
      <c r="H10827" s="44" t="s">
        <v>75</v>
      </c>
      <c r="I10827" s="19" t="s">
        <v>75</v>
      </c>
    </row>
    <row r="10828">
      <c r="A10828" s="41">
        <v>44409.0</v>
      </c>
      <c r="B10828" s="19">
        <v>949774.0</v>
      </c>
      <c r="C10828" s="19">
        <v>0.0</v>
      </c>
      <c r="D10828" s="42">
        <v>19.9</v>
      </c>
      <c r="E10828" s="43">
        <v>1.0</v>
      </c>
      <c r="F10828" s="19" t="s">
        <v>29</v>
      </c>
      <c r="G10828" s="19" t="s">
        <v>76</v>
      </c>
      <c r="H10828" s="44" t="s">
        <v>75</v>
      </c>
      <c r="I10828" s="19" t="s">
        <v>75</v>
      </c>
    </row>
    <row r="10829">
      <c r="A10829" s="41">
        <v>44416.0</v>
      </c>
      <c r="B10829" s="19">
        <v>955361.0</v>
      </c>
      <c r="C10829" s="19">
        <v>0.0</v>
      </c>
      <c r="D10829" s="42">
        <v>82.0</v>
      </c>
      <c r="E10829" s="43">
        <v>1.0</v>
      </c>
      <c r="F10829" s="19" t="s">
        <v>29</v>
      </c>
      <c r="G10829" s="19" t="s">
        <v>76</v>
      </c>
      <c r="H10829" s="44" t="s">
        <v>75</v>
      </c>
      <c r="I10829" s="19" t="s">
        <v>75</v>
      </c>
    </row>
    <row r="10830">
      <c r="A10830" s="41">
        <v>44413.0</v>
      </c>
      <c r="B10830" s="19">
        <v>953129.0</v>
      </c>
      <c r="C10830" s="19">
        <v>1.0</v>
      </c>
      <c r="D10830" s="42">
        <v>67.8</v>
      </c>
      <c r="E10830" s="43">
        <v>1.0</v>
      </c>
      <c r="F10830" s="19" t="s">
        <v>29</v>
      </c>
      <c r="G10830" s="19" t="s">
        <v>31</v>
      </c>
      <c r="H10830" s="44">
        <v>1.0051737015E10</v>
      </c>
      <c r="I10830" s="19" t="s">
        <v>279</v>
      </c>
    </row>
    <row r="10831">
      <c r="A10831" s="41">
        <v>44422.0</v>
      </c>
      <c r="B10831" s="19">
        <v>960300.0</v>
      </c>
      <c r="C10831" s="19">
        <v>0.0</v>
      </c>
      <c r="D10831" s="42">
        <v>55.7</v>
      </c>
      <c r="E10831" s="43">
        <v>1.0</v>
      </c>
      <c r="F10831" s="19" t="s">
        <v>29</v>
      </c>
      <c r="G10831" s="19" t="s">
        <v>31</v>
      </c>
      <c r="H10831" s="44">
        <v>8.520906157E9</v>
      </c>
      <c r="I10831" s="19" t="s">
        <v>278</v>
      </c>
    </row>
    <row r="10832">
      <c r="A10832" s="41">
        <v>44409.0</v>
      </c>
      <c r="B10832" s="19">
        <v>949524.0</v>
      </c>
      <c r="C10832" s="19">
        <v>0.0</v>
      </c>
      <c r="D10832" s="42">
        <v>5.4</v>
      </c>
      <c r="E10832" s="43">
        <v>1.0</v>
      </c>
      <c r="F10832" s="19" t="s">
        <v>29</v>
      </c>
      <c r="G10832" s="19" t="s">
        <v>31</v>
      </c>
      <c r="H10832" s="44">
        <v>8.520906157E9</v>
      </c>
      <c r="I10832" s="19" t="s">
        <v>278</v>
      </c>
    </row>
    <row r="10833">
      <c r="A10833" s="41">
        <v>44409.0</v>
      </c>
      <c r="B10833" s="19">
        <v>949906.0</v>
      </c>
      <c r="C10833" s="19">
        <v>0.0</v>
      </c>
      <c r="D10833" s="42">
        <v>99.3</v>
      </c>
      <c r="E10833" s="43">
        <v>1.0</v>
      </c>
      <c r="F10833" s="19" t="s">
        <v>29</v>
      </c>
      <c r="G10833" s="19" t="s">
        <v>31</v>
      </c>
      <c r="H10833" s="44">
        <v>8.520906157E9</v>
      </c>
      <c r="I10833" s="19" t="s">
        <v>278</v>
      </c>
    </row>
    <row r="10834">
      <c r="A10834" s="41">
        <v>44410.0</v>
      </c>
      <c r="B10834" s="19">
        <v>950940.0</v>
      </c>
      <c r="C10834" s="19">
        <v>0.0</v>
      </c>
      <c r="D10834" s="42">
        <v>67.5</v>
      </c>
      <c r="E10834" s="43">
        <v>1.0</v>
      </c>
      <c r="F10834" s="19" t="s">
        <v>29</v>
      </c>
      <c r="G10834" s="19" t="s">
        <v>31</v>
      </c>
      <c r="H10834" s="44">
        <v>8.520906157E9</v>
      </c>
      <c r="I10834" s="19" t="s">
        <v>278</v>
      </c>
    </row>
    <row r="10835">
      <c r="A10835" s="41">
        <v>44411.0</v>
      </c>
      <c r="B10835" s="19">
        <v>951529.0</v>
      </c>
      <c r="C10835" s="19">
        <v>0.0</v>
      </c>
      <c r="D10835" s="42">
        <v>89.9</v>
      </c>
      <c r="E10835" s="43">
        <v>1.0</v>
      </c>
      <c r="F10835" s="19" t="s">
        <v>29</v>
      </c>
      <c r="G10835" s="19" t="s">
        <v>31</v>
      </c>
      <c r="H10835" s="44">
        <v>8.520906157E9</v>
      </c>
      <c r="I10835" s="19" t="s">
        <v>278</v>
      </c>
    </row>
    <row r="10836">
      <c r="A10836" s="41">
        <v>44411.0</v>
      </c>
      <c r="B10836" s="19">
        <v>951761.0</v>
      </c>
      <c r="C10836" s="19">
        <v>0.0</v>
      </c>
      <c r="D10836" s="42">
        <v>45.6</v>
      </c>
      <c r="E10836" s="43">
        <v>1.0</v>
      </c>
      <c r="F10836" s="19" t="s">
        <v>29</v>
      </c>
      <c r="G10836" s="19" t="s">
        <v>31</v>
      </c>
      <c r="H10836" s="44">
        <v>8.520906157E9</v>
      </c>
      <c r="I10836" s="19" t="s">
        <v>278</v>
      </c>
    </row>
    <row r="10837">
      <c r="A10837" s="41">
        <v>44416.0</v>
      </c>
      <c r="B10837" s="19">
        <v>955982.0</v>
      </c>
      <c r="C10837" s="19">
        <v>0.0</v>
      </c>
      <c r="D10837" s="42">
        <v>122.3</v>
      </c>
      <c r="E10837" s="43">
        <v>1.0</v>
      </c>
      <c r="F10837" s="19" t="s">
        <v>29</v>
      </c>
      <c r="G10837" s="19" t="s">
        <v>31</v>
      </c>
      <c r="H10837" s="44">
        <v>8.520906157E9</v>
      </c>
      <c r="I10837" s="19" t="s">
        <v>278</v>
      </c>
    </row>
    <row r="10838">
      <c r="A10838" s="41">
        <v>44418.0</v>
      </c>
      <c r="B10838" s="19">
        <v>957835.0</v>
      </c>
      <c r="C10838" s="19">
        <v>1.0</v>
      </c>
      <c r="D10838" s="42">
        <v>127.7</v>
      </c>
      <c r="E10838" s="43">
        <v>1.0</v>
      </c>
      <c r="F10838" s="19" t="s">
        <v>29</v>
      </c>
      <c r="G10838" s="19" t="s">
        <v>31</v>
      </c>
      <c r="H10838" s="44">
        <v>8.520906157E9</v>
      </c>
      <c r="I10838" s="19" t="s">
        <v>278</v>
      </c>
    </row>
    <row r="10839">
      <c r="A10839" s="41">
        <v>44409.0</v>
      </c>
      <c r="B10839" s="19">
        <v>949490.0</v>
      </c>
      <c r="C10839" s="19">
        <v>1.0</v>
      </c>
      <c r="D10839" s="42">
        <v>117.6</v>
      </c>
      <c r="E10839" s="43">
        <v>1.0</v>
      </c>
      <c r="F10839" s="19" t="s">
        <v>29</v>
      </c>
      <c r="G10839" s="19" t="s">
        <v>31</v>
      </c>
      <c r="H10839" s="44">
        <v>8.520906157E9</v>
      </c>
      <c r="I10839" s="19" t="s">
        <v>278</v>
      </c>
    </row>
    <row r="10840">
      <c r="A10840" s="41">
        <v>44411.0</v>
      </c>
      <c r="B10840" s="19">
        <v>951951.0</v>
      </c>
      <c r="C10840" s="19">
        <v>0.0</v>
      </c>
      <c r="D10840" s="42">
        <v>85.7</v>
      </c>
      <c r="E10840" s="43">
        <v>1.0</v>
      </c>
      <c r="F10840" s="19" t="s">
        <v>29</v>
      </c>
      <c r="G10840" s="19" t="s">
        <v>31</v>
      </c>
      <c r="H10840" s="44">
        <v>8.520906157E9</v>
      </c>
      <c r="I10840" s="19" t="s">
        <v>278</v>
      </c>
    </row>
    <row r="10841">
      <c r="A10841" s="41">
        <v>44412.0</v>
      </c>
      <c r="B10841" s="19">
        <v>952506.0</v>
      </c>
      <c r="C10841" s="19">
        <v>0.0</v>
      </c>
      <c r="D10841" s="42">
        <v>25.5</v>
      </c>
      <c r="E10841" s="43">
        <v>1.0</v>
      </c>
      <c r="F10841" s="19" t="s">
        <v>29</v>
      </c>
      <c r="G10841" s="19" t="s">
        <v>31</v>
      </c>
      <c r="H10841" s="44">
        <v>8.520906157E9</v>
      </c>
      <c r="I10841" s="19" t="s">
        <v>278</v>
      </c>
    </row>
    <row r="10842">
      <c r="A10842" s="41">
        <v>44412.0</v>
      </c>
      <c r="B10842" s="19">
        <v>952230.0</v>
      </c>
      <c r="C10842" s="19">
        <v>0.0</v>
      </c>
      <c r="D10842" s="42">
        <v>6.8</v>
      </c>
      <c r="E10842" s="43">
        <v>1.0</v>
      </c>
      <c r="F10842" s="19" t="s">
        <v>29</v>
      </c>
      <c r="G10842" s="19" t="s">
        <v>31</v>
      </c>
      <c r="H10842" s="44">
        <v>8.520906157E9</v>
      </c>
      <c r="I10842" s="19" t="s">
        <v>278</v>
      </c>
    </row>
    <row r="10843">
      <c r="A10843" s="41">
        <v>44415.0</v>
      </c>
      <c r="B10843" s="19">
        <v>954823.0</v>
      </c>
      <c r="C10843" s="19">
        <v>0.0</v>
      </c>
      <c r="D10843" s="42">
        <v>85.0</v>
      </c>
      <c r="E10843" s="43">
        <v>1.0</v>
      </c>
      <c r="F10843" s="19" t="s">
        <v>29</v>
      </c>
      <c r="G10843" s="19" t="s">
        <v>31</v>
      </c>
      <c r="H10843" s="44">
        <v>8.520906157E9</v>
      </c>
      <c r="I10843" s="19" t="s">
        <v>278</v>
      </c>
    </row>
    <row r="10844">
      <c r="A10844" s="41">
        <v>44416.0</v>
      </c>
      <c r="B10844" s="19">
        <v>956135.0</v>
      </c>
      <c r="C10844" s="19">
        <v>1.0</v>
      </c>
      <c r="D10844" s="42">
        <v>14.3</v>
      </c>
      <c r="E10844" s="43">
        <v>1.0</v>
      </c>
      <c r="F10844" s="19" t="s">
        <v>29</v>
      </c>
      <c r="G10844" s="19" t="s">
        <v>31</v>
      </c>
      <c r="H10844" s="44">
        <v>8.520906157E9</v>
      </c>
      <c r="I10844" s="19" t="s">
        <v>278</v>
      </c>
    </row>
    <row r="10845">
      <c r="A10845" s="41">
        <v>44417.0</v>
      </c>
      <c r="B10845" s="19">
        <v>956518.0</v>
      </c>
      <c r="C10845" s="19">
        <v>1.0</v>
      </c>
      <c r="D10845" s="42">
        <v>34.8</v>
      </c>
      <c r="E10845" s="43">
        <v>1.0</v>
      </c>
      <c r="F10845" s="19" t="s">
        <v>29</v>
      </c>
      <c r="G10845" s="19" t="s">
        <v>31</v>
      </c>
      <c r="H10845" s="44">
        <v>8.520906157E9</v>
      </c>
      <c r="I10845" s="19" t="s">
        <v>278</v>
      </c>
    </row>
    <row r="10846">
      <c r="A10846" s="41">
        <v>44419.0</v>
      </c>
      <c r="B10846" s="19">
        <v>958465.0</v>
      </c>
      <c r="C10846" s="19">
        <v>0.0</v>
      </c>
      <c r="D10846" s="42">
        <v>12.8</v>
      </c>
      <c r="E10846" s="43">
        <v>1.0</v>
      </c>
      <c r="F10846" s="19" t="s">
        <v>29</v>
      </c>
      <c r="G10846" s="19" t="s">
        <v>31</v>
      </c>
      <c r="H10846" s="44">
        <v>8.520906157E9</v>
      </c>
      <c r="I10846" s="19" t="s">
        <v>278</v>
      </c>
    </row>
    <row r="10847">
      <c r="A10847" s="41">
        <v>44410.0</v>
      </c>
      <c r="B10847" s="19">
        <v>950201.0</v>
      </c>
      <c r="C10847" s="19">
        <v>0.0</v>
      </c>
      <c r="D10847" s="42">
        <v>33.5</v>
      </c>
      <c r="E10847" s="43">
        <v>1.0</v>
      </c>
      <c r="F10847" s="19" t="s">
        <v>29</v>
      </c>
      <c r="G10847" s="19" t="s">
        <v>31</v>
      </c>
      <c r="H10847" s="44">
        <v>1.0051737015E10</v>
      </c>
      <c r="I10847" s="19" t="s">
        <v>279</v>
      </c>
    </row>
    <row r="10848">
      <c r="A10848" s="41">
        <v>44412.0</v>
      </c>
      <c r="B10848" s="19">
        <v>952326.0</v>
      </c>
      <c r="C10848" s="19">
        <v>1.0</v>
      </c>
      <c r="D10848" s="42">
        <v>83.7</v>
      </c>
      <c r="E10848" s="43">
        <v>1.0</v>
      </c>
      <c r="F10848" s="19" t="s">
        <v>29</v>
      </c>
      <c r="G10848" s="19" t="s">
        <v>31</v>
      </c>
      <c r="H10848" s="44">
        <v>8.520906157E9</v>
      </c>
      <c r="I10848" s="19" t="s">
        <v>278</v>
      </c>
    </row>
    <row r="10849">
      <c r="A10849" s="41">
        <v>44414.0</v>
      </c>
      <c r="B10849" s="19">
        <v>954003.0</v>
      </c>
      <c r="C10849" s="19">
        <v>0.0</v>
      </c>
      <c r="D10849" s="42">
        <v>39.2</v>
      </c>
      <c r="E10849" s="43">
        <v>1.0</v>
      </c>
      <c r="F10849" s="19" t="s">
        <v>29</v>
      </c>
      <c r="G10849" s="19" t="s">
        <v>31</v>
      </c>
      <c r="H10849" s="44">
        <v>8.520906157E9</v>
      </c>
      <c r="I10849" s="19" t="s">
        <v>278</v>
      </c>
    </row>
    <row r="10850">
      <c r="A10850" s="41">
        <v>44417.0</v>
      </c>
      <c r="B10850" s="19">
        <v>956985.0</v>
      </c>
      <c r="C10850" s="19">
        <v>1.0</v>
      </c>
      <c r="D10850" s="42">
        <v>37.2</v>
      </c>
      <c r="E10850" s="43">
        <v>1.0</v>
      </c>
      <c r="F10850" s="19" t="s">
        <v>29</v>
      </c>
      <c r="G10850" s="19" t="s">
        <v>31</v>
      </c>
      <c r="H10850" s="44">
        <v>8.520906157E9</v>
      </c>
      <c r="I10850" s="19" t="s">
        <v>278</v>
      </c>
    </row>
    <row r="10851">
      <c r="A10851" s="41">
        <v>44417.0</v>
      </c>
      <c r="B10851" s="19">
        <v>957060.0</v>
      </c>
      <c r="C10851" s="19">
        <v>0.0</v>
      </c>
      <c r="D10851" s="42">
        <v>82.6</v>
      </c>
      <c r="E10851" s="43">
        <v>1.0</v>
      </c>
      <c r="F10851" s="19" t="s">
        <v>29</v>
      </c>
      <c r="G10851" s="19" t="s">
        <v>31</v>
      </c>
      <c r="H10851" s="44">
        <v>8.520906157E9</v>
      </c>
      <c r="I10851" s="19" t="s">
        <v>278</v>
      </c>
    </row>
    <row r="10852">
      <c r="A10852" s="41">
        <v>44422.0</v>
      </c>
      <c r="B10852" s="19">
        <v>960107.0</v>
      </c>
      <c r="C10852" s="19">
        <v>1.0</v>
      </c>
      <c r="D10852" s="42">
        <v>26.3</v>
      </c>
      <c r="E10852" s="43">
        <v>1.0</v>
      </c>
      <c r="F10852" s="19" t="s">
        <v>29</v>
      </c>
      <c r="G10852" s="19" t="s">
        <v>31</v>
      </c>
      <c r="H10852" s="44">
        <v>8.520906157E9</v>
      </c>
      <c r="I10852" s="19" t="s">
        <v>278</v>
      </c>
    </row>
    <row r="10853">
      <c r="A10853" s="41">
        <v>44412.0</v>
      </c>
      <c r="B10853" s="19">
        <v>952656.0</v>
      </c>
      <c r="C10853" s="19">
        <v>1.0</v>
      </c>
      <c r="D10853" s="42">
        <v>38.7</v>
      </c>
      <c r="E10853" s="43">
        <v>1.0</v>
      </c>
      <c r="F10853" s="19" t="s">
        <v>29</v>
      </c>
      <c r="G10853" s="19" t="s">
        <v>31</v>
      </c>
      <c r="H10853" s="44">
        <v>8.520906157E9</v>
      </c>
      <c r="I10853" s="19" t="s">
        <v>278</v>
      </c>
    </row>
    <row r="10854">
      <c r="A10854" s="41">
        <v>44419.0</v>
      </c>
      <c r="B10854" s="19">
        <v>958134.0</v>
      </c>
      <c r="C10854" s="19">
        <v>0.0</v>
      </c>
      <c r="D10854" s="42">
        <v>11.7</v>
      </c>
      <c r="E10854" s="43">
        <v>1.0</v>
      </c>
      <c r="F10854" s="19" t="s">
        <v>29</v>
      </c>
      <c r="G10854" s="19" t="s">
        <v>31</v>
      </c>
      <c r="H10854" s="44">
        <v>8.520906157E9</v>
      </c>
      <c r="I10854" s="19" t="s">
        <v>278</v>
      </c>
    </row>
    <row r="10855">
      <c r="A10855" s="41">
        <v>44410.0</v>
      </c>
      <c r="B10855" s="19">
        <v>950382.0</v>
      </c>
      <c r="C10855" s="19">
        <v>0.0</v>
      </c>
      <c r="D10855" s="42">
        <v>55.5</v>
      </c>
      <c r="E10855" s="43">
        <v>1.0</v>
      </c>
      <c r="F10855" s="19" t="s">
        <v>29</v>
      </c>
      <c r="G10855" s="19" t="s">
        <v>31</v>
      </c>
      <c r="H10855" s="44">
        <v>8.520906157E9</v>
      </c>
      <c r="I10855" s="19" t="s">
        <v>278</v>
      </c>
    </row>
    <row r="10856">
      <c r="A10856" s="41">
        <v>44411.0</v>
      </c>
      <c r="B10856" s="19">
        <v>951113.0</v>
      </c>
      <c r="C10856" s="19">
        <v>0.0</v>
      </c>
      <c r="D10856" s="42">
        <v>61.9</v>
      </c>
      <c r="E10856" s="43">
        <v>1.0</v>
      </c>
      <c r="F10856" s="19" t="s">
        <v>29</v>
      </c>
      <c r="G10856" s="19" t="s">
        <v>31</v>
      </c>
      <c r="H10856" s="44">
        <v>8.520906157E9</v>
      </c>
      <c r="I10856" s="19" t="s">
        <v>278</v>
      </c>
    </row>
    <row r="10857">
      <c r="A10857" s="41">
        <v>44416.0</v>
      </c>
      <c r="B10857" s="19">
        <v>956072.0</v>
      </c>
      <c r="C10857" s="19">
        <v>1.0</v>
      </c>
      <c r="D10857" s="42">
        <v>74.8</v>
      </c>
      <c r="E10857" s="43">
        <v>1.0</v>
      </c>
      <c r="F10857" s="19" t="s">
        <v>29</v>
      </c>
      <c r="G10857" s="19" t="s">
        <v>31</v>
      </c>
      <c r="H10857" s="44">
        <v>8.520906157E9</v>
      </c>
      <c r="I10857" s="19" t="s">
        <v>278</v>
      </c>
    </row>
    <row r="10858">
      <c r="A10858" s="41">
        <v>44417.0</v>
      </c>
      <c r="B10858" s="19">
        <v>957026.0</v>
      </c>
      <c r="C10858" s="19">
        <v>0.0</v>
      </c>
      <c r="D10858" s="42">
        <v>53.1</v>
      </c>
      <c r="E10858" s="43">
        <v>1.0</v>
      </c>
      <c r="F10858" s="19" t="s">
        <v>29</v>
      </c>
      <c r="G10858" s="19" t="s">
        <v>31</v>
      </c>
      <c r="H10858" s="44">
        <v>8.520906157E9</v>
      </c>
      <c r="I10858" s="19" t="s">
        <v>278</v>
      </c>
    </row>
    <row r="10859">
      <c r="A10859" s="41">
        <v>44420.0</v>
      </c>
      <c r="B10859" s="19">
        <v>959092.0</v>
      </c>
      <c r="C10859" s="19">
        <v>1.0</v>
      </c>
      <c r="D10859" s="42">
        <v>57.6</v>
      </c>
      <c r="E10859" s="43">
        <v>1.0</v>
      </c>
      <c r="F10859" s="19" t="s">
        <v>29</v>
      </c>
      <c r="G10859" s="19" t="s">
        <v>31</v>
      </c>
      <c r="H10859" s="44">
        <v>8.520906157E9</v>
      </c>
      <c r="I10859" s="19" t="s">
        <v>278</v>
      </c>
    </row>
    <row r="10860">
      <c r="A10860" s="41">
        <v>44422.0</v>
      </c>
      <c r="B10860" s="19">
        <v>960254.0</v>
      </c>
      <c r="C10860" s="19">
        <v>1.0</v>
      </c>
      <c r="D10860" s="42">
        <v>51.3</v>
      </c>
      <c r="E10860" s="43">
        <v>1.0</v>
      </c>
      <c r="F10860" s="19" t="s">
        <v>29</v>
      </c>
      <c r="G10860" s="19" t="s">
        <v>31</v>
      </c>
      <c r="H10860" s="44">
        <v>8.520906157E9</v>
      </c>
      <c r="I10860" s="19" t="s">
        <v>278</v>
      </c>
    </row>
    <row r="10861">
      <c r="A10861" s="41">
        <v>44409.0</v>
      </c>
      <c r="B10861" s="19">
        <v>949930.0</v>
      </c>
      <c r="C10861" s="19">
        <v>0.0</v>
      </c>
      <c r="D10861" s="42">
        <v>12.5</v>
      </c>
      <c r="E10861" s="43">
        <v>1.0</v>
      </c>
      <c r="F10861" s="19" t="s">
        <v>29</v>
      </c>
      <c r="G10861" s="19" t="s">
        <v>31</v>
      </c>
      <c r="H10861" s="44">
        <v>8.520906157E9</v>
      </c>
      <c r="I10861" s="19" t="s">
        <v>278</v>
      </c>
    </row>
    <row r="10862">
      <c r="A10862" s="41">
        <v>44416.0</v>
      </c>
      <c r="B10862" s="19">
        <v>955266.0</v>
      </c>
      <c r="C10862" s="19">
        <v>0.0</v>
      </c>
      <c r="D10862" s="42">
        <v>50.0</v>
      </c>
      <c r="E10862" s="43">
        <v>1.0</v>
      </c>
      <c r="F10862" s="19" t="s">
        <v>29</v>
      </c>
      <c r="G10862" s="19" t="s">
        <v>31</v>
      </c>
      <c r="H10862" s="44">
        <v>8.520906157E9</v>
      </c>
      <c r="I10862" s="19" t="s">
        <v>278</v>
      </c>
    </row>
    <row r="10863">
      <c r="A10863" s="41">
        <v>44418.0</v>
      </c>
      <c r="B10863" s="19">
        <v>957680.0</v>
      </c>
      <c r="C10863" s="19">
        <v>0.0</v>
      </c>
      <c r="D10863" s="42">
        <v>49.0</v>
      </c>
      <c r="E10863" s="43">
        <v>1.0</v>
      </c>
      <c r="F10863" s="19" t="s">
        <v>29</v>
      </c>
      <c r="G10863" s="19" t="s">
        <v>31</v>
      </c>
      <c r="H10863" s="44">
        <v>8.520906157E9</v>
      </c>
      <c r="I10863" s="19" t="s">
        <v>278</v>
      </c>
    </row>
    <row r="10864">
      <c r="A10864" s="41">
        <v>44420.0</v>
      </c>
      <c r="B10864" s="19">
        <v>959089.0</v>
      </c>
      <c r="C10864" s="19">
        <v>0.0</v>
      </c>
      <c r="D10864" s="42">
        <v>18.6</v>
      </c>
      <c r="E10864" s="43">
        <v>1.0</v>
      </c>
      <c r="F10864" s="19" t="s">
        <v>29</v>
      </c>
      <c r="G10864" s="19" t="s">
        <v>31</v>
      </c>
      <c r="H10864" s="44">
        <v>8.520906157E9</v>
      </c>
      <c r="I10864" s="19" t="s">
        <v>278</v>
      </c>
    </row>
    <row r="10865">
      <c r="A10865" s="41">
        <v>44409.0</v>
      </c>
      <c r="B10865" s="19">
        <v>949669.0</v>
      </c>
      <c r="C10865" s="19">
        <v>1.0</v>
      </c>
      <c r="D10865" s="42">
        <v>31.3</v>
      </c>
      <c r="E10865" s="43">
        <v>1.0</v>
      </c>
      <c r="F10865" s="19" t="s">
        <v>29</v>
      </c>
      <c r="G10865" s="19" t="s">
        <v>31</v>
      </c>
      <c r="H10865" s="44">
        <v>8.520906157E9</v>
      </c>
      <c r="I10865" s="19" t="s">
        <v>278</v>
      </c>
    </row>
    <row r="10866">
      <c r="A10866" s="41">
        <v>44418.0</v>
      </c>
      <c r="B10866" s="19">
        <v>957606.0</v>
      </c>
      <c r="C10866" s="19">
        <v>0.0</v>
      </c>
      <c r="D10866" s="42">
        <v>35.2</v>
      </c>
      <c r="E10866" s="43">
        <v>1.0</v>
      </c>
      <c r="F10866" s="19" t="s">
        <v>29</v>
      </c>
      <c r="G10866" s="19" t="s">
        <v>31</v>
      </c>
      <c r="H10866" s="44">
        <v>8.520906157E9</v>
      </c>
      <c r="I10866" s="19" t="s">
        <v>278</v>
      </c>
    </row>
    <row r="10867">
      <c r="A10867" s="41">
        <v>44419.0</v>
      </c>
      <c r="B10867" s="19">
        <v>958172.0</v>
      </c>
      <c r="C10867" s="19">
        <v>0.0</v>
      </c>
      <c r="D10867" s="42">
        <v>16.7</v>
      </c>
      <c r="E10867" s="43">
        <v>1.0</v>
      </c>
      <c r="F10867" s="19" t="s">
        <v>29</v>
      </c>
      <c r="G10867" s="19" t="s">
        <v>31</v>
      </c>
      <c r="H10867" s="44">
        <v>8.520906157E9</v>
      </c>
      <c r="I10867" s="19" t="s">
        <v>278</v>
      </c>
    </row>
    <row r="10868">
      <c r="A10868" s="41">
        <v>44416.0</v>
      </c>
      <c r="B10868" s="19">
        <v>955590.0</v>
      </c>
      <c r="C10868" s="19">
        <v>0.0</v>
      </c>
      <c r="D10868" s="42">
        <v>72.9</v>
      </c>
      <c r="E10868" s="43">
        <v>1.0</v>
      </c>
      <c r="F10868" s="19" t="s">
        <v>29</v>
      </c>
      <c r="G10868" s="19" t="s">
        <v>31</v>
      </c>
      <c r="H10868" s="44">
        <v>1.0051737015E10</v>
      </c>
      <c r="I10868" s="19" t="s">
        <v>279</v>
      </c>
    </row>
    <row r="10869">
      <c r="A10869" s="41">
        <v>44417.0</v>
      </c>
      <c r="B10869" s="19">
        <v>956401.0</v>
      </c>
      <c r="C10869" s="19">
        <v>1.0</v>
      </c>
      <c r="D10869" s="42">
        <v>66.0</v>
      </c>
      <c r="E10869" s="43">
        <v>1.0</v>
      </c>
      <c r="F10869" s="19" t="s">
        <v>29</v>
      </c>
      <c r="G10869" s="19" t="s">
        <v>31</v>
      </c>
      <c r="H10869" s="44">
        <v>8.520906157E9</v>
      </c>
      <c r="I10869" s="19" t="s">
        <v>278</v>
      </c>
    </row>
    <row r="10870">
      <c r="A10870" s="41">
        <v>44420.0</v>
      </c>
      <c r="B10870" s="19">
        <v>958978.0</v>
      </c>
      <c r="C10870" s="19">
        <v>0.0</v>
      </c>
      <c r="D10870" s="42">
        <v>34.1</v>
      </c>
      <c r="E10870" s="43">
        <v>1.0</v>
      </c>
      <c r="F10870" s="19" t="s">
        <v>29</v>
      </c>
      <c r="G10870" s="19" t="s">
        <v>31</v>
      </c>
      <c r="H10870" s="44">
        <v>8.520906157E9</v>
      </c>
      <c r="I10870" s="19" t="s">
        <v>278</v>
      </c>
    </row>
    <row r="10871">
      <c r="A10871" s="41">
        <v>44421.0</v>
      </c>
      <c r="B10871" s="19">
        <v>959939.0</v>
      </c>
      <c r="C10871" s="19">
        <v>0.0</v>
      </c>
      <c r="D10871" s="42">
        <v>64.3</v>
      </c>
      <c r="E10871" s="43">
        <v>1.0</v>
      </c>
      <c r="F10871" s="19" t="s">
        <v>29</v>
      </c>
      <c r="G10871" s="19" t="s">
        <v>31</v>
      </c>
      <c r="H10871" s="44">
        <v>8.520906157E9</v>
      </c>
      <c r="I10871" s="19" t="s">
        <v>278</v>
      </c>
    </row>
    <row r="10872">
      <c r="A10872" s="41">
        <v>44421.0</v>
      </c>
      <c r="B10872" s="19">
        <v>959870.0</v>
      </c>
      <c r="C10872" s="19">
        <v>0.0</v>
      </c>
      <c r="D10872" s="42">
        <v>25.9</v>
      </c>
      <c r="E10872" s="43">
        <v>1.0</v>
      </c>
      <c r="F10872" s="19" t="s">
        <v>29</v>
      </c>
      <c r="G10872" s="19" t="s">
        <v>31</v>
      </c>
      <c r="H10872" s="44">
        <v>8.520906157E9</v>
      </c>
      <c r="I10872" s="19" t="s">
        <v>278</v>
      </c>
    </row>
    <row r="10873">
      <c r="A10873" s="41">
        <v>44409.0</v>
      </c>
      <c r="B10873" s="19">
        <v>949258.0</v>
      </c>
      <c r="C10873" s="19">
        <v>0.0</v>
      </c>
      <c r="D10873" s="42">
        <v>16.6</v>
      </c>
      <c r="E10873" s="43">
        <v>1.0</v>
      </c>
      <c r="F10873" s="19" t="s">
        <v>29</v>
      </c>
      <c r="G10873" s="19" t="s">
        <v>31</v>
      </c>
      <c r="H10873" s="44">
        <v>8.520906157E9</v>
      </c>
      <c r="I10873" s="19" t="s">
        <v>278</v>
      </c>
    </row>
    <row r="10874">
      <c r="A10874" s="41">
        <v>44412.0</v>
      </c>
      <c r="B10874" s="19">
        <v>952520.0</v>
      </c>
      <c r="C10874" s="19">
        <v>1.0</v>
      </c>
      <c r="D10874" s="42">
        <v>52.4</v>
      </c>
      <c r="E10874" s="43">
        <v>1.0</v>
      </c>
      <c r="F10874" s="19" t="s">
        <v>29</v>
      </c>
      <c r="G10874" s="19" t="s">
        <v>31</v>
      </c>
      <c r="H10874" s="44">
        <v>8.520906157E9</v>
      </c>
      <c r="I10874" s="19" t="s">
        <v>278</v>
      </c>
    </row>
    <row r="10875">
      <c r="A10875" s="41">
        <v>44414.0</v>
      </c>
      <c r="B10875" s="19">
        <v>954207.0</v>
      </c>
      <c r="C10875" s="19">
        <v>0.0</v>
      </c>
      <c r="D10875" s="42">
        <v>39.4</v>
      </c>
      <c r="E10875" s="43">
        <v>1.0</v>
      </c>
      <c r="F10875" s="19" t="s">
        <v>29</v>
      </c>
      <c r="G10875" s="19" t="s">
        <v>31</v>
      </c>
      <c r="H10875" s="44">
        <v>8.520906157E9</v>
      </c>
      <c r="I10875" s="19" t="s">
        <v>278</v>
      </c>
    </row>
    <row r="10876">
      <c r="A10876" s="41">
        <v>44414.0</v>
      </c>
      <c r="B10876" s="19">
        <v>954120.0</v>
      </c>
      <c r="C10876" s="19">
        <v>0.0</v>
      </c>
      <c r="D10876" s="42">
        <v>81.5</v>
      </c>
      <c r="E10876" s="43">
        <v>1.0</v>
      </c>
      <c r="F10876" s="19" t="s">
        <v>29</v>
      </c>
      <c r="G10876" s="19" t="s">
        <v>31</v>
      </c>
      <c r="H10876" s="44">
        <v>8.520906157E9</v>
      </c>
      <c r="I10876" s="19" t="s">
        <v>278</v>
      </c>
    </row>
    <row r="10877">
      <c r="A10877" s="41">
        <v>44418.0</v>
      </c>
      <c r="B10877" s="19">
        <v>957866.0</v>
      </c>
      <c r="C10877" s="19">
        <v>0.0</v>
      </c>
      <c r="D10877" s="42">
        <v>11.9</v>
      </c>
      <c r="E10877" s="43">
        <v>1.0</v>
      </c>
      <c r="F10877" s="19" t="s">
        <v>29</v>
      </c>
      <c r="G10877" s="19" t="s">
        <v>31</v>
      </c>
      <c r="H10877" s="44">
        <v>8.520906157E9</v>
      </c>
      <c r="I10877" s="19" t="s">
        <v>278</v>
      </c>
    </row>
    <row r="10878">
      <c r="A10878" s="41">
        <v>44418.0</v>
      </c>
      <c r="B10878" s="19">
        <v>957714.0</v>
      </c>
      <c r="C10878" s="19">
        <v>0.0</v>
      </c>
      <c r="D10878" s="42">
        <v>28.3</v>
      </c>
      <c r="E10878" s="43">
        <v>1.0</v>
      </c>
      <c r="F10878" s="19" t="s">
        <v>29</v>
      </c>
      <c r="G10878" s="19" t="s">
        <v>31</v>
      </c>
      <c r="H10878" s="44">
        <v>8.520906157E9</v>
      </c>
      <c r="I10878" s="19" t="s">
        <v>278</v>
      </c>
    </row>
    <row r="10879">
      <c r="A10879" s="41">
        <v>44418.0</v>
      </c>
      <c r="B10879" s="19">
        <v>957384.0</v>
      </c>
      <c r="C10879" s="19">
        <v>0.0</v>
      </c>
      <c r="D10879" s="42">
        <v>112.6</v>
      </c>
      <c r="E10879" s="43">
        <v>1.0</v>
      </c>
      <c r="F10879" s="19" t="s">
        <v>29</v>
      </c>
      <c r="G10879" s="19" t="s">
        <v>31</v>
      </c>
      <c r="H10879" s="44">
        <v>8.520906157E9</v>
      </c>
      <c r="I10879" s="19" t="s">
        <v>278</v>
      </c>
    </row>
    <row r="10880">
      <c r="A10880" s="41">
        <v>44418.0</v>
      </c>
      <c r="B10880" s="19">
        <v>957755.0</v>
      </c>
      <c r="C10880" s="19">
        <v>0.0</v>
      </c>
      <c r="D10880" s="42">
        <v>32.4</v>
      </c>
      <c r="E10880" s="43">
        <v>1.0</v>
      </c>
      <c r="F10880" s="19" t="s">
        <v>29</v>
      </c>
      <c r="G10880" s="19" t="s">
        <v>31</v>
      </c>
      <c r="H10880" s="44">
        <v>8.520906157E9</v>
      </c>
      <c r="I10880" s="19" t="s">
        <v>278</v>
      </c>
    </row>
    <row r="10881">
      <c r="A10881" s="41">
        <v>44419.0</v>
      </c>
      <c r="B10881" s="19">
        <v>958479.0</v>
      </c>
      <c r="C10881" s="19">
        <v>0.0</v>
      </c>
      <c r="D10881" s="42">
        <v>6.8</v>
      </c>
      <c r="E10881" s="43">
        <v>1.0</v>
      </c>
      <c r="F10881" s="19" t="s">
        <v>29</v>
      </c>
      <c r="G10881" s="19" t="s">
        <v>31</v>
      </c>
      <c r="H10881" s="44">
        <v>8.520906157E9</v>
      </c>
      <c r="I10881" s="19" t="s">
        <v>278</v>
      </c>
    </row>
    <row r="10882">
      <c r="A10882" s="41">
        <v>44421.0</v>
      </c>
      <c r="B10882" s="19">
        <v>959409.0</v>
      </c>
      <c r="C10882" s="19">
        <v>0.0</v>
      </c>
      <c r="D10882" s="42">
        <v>18.2</v>
      </c>
      <c r="E10882" s="43">
        <v>1.0</v>
      </c>
      <c r="F10882" s="19" t="s">
        <v>29</v>
      </c>
      <c r="G10882" s="19" t="s">
        <v>31</v>
      </c>
      <c r="H10882" s="44">
        <v>8.520906157E9</v>
      </c>
      <c r="I10882" s="19" t="s">
        <v>278</v>
      </c>
    </row>
    <row r="10883">
      <c r="A10883" s="41">
        <v>44422.0</v>
      </c>
      <c r="B10883" s="19">
        <v>960413.0</v>
      </c>
      <c r="C10883" s="19">
        <v>1.0</v>
      </c>
      <c r="D10883" s="42">
        <v>10.0</v>
      </c>
      <c r="E10883" s="43">
        <v>1.0</v>
      </c>
      <c r="F10883" s="19" t="s">
        <v>29</v>
      </c>
      <c r="G10883" s="19" t="s">
        <v>31</v>
      </c>
      <c r="H10883" s="44">
        <v>8.520906157E9</v>
      </c>
      <c r="I10883" s="19" t="s">
        <v>278</v>
      </c>
    </row>
    <row r="10884">
      <c r="A10884" s="41">
        <v>44423.0</v>
      </c>
      <c r="B10884" s="19">
        <v>960477.0</v>
      </c>
      <c r="C10884" s="19">
        <v>1.0</v>
      </c>
      <c r="D10884" s="42">
        <v>6.6</v>
      </c>
      <c r="E10884" s="43">
        <v>1.0</v>
      </c>
      <c r="F10884" s="19" t="s">
        <v>29</v>
      </c>
      <c r="G10884" s="19" t="s">
        <v>31</v>
      </c>
      <c r="H10884" s="44">
        <v>8.520906157E9</v>
      </c>
      <c r="I10884" s="19" t="s">
        <v>278</v>
      </c>
    </row>
    <row r="10885">
      <c r="A10885" s="41">
        <v>44413.0</v>
      </c>
      <c r="B10885" s="19">
        <v>953883.0</v>
      </c>
      <c r="C10885" s="19">
        <v>0.0</v>
      </c>
      <c r="D10885" s="42">
        <v>111.9</v>
      </c>
      <c r="E10885" s="43">
        <v>1.0</v>
      </c>
      <c r="F10885" s="19" t="s">
        <v>29</v>
      </c>
      <c r="G10885" s="19" t="s">
        <v>31</v>
      </c>
      <c r="H10885" s="44">
        <v>8.520906157E9</v>
      </c>
      <c r="I10885" s="19" t="s">
        <v>278</v>
      </c>
    </row>
    <row r="10886">
      <c r="A10886" s="41">
        <v>44413.0</v>
      </c>
      <c r="B10886" s="19">
        <v>953012.0</v>
      </c>
      <c r="C10886" s="19">
        <v>1.0</v>
      </c>
      <c r="D10886" s="42">
        <v>16.6</v>
      </c>
      <c r="E10886" s="43">
        <v>1.0</v>
      </c>
      <c r="F10886" s="19" t="s">
        <v>29</v>
      </c>
      <c r="G10886" s="19" t="s">
        <v>31</v>
      </c>
      <c r="H10886" s="44">
        <v>8.520906157E9</v>
      </c>
      <c r="I10886" s="19" t="s">
        <v>278</v>
      </c>
    </row>
    <row r="10887">
      <c r="A10887" s="41">
        <v>44413.0</v>
      </c>
      <c r="B10887" s="19">
        <v>953169.0</v>
      </c>
      <c r="C10887" s="19">
        <v>0.0</v>
      </c>
      <c r="D10887" s="42">
        <v>63.0</v>
      </c>
      <c r="E10887" s="43">
        <v>1.0</v>
      </c>
      <c r="F10887" s="19" t="s">
        <v>29</v>
      </c>
      <c r="G10887" s="19" t="s">
        <v>31</v>
      </c>
      <c r="H10887" s="44">
        <v>8.520906157E9</v>
      </c>
      <c r="I10887" s="19" t="s">
        <v>278</v>
      </c>
    </row>
    <row r="10888">
      <c r="A10888" s="41">
        <v>44414.0</v>
      </c>
      <c r="B10888" s="19">
        <v>954144.0</v>
      </c>
      <c r="C10888" s="19">
        <v>0.0</v>
      </c>
      <c r="D10888" s="42">
        <v>73.5</v>
      </c>
      <c r="E10888" s="43">
        <v>1.0</v>
      </c>
      <c r="F10888" s="19" t="s">
        <v>29</v>
      </c>
      <c r="G10888" s="19" t="s">
        <v>31</v>
      </c>
      <c r="H10888" s="44">
        <v>8.520906157E9</v>
      </c>
      <c r="I10888" s="19" t="s">
        <v>278</v>
      </c>
    </row>
    <row r="10889">
      <c r="A10889" s="41">
        <v>44416.0</v>
      </c>
      <c r="B10889" s="19">
        <v>956209.0</v>
      </c>
      <c r="C10889" s="19">
        <v>0.0</v>
      </c>
      <c r="D10889" s="42">
        <v>30.1</v>
      </c>
      <c r="E10889" s="43">
        <v>1.0</v>
      </c>
      <c r="F10889" s="19" t="s">
        <v>29</v>
      </c>
      <c r="G10889" s="19" t="s">
        <v>31</v>
      </c>
      <c r="H10889" s="44">
        <v>8.520906157E9</v>
      </c>
      <c r="I10889" s="19" t="s">
        <v>278</v>
      </c>
    </row>
    <row r="10890">
      <c r="A10890" s="41">
        <v>44418.0</v>
      </c>
      <c r="B10890" s="19">
        <v>957839.0</v>
      </c>
      <c r="C10890" s="19">
        <v>0.0</v>
      </c>
      <c r="D10890" s="42">
        <v>92.8</v>
      </c>
      <c r="E10890" s="43">
        <v>1.0</v>
      </c>
      <c r="F10890" s="19" t="s">
        <v>29</v>
      </c>
      <c r="G10890" s="19" t="s">
        <v>31</v>
      </c>
      <c r="H10890" s="44">
        <v>8.520906157E9</v>
      </c>
      <c r="I10890" s="19" t="s">
        <v>278</v>
      </c>
    </row>
    <row r="10891">
      <c r="A10891" s="41">
        <v>44419.0</v>
      </c>
      <c r="B10891" s="19">
        <v>958070.0</v>
      </c>
      <c r="C10891" s="19">
        <v>0.0</v>
      </c>
      <c r="D10891" s="42">
        <v>37.0</v>
      </c>
      <c r="E10891" s="43">
        <v>1.0</v>
      </c>
      <c r="F10891" s="19" t="s">
        <v>29</v>
      </c>
      <c r="G10891" s="19" t="s">
        <v>31</v>
      </c>
      <c r="H10891" s="44">
        <v>8.520906157E9</v>
      </c>
      <c r="I10891" s="19" t="s">
        <v>278</v>
      </c>
    </row>
    <row r="10892">
      <c r="A10892" s="41">
        <v>44410.0</v>
      </c>
      <c r="B10892" s="19">
        <v>950255.0</v>
      </c>
      <c r="C10892" s="19">
        <v>0.0</v>
      </c>
      <c r="D10892" s="42">
        <v>128.4</v>
      </c>
      <c r="E10892" s="43">
        <v>1.0</v>
      </c>
      <c r="F10892" s="19" t="s">
        <v>29</v>
      </c>
      <c r="G10892" s="19" t="s">
        <v>31</v>
      </c>
      <c r="H10892" s="44">
        <v>8.520906157E9</v>
      </c>
      <c r="I10892" s="19" t="s">
        <v>278</v>
      </c>
    </row>
    <row r="10893">
      <c r="A10893" s="41">
        <v>44411.0</v>
      </c>
      <c r="B10893" s="19">
        <v>951205.0</v>
      </c>
      <c r="C10893" s="19">
        <v>1.0</v>
      </c>
      <c r="D10893" s="42">
        <v>32.0</v>
      </c>
      <c r="E10893" s="43">
        <v>1.0</v>
      </c>
      <c r="F10893" s="19" t="s">
        <v>29</v>
      </c>
      <c r="G10893" s="19" t="s">
        <v>31</v>
      </c>
      <c r="H10893" s="44">
        <v>8.520906157E9</v>
      </c>
      <c r="I10893" s="19" t="s">
        <v>278</v>
      </c>
    </row>
    <row r="10894">
      <c r="A10894" s="41">
        <v>44412.0</v>
      </c>
      <c r="B10894" s="19">
        <v>952783.0</v>
      </c>
      <c r="C10894" s="19">
        <v>0.0</v>
      </c>
      <c r="D10894" s="42">
        <v>34.7</v>
      </c>
      <c r="E10894" s="43">
        <v>1.0</v>
      </c>
      <c r="F10894" s="19" t="s">
        <v>29</v>
      </c>
      <c r="G10894" s="19" t="s">
        <v>31</v>
      </c>
      <c r="H10894" s="44">
        <v>8.520906157E9</v>
      </c>
      <c r="I10894" s="19" t="s">
        <v>278</v>
      </c>
    </row>
    <row r="10895">
      <c r="A10895" s="41">
        <v>44413.0</v>
      </c>
      <c r="B10895" s="19">
        <v>953650.0</v>
      </c>
      <c r="C10895" s="19">
        <v>1.0</v>
      </c>
      <c r="D10895" s="42">
        <v>26.2</v>
      </c>
      <c r="E10895" s="43">
        <v>1.0</v>
      </c>
      <c r="F10895" s="19" t="s">
        <v>29</v>
      </c>
      <c r="G10895" s="19" t="s">
        <v>31</v>
      </c>
      <c r="H10895" s="44">
        <v>8.520906157E9</v>
      </c>
      <c r="I10895" s="19" t="s">
        <v>278</v>
      </c>
    </row>
    <row r="10896">
      <c r="A10896" s="41">
        <v>44414.0</v>
      </c>
      <c r="B10896" s="19">
        <v>954201.0</v>
      </c>
      <c r="C10896" s="19">
        <v>0.0</v>
      </c>
      <c r="D10896" s="42">
        <v>122.7</v>
      </c>
      <c r="E10896" s="43">
        <v>1.0</v>
      </c>
      <c r="F10896" s="19" t="s">
        <v>29</v>
      </c>
      <c r="G10896" s="19" t="s">
        <v>31</v>
      </c>
      <c r="H10896" s="44">
        <v>8.520906157E9</v>
      </c>
      <c r="I10896" s="19" t="s">
        <v>278</v>
      </c>
    </row>
    <row r="10897">
      <c r="A10897" s="41">
        <v>44415.0</v>
      </c>
      <c r="B10897" s="19">
        <v>954977.0</v>
      </c>
      <c r="C10897" s="19">
        <v>0.0</v>
      </c>
      <c r="D10897" s="42">
        <v>66.7</v>
      </c>
      <c r="E10897" s="43">
        <v>1.0</v>
      </c>
      <c r="F10897" s="19" t="s">
        <v>29</v>
      </c>
      <c r="G10897" s="19" t="s">
        <v>31</v>
      </c>
      <c r="H10897" s="44">
        <v>8.520906157E9</v>
      </c>
      <c r="I10897" s="19" t="s">
        <v>278</v>
      </c>
    </row>
    <row r="10898">
      <c r="A10898" s="41">
        <v>44418.0</v>
      </c>
      <c r="B10898" s="19">
        <v>957257.0</v>
      </c>
      <c r="C10898" s="19">
        <v>0.0</v>
      </c>
      <c r="D10898" s="42">
        <v>560.7</v>
      </c>
      <c r="E10898" s="43">
        <v>1.0</v>
      </c>
      <c r="F10898" s="19" t="s">
        <v>29</v>
      </c>
      <c r="G10898" s="19" t="s">
        <v>31</v>
      </c>
      <c r="H10898" s="44">
        <v>8.520906157E9</v>
      </c>
      <c r="I10898" s="19" t="s">
        <v>278</v>
      </c>
    </row>
    <row r="10899">
      <c r="A10899" s="41">
        <v>44418.0</v>
      </c>
      <c r="B10899" s="19">
        <v>957611.0</v>
      </c>
      <c r="C10899" s="19">
        <v>1.0</v>
      </c>
      <c r="D10899" s="42">
        <v>64.8</v>
      </c>
      <c r="E10899" s="43">
        <v>1.0</v>
      </c>
      <c r="F10899" s="19" t="s">
        <v>29</v>
      </c>
      <c r="G10899" s="19" t="s">
        <v>31</v>
      </c>
      <c r="H10899" s="44">
        <v>8.520906157E9</v>
      </c>
      <c r="I10899" s="19" t="s">
        <v>278</v>
      </c>
    </row>
    <row r="10900">
      <c r="A10900" s="41">
        <v>44420.0</v>
      </c>
      <c r="B10900" s="19">
        <v>958597.0</v>
      </c>
      <c r="C10900" s="19">
        <v>0.0</v>
      </c>
      <c r="D10900" s="42">
        <v>46.8</v>
      </c>
      <c r="E10900" s="43">
        <v>1.0</v>
      </c>
      <c r="F10900" s="19" t="s">
        <v>29</v>
      </c>
      <c r="G10900" s="19" t="s">
        <v>31</v>
      </c>
      <c r="H10900" s="44">
        <v>9.90389184E8</v>
      </c>
      <c r="I10900" s="19" t="s">
        <v>268</v>
      </c>
    </row>
    <row r="10901">
      <c r="A10901" s="41">
        <v>44415.0</v>
      </c>
      <c r="B10901" s="19">
        <v>955043.0</v>
      </c>
      <c r="C10901" s="19">
        <v>0.0</v>
      </c>
      <c r="D10901" s="42">
        <v>36.3</v>
      </c>
      <c r="E10901" s="43">
        <v>1.0</v>
      </c>
      <c r="F10901" s="19" t="s">
        <v>29</v>
      </c>
      <c r="G10901" s="19" t="s">
        <v>31</v>
      </c>
      <c r="H10901" s="44">
        <v>8.520906157E9</v>
      </c>
      <c r="I10901" s="19" t="s">
        <v>278</v>
      </c>
    </row>
    <row r="10902">
      <c r="A10902" s="41">
        <v>44418.0</v>
      </c>
      <c r="B10902" s="19">
        <v>957198.0</v>
      </c>
      <c r="C10902" s="19">
        <v>0.0</v>
      </c>
      <c r="D10902" s="42">
        <v>39.3</v>
      </c>
      <c r="E10902" s="43">
        <v>1.0</v>
      </c>
      <c r="F10902" s="19" t="s">
        <v>29</v>
      </c>
      <c r="G10902" s="19" t="s">
        <v>31</v>
      </c>
      <c r="H10902" s="44">
        <v>8.520906157E9</v>
      </c>
      <c r="I10902" s="19" t="s">
        <v>278</v>
      </c>
    </row>
    <row r="10903">
      <c r="A10903" s="41">
        <v>44421.0</v>
      </c>
      <c r="B10903" s="19">
        <v>959740.0</v>
      </c>
      <c r="C10903" s="19">
        <v>0.0</v>
      </c>
      <c r="D10903" s="42">
        <v>68.0</v>
      </c>
      <c r="E10903" s="43">
        <v>1.0</v>
      </c>
      <c r="F10903" s="19" t="s">
        <v>29</v>
      </c>
      <c r="G10903" s="19" t="s">
        <v>31</v>
      </c>
      <c r="H10903" s="44">
        <v>8.520906157E9</v>
      </c>
      <c r="I10903" s="19" t="s">
        <v>278</v>
      </c>
    </row>
    <row r="10904">
      <c r="A10904" s="41">
        <v>44410.0</v>
      </c>
      <c r="B10904" s="19">
        <v>950112.0</v>
      </c>
      <c r="C10904" s="19">
        <v>1.0</v>
      </c>
      <c r="D10904" s="42">
        <v>44.9</v>
      </c>
      <c r="E10904" s="43">
        <v>1.0</v>
      </c>
      <c r="F10904" s="19" t="s">
        <v>29</v>
      </c>
      <c r="G10904" s="19" t="s">
        <v>31</v>
      </c>
      <c r="H10904" s="44">
        <v>8.520906157E9</v>
      </c>
      <c r="I10904" s="19" t="s">
        <v>278</v>
      </c>
    </row>
    <row r="10905">
      <c r="A10905" s="41">
        <v>44412.0</v>
      </c>
      <c r="B10905" s="19">
        <v>952789.0</v>
      </c>
      <c r="C10905" s="19">
        <v>0.0</v>
      </c>
      <c r="D10905" s="42">
        <v>37.0</v>
      </c>
      <c r="E10905" s="43">
        <v>1.0</v>
      </c>
      <c r="F10905" s="19" t="s">
        <v>29</v>
      </c>
      <c r="G10905" s="19" t="s">
        <v>31</v>
      </c>
      <c r="H10905" s="44">
        <v>8.520906157E9</v>
      </c>
      <c r="I10905" s="19" t="s">
        <v>278</v>
      </c>
    </row>
    <row r="10906">
      <c r="A10906" s="41">
        <v>44415.0</v>
      </c>
      <c r="B10906" s="19">
        <v>954706.0</v>
      </c>
      <c r="C10906" s="19">
        <v>1.0</v>
      </c>
      <c r="D10906" s="42">
        <v>71.1</v>
      </c>
      <c r="E10906" s="43">
        <v>1.0</v>
      </c>
      <c r="F10906" s="19" t="s">
        <v>29</v>
      </c>
      <c r="G10906" s="19" t="s">
        <v>31</v>
      </c>
      <c r="H10906" s="44">
        <v>8.520906157E9</v>
      </c>
      <c r="I10906" s="19" t="s">
        <v>278</v>
      </c>
    </row>
    <row r="10907">
      <c r="A10907" s="41">
        <v>44416.0</v>
      </c>
      <c r="B10907" s="19">
        <v>956210.0</v>
      </c>
      <c r="C10907" s="19">
        <v>1.0</v>
      </c>
      <c r="D10907" s="42">
        <v>64.1</v>
      </c>
      <c r="E10907" s="43">
        <v>1.0</v>
      </c>
      <c r="F10907" s="19" t="s">
        <v>29</v>
      </c>
      <c r="G10907" s="19" t="s">
        <v>31</v>
      </c>
      <c r="H10907" s="44">
        <v>8.520906157E9</v>
      </c>
      <c r="I10907" s="19" t="s">
        <v>278</v>
      </c>
    </row>
    <row r="10908">
      <c r="A10908" s="41">
        <v>44416.0</v>
      </c>
      <c r="B10908" s="19">
        <v>955245.0</v>
      </c>
      <c r="C10908" s="19">
        <v>0.0</v>
      </c>
      <c r="D10908" s="42">
        <v>42.1</v>
      </c>
      <c r="E10908" s="43">
        <v>1.0</v>
      </c>
      <c r="F10908" s="19" t="s">
        <v>29</v>
      </c>
      <c r="G10908" s="19" t="s">
        <v>31</v>
      </c>
      <c r="H10908" s="44">
        <v>8.520906157E9</v>
      </c>
      <c r="I10908" s="19" t="s">
        <v>278</v>
      </c>
    </row>
    <row r="10909">
      <c r="A10909" s="41">
        <v>44416.0</v>
      </c>
      <c r="B10909" s="19">
        <v>955664.0</v>
      </c>
      <c r="C10909" s="19">
        <v>0.0</v>
      </c>
      <c r="D10909" s="42">
        <v>83.9</v>
      </c>
      <c r="E10909" s="43">
        <v>1.0</v>
      </c>
      <c r="F10909" s="19" t="s">
        <v>29</v>
      </c>
      <c r="G10909" s="19" t="s">
        <v>31</v>
      </c>
      <c r="H10909" s="44">
        <v>8.520906157E9</v>
      </c>
      <c r="I10909" s="19" t="s">
        <v>278</v>
      </c>
    </row>
    <row r="10910">
      <c r="A10910" s="41">
        <v>44421.0</v>
      </c>
      <c r="B10910" s="19">
        <v>959609.0</v>
      </c>
      <c r="C10910" s="19">
        <v>0.0</v>
      </c>
      <c r="D10910" s="42">
        <v>74.6</v>
      </c>
      <c r="E10910" s="43">
        <v>1.0</v>
      </c>
      <c r="F10910" s="19" t="s">
        <v>29</v>
      </c>
      <c r="G10910" s="19" t="s">
        <v>31</v>
      </c>
      <c r="H10910" s="44">
        <v>9.90389184E8</v>
      </c>
      <c r="I10910" s="19" t="s">
        <v>268</v>
      </c>
    </row>
    <row r="10911">
      <c r="A10911" s="41">
        <v>44422.0</v>
      </c>
      <c r="B10911" s="19">
        <v>960000.0</v>
      </c>
      <c r="C10911" s="19">
        <v>0.0</v>
      </c>
      <c r="D10911" s="42">
        <v>20.8</v>
      </c>
      <c r="E10911" s="43">
        <v>1.0</v>
      </c>
      <c r="F10911" s="19" t="s">
        <v>29</v>
      </c>
      <c r="G10911" s="19" t="s">
        <v>31</v>
      </c>
      <c r="H10911" s="44">
        <v>8.520906157E9</v>
      </c>
      <c r="I10911" s="19" t="s">
        <v>278</v>
      </c>
    </row>
    <row r="10912">
      <c r="A10912" s="41">
        <v>44410.0</v>
      </c>
      <c r="B10912" s="19">
        <v>950951.0</v>
      </c>
      <c r="C10912" s="19">
        <v>0.0</v>
      </c>
      <c r="D10912" s="42">
        <v>24.9</v>
      </c>
      <c r="E10912" s="43">
        <v>1.0</v>
      </c>
      <c r="F10912" s="19" t="s">
        <v>29</v>
      </c>
      <c r="G10912" s="19" t="s">
        <v>31</v>
      </c>
      <c r="H10912" s="44">
        <v>8.520906157E9</v>
      </c>
      <c r="I10912" s="19" t="s">
        <v>278</v>
      </c>
    </row>
    <row r="10913">
      <c r="A10913" s="41">
        <v>44410.0</v>
      </c>
      <c r="B10913" s="19">
        <v>950420.0</v>
      </c>
      <c r="C10913" s="19">
        <v>0.0</v>
      </c>
      <c r="D10913" s="42">
        <v>48.8</v>
      </c>
      <c r="E10913" s="43">
        <v>1.0</v>
      </c>
      <c r="F10913" s="19" t="s">
        <v>29</v>
      </c>
      <c r="G10913" s="19" t="s">
        <v>31</v>
      </c>
      <c r="H10913" s="44">
        <v>8.520906157E9</v>
      </c>
      <c r="I10913" s="19" t="s">
        <v>278</v>
      </c>
    </row>
    <row r="10914">
      <c r="A10914" s="41">
        <v>44410.0</v>
      </c>
      <c r="B10914" s="19">
        <v>950705.0</v>
      </c>
      <c r="C10914" s="19">
        <v>0.0</v>
      </c>
      <c r="D10914" s="42">
        <v>17.4</v>
      </c>
      <c r="E10914" s="43">
        <v>1.0</v>
      </c>
      <c r="F10914" s="19" t="s">
        <v>29</v>
      </c>
      <c r="G10914" s="19" t="s">
        <v>31</v>
      </c>
      <c r="H10914" s="44">
        <v>8.520906157E9</v>
      </c>
      <c r="I10914" s="19" t="s">
        <v>278</v>
      </c>
    </row>
    <row r="10915">
      <c r="A10915" s="41">
        <v>44416.0</v>
      </c>
      <c r="B10915" s="19">
        <v>955253.0</v>
      </c>
      <c r="C10915" s="19">
        <v>0.0</v>
      </c>
      <c r="D10915" s="42">
        <v>315.8</v>
      </c>
      <c r="E10915" s="43">
        <v>1.0</v>
      </c>
      <c r="F10915" s="19" t="s">
        <v>29</v>
      </c>
      <c r="G10915" s="19" t="s">
        <v>31</v>
      </c>
      <c r="H10915" s="44">
        <v>8.520906157E9</v>
      </c>
      <c r="I10915" s="19" t="s">
        <v>278</v>
      </c>
    </row>
    <row r="10916">
      <c r="A10916" s="41">
        <v>44416.0</v>
      </c>
      <c r="C10916" s="19">
        <v>0.0</v>
      </c>
      <c r="D10916" s="42">
        <v>315.8</v>
      </c>
      <c r="E10916" s="43">
        <v>1.0</v>
      </c>
      <c r="F10916" s="19" t="s">
        <v>29</v>
      </c>
      <c r="G10916" s="19" t="s">
        <v>31</v>
      </c>
      <c r="H10916" s="44">
        <v>8.520906157E9</v>
      </c>
      <c r="I10916" s="19" t="s">
        <v>278</v>
      </c>
    </row>
    <row r="10917">
      <c r="A10917" s="41">
        <v>44419.0</v>
      </c>
      <c r="B10917" s="19">
        <v>958133.0</v>
      </c>
      <c r="C10917" s="19">
        <v>1.0</v>
      </c>
      <c r="D10917" s="42">
        <v>6.8</v>
      </c>
      <c r="E10917" s="43">
        <v>1.0</v>
      </c>
      <c r="F10917" s="19" t="s">
        <v>29</v>
      </c>
      <c r="G10917" s="19" t="s">
        <v>31</v>
      </c>
      <c r="H10917" s="44">
        <v>8.520906157E9</v>
      </c>
      <c r="I10917" s="19" t="s">
        <v>278</v>
      </c>
    </row>
    <row r="10918">
      <c r="A10918" s="41">
        <v>44421.0</v>
      </c>
      <c r="B10918" s="19">
        <v>959809.0</v>
      </c>
      <c r="C10918" s="19">
        <v>0.0</v>
      </c>
      <c r="D10918" s="42">
        <v>28.0</v>
      </c>
      <c r="E10918" s="43">
        <v>1.0</v>
      </c>
      <c r="F10918" s="19" t="s">
        <v>29</v>
      </c>
      <c r="G10918" s="19" t="s">
        <v>31</v>
      </c>
      <c r="H10918" s="44">
        <v>8.520906157E9</v>
      </c>
      <c r="I10918" s="19" t="s">
        <v>278</v>
      </c>
    </row>
    <row r="10919">
      <c r="A10919" s="41">
        <v>44422.0</v>
      </c>
      <c r="B10919" s="19">
        <v>960289.0</v>
      </c>
      <c r="C10919" s="19">
        <v>0.0</v>
      </c>
      <c r="D10919" s="42">
        <v>37.8</v>
      </c>
      <c r="E10919" s="43">
        <v>1.0</v>
      </c>
      <c r="F10919" s="19" t="s">
        <v>29</v>
      </c>
      <c r="G10919" s="19" t="s">
        <v>31</v>
      </c>
      <c r="H10919" s="44">
        <v>8.520906157E9</v>
      </c>
      <c r="I10919" s="19" t="s">
        <v>278</v>
      </c>
    </row>
    <row r="10920">
      <c r="A10920" s="41">
        <v>44423.0</v>
      </c>
      <c r="B10920" s="19">
        <v>960467.0</v>
      </c>
      <c r="C10920" s="19">
        <v>1.0</v>
      </c>
      <c r="D10920" s="42">
        <v>5.3</v>
      </c>
      <c r="E10920" s="43">
        <v>1.0</v>
      </c>
      <c r="F10920" s="19" t="s">
        <v>29</v>
      </c>
      <c r="G10920" s="19" t="s">
        <v>31</v>
      </c>
      <c r="H10920" s="44">
        <v>8.520906157E9</v>
      </c>
      <c r="I10920" s="19" t="s">
        <v>278</v>
      </c>
    </row>
    <row r="10921">
      <c r="A10921" s="41">
        <v>44417.0</v>
      </c>
      <c r="B10921" s="19">
        <v>957146.0</v>
      </c>
      <c r="C10921" s="19">
        <v>0.0</v>
      </c>
      <c r="D10921" s="42">
        <v>39.8</v>
      </c>
      <c r="E10921" s="43">
        <v>1.0</v>
      </c>
      <c r="F10921" s="19" t="s">
        <v>29</v>
      </c>
      <c r="G10921" s="19" t="s">
        <v>31</v>
      </c>
      <c r="H10921" s="44">
        <v>8.520906157E9</v>
      </c>
      <c r="I10921" s="19" t="s">
        <v>278</v>
      </c>
    </row>
    <row r="10922">
      <c r="A10922" s="41">
        <v>44418.0</v>
      </c>
      <c r="B10922" s="19">
        <v>957516.0</v>
      </c>
      <c r="C10922" s="19">
        <v>0.0</v>
      </c>
      <c r="D10922" s="42">
        <v>17.4</v>
      </c>
      <c r="E10922" s="43">
        <v>1.0</v>
      </c>
      <c r="F10922" s="19" t="s">
        <v>29</v>
      </c>
      <c r="G10922" s="19" t="s">
        <v>31</v>
      </c>
      <c r="H10922" s="44">
        <v>8.520906157E9</v>
      </c>
      <c r="I10922" s="19" t="s">
        <v>278</v>
      </c>
    </row>
    <row r="10923">
      <c r="A10923" s="41">
        <v>44411.0</v>
      </c>
      <c r="B10923" s="19">
        <v>951609.0</v>
      </c>
      <c r="C10923" s="19">
        <v>0.0</v>
      </c>
      <c r="D10923" s="42">
        <v>67.5</v>
      </c>
      <c r="E10923" s="43">
        <v>1.0</v>
      </c>
      <c r="F10923" s="19" t="s">
        <v>29</v>
      </c>
      <c r="G10923" s="19" t="s">
        <v>31</v>
      </c>
      <c r="H10923" s="44">
        <v>8.520906157E9</v>
      </c>
      <c r="I10923" s="19" t="s">
        <v>278</v>
      </c>
    </row>
    <row r="10924">
      <c r="A10924" s="41">
        <v>44412.0</v>
      </c>
      <c r="B10924" s="19">
        <v>952551.0</v>
      </c>
      <c r="C10924" s="19">
        <v>0.0</v>
      </c>
      <c r="D10924" s="42">
        <v>32.7</v>
      </c>
      <c r="E10924" s="43">
        <v>1.0</v>
      </c>
      <c r="F10924" s="19" t="s">
        <v>29</v>
      </c>
      <c r="G10924" s="19" t="s">
        <v>31</v>
      </c>
      <c r="H10924" s="44">
        <v>8.520906157E9</v>
      </c>
      <c r="I10924" s="19" t="s">
        <v>278</v>
      </c>
    </row>
    <row r="10925">
      <c r="A10925" s="41">
        <v>44417.0</v>
      </c>
      <c r="B10925" s="19">
        <v>957005.0</v>
      </c>
      <c r="C10925" s="19">
        <v>1.0</v>
      </c>
      <c r="D10925" s="42">
        <v>27.8</v>
      </c>
      <c r="E10925" s="43">
        <v>1.0</v>
      </c>
      <c r="F10925" s="19" t="s">
        <v>29</v>
      </c>
      <c r="G10925" s="19" t="s">
        <v>31</v>
      </c>
      <c r="H10925" s="44">
        <v>8.520906157E9</v>
      </c>
      <c r="I10925" s="19" t="s">
        <v>278</v>
      </c>
    </row>
    <row r="10926">
      <c r="A10926" s="41">
        <v>44421.0</v>
      </c>
      <c r="B10926" s="19">
        <v>959718.0</v>
      </c>
      <c r="C10926" s="19">
        <v>0.0</v>
      </c>
      <c r="D10926" s="42">
        <v>48.9</v>
      </c>
      <c r="E10926" s="43">
        <v>1.0</v>
      </c>
      <c r="F10926" s="19" t="s">
        <v>29</v>
      </c>
      <c r="G10926" s="19" t="s">
        <v>31</v>
      </c>
      <c r="H10926" s="44">
        <v>8.520906157E9</v>
      </c>
      <c r="I10926" s="19" t="s">
        <v>278</v>
      </c>
    </row>
    <row r="10927">
      <c r="A10927" s="41">
        <v>44410.0</v>
      </c>
      <c r="B10927" s="19">
        <v>951079.0</v>
      </c>
      <c r="C10927" s="19">
        <v>0.0</v>
      </c>
      <c r="D10927" s="42">
        <v>37.7</v>
      </c>
      <c r="E10927" s="43">
        <v>1.0</v>
      </c>
      <c r="F10927" s="19" t="s">
        <v>29</v>
      </c>
      <c r="G10927" s="19" t="s">
        <v>31</v>
      </c>
      <c r="H10927" s="44">
        <v>8.520906157E9</v>
      </c>
      <c r="I10927" s="19" t="s">
        <v>278</v>
      </c>
    </row>
    <row r="10928">
      <c r="A10928" s="41">
        <v>44415.0</v>
      </c>
      <c r="B10928" s="19">
        <v>955165.0</v>
      </c>
      <c r="C10928" s="19">
        <v>1.0</v>
      </c>
      <c r="D10928" s="42">
        <v>12.0</v>
      </c>
      <c r="E10928" s="43">
        <v>1.0</v>
      </c>
      <c r="F10928" s="19" t="s">
        <v>29</v>
      </c>
      <c r="G10928" s="19" t="s">
        <v>31</v>
      </c>
      <c r="H10928" s="44">
        <v>8.520906157E9</v>
      </c>
      <c r="I10928" s="19" t="s">
        <v>278</v>
      </c>
    </row>
    <row r="10929">
      <c r="A10929" s="41">
        <v>44417.0</v>
      </c>
      <c r="B10929" s="19">
        <v>956736.0</v>
      </c>
      <c r="C10929" s="19">
        <v>0.0</v>
      </c>
      <c r="D10929" s="42">
        <v>38.9</v>
      </c>
      <c r="E10929" s="43">
        <v>1.0</v>
      </c>
      <c r="F10929" s="19" t="s">
        <v>29</v>
      </c>
      <c r="G10929" s="19" t="s">
        <v>31</v>
      </c>
      <c r="H10929" s="44">
        <v>8.520906157E9</v>
      </c>
      <c r="I10929" s="19" t="s">
        <v>278</v>
      </c>
    </row>
    <row r="10930">
      <c r="A10930" s="41">
        <v>44419.0</v>
      </c>
      <c r="B10930" s="19">
        <v>958117.0</v>
      </c>
      <c r="C10930" s="19">
        <v>0.0</v>
      </c>
      <c r="D10930" s="42">
        <v>37.7</v>
      </c>
      <c r="E10930" s="43">
        <v>1.0</v>
      </c>
      <c r="F10930" s="19" t="s">
        <v>29</v>
      </c>
      <c r="G10930" s="19" t="s">
        <v>31</v>
      </c>
      <c r="H10930" s="44">
        <v>8.520906157E9</v>
      </c>
      <c r="I10930" s="19" t="s">
        <v>278</v>
      </c>
    </row>
    <row r="10931">
      <c r="A10931" s="41">
        <v>44420.0</v>
      </c>
      <c r="B10931" s="19">
        <v>959371.0</v>
      </c>
      <c r="C10931" s="19">
        <v>0.0</v>
      </c>
      <c r="D10931" s="42">
        <v>49.9</v>
      </c>
      <c r="E10931" s="43">
        <v>1.0</v>
      </c>
      <c r="F10931" s="19" t="s">
        <v>29</v>
      </c>
      <c r="G10931" s="19" t="s">
        <v>31</v>
      </c>
      <c r="H10931" s="44">
        <v>8.520906157E9</v>
      </c>
      <c r="I10931" s="19" t="s">
        <v>278</v>
      </c>
    </row>
    <row r="10932">
      <c r="A10932" s="41">
        <v>44421.0</v>
      </c>
      <c r="B10932" s="19">
        <v>959935.0</v>
      </c>
      <c r="C10932" s="19">
        <v>0.0</v>
      </c>
      <c r="D10932" s="42">
        <v>62.3</v>
      </c>
      <c r="E10932" s="43">
        <v>1.0</v>
      </c>
      <c r="F10932" s="19" t="s">
        <v>29</v>
      </c>
      <c r="G10932" s="19" t="s">
        <v>31</v>
      </c>
      <c r="H10932" s="44">
        <v>8.520906157E9</v>
      </c>
      <c r="I10932" s="19" t="s">
        <v>278</v>
      </c>
    </row>
    <row r="10933">
      <c r="A10933" s="41">
        <v>44422.0</v>
      </c>
      <c r="B10933" s="19">
        <v>960452.0</v>
      </c>
      <c r="C10933" s="19">
        <v>0.0</v>
      </c>
      <c r="D10933" s="42">
        <v>169.0</v>
      </c>
      <c r="E10933" s="43">
        <v>1.0</v>
      </c>
      <c r="F10933" s="19" t="s">
        <v>29</v>
      </c>
      <c r="G10933" s="19" t="s">
        <v>31</v>
      </c>
      <c r="H10933" s="44">
        <v>8.520906157E9</v>
      </c>
      <c r="I10933" s="19" t="s">
        <v>278</v>
      </c>
    </row>
    <row r="10934">
      <c r="A10934" s="41">
        <v>44411.0</v>
      </c>
      <c r="B10934" s="19">
        <v>951858.0</v>
      </c>
      <c r="C10934" s="19">
        <v>1.0</v>
      </c>
      <c r="D10934" s="42">
        <v>82.4</v>
      </c>
      <c r="E10934" s="43">
        <v>1.0</v>
      </c>
      <c r="F10934" s="19" t="s">
        <v>29</v>
      </c>
      <c r="G10934" s="19" t="s">
        <v>31</v>
      </c>
      <c r="H10934" s="44">
        <v>9.90389184E8</v>
      </c>
      <c r="I10934" s="19" t="s">
        <v>268</v>
      </c>
    </row>
    <row r="10935">
      <c r="A10935" s="41">
        <v>44419.0</v>
      </c>
      <c r="B10935" s="19">
        <v>958001.0</v>
      </c>
      <c r="C10935" s="19">
        <v>1.0</v>
      </c>
      <c r="D10935" s="42">
        <v>10.4</v>
      </c>
      <c r="E10935" s="43">
        <v>1.0</v>
      </c>
      <c r="F10935" s="19" t="s">
        <v>29</v>
      </c>
      <c r="G10935" s="19" t="s">
        <v>31</v>
      </c>
      <c r="H10935" s="44">
        <v>8.520906157E9</v>
      </c>
      <c r="I10935" s="19" t="s">
        <v>278</v>
      </c>
    </row>
    <row r="10936">
      <c r="A10936" s="41">
        <v>44422.0</v>
      </c>
      <c r="B10936" s="19">
        <v>960326.0</v>
      </c>
      <c r="C10936" s="19">
        <v>0.0</v>
      </c>
      <c r="D10936" s="42">
        <v>36.5</v>
      </c>
      <c r="E10936" s="43">
        <v>1.0</v>
      </c>
      <c r="F10936" s="19" t="s">
        <v>29</v>
      </c>
      <c r="G10936" s="19" t="s">
        <v>31</v>
      </c>
      <c r="H10936" s="44">
        <v>8.520906157E9</v>
      </c>
      <c r="I10936" s="19" t="s">
        <v>278</v>
      </c>
    </row>
    <row r="10937">
      <c r="A10937" s="41">
        <v>44423.0</v>
      </c>
      <c r="B10937" s="19">
        <v>960517.0</v>
      </c>
      <c r="C10937" s="19">
        <v>0.0</v>
      </c>
      <c r="D10937" s="42">
        <v>44.9</v>
      </c>
      <c r="E10937" s="43">
        <v>1.0</v>
      </c>
      <c r="F10937" s="19" t="s">
        <v>29</v>
      </c>
      <c r="G10937" s="19" t="s">
        <v>31</v>
      </c>
      <c r="H10937" s="44">
        <v>8.520906157E9</v>
      </c>
      <c r="I10937" s="19" t="s">
        <v>278</v>
      </c>
    </row>
    <row r="10938">
      <c r="A10938" s="41">
        <v>44409.0</v>
      </c>
      <c r="B10938" s="19">
        <v>949452.0</v>
      </c>
      <c r="C10938" s="19">
        <v>1.0</v>
      </c>
      <c r="D10938" s="42">
        <v>92.0</v>
      </c>
      <c r="E10938" s="43">
        <v>1.0</v>
      </c>
      <c r="F10938" s="19" t="s">
        <v>29</v>
      </c>
      <c r="G10938" s="19" t="s">
        <v>31</v>
      </c>
      <c r="H10938" s="44">
        <v>8.520906157E9</v>
      </c>
      <c r="I10938" s="19" t="s">
        <v>278</v>
      </c>
    </row>
    <row r="10939">
      <c r="A10939" s="41">
        <v>44410.0</v>
      </c>
      <c r="B10939" s="19">
        <v>950278.0</v>
      </c>
      <c r="C10939" s="19">
        <v>0.0</v>
      </c>
      <c r="D10939" s="42">
        <v>45.0</v>
      </c>
      <c r="E10939" s="43">
        <v>1.0</v>
      </c>
      <c r="F10939" s="19" t="s">
        <v>29</v>
      </c>
      <c r="G10939" s="19" t="s">
        <v>31</v>
      </c>
      <c r="H10939" s="44">
        <v>8.520906157E9</v>
      </c>
      <c r="I10939" s="19" t="s">
        <v>278</v>
      </c>
    </row>
    <row r="10940">
      <c r="A10940" s="41">
        <v>44410.0</v>
      </c>
      <c r="B10940" s="19">
        <v>950820.0</v>
      </c>
      <c r="C10940" s="19">
        <v>0.0</v>
      </c>
      <c r="D10940" s="42">
        <v>18.8</v>
      </c>
      <c r="E10940" s="43">
        <v>1.0</v>
      </c>
      <c r="F10940" s="19" t="s">
        <v>29</v>
      </c>
      <c r="G10940" s="19" t="s">
        <v>31</v>
      </c>
      <c r="H10940" s="44">
        <v>8.520906157E9</v>
      </c>
      <c r="I10940" s="19" t="s">
        <v>278</v>
      </c>
    </row>
    <row r="10941">
      <c r="A10941" s="41">
        <v>44411.0</v>
      </c>
      <c r="B10941" s="19">
        <v>951525.0</v>
      </c>
      <c r="C10941" s="19">
        <v>0.0</v>
      </c>
      <c r="D10941" s="42">
        <v>53.3</v>
      </c>
      <c r="E10941" s="43">
        <v>1.0</v>
      </c>
      <c r="F10941" s="19" t="s">
        <v>29</v>
      </c>
      <c r="G10941" s="19" t="s">
        <v>31</v>
      </c>
      <c r="H10941" s="44">
        <v>8.520906157E9</v>
      </c>
      <c r="I10941" s="19" t="s">
        <v>278</v>
      </c>
    </row>
    <row r="10942">
      <c r="A10942" s="41">
        <v>44412.0</v>
      </c>
      <c r="B10942" s="19">
        <v>952219.0</v>
      </c>
      <c r="C10942" s="19">
        <v>0.0</v>
      </c>
      <c r="D10942" s="42">
        <v>46.5</v>
      </c>
      <c r="E10942" s="43">
        <v>1.0</v>
      </c>
      <c r="F10942" s="19" t="s">
        <v>29</v>
      </c>
      <c r="G10942" s="19" t="s">
        <v>31</v>
      </c>
      <c r="H10942" s="44">
        <v>8.520906157E9</v>
      </c>
      <c r="I10942" s="19" t="s">
        <v>278</v>
      </c>
    </row>
    <row r="10943">
      <c r="A10943" s="41">
        <v>44412.0</v>
      </c>
      <c r="B10943" s="19">
        <v>952368.0</v>
      </c>
      <c r="C10943" s="19">
        <v>0.0</v>
      </c>
      <c r="D10943" s="42">
        <v>6.2</v>
      </c>
      <c r="E10943" s="43">
        <v>1.0</v>
      </c>
      <c r="F10943" s="19" t="s">
        <v>29</v>
      </c>
      <c r="G10943" s="19" t="s">
        <v>31</v>
      </c>
      <c r="H10943" s="44">
        <v>8.520906157E9</v>
      </c>
      <c r="I10943" s="19" t="s">
        <v>278</v>
      </c>
    </row>
    <row r="10944">
      <c r="A10944" s="41">
        <v>44413.0</v>
      </c>
      <c r="B10944" s="19">
        <v>953007.0</v>
      </c>
      <c r="C10944" s="19">
        <v>1.0</v>
      </c>
      <c r="D10944" s="42">
        <v>44.4</v>
      </c>
      <c r="E10944" s="43">
        <v>1.0</v>
      </c>
      <c r="F10944" s="19" t="s">
        <v>29</v>
      </c>
      <c r="G10944" s="19" t="s">
        <v>31</v>
      </c>
      <c r="H10944" s="44">
        <v>8.520906157E9</v>
      </c>
      <c r="I10944" s="19" t="s">
        <v>278</v>
      </c>
    </row>
    <row r="10945">
      <c r="A10945" s="41">
        <v>44415.0</v>
      </c>
      <c r="B10945" s="19">
        <v>954616.0</v>
      </c>
      <c r="C10945" s="19">
        <v>1.0</v>
      </c>
      <c r="D10945" s="42">
        <v>37.1</v>
      </c>
      <c r="E10945" s="43">
        <v>1.0</v>
      </c>
      <c r="F10945" s="19" t="s">
        <v>29</v>
      </c>
      <c r="G10945" s="19" t="s">
        <v>31</v>
      </c>
      <c r="H10945" s="44">
        <v>8.520906157E9</v>
      </c>
      <c r="I10945" s="19" t="s">
        <v>278</v>
      </c>
    </row>
    <row r="10946">
      <c r="A10946" s="41">
        <v>44417.0</v>
      </c>
      <c r="B10946" s="19">
        <v>956581.0</v>
      </c>
      <c r="C10946" s="19">
        <v>1.0</v>
      </c>
      <c r="D10946" s="42">
        <v>241.6</v>
      </c>
      <c r="E10946" s="43">
        <v>1.0</v>
      </c>
      <c r="F10946" s="19" t="s">
        <v>29</v>
      </c>
      <c r="G10946" s="19" t="s">
        <v>31</v>
      </c>
      <c r="H10946" s="44">
        <v>8.520906157E9</v>
      </c>
      <c r="I10946" s="19" t="s">
        <v>278</v>
      </c>
    </row>
    <row r="10947">
      <c r="A10947" s="41">
        <v>44417.0</v>
      </c>
      <c r="B10947" s="19">
        <v>957055.0</v>
      </c>
      <c r="C10947" s="19">
        <v>0.0</v>
      </c>
      <c r="D10947" s="42">
        <v>43.9</v>
      </c>
      <c r="E10947" s="43">
        <v>1.0</v>
      </c>
      <c r="F10947" s="19" t="s">
        <v>29</v>
      </c>
      <c r="G10947" s="19" t="s">
        <v>31</v>
      </c>
      <c r="H10947" s="44">
        <v>8.520906157E9</v>
      </c>
      <c r="I10947" s="19" t="s">
        <v>278</v>
      </c>
    </row>
    <row r="10948">
      <c r="A10948" s="41">
        <v>44422.0</v>
      </c>
      <c r="B10948" s="19">
        <v>960222.0</v>
      </c>
      <c r="C10948" s="19">
        <v>0.0</v>
      </c>
      <c r="D10948" s="42">
        <v>37.9</v>
      </c>
      <c r="E10948" s="43">
        <v>1.0</v>
      </c>
      <c r="F10948" s="19" t="s">
        <v>29</v>
      </c>
      <c r="G10948" s="19" t="s">
        <v>31</v>
      </c>
      <c r="H10948" s="44">
        <v>8.520906157E9</v>
      </c>
      <c r="I10948" s="19" t="s">
        <v>278</v>
      </c>
    </row>
    <row r="10949">
      <c r="A10949" s="41">
        <v>44412.0</v>
      </c>
      <c r="B10949" s="19">
        <v>952214.0</v>
      </c>
      <c r="C10949" s="19">
        <v>0.0</v>
      </c>
      <c r="D10949" s="42">
        <v>22.1</v>
      </c>
      <c r="E10949" s="43">
        <v>1.0</v>
      </c>
      <c r="F10949" s="19" t="s">
        <v>29</v>
      </c>
      <c r="G10949" s="19" t="s">
        <v>31</v>
      </c>
      <c r="H10949" s="44">
        <v>8.520906157E9</v>
      </c>
      <c r="I10949" s="19" t="s">
        <v>278</v>
      </c>
    </row>
    <row r="10950">
      <c r="A10950" s="41">
        <v>44413.0</v>
      </c>
      <c r="B10950" s="19">
        <v>953346.0</v>
      </c>
      <c r="C10950" s="19">
        <v>0.0</v>
      </c>
      <c r="D10950" s="42">
        <v>57.5</v>
      </c>
      <c r="E10950" s="43">
        <v>1.0</v>
      </c>
      <c r="F10950" s="19" t="s">
        <v>29</v>
      </c>
      <c r="G10950" s="19" t="s">
        <v>31</v>
      </c>
      <c r="H10950" s="44">
        <v>8.520906157E9</v>
      </c>
      <c r="I10950" s="19" t="s">
        <v>278</v>
      </c>
    </row>
    <row r="10951">
      <c r="A10951" s="41">
        <v>44415.0</v>
      </c>
      <c r="B10951" s="19">
        <v>954785.0</v>
      </c>
      <c r="C10951" s="19">
        <v>0.0</v>
      </c>
      <c r="D10951" s="42">
        <v>45.5</v>
      </c>
      <c r="E10951" s="43">
        <v>1.0</v>
      </c>
      <c r="F10951" s="19" t="s">
        <v>29</v>
      </c>
      <c r="G10951" s="19" t="s">
        <v>31</v>
      </c>
      <c r="H10951" s="44">
        <v>8.520906157E9</v>
      </c>
      <c r="I10951" s="19" t="s">
        <v>278</v>
      </c>
    </row>
    <row r="10952">
      <c r="A10952" s="41">
        <v>44415.0</v>
      </c>
      <c r="B10952" s="19">
        <v>955101.0</v>
      </c>
      <c r="C10952" s="19">
        <v>1.0</v>
      </c>
      <c r="D10952" s="42">
        <v>33.3</v>
      </c>
      <c r="E10952" s="43">
        <v>1.0</v>
      </c>
      <c r="F10952" s="19" t="s">
        <v>29</v>
      </c>
      <c r="G10952" s="19" t="s">
        <v>31</v>
      </c>
      <c r="H10952" s="44">
        <v>8.520906157E9</v>
      </c>
      <c r="I10952" s="19" t="s">
        <v>278</v>
      </c>
    </row>
    <row r="10953">
      <c r="A10953" s="41">
        <v>44419.0</v>
      </c>
      <c r="B10953" s="19">
        <v>958472.0</v>
      </c>
      <c r="C10953" s="19">
        <v>1.0</v>
      </c>
      <c r="D10953" s="42">
        <v>39.4</v>
      </c>
      <c r="E10953" s="43">
        <v>1.0</v>
      </c>
      <c r="F10953" s="19" t="s">
        <v>29</v>
      </c>
      <c r="G10953" s="19" t="s">
        <v>31</v>
      </c>
      <c r="H10953" s="44">
        <v>8.520906157E9</v>
      </c>
      <c r="I10953" s="19" t="s">
        <v>278</v>
      </c>
    </row>
    <row r="10954">
      <c r="A10954" s="41">
        <v>44421.0</v>
      </c>
      <c r="B10954" s="19">
        <v>959760.0</v>
      </c>
      <c r="C10954" s="19">
        <v>1.0</v>
      </c>
      <c r="D10954" s="42">
        <v>45.1</v>
      </c>
      <c r="E10954" s="43">
        <v>1.0</v>
      </c>
      <c r="F10954" s="19" t="s">
        <v>29</v>
      </c>
      <c r="G10954" s="19" t="s">
        <v>31</v>
      </c>
      <c r="H10954" s="44">
        <v>8.520906157E9</v>
      </c>
      <c r="I10954" s="19" t="s">
        <v>278</v>
      </c>
    </row>
    <row r="10955">
      <c r="A10955" s="41">
        <v>44423.0</v>
      </c>
      <c r="B10955" s="19">
        <v>960605.0</v>
      </c>
      <c r="C10955" s="19">
        <v>0.0</v>
      </c>
      <c r="D10955" s="42">
        <v>33.1</v>
      </c>
      <c r="E10955" s="43">
        <v>1.0</v>
      </c>
      <c r="F10955" s="19" t="s">
        <v>29</v>
      </c>
      <c r="G10955" s="19" t="s">
        <v>31</v>
      </c>
      <c r="H10955" s="44">
        <v>8.520906157E9</v>
      </c>
      <c r="I10955" s="19" t="s">
        <v>278</v>
      </c>
    </row>
    <row r="10956">
      <c r="A10956" s="41">
        <v>44409.0</v>
      </c>
      <c r="B10956" s="19">
        <v>949777.0</v>
      </c>
      <c r="C10956" s="19">
        <v>0.0</v>
      </c>
      <c r="D10956" s="42">
        <v>56.0</v>
      </c>
      <c r="E10956" s="43">
        <v>1.0</v>
      </c>
      <c r="F10956" s="19" t="s">
        <v>29</v>
      </c>
      <c r="G10956" s="19" t="s">
        <v>31</v>
      </c>
      <c r="H10956" s="44">
        <v>8.520906157E9</v>
      </c>
      <c r="I10956" s="19" t="s">
        <v>278</v>
      </c>
    </row>
    <row r="10957">
      <c r="A10957" s="41">
        <v>44410.0</v>
      </c>
      <c r="B10957" s="19">
        <v>950457.0</v>
      </c>
      <c r="C10957" s="19">
        <v>0.0</v>
      </c>
      <c r="D10957" s="42">
        <v>168.3</v>
      </c>
      <c r="E10957" s="43">
        <v>1.0</v>
      </c>
      <c r="F10957" s="19" t="s">
        <v>29</v>
      </c>
      <c r="G10957" s="19" t="s">
        <v>31</v>
      </c>
      <c r="H10957" s="44">
        <v>8.520906157E9</v>
      </c>
      <c r="I10957" s="19" t="s">
        <v>278</v>
      </c>
    </row>
    <row r="10958">
      <c r="A10958" s="41">
        <v>44411.0</v>
      </c>
      <c r="B10958" s="19">
        <v>951740.0</v>
      </c>
      <c r="C10958" s="19">
        <v>0.0</v>
      </c>
      <c r="D10958" s="42">
        <v>23.3</v>
      </c>
      <c r="E10958" s="43">
        <v>1.0</v>
      </c>
      <c r="F10958" s="19" t="s">
        <v>29</v>
      </c>
      <c r="G10958" s="19" t="s">
        <v>31</v>
      </c>
      <c r="H10958" s="44">
        <v>8.520906157E9</v>
      </c>
      <c r="I10958" s="19" t="s">
        <v>278</v>
      </c>
    </row>
    <row r="10959">
      <c r="A10959" s="41">
        <v>44415.0</v>
      </c>
      <c r="B10959" s="19">
        <v>954993.0</v>
      </c>
      <c r="C10959" s="19">
        <v>0.0</v>
      </c>
      <c r="D10959" s="42">
        <v>21.7</v>
      </c>
      <c r="E10959" s="43">
        <v>1.0</v>
      </c>
      <c r="F10959" s="19" t="s">
        <v>29</v>
      </c>
      <c r="G10959" s="19" t="s">
        <v>31</v>
      </c>
      <c r="H10959" s="44">
        <v>8.520906157E9</v>
      </c>
      <c r="I10959" s="19" t="s">
        <v>278</v>
      </c>
    </row>
    <row r="10960">
      <c r="A10960" s="41">
        <v>44416.0</v>
      </c>
      <c r="B10960" s="19">
        <v>956146.0</v>
      </c>
      <c r="C10960" s="19">
        <v>0.0</v>
      </c>
      <c r="D10960" s="42">
        <v>62.7</v>
      </c>
      <c r="E10960" s="43">
        <v>1.0</v>
      </c>
      <c r="F10960" s="19" t="s">
        <v>29</v>
      </c>
      <c r="G10960" s="19" t="s">
        <v>31</v>
      </c>
      <c r="H10960" s="44">
        <v>8.520906157E9</v>
      </c>
      <c r="I10960" s="19" t="s">
        <v>278</v>
      </c>
    </row>
    <row r="10961">
      <c r="A10961" s="41">
        <v>44416.0</v>
      </c>
      <c r="B10961" s="19">
        <v>955464.0</v>
      </c>
      <c r="C10961" s="19">
        <v>0.0</v>
      </c>
      <c r="D10961" s="42">
        <v>37.5</v>
      </c>
      <c r="E10961" s="43">
        <v>1.0</v>
      </c>
      <c r="F10961" s="19" t="s">
        <v>29</v>
      </c>
      <c r="G10961" s="19" t="s">
        <v>31</v>
      </c>
      <c r="H10961" s="44">
        <v>8.520906157E9</v>
      </c>
      <c r="I10961" s="19" t="s">
        <v>278</v>
      </c>
    </row>
    <row r="10962">
      <c r="A10962" s="41">
        <v>44419.0</v>
      </c>
      <c r="B10962" s="19">
        <v>957985.0</v>
      </c>
      <c r="C10962" s="19">
        <v>1.0</v>
      </c>
      <c r="D10962" s="42">
        <v>26.2</v>
      </c>
      <c r="E10962" s="43">
        <v>1.0</v>
      </c>
      <c r="F10962" s="19" t="s">
        <v>29</v>
      </c>
      <c r="G10962" s="19" t="s">
        <v>31</v>
      </c>
      <c r="H10962" s="44">
        <v>8.520906157E9</v>
      </c>
      <c r="I10962" s="19" t="s">
        <v>278</v>
      </c>
    </row>
    <row r="10963">
      <c r="A10963" s="41">
        <v>44419.0</v>
      </c>
      <c r="B10963" s="19">
        <v>958006.0</v>
      </c>
      <c r="C10963" s="19">
        <v>0.0</v>
      </c>
      <c r="D10963" s="42">
        <v>16.9</v>
      </c>
      <c r="E10963" s="43">
        <v>1.0</v>
      </c>
      <c r="F10963" s="19" t="s">
        <v>29</v>
      </c>
      <c r="G10963" s="19" t="s">
        <v>31</v>
      </c>
      <c r="H10963" s="44">
        <v>8.520906157E9</v>
      </c>
      <c r="I10963" s="19" t="s">
        <v>278</v>
      </c>
    </row>
    <row r="10964">
      <c r="A10964" s="41">
        <v>44409.0</v>
      </c>
      <c r="B10964" s="19">
        <v>950002.0</v>
      </c>
      <c r="C10964" s="19">
        <v>0.0</v>
      </c>
      <c r="D10964" s="42">
        <v>88.6</v>
      </c>
      <c r="E10964" s="43">
        <v>1.0</v>
      </c>
      <c r="F10964" s="19" t="s">
        <v>29</v>
      </c>
      <c r="G10964" s="19" t="s">
        <v>31</v>
      </c>
      <c r="H10964" s="44">
        <v>1.0051737015E10</v>
      </c>
      <c r="I10964" s="19" t="s">
        <v>279</v>
      </c>
    </row>
    <row r="10965">
      <c r="A10965" s="41">
        <v>44417.0</v>
      </c>
      <c r="B10965" s="19">
        <v>957012.0</v>
      </c>
      <c r="C10965" s="19">
        <v>1.0</v>
      </c>
      <c r="D10965" s="42">
        <v>25.0</v>
      </c>
      <c r="E10965" s="43">
        <v>1.0</v>
      </c>
      <c r="F10965" s="19" t="s">
        <v>29</v>
      </c>
      <c r="G10965" s="19" t="s">
        <v>31</v>
      </c>
      <c r="H10965" s="44">
        <v>8.520906157E9</v>
      </c>
      <c r="I10965" s="19" t="s">
        <v>278</v>
      </c>
    </row>
    <row r="10966">
      <c r="A10966" s="41">
        <v>44417.0</v>
      </c>
      <c r="B10966" s="19">
        <v>956342.0</v>
      </c>
      <c r="C10966" s="19">
        <v>0.0</v>
      </c>
      <c r="D10966" s="42">
        <v>38.7</v>
      </c>
      <c r="E10966" s="43">
        <v>1.0</v>
      </c>
      <c r="F10966" s="19" t="s">
        <v>29</v>
      </c>
      <c r="G10966" s="19" t="s">
        <v>31</v>
      </c>
      <c r="H10966" s="44">
        <v>8.520906157E9</v>
      </c>
      <c r="I10966" s="19" t="s">
        <v>278</v>
      </c>
    </row>
    <row r="10967">
      <c r="A10967" s="41">
        <v>44419.0</v>
      </c>
      <c r="B10967" s="19">
        <v>957883.0</v>
      </c>
      <c r="C10967" s="19">
        <v>0.0</v>
      </c>
      <c r="D10967" s="42">
        <v>21.0</v>
      </c>
      <c r="E10967" s="43">
        <v>1.0</v>
      </c>
      <c r="F10967" s="19" t="s">
        <v>29</v>
      </c>
      <c r="G10967" s="19" t="s">
        <v>31</v>
      </c>
      <c r="H10967" s="44">
        <v>8.520906157E9</v>
      </c>
      <c r="I10967" s="19" t="s">
        <v>278</v>
      </c>
    </row>
    <row r="10968">
      <c r="A10968" s="41">
        <v>44409.0</v>
      </c>
      <c r="B10968" s="19">
        <v>949152.0</v>
      </c>
      <c r="C10968" s="19">
        <v>0.0</v>
      </c>
      <c r="D10968" s="42">
        <v>88.3</v>
      </c>
      <c r="E10968" s="43">
        <v>1.0</v>
      </c>
      <c r="F10968" s="19" t="s">
        <v>29</v>
      </c>
      <c r="G10968" s="19" t="s">
        <v>31</v>
      </c>
      <c r="H10968" s="44">
        <v>8.520906157E9</v>
      </c>
      <c r="I10968" s="19" t="s">
        <v>278</v>
      </c>
    </row>
    <row r="10969">
      <c r="A10969" s="41">
        <v>44410.0</v>
      </c>
      <c r="B10969" s="19">
        <v>950765.0</v>
      </c>
      <c r="C10969" s="19">
        <v>1.0</v>
      </c>
      <c r="D10969" s="42">
        <v>34.0</v>
      </c>
      <c r="E10969" s="43">
        <v>1.0</v>
      </c>
      <c r="F10969" s="19" t="s">
        <v>29</v>
      </c>
      <c r="G10969" s="19" t="s">
        <v>31</v>
      </c>
      <c r="H10969" s="44">
        <v>8.520906157E9</v>
      </c>
      <c r="I10969" s="19" t="s">
        <v>278</v>
      </c>
    </row>
    <row r="10970">
      <c r="A10970" s="41">
        <v>44410.0</v>
      </c>
      <c r="B10970" s="19">
        <v>950514.0</v>
      </c>
      <c r="C10970" s="19">
        <v>1.0</v>
      </c>
      <c r="D10970" s="42">
        <v>95.3</v>
      </c>
      <c r="E10970" s="43">
        <v>1.0</v>
      </c>
      <c r="F10970" s="19" t="s">
        <v>29</v>
      </c>
      <c r="G10970" s="19" t="s">
        <v>31</v>
      </c>
      <c r="H10970" s="44">
        <v>1.0051737015E10</v>
      </c>
      <c r="I10970" s="19" t="s">
        <v>279</v>
      </c>
    </row>
    <row r="10971">
      <c r="A10971" s="41">
        <v>44412.0</v>
      </c>
      <c r="B10971" s="19">
        <v>952665.0</v>
      </c>
      <c r="C10971" s="19">
        <v>0.0</v>
      </c>
      <c r="D10971" s="42">
        <v>57.4</v>
      </c>
      <c r="E10971" s="43">
        <v>1.0</v>
      </c>
      <c r="F10971" s="19" t="s">
        <v>29</v>
      </c>
      <c r="G10971" s="19" t="s">
        <v>31</v>
      </c>
      <c r="H10971" s="44">
        <v>8.520906157E9</v>
      </c>
      <c r="I10971" s="19" t="s">
        <v>278</v>
      </c>
    </row>
    <row r="10972">
      <c r="A10972" s="41">
        <v>44416.0</v>
      </c>
      <c r="B10972" s="19">
        <v>956323.0</v>
      </c>
      <c r="C10972" s="19">
        <v>1.0</v>
      </c>
      <c r="D10972" s="42">
        <v>86.7</v>
      </c>
      <c r="E10972" s="43">
        <v>1.0</v>
      </c>
      <c r="F10972" s="19" t="s">
        <v>29</v>
      </c>
      <c r="G10972" s="19" t="s">
        <v>31</v>
      </c>
      <c r="H10972" s="44">
        <v>8.520906157E9</v>
      </c>
      <c r="I10972" s="19" t="s">
        <v>278</v>
      </c>
    </row>
    <row r="10973">
      <c r="A10973" s="41">
        <v>44417.0</v>
      </c>
      <c r="B10973" s="19">
        <v>956594.0</v>
      </c>
      <c r="C10973" s="19">
        <v>1.0</v>
      </c>
      <c r="D10973" s="42">
        <v>45.1</v>
      </c>
      <c r="E10973" s="43">
        <v>1.0</v>
      </c>
      <c r="F10973" s="19" t="s">
        <v>29</v>
      </c>
      <c r="G10973" s="19" t="s">
        <v>31</v>
      </c>
      <c r="H10973" s="44">
        <v>8.520906157E9</v>
      </c>
      <c r="I10973" s="19" t="s">
        <v>278</v>
      </c>
    </row>
    <row r="10974">
      <c r="A10974" s="41">
        <v>44417.0</v>
      </c>
      <c r="B10974" s="19">
        <v>956343.0</v>
      </c>
      <c r="C10974" s="19">
        <v>0.0</v>
      </c>
      <c r="D10974" s="42">
        <v>111.4</v>
      </c>
      <c r="E10974" s="43">
        <v>1.0</v>
      </c>
      <c r="F10974" s="19" t="s">
        <v>29</v>
      </c>
      <c r="G10974" s="19" t="s">
        <v>31</v>
      </c>
      <c r="H10974" s="44">
        <v>8.520906157E9</v>
      </c>
      <c r="I10974" s="19" t="s">
        <v>278</v>
      </c>
    </row>
    <row r="10975">
      <c r="A10975" s="41">
        <v>44418.0</v>
      </c>
      <c r="B10975" s="19">
        <v>957567.0</v>
      </c>
      <c r="C10975" s="19">
        <v>0.0</v>
      </c>
      <c r="D10975" s="42">
        <v>189.4</v>
      </c>
      <c r="E10975" s="43">
        <v>1.0</v>
      </c>
      <c r="F10975" s="19" t="s">
        <v>29</v>
      </c>
      <c r="G10975" s="19" t="s">
        <v>31</v>
      </c>
      <c r="H10975" s="44">
        <v>8.520906157E9</v>
      </c>
      <c r="I10975" s="19" t="s">
        <v>278</v>
      </c>
    </row>
    <row r="10976">
      <c r="A10976" s="41">
        <v>44419.0</v>
      </c>
      <c r="B10976" s="19">
        <v>958112.0</v>
      </c>
      <c r="C10976" s="19">
        <v>0.0</v>
      </c>
      <c r="D10976" s="42">
        <v>17.3</v>
      </c>
      <c r="E10976" s="43">
        <v>1.0</v>
      </c>
      <c r="F10976" s="19" t="s">
        <v>29</v>
      </c>
      <c r="G10976" s="19" t="s">
        <v>31</v>
      </c>
      <c r="H10976" s="44">
        <v>8.520906157E9</v>
      </c>
      <c r="I10976" s="19" t="s">
        <v>278</v>
      </c>
    </row>
    <row r="10977">
      <c r="A10977" s="41">
        <v>44420.0</v>
      </c>
      <c r="B10977" s="19">
        <v>959058.0</v>
      </c>
      <c r="C10977" s="19">
        <v>1.0</v>
      </c>
      <c r="D10977" s="42">
        <v>20.5</v>
      </c>
      <c r="E10977" s="43">
        <v>1.0</v>
      </c>
      <c r="F10977" s="19" t="s">
        <v>29</v>
      </c>
      <c r="G10977" s="19" t="s">
        <v>31</v>
      </c>
      <c r="H10977" s="44">
        <v>8.520906157E9</v>
      </c>
      <c r="I10977" s="19" t="s">
        <v>278</v>
      </c>
    </row>
    <row r="10978">
      <c r="A10978" s="41">
        <v>44410.0</v>
      </c>
      <c r="B10978" s="19">
        <v>950533.0</v>
      </c>
      <c r="C10978" s="19">
        <v>0.0</v>
      </c>
      <c r="D10978" s="42">
        <v>7.0</v>
      </c>
      <c r="E10978" s="43">
        <v>1.0</v>
      </c>
      <c r="F10978" s="19" t="s">
        <v>29</v>
      </c>
      <c r="G10978" s="19" t="s">
        <v>31</v>
      </c>
      <c r="H10978" s="44">
        <v>8.520906157E9</v>
      </c>
      <c r="I10978" s="19" t="s">
        <v>278</v>
      </c>
    </row>
    <row r="10979">
      <c r="A10979" s="41">
        <v>44410.0</v>
      </c>
      <c r="B10979" s="19">
        <v>950515.0</v>
      </c>
      <c r="C10979" s="19">
        <v>1.0</v>
      </c>
      <c r="D10979" s="42">
        <v>24.2</v>
      </c>
      <c r="E10979" s="43">
        <v>1.0</v>
      </c>
      <c r="F10979" s="19" t="s">
        <v>29</v>
      </c>
      <c r="G10979" s="19" t="s">
        <v>31</v>
      </c>
      <c r="H10979" s="44">
        <v>1.0051737015E10</v>
      </c>
      <c r="I10979" s="19" t="s">
        <v>279</v>
      </c>
    </row>
    <row r="10980">
      <c r="A10980" s="41">
        <v>44410.0</v>
      </c>
      <c r="B10980" s="19">
        <v>950207.0</v>
      </c>
      <c r="C10980" s="19">
        <v>0.0</v>
      </c>
      <c r="D10980" s="42">
        <v>44.2</v>
      </c>
      <c r="E10980" s="43">
        <v>1.0</v>
      </c>
      <c r="F10980" s="19" t="s">
        <v>29</v>
      </c>
      <c r="G10980" s="19" t="s">
        <v>31</v>
      </c>
      <c r="H10980" s="44">
        <v>8.520906157E9</v>
      </c>
      <c r="I10980" s="19" t="s">
        <v>278</v>
      </c>
    </row>
    <row r="10981">
      <c r="A10981" s="41">
        <v>44412.0</v>
      </c>
      <c r="B10981" s="19">
        <v>952088.0</v>
      </c>
      <c r="C10981" s="19">
        <v>0.0</v>
      </c>
      <c r="D10981" s="42">
        <v>94.9</v>
      </c>
      <c r="E10981" s="43">
        <v>1.0</v>
      </c>
      <c r="F10981" s="19" t="s">
        <v>29</v>
      </c>
      <c r="G10981" s="19" t="s">
        <v>31</v>
      </c>
      <c r="H10981" s="44">
        <v>8.520906157E9</v>
      </c>
      <c r="I10981" s="19" t="s">
        <v>278</v>
      </c>
    </row>
    <row r="10982">
      <c r="A10982" s="41">
        <v>44415.0</v>
      </c>
      <c r="B10982" s="19">
        <v>954901.0</v>
      </c>
      <c r="C10982" s="19">
        <v>0.0</v>
      </c>
      <c r="D10982" s="42">
        <v>46.5</v>
      </c>
      <c r="E10982" s="43">
        <v>1.0</v>
      </c>
      <c r="F10982" s="19" t="s">
        <v>29</v>
      </c>
      <c r="G10982" s="19" t="s">
        <v>31</v>
      </c>
      <c r="H10982" s="44">
        <v>8.520906157E9</v>
      </c>
      <c r="I10982" s="19" t="s">
        <v>278</v>
      </c>
    </row>
    <row r="10983">
      <c r="A10983" s="41">
        <v>44415.0</v>
      </c>
      <c r="B10983" s="19">
        <v>955151.0</v>
      </c>
      <c r="C10983" s="19">
        <v>1.0</v>
      </c>
      <c r="D10983" s="42">
        <v>35.6</v>
      </c>
      <c r="E10983" s="43">
        <v>1.0</v>
      </c>
      <c r="F10983" s="19" t="s">
        <v>29</v>
      </c>
      <c r="G10983" s="19" t="s">
        <v>31</v>
      </c>
      <c r="H10983" s="44">
        <v>8.520906157E9</v>
      </c>
      <c r="I10983" s="19" t="s">
        <v>278</v>
      </c>
    </row>
    <row r="10984">
      <c r="A10984" s="41">
        <v>44417.0</v>
      </c>
      <c r="B10984" s="19">
        <v>956730.0</v>
      </c>
      <c r="C10984" s="19">
        <v>0.0</v>
      </c>
      <c r="D10984" s="42">
        <v>172.9</v>
      </c>
      <c r="E10984" s="43">
        <v>1.0</v>
      </c>
      <c r="F10984" s="19" t="s">
        <v>29</v>
      </c>
      <c r="G10984" s="19" t="s">
        <v>31</v>
      </c>
      <c r="H10984" s="44">
        <v>9.90389184E8</v>
      </c>
      <c r="I10984" s="19" t="s">
        <v>268</v>
      </c>
    </row>
    <row r="10985">
      <c r="A10985" s="41">
        <v>44412.0</v>
      </c>
      <c r="B10985" s="19">
        <v>952138.0</v>
      </c>
      <c r="C10985" s="19">
        <v>1.0</v>
      </c>
      <c r="D10985" s="42">
        <v>59.6</v>
      </c>
      <c r="E10985" s="43">
        <v>1.0</v>
      </c>
      <c r="F10985" s="19" t="s">
        <v>29</v>
      </c>
      <c r="G10985" s="19" t="s">
        <v>31</v>
      </c>
      <c r="H10985" s="44">
        <v>1.0051737015E10</v>
      </c>
      <c r="I10985" s="19" t="s">
        <v>279</v>
      </c>
    </row>
    <row r="10986">
      <c r="A10986" s="41">
        <v>44413.0</v>
      </c>
      <c r="B10986" s="19">
        <v>952843.0</v>
      </c>
      <c r="C10986" s="19">
        <v>1.0</v>
      </c>
      <c r="D10986" s="42">
        <v>14.5</v>
      </c>
      <c r="E10986" s="43">
        <v>1.0</v>
      </c>
      <c r="F10986" s="19" t="s">
        <v>29</v>
      </c>
      <c r="G10986" s="19" t="s">
        <v>31</v>
      </c>
      <c r="H10986" s="44">
        <v>8.520906157E9</v>
      </c>
      <c r="I10986" s="19" t="s">
        <v>278</v>
      </c>
    </row>
    <row r="10987">
      <c r="A10987" s="41">
        <v>44414.0</v>
      </c>
      <c r="B10987" s="19">
        <v>954136.0</v>
      </c>
      <c r="C10987" s="19">
        <v>1.0</v>
      </c>
      <c r="D10987" s="42">
        <v>183.3</v>
      </c>
      <c r="E10987" s="43">
        <v>1.0</v>
      </c>
      <c r="F10987" s="19" t="s">
        <v>29</v>
      </c>
      <c r="G10987" s="19" t="s">
        <v>31</v>
      </c>
      <c r="H10987" s="44">
        <v>8.520906157E9</v>
      </c>
      <c r="I10987" s="19" t="s">
        <v>278</v>
      </c>
    </row>
    <row r="10988">
      <c r="A10988" s="41">
        <v>44415.0</v>
      </c>
      <c r="B10988" s="19">
        <v>954990.0</v>
      </c>
      <c r="C10988" s="19">
        <v>0.0</v>
      </c>
      <c r="D10988" s="42">
        <v>67.1</v>
      </c>
      <c r="E10988" s="43">
        <v>1.0</v>
      </c>
      <c r="F10988" s="19" t="s">
        <v>29</v>
      </c>
      <c r="G10988" s="19" t="s">
        <v>31</v>
      </c>
      <c r="H10988" s="44">
        <v>8.520906157E9</v>
      </c>
      <c r="I10988" s="19" t="s">
        <v>278</v>
      </c>
    </row>
    <row r="10989">
      <c r="A10989" s="41">
        <v>44416.0</v>
      </c>
      <c r="B10989" s="19">
        <v>956324.0</v>
      </c>
      <c r="C10989" s="19">
        <v>1.0</v>
      </c>
      <c r="D10989" s="42">
        <v>61.8</v>
      </c>
      <c r="E10989" s="43">
        <v>1.0</v>
      </c>
      <c r="F10989" s="19" t="s">
        <v>29</v>
      </c>
      <c r="G10989" s="19" t="s">
        <v>31</v>
      </c>
      <c r="H10989" s="44">
        <v>8.520906157E9</v>
      </c>
      <c r="I10989" s="19" t="s">
        <v>278</v>
      </c>
    </row>
    <row r="10990">
      <c r="A10990" s="41">
        <v>44417.0</v>
      </c>
      <c r="B10990" s="19">
        <v>956852.0</v>
      </c>
      <c r="C10990" s="19">
        <v>0.0</v>
      </c>
      <c r="D10990" s="42">
        <v>171.3</v>
      </c>
      <c r="E10990" s="43">
        <v>1.0</v>
      </c>
      <c r="F10990" s="19" t="s">
        <v>29</v>
      </c>
      <c r="G10990" s="19" t="s">
        <v>31</v>
      </c>
      <c r="H10990" s="44">
        <v>8.520906157E9</v>
      </c>
      <c r="I10990" s="19" t="s">
        <v>278</v>
      </c>
    </row>
    <row r="10991">
      <c r="A10991" s="41">
        <v>44418.0</v>
      </c>
      <c r="B10991" s="19">
        <v>957574.0</v>
      </c>
      <c r="C10991" s="19">
        <v>1.0</v>
      </c>
      <c r="D10991" s="42">
        <v>79.3</v>
      </c>
      <c r="E10991" s="43">
        <v>1.0</v>
      </c>
      <c r="F10991" s="19" t="s">
        <v>29</v>
      </c>
      <c r="G10991" s="19" t="s">
        <v>31</v>
      </c>
      <c r="H10991" s="44">
        <v>8.520906157E9</v>
      </c>
      <c r="I10991" s="19" t="s">
        <v>278</v>
      </c>
    </row>
    <row r="10992">
      <c r="A10992" s="41">
        <v>44420.0</v>
      </c>
      <c r="B10992" s="19">
        <v>958770.0</v>
      </c>
      <c r="C10992" s="19">
        <v>1.0</v>
      </c>
      <c r="D10992" s="42">
        <v>42.1</v>
      </c>
      <c r="E10992" s="43">
        <v>1.0</v>
      </c>
      <c r="F10992" s="19" t="s">
        <v>29</v>
      </c>
      <c r="G10992" s="19" t="s">
        <v>31</v>
      </c>
      <c r="H10992" s="44">
        <v>8.520906157E9</v>
      </c>
      <c r="I10992" s="19" t="s">
        <v>278</v>
      </c>
    </row>
    <row r="10993">
      <c r="A10993" s="41">
        <v>44418.0</v>
      </c>
      <c r="B10993" s="19">
        <v>957169.0</v>
      </c>
      <c r="C10993" s="19">
        <v>0.0</v>
      </c>
      <c r="D10993" s="42">
        <v>16.3</v>
      </c>
      <c r="E10993" s="43">
        <v>1.0</v>
      </c>
      <c r="F10993" s="19" t="s">
        <v>29</v>
      </c>
      <c r="G10993" s="19" t="s">
        <v>31</v>
      </c>
      <c r="H10993" s="44">
        <v>8.520906157E9</v>
      </c>
      <c r="I10993" s="19" t="s">
        <v>278</v>
      </c>
    </row>
    <row r="10994">
      <c r="A10994" s="41">
        <v>44423.0</v>
      </c>
      <c r="B10994" s="19">
        <v>960513.0</v>
      </c>
      <c r="C10994" s="19">
        <v>1.0</v>
      </c>
      <c r="D10994" s="42">
        <v>11.7</v>
      </c>
      <c r="E10994" s="43">
        <v>1.0</v>
      </c>
      <c r="F10994" s="19" t="s">
        <v>29</v>
      </c>
      <c r="G10994" s="19" t="s">
        <v>31</v>
      </c>
      <c r="H10994" s="44">
        <v>8.520906157E9</v>
      </c>
      <c r="I10994" s="19" t="s">
        <v>278</v>
      </c>
    </row>
    <row r="10995">
      <c r="A10995" s="41">
        <v>44418.0</v>
      </c>
      <c r="B10995" s="19">
        <v>957738.0</v>
      </c>
      <c r="C10995" s="19">
        <v>0.0</v>
      </c>
      <c r="D10995" s="42">
        <v>15.9</v>
      </c>
      <c r="E10995" s="43">
        <v>1.0</v>
      </c>
      <c r="F10995" s="19" t="s">
        <v>29</v>
      </c>
      <c r="G10995" s="19" t="s">
        <v>31</v>
      </c>
      <c r="H10995" s="44">
        <v>8.520906157E9</v>
      </c>
      <c r="I10995" s="19" t="s">
        <v>278</v>
      </c>
    </row>
    <row r="10996">
      <c r="A10996" s="41">
        <v>44423.0</v>
      </c>
      <c r="B10996" s="19">
        <v>960693.0</v>
      </c>
      <c r="C10996" s="19">
        <v>0.0</v>
      </c>
      <c r="D10996" s="42">
        <v>76.3</v>
      </c>
      <c r="E10996" s="43">
        <v>1.0</v>
      </c>
      <c r="F10996" s="19" t="s">
        <v>29</v>
      </c>
      <c r="G10996" s="19" t="s">
        <v>31</v>
      </c>
      <c r="H10996" s="44">
        <v>8.520906157E9</v>
      </c>
      <c r="I10996" s="19" t="s">
        <v>278</v>
      </c>
    </row>
    <row r="10997">
      <c r="A10997" s="41">
        <v>44411.0</v>
      </c>
      <c r="B10997" s="19">
        <v>951271.0</v>
      </c>
      <c r="C10997" s="19">
        <v>1.0</v>
      </c>
      <c r="D10997" s="42">
        <v>35.0</v>
      </c>
      <c r="E10997" s="43">
        <v>1.0</v>
      </c>
      <c r="F10997" s="19" t="s">
        <v>29</v>
      </c>
      <c r="G10997" s="19" t="s">
        <v>31</v>
      </c>
      <c r="H10997" s="44">
        <v>8.520906157E9</v>
      </c>
      <c r="I10997" s="19" t="s">
        <v>278</v>
      </c>
    </row>
    <row r="10998">
      <c r="A10998" s="41">
        <v>44416.0</v>
      </c>
      <c r="B10998" s="19">
        <v>955731.0</v>
      </c>
      <c r="C10998" s="19">
        <v>0.0</v>
      </c>
      <c r="D10998" s="42">
        <v>101.3</v>
      </c>
      <c r="E10998" s="43">
        <v>1.0</v>
      </c>
      <c r="F10998" s="19" t="s">
        <v>29</v>
      </c>
      <c r="G10998" s="19" t="s">
        <v>31</v>
      </c>
      <c r="H10998" s="44">
        <v>8.520906157E9</v>
      </c>
      <c r="I10998" s="19" t="s">
        <v>278</v>
      </c>
    </row>
    <row r="10999">
      <c r="A10999" s="41">
        <v>44413.0</v>
      </c>
      <c r="B10999" s="19">
        <v>952826.0</v>
      </c>
      <c r="C10999" s="19">
        <v>0.0</v>
      </c>
      <c r="D10999" s="42">
        <v>183.2</v>
      </c>
      <c r="E10999" s="43">
        <v>1.0</v>
      </c>
      <c r="F10999" s="19" t="s">
        <v>29</v>
      </c>
      <c r="G10999" s="19" t="s">
        <v>31</v>
      </c>
      <c r="H10999" s="44">
        <v>8.520906157E9</v>
      </c>
      <c r="I10999" s="19" t="s">
        <v>278</v>
      </c>
    </row>
    <row r="11000">
      <c r="A11000" s="41">
        <v>44413.0</v>
      </c>
      <c r="B11000" s="19">
        <v>952829.0</v>
      </c>
      <c r="C11000" s="19">
        <v>0.0</v>
      </c>
      <c r="D11000" s="42">
        <v>183.2</v>
      </c>
      <c r="E11000" s="43">
        <v>1.0</v>
      </c>
      <c r="F11000" s="19" t="s">
        <v>29</v>
      </c>
      <c r="G11000" s="19" t="s">
        <v>31</v>
      </c>
      <c r="H11000" s="44">
        <v>8.520906157E9</v>
      </c>
      <c r="I11000" s="19" t="s">
        <v>278</v>
      </c>
    </row>
    <row r="11001">
      <c r="A11001" s="41">
        <v>44421.0</v>
      </c>
      <c r="B11001" s="19">
        <v>959670.0</v>
      </c>
      <c r="C11001" s="19">
        <v>0.0</v>
      </c>
      <c r="D11001" s="42">
        <v>26.9</v>
      </c>
      <c r="E11001" s="43">
        <v>1.0</v>
      </c>
      <c r="F11001" s="19" t="s">
        <v>29</v>
      </c>
      <c r="G11001" s="19" t="s">
        <v>31</v>
      </c>
      <c r="H11001" s="44">
        <v>8.520906157E9</v>
      </c>
      <c r="I11001" s="19" t="s">
        <v>278</v>
      </c>
    </row>
    <row r="11002">
      <c r="A11002" s="41">
        <v>44422.0</v>
      </c>
      <c r="B11002" s="19">
        <v>960361.0</v>
      </c>
      <c r="C11002" s="19">
        <v>0.0</v>
      </c>
      <c r="D11002" s="42">
        <v>125.2</v>
      </c>
      <c r="E11002" s="43">
        <v>1.0</v>
      </c>
      <c r="F11002" s="19" t="s">
        <v>29</v>
      </c>
      <c r="G11002" s="19" t="s">
        <v>31</v>
      </c>
      <c r="H11002" s="44">
        <v>8.520906157E9</v>
      </c>
      <c r="I11002" s="19" t="s">
        <v>278</v>
      </c>
    </row>
    <row r="11003">
      <c r="A11003" s="41">
        <v>44409.0</v>
      </c>
      <c r="B11003" s="19">
        <v>949680.0</v>
      </c>
      <c r="C11003" s="19">
        <v>1.0</v>
      </c>
      <c r="D11003" s="42">
        <v>89.2</v>
      </c>
      <c r="E11003" s="43">
        <v>1.0</v>
      </c>
      <c r="F11003" s="19" t="s">
        <v>29</v>
      </c>
      <c r="G11003" s="19" t="s">
        <v>31</v>
      </c>
      <c r="H11003" s="44">
        <v>8.520906157E9</v>
      </c>
      <c r="I11003" s="19" t="s">
        <v>278</v>
      </c>
    </row>
    <row r="11004">
      <c r="A11004" s="41">
        <v>44409.0</v>
      </c>
      <c r="B11004" s="19">
        <v>949795.0</v>
      </c>
      <c r="C11004" s="19">
        <v>0.0</v>
      </c>
      <c r="D11004" s="42">
        <v>8.1</v>
      </c>
      <c r="E11004" s="43">
        <v>1.0</v>
      </c>
      <c r="F11004" s="19" t="s">
        <v>29</v>
      </c>
      <c r="G11004" s="19" t="s">
        <v>31</v>
      </c>
      <c r="H11004" s="44">
        <v>8.520906157E9</v>
      </c>
      <c r="I11004" s="19" t="s">
        <v>278</v>
      </c>
    </row>
    <row r="11005">
      <c r="A11005" s="41">
        <v>44410.0</v>
      </c>
      <c r="B11005" s="19">
        <v>950040.0</v>
      </c>
      <c r="C11005" s="19">
        <v>0.0</v>
      </c>
      <c r="D11005" s="42">
        <v>16.3</v>
      </c>
      <c r="E11005" s="43">
        <v>1.0</v>
      </c>
      <c r="F11005" s="19" t="s">
        <v>29</v>
      </c>
      <c r="G11005" s="19" t="s">
        <v>31</v>
      </c>
      <c r="H11005" s="44">
        <v>8.520906157E9</v>
      </c>
      <c r="I11005" s="19" t="s">
        <v>278</v>
      </c>
    </row>
    <row r="11006">
      <c r="A11006" s="41">
        <v>44412.0</v>
      </c>
      <c r="B11006" s="19">
        <v>952699.0</v>
      </c>
      <c r="C11006" s="19">
        <v>0.0</v>
      </c>
      <c r="D11006" s="42">
        <v>41.6</v>
      </c>
      <c r="E11006" s="43">
        <v>1.0</v>
      </c>
      <c r="F11006" s="19" t="s">
        <v>29</v>
      </c>
      <c r="G11006" s="19" t="s">
        <v>31</v>
      </c>
      <c r="H11006" s="44">
        <v>8.520906157E9</v>
      </c>
      <c r="I11006" s="19" t="s">
        <v>278</v>
      </c>
    </row>
    <row r="11007">
      <c r="A11007" s="41">
        <v>44409.0</v>
      </c>
      <c r="B11007" s="19">
        <v>949426.0</v>
      </c>
      <c r="C11007" s="19">
        <v>0.0</v>
      </c>
      <c r="D11007" s="42">
        <v>35.9</v>
      </c>
      <c r="E11007" s="43">
        <v>1.0</v>
      </c>
      <c r="F11007" s="19" t="s">
        <v>29</v>
      </c>
      <c r="G11007" s="19" t="s">
        <v>31</v>
      </c>
      <c r="H11007" s="44">
        <v>8.520906157E9</v>
      </c>
      <c r="I11007" s="19" t="s">
        <v>278</v>
      </c>
    </row>
    <row r="11008">
      <c r="A11008" s="41">
        <v>44410.0</v>
      </c>
      <c r="B11008" s="19">
        <v>950617.0</v>
      </c>
      <c r="C11008" s="19">
        <v>1.0</v>
      </c>
      <c r="D11008" s="42">
        <v>90.4</v>
      </c>
      <c r="E11008" s="43">
        <v>1.0</v>
      </c>
      <c r="F11008" s="19" t="s">
        <v>29</v>
      </c>
      <c r="G11008" s="19" t="s">
        <v>31</v>
      </c>
      <c r="H11008" s="44">
        <v>1.0051737015E10</v>
      </c>
      <c r="I11008" s="19" t="s">
        <v>279</v>
      </c>
    </row>
    <row r="11009">
      <c r="A11009" s="41">
        <v>44410.0</v>
      </c>
      <c r="B11009" s="19">
        <v>951085.0</v>
      </c>
      <c r="C11009" s="19">
        <v>1.0</v>
      </c>
      <c r="D11009" s="42">
        <v>32.3</v>
      </c>
      <c r="E11009" s="43">
        <v>1.0</v>
      </c>
      <c r="F11009" s="19" t="s">
        <v>29</v>
      </c>
      <c r="G11009" s="19" t="s">
        <v>31</v>
      </c>
      <c r="H11009" s="44">
        <v>8.520906157E9</v>
      </c>
      <c r="I11009" s="19" t="s">
        <v>278</v>
      </c>
    </row>
    <row r="11010">
      <c r="A11010" s="41">
        <v>44410.0</v>
      </c>
      <c r="B11010" s="19">
        <v>950629.0</v>
      </c>
      <c r="C11010" s="19">
        <v>1.0</v>
      </c>
      <c r="D11010" s="42">
        <v>36.5</v>
      </c>
      <c r="E11010" s="43">
        <v>1.0</v>
      </c>
      <c r="F11010" s="19" t="s">
        <v>29</v>
      </c>
      <c r="G11010" s="19" t="s">
        <v>31</v>
      </c>
      <c r="H11010" s="44">
        <v>8.520906157E9</v>
      </c>
      <c r="I11010" s="19" t="s">
        <v>278</v>
      </c>
    </row>
    <row r="11011">
      <c r="A11011" s="41">
        <v>44414.0</v>
      </c>
      <c r="B11011" s="19">
        <v>954227.0</v>
      </c>
      <c r="C11011" s="19">
        <v>1.0</v>
      </c>
      <c r="D11011" s="42">
        <v>17.4</v>
      </c>
      <c r="E11011" s="43">
        <v>1.0</v>
      </c>
      <c r="F11011" s="19" t="s">
        <v>29</v>
      </c>
      <c r="G11011" s="19" t="s">
        <v>31</v>
      </c>
      <c r="H11011" s="44">
        <v>8.520906157E9</v>
      </c>
      <c r="I11011" s="19" t="s">
        <v>278</v>
      </c>
    </row>
    <row r="11012">
      <c r="A11012" s="41">
        <v>44420.0</v>
      </c>
      <c r="B11012" s="19">
        <v>958886.0</v>
      </c>
      <c r="C11012" s="19">
        <v>1.0</v>
      </c>
      <c r="D11012" s="42">
        <v>39.7</v>
      </c>
      <c r="E11012" s="43">
        <v>1.0</v>
      </c>
      <c r="F11012" s="19" t="s">
        <v>29</v>
      </c>
      <c r="G11012" s="19" t="s">
        <v>31</v>
      </c>
      <c r="H11012" s="44">
        <v>8.520906157E9</v>
      </c>
      <c r="I11012" s="19" t="s">
        <v>278</v>
      </c>
    </row>
    <row r="11013">
      <c r="A11013" s="41">
        <v>44410.0</v>
      </c>
      <c r="B11013" s="19">
        <v>950526.0</v>
      </c>
      <c r="C11013" s="19">
        <v>0.0</v>
      </c>
      <c r="D11013" s="42">
        <v>40.6</v>
      </c>
      <c r="E11013" s="43">
        <v>1.0</v>
      </c>
      <c r="F11013" s="19" t="s">
        <v>29</v>
      </c>
      <c r="G11013" s="19" t="s">
        <v>31</v>
      </c>
      <c r="H11013" s="44">
        <v>8.520906157E9</v>
      </c>
      <c r="I11013" s="19" t="s">
        <v>278</v>
      </c>
    </row>
    <row r="11014">
      <c r="A11014" s="41">
        <v>44410.0</v>
      </c>
      <c r="B11014" s="19">
        <v>950979.0</v>
      </c>
      <c r="C11014" s="19">
        <v>0.0</v>
      </c>
      <c r="D11014" s="42">
        <v>47.7</v>
      </c>
      <c r="E11014" s="43">
        <v>1.0</v>
      </c>
      <c r="F11014" s="19" t="s">
        <v>29</v>
      </c>
      <c r="G11014" s="19" t="s">
        <v>31</v>
      </c>
      <c r="H11014" s="44">
        <v>8.520906157E9</v>
      </c>
      <c r="I11014" s="19" t="s">
        <v>278</v>
      </c>
    </row>
    <row r="11015">
      <c r="A11015" s="41">
        <v>44411.0</v>
      </c>
      <c r="B11015" s="19">
        <v>951514.0</v>
      </c>
      <c r="C11015" s="19">
        <v>1.0</v>
      </c>
      <c r="D11015" s="42">
        <v>87.1</v>
      </c>
      <c r="E11015" s="43">
        <v>1.0</v>
      </c>
      <c r="F11015" s="19" t="s">
        <v>29</v>
      </c>
      <c r="G11015" s="19" t="s">
        <v>31</v>
      </c>
      <c r="H11015" s="44">
        <v>8.520906157E9</v>
      </c>
      <c r="I11015" s="19" t="s">
        <v>278</v>
      </c>
    </row>
    <row r="11016">
      <c r="A11016" s="41">
        <v>44416.0</v>
      </c>
      <c r="B11016" s="19">
        <v>955376.0</v>
      </c>
      <c r="C11016" s="19">
        <v>0.0</v>
      </c>
      <c r="D11016" s="42">
        <v>15.6</v>
      </c>
      <c r="E11016" s="43">
        <v>1.0</v>
      </c>
      <c r="F11016" s="19" t="s">
        <v>29</v>
      </c>
      <c r="G11016" s="19" t="s">
        <v>31</v>
      </c>
      <c r="H11016" s="44">
        <v>8.520906157E9</v>
      </c>
      <c r="I11016" s="19" t="s">
        <v>278</v>
      </c>
    </row>
    <row r="11017">
      <c r="A11017" s="41">
        <v>44416.0</v>
      </c>
      <c r="B11017" s="19">
        <v>955268.0</v>
      </c>
      <c r="C11017" s="19">
        <v>0.0</v>
      </c>
      <c r="D11017" s="42">
        <v>6.9</v>
      </c>
      <c r="E11017" s="43">
        <v>1.0</v>
      </c>
      <c r="F11017" s="19" t="s">
        <v>29</v>
      </c>
      <c r="G11017" s="19" t="s">
        <v>31</v>
      </c>
      <c r="H11017" s="44">
        <v>8.520906157E9</v>
      </c>
      <c r="I11017" s="19" t="s">
        <v>278</v>
      </c>
    </row>
    <row r="11018">
      <c r="A11018" s="41">
        <v>44418.0</v>
      </c>
      <c r="B11018" s="19">
        <v>957592.0</v>
      </c>
      <c r="C11018" s="19">
        <v>1.0</v>
      </c>
      <c r="D11018" s="42">
        <v>37.5</v>
      </c>
      <c r="E11018" s="43">
        <v>1.0</v>
      </c>
      <c r="F11018" s="19" t="s">
        <v>29</v>
      </c>
      <c r="G11018" s="19" t="s">
        <v>31</v>
      </c>
      <c r="H11018" s="44">
        <v>1.0051737015E10</v>
      </c>
      <c r="I11018" s="19" t="s">
        <v>279</v>
      </c>
    </row>
    <row r="11019">
      <c r="A11019" s="41">
        <v>44419.0</v>
      </c>
      <c r="B11019" s="19">
        <v>957931.0</v>
      </c>
      <c r="C11019" s="19">
        <v>0.0</v>
      </c>
      <c r="D11019" s="42">
        <v>46.6</v>
      </c>
      <c r="E11019" s="43">
        <v>1.0</v>
      </c>
      <c r="F11019" s="19" t="s">
        <v>29</v>
      </c>
      <c r="G11019" s="19" t="s">
        <v>31</v>
      </c>
      <c r="H11019" s="44">
        <v>8.520906157E9</v>
      </c>
      <c r="I11019" s="19" t="s">
        <v>278</v>
      </c>
    </row>
    <row r="11020">
      <c r="A11020" s="41">
        <v>44410.0</v>
      </c>
      <c r="B11020" s="19">
        <v>950936.0</v>
      </c>
      <c r="C11020" s="19">
        <v>0.0</v>
      </c>
      <c r="D11020" s="42">
        <v>17.5</v>
      </c>
      <c r="E11020" s="43">
        <v>1.0</v>
      </c>
      <c r="F11020" s="19" t="s">
        <v>29</v>
      </c>
      <c r="G11020" s="19" t="s">
        <v>31</v>
      </c>
      <c r="H11020" s="44">
        <v>8.520906157E9</v>
      </c>
      <c r="I11020" s="19" t="s">
        <v>278</v>
      </c>
    </row>
    <row r="11021">
      <c r="A11021" s="41">
        <v>44414.0</v>
      </c>
      <c r="B11021" s="19">
        <v>954305.0</v>
      </c>
      <c r="C11021" s="19">
        <v>0.0</v>
      </c>
      <c r="D11021" s="42">
        <v>8.2</v>
      </c>
      <c r="E11021" s="43">
        <v>1.0</v>
      </c>
      <c r="F11021" s="19" t="s">
        <v>29</v>
      </c>
      <c r="G11021" s="19" t="s">
        <v>31</v>
      </c>
      <c r="H11021" s="44">
        <v>8.520906157E9</v>
      </c>
      <c r="I11021" s="19" t="s">
        <v>278</v>
      </c>
    </row>
    <row r="11022">
      <c r="A11022" s="41">
        <v>44419.0</v>
      </c>
      <c r="B11022" s="19">
        <v>958136.0</v>
      </c>
      <c r="C11022" s="19">
        <v>0.0</v>
      </c>
      <c r="D11022" s="42">
        <v>13.1</v>
      </c>
      <c r="E11022" s="43">
        <v>1.0</v>
      </c>
      <c r="F11022" s="19" t="s">
        <v>29</v>
      </c>
      <c r="G11022" s="19" t="s">
        <v>31</v>
      </c>
      <c r="H11022" s="44">
        <v>8.520906157E9</v>
      </c>
      <c r="I11022" s="19" t="s">
        <v>278</v>
      </c>
    </row>
    <row r="11023">
      <c r="A11023" s="41">
        <v>44411.0</v>
      </c>
      <c r="B11023" s="19">
        <v>951828.0</v>
      </c>
      <c r="C11023" s="19">
        <v>0.0</v>
      </c>
      <c r="D11023" s="42">
        <v>37.2</v>
      </c>
      <c r="E11023" s="43">
        <v>1.0</v>
      </c>
      <c r="F11023" s="19" t="s">
        <v>29</v>
      </c>
      <c r="G11023" s="19" t="s">
        <v>31</v>
      </c>
      <c r="H11023" s="44">
        <v>8.520906157E9</v>
      </c>
      <c r="I11023" s="19" t="s">
        <v>278</v>
      </c>
    </row>
    <row r="11024">
      <c r="A11024" s="41">
        <v>44412.0</v>
      </c>
      <c r="B11024" s="19">
        <v>952536.0</v>
      </c>
      <c r="C11024" s="19">
        <v>1.0</v>
      </c>
      <c r="D11024" s="42">
        <v>69.0</v>
      </c>
      <c r="E11024" s="43">
        <v>1.0</v>
      </c>
      <c r="F11024" s="19" t="s">
        <v>29</v>
      </c>
      <c r="G11024" s="19" t="s">
        <v>31</v>
      </c>
      <c r="H11024" s="44">
        <v>8.520906157E9</v>
      </c>
      <c r="I11024" s="19" t="s">
        <v>278</v>
      </c>
    </row>
    <row r="11025">
      <c r="A11025" s="41">
        <v>44421.0</v>
      </c>
      <c r="B11025" s="19">
        <v>959728.0</v>
      </c>
      <c r="C11025" s="19">
        <v>0.0</v>
      </c>
      <c r="D11025" s="42">
        <v>127.0</v>
      </c>
      <c r="E11025" s="43">
        <v>1.0</v>
      </c>
      <c r="F11025" s="19" t="s">
        <v>29</v>
      </c>
      <c r="G11025" s="19" t="s">
        <v>31</v>
      </c>
      <c r="H11025" s="44">
        <v>8.520906157E9</v>
      </c>
      <c r="I11025" s="19" t="s">
        <v>278</v>
      </c>
    </row>
    <row r="11026">
      <c r="A11026" s="41">
        <v>44411.0</v>
      </c>
      <c r="B11026" s="19">
        <v>951739.0</v>
      </c>
      <c r="C11026" s="19">
        <v>0.0</v>
      </c>
      <c r="D11026" s="42">
        <v>31.5</v>
      </c>
      <c r="E11026" s="43">
        <v>1.0</v>
      </c>
      <c r="F11026" s="19" t="s">
        <v>29</v>
      </c>
      <c r="G11026" s="19" t="s">
        <v>31</v>
      </c>
      <c r="H11026" s="44">
        <v>8.520906157E9</v>
      </c>
      <c r="I11026" s="19" t="s">
        <v>278</v>
      </c>
    </row>
    <row r="11027">
      <c r="A11027" s="41">
        <v>44415.0</v>
      </c>
      <c r="B11027" s="19">
        <v>954745.0</v>
      </c>
      <c r="C11027" s="19">
        <v>0.0</v>
      </c>
      <c r="D11027" s="42">
        <v>48.0</v>
      </c>
      <c r="E11027" s="43">
        <v>1.0</v>
      </c>
      <c r="F11027" s="19" t="s">
        <v>29</v>
      </c>
      <c r="G11027" s="19" t="s">
        <v>31</v>
      </c>
      <c r="H11027" s="44">
        <v>8.520906157E9</v>
      </c>
      <c r="I11027" s="19" t="s">
        <v>278</v>
      </c>
    </row>
    <row r="11028">
      <c r="A11028" s="41">
        <v>44419.0</v>
      </c>
      <c r="B11028" s="19">
        <v>957953.0</v>
      </c>
      <c r="C11028" s="19">
        <v>1.0</v>
      </c>
      <c r="D11028" s="42">
        <v>86.3</v>
      </c>
      <c r="E11028" s="43">
        <v>1.0</v>
      </c>
      <c r="F11028" s="19" t="s">
        <v>29</v>
      </c>
      <c r="G11028" s="19" t="s">
        <v>31</v>
      </c>
      <c r="H11028" s="44">
        <v>8.520906157E9</v>
      </c>
      <c r="I11028" s="19" t="s">
        <v>278</v>
      </c>
    </row>
    <row r="11029">
      <c r="A11029" s="41">
        <v>44419.0</v>
      </c>
      <c r="B11029" s="19">
        <v>957929.0</v>
      </c>
      <c r="C11029" s="19">
        <v>0.0</v>
      </c>
      <c r="D11029" s="42">
        <v>32.6</v>
      </c>
      <c r="E11029" s="43">
        <v>1.0</v>
      </c>
      <c r="F11029" s="19" t="s">
        <v>29</v>
      </c>
      <c r="G11029" s="19" t="s">
        <v>31</v>
      </c>
      <c r="H11029" s="44">
        <v>8.520906157E9</v>
      </c>
      <c r="I11029" s="19" t="s">
        <v>278</v>
      </c>
    </row>
    <row r="11030">
      <c r="A11030" s="41">
        <v>44410.0</v>
      </c>
      <c r="B11030" s="19">
        <v>950149.0</v>
      </c>
      <c r="C11030" s="19">
        <v>1.0</v>
      </c>
      <c r="D11030" s="42">
        <v>52.4</v>
      </c>
      <c r="E11030" s="43">
        <v>1.0</v>
      </c>
      <c r="F11030" s="19" t="s">
        <v>29</v>
      </c>
      <c r="G11030" s="19" t="s">
        <v>31</v>
      </c>
      <c r="H11030" s="44">
        <v>8.520906157E9</v>
      </c>
      <c r="I11030" s="19" t="s">
        <v>278</v>
      </c>
    </row>
    <row r="11031">
      <c r="A11031" s="41">
        <v>44412.0</v>
      </c>
      <c r="B11031" s="19">
        <v>951999.0</v>
      </c>
      <c r="C11031" s="19">
        <v>0.0</v>
      </c>
      <c r="D11031" s="42">
        <v>43.3</v>
      </c>
      <c r="E11031" s="43">
        <v>1.0</v>
      </c>
      <c r="F11031" s="19" t="s">
        <v>29</v>
      </c>
      <c r="G11031" s="19" t="s">
        <v>31</v>
      </c>
      <c r="H11031" s="44">
        <v>9.90389184E8</v>
      </c>
      <c r="I11031" s="19" t="s">
        <v>268</v>
      </c>
    </row>
    <row r="11032">
      <c r="A11032" s="41">
        <v>44416.0</v>
      </c>
      <c r="B11032" s="19">
        <v>955493.0</v>
      </c>
      <c r="C11032" s="19">
        <v>1.0</v>
      </c>
      <c r="D11032" s="42">
        <v>62.5</v>
      </c>
      <c r="E11032" s="43">
        <v>1.0</v>
      </c>
      <c r="F11032" s="19" t="s">
        <v>29</v>
      </c>
      <c r="G11032" s="19" t="s">
        <v>31</v>
      </c>
      <c r="H11032" s="44">
        <v>8.520906157E9</v>
      </c>
      <c r="I11032" s="19" t="s">
        <v>278</v>
      </c>
    </row>
    <row r="11033">
      <c r="A11033" s="41">
        <v>44417.0</v>
      </c>
      <c r="B11033" s="19">
        <v>957069.0</v>
      </c>
      <c r="C11033" s="19">
        <v>0.0</v>
      </c>
      <c r="D11033" s="42">
        <v>116.1</v>
      </c>
      <c r="E11033" s="43">
        <v>1.0</v>
      </c>
      <c r="F11033" s="19" t="s">
        <v>29</v>
      </c>
      <c r="G11033" s="19" t="s">
        <v>31</v>
      </c>
      <c r="H11033" s="44">
        <v>8.520906157E9</v>
      </c>
      <c r="I11033" s="19" t="s">
        <v>278</v>
      </c>
    </row>
    <row r="11034">
      <c r="A11034" s="41">
        <v>44419.0</v>
      </c>
      <c r="B11034" s="19">
        <v>958528.0</v>
      </c>
      <c r="C11034" s="19">
        <v>1.0</v>
      </c>
      <c r="D11034" s="42">
        <v>139.1</v>
      </c>
      <c r="E11034" s="43">
        <v>1.0</v>
      </c>
      <c r="F11034" s="19" t="s">
        <v>29</v>
      </c>
      <c r="G11034" s="19" t="s">
        <v>31</v>
      </c>
      <c r="H11034" s="44">
        <v>8.520906157E9</v>
      </c>
      <c r="I11034" s="19" t="s">
        <v>278</v>
      </c>
    </row>
    <row r="11035">
      <c r="A11035" s="41">
        <v>44423.0</v>
      </c>
      <c r="B11035" s="19">
        <v>961179.0</v>
      </c>
      <c r="C11035" s="19">
        <v>0.0</v>
      </c>
      <c r="D11035" s="42">
        <v>78.2</v>
      </c>
      <c r="E11035" s="43">
        <v>1.0</v>
      </c>
      <c r="F11035" s="19" t="s">
        <v>29</v>
      </c>
      <c r="G11035" s="19" t="s">
        <v>31</v>
      </c>
      <c r="H11035" s="44">
        <v>8.520906157E9</v>
      </c>
      <c r="I11035" s="19" t="s">
        <v>278</v>
      </c>
    </row>
    <row r="11036">
      <c r="A11036" s="41">
        <v>44411.0</v>
      </c>
      <c r="B11036" s="19">
        <v>951422.0</v>
      </c>
      <c r="C11036" s="19">
        <v>0.0</v>
      </c>
      <c r="D11036" s="42">
        <v>20.4</v>
      </c>
      <c r="E11036" s="43">
        <v>1.0</v>
      </c>
      <c r="F11036" s="19" t="s">
        <v>29</v>
      </c>
      <c r="G11036" s="19" t="s">
        <v>31</v>
      </c>
      <c r="H11036" s="44">
        <v>8.520906157E9</v>
      </c>
      <c r="I11036" s="19" t="s">
        <v>278</v>
      </c>
    </row>
    <row r="11037">
      <c r="A11037" s="41">
        <v>44412.0</v>
      </c>
      <c r="B11037" s="19">
        <v>952345.0</v>
      </c>
      <c r="C11037" s="19">
        <v>0.0</v>
      </c>
      <c r="D11037" s="42">
        <v>39.4</v>
      </c>
      <c r="E11037" s="43">
        <v>1.0</v>
      </c>
      <c r="F11037" s="19" t="s">
        <v>29</v>
      </c>
      <c r="G11037" s="19" t="s">
        <v>31</v>
      </c>
      <c r="H11037" s="44">
        <v>1.0051737015E10</v>
      </c>
      <c r="I11037" s="19" t="s">
        <v>279</v>
      </c>
    </row>
    <row r="11038">
      <c r="A11038" s="41">
        <v>44415.0</v>
      </c>
      <c r="B11038" s="19">
        <v>954827.0</v>
      </c>
      <c r="C11038" s="19">
        <v>0.0</v>
      </c>
      <c r="D11038" s="42">
        <v>10.5</v>
      </c>
      <c r="E11038" s="43">
        <v>1.0</v>
      </c>
      <c r="F11038" s="19" t="s">
        <v>29</v>
      </c>
      <c r="G11038" s="19" t="s">
        <v>31</v>
      </c>
      <c r="H11038" s="44">
        <v>8.520906157E9</v>
      </c>
      <c r="I11038" s="19" t="s">
        <v>278</v>
      </c>
    </row>
    <row r="11039">
      <c r="A11039" s="41">
        <v>44419.0</v>
      </c>
      <c r="B11039" s="19">
        <v>958308.0</v>
      </c>
      <c r="C11039" s="19">
        <v>0.0</v>
      </c>
      <c r="D11039" s="42">
        <v>40.2</v>
      </c>
      <c r="E11039" s="43">
        <v>1.0</v>
      </c>
      <c r="F11039" s="19" t="s">
        <v>29</v>
      </c>
      <c r="G11039" s="19" t="s">
        <v>31</v>
      </c>
      <c r="H11039" s="44">
        <v>8.520906157E9</v>
      </c>
      <c r="I11039" s="19" t="s">
        <v>278</v>
      </c>
    </row>
    <row r="11040">
      <c r="A11040" s="41">
        <v>44423.0</v>
      </c>
      <c r="B11040" s="19">
        <v>960929.0</v>
      </c>
      <c r="C11040" s="19">
        <v>0.0</v>
      </c>
      <c r="D11040" s="42">
        <v>59.1</v>
      </c>
      <c r="E11040" s="43">
        <v>1.0</v>
      </c>
      <c r="F11040" s="19" t="s">
        <v>29</v>
      </c>
      <c r="G11040" s="19" t="s">
        <v>31</v>
      </c>
      <c r="H11040" s="44">
        <v>1.0051737015E10</v>
      </c>
      <c r="I11040" s="19" t="s">
        <v>279</v>
      </c>
    </row>
    <row r="11041">
      <c r="A11041" s="41">
        <v>44409.0</v>
      </c>
      <c r="B11041" s="19">
        <v>949623.0</v>
      </c>
      <c r="C11041" s="19">
        <v>1.0</v>
      </c>
      <c r="D11041" s="42">
        <v>40.6</v>
      </c>
      <c r="E11041" s="43">
        <v>1.0</v>
      </c>
      <c r="F11041" s="19" t="s">
        <v>29</v>
      </c>
      <c r="G11041" s="19" t="s">
        <v>31</v>
      </c>
      <c r="H11041" s="44">
        <v>8.520906157E9</v>
      </c>
      <c r="I11041" s="19" t="s">
        <v>278</v>
      </c>
    </row>
    <row r="11042">
      <c r="A11042" s="41">
        <v>44411.0</v>
      </c>
      <c r="B11042" s="19">
        <v>951918.0</v>
      </c>
      <c r="C11042" s="19">
        <v>0.0</v>
      </c>
      <c r="D11042" s="42">
        <v>25.3</v>
      </c>
      <c r="E11042" s="43">
        <v>1.0</v>
      </c>
      <c r="F11042" s="19" t="s">
        <v>29</v>
      </c>
      <c r="G11042" s="19" t="s">
        <v>31</v>
      </c>
      <c r="H11042" s="44">
        <v>8.520906157E9</v>
      </c>
      <c r="I11042" s="19" t="s">
        <v>278</v>
      </c>
    </row>
    <row r="11043">
      <c r="A11043" s="41">
        <v>44413.0</v>
      </c>
      <c r="B11043" s="19">
        <v>953978.0</v>
      </c>
      <c r="C11043" s="19">
        <v>0.0</v>
      </c>
      <c r="D11043" s="42">
        <v>61.2</v>
      </c>
      <c r="E11043" s="43">
        <v>1.0</v>
      </c>
      <c r="F11043" s="19" t="s">
        <v>29</v>
      </c>
      <c r="G11043" s="19" t="s">
        <v>31</v>
      </c>
      <c r="H11043" s="44">
        <v>8.520906157E9</v>
      </c>
      <c r="I11043" s="19" t="s">
        <v>278</v>
      </c>
    </row>
    <row r="11044">
      <c r="A11044" s="41">
        <v>44417.0</v>
      </c>
      <c r="B11044" s="19">
        <v>956583.0</v>
      </c>
      <c r="C11044" s="19">
        <v>0.0</v>
      </c>
      <c r="D11044" s="42">
        <v>33.2</v>
      </c>
      <c r="E11044" s="43">
        <v>1.0</v>
      </c>
      <c r="F11044" s="19" t="s">
        <v>29</v>
      </c>
      <c r="G11044" s="19" t="s">
        <v>31</v>
      </c>
      <c r="H11044" s="44">
        <v>8.520906157E9</v>
      </c>
      <c r="I11044" s="19" t="s">
        <v>278</v>
      </c>
    </row>
    <row r="11045">
      <c r="A11045" s="41">
        <v>44417.0</v>
      </c>
      <c r="B11045" s="19">
        <v>956950.0</v>
      </c>
      <c r="C11045" s="19">
        <v>0.0</v>
      </c>
      <c r="D11045" s="42">
        <v>13.3</v>
      </c>
      <c r="E11045" s="43">
        <v>1.0</v>
      </c>
      <c r="F11045" s="19" t="s">
        <v>29</v>
      </c>
      <c r="G11045" s="19" t="s">
        <v>31</v>
      </c>
      <c r="H11045" s="44">
        <v>8.520906157E9</v>
      </c>
      <c r="I11045" s="19" t="s">
        <v>278</v>
      </c>
    </row>
    <row r="11046">
      <c r="A11046" s="41">
        <v>44419.0</v>
      </c>
      <c r="B11046" s="19">
        <v>958177.0</v>
      </c>
      <c r="C11046" s="19">
        <v>0.0</v>
      </c>
      <c r="D11046" s="42">
        <v>24.7</v>
      </c>
      <c r="E11046" s="43">
        <v>1.0</v>
      </c>
      <c r="F11046" s="19" t="s">
        <v>29</v>
      </c>
      <c r="G11046" s="19" t="s">
        <v>31</v>
      </c>
      <c r="H11046" s="44">
        <v>8.520906157E9</v>
      </c>
      <c r="I11046" s="19" t="s">
        <v>278</v>
      </c>
    </row>
    <row r="11047">
      <c r="A11047" s="41">
        <v>44410.0</v>
      </c>
      <c r="B11047" s="19">
        <v>950135.0</v>
      </c>
      <c r="C11047" s="19">
        <v>0.0</v>
      </c>
      <c r="D11047" s="42">
        <v>3.3</v>
      </c>
      <c r="E11047" s="43">
        <v>1.0</v>
      </c>
      <c r="F11047" s="19" t="s">
        <v>29</v>
      </c>
      <c r="G11047" s="19" t="s">
        <v>31</v>
      </c>
      <c r="H11047" s="44">
        <v>8.520906157E9</v>
      </c>
      <c r="I11047" s="19" t="s">
        <v>278</v>
      </c>
    </row>
    <row r="11048">
      <c r="A11048" s="41">
        <v>44410.0</v>
      </c>
      <c r="B11048" s="19">
        <v>950046.0</v>
      </c>
      <c r="C11048" s="19">
        <v>1.0</v>
      </c>
      <c r="D11048" s="42">
        <v>58.9</v>
      </c>
      <c r="E11048" s="43">
        <v>1.0</v>
      </c>
      <c r="F11048" s="19" t="s">
        <v>29</v>
      </c>
      <c r="G11048" s="19" t="s">
        <v>31</v>
      </c>
      <c r="H11048" s="44">
        <v>1.0051737015E10</v>
      </c>
      <c r="I11048" s="19" t="s">
        <v>279</v>
      </c>
    </row>
    <row r="11049">
      <c r="A11049" s="41">
        <v>44412.0</v>
      </c>
      <c r="B11049" s="19">
        <v>952748.0</v>
      </c>
      <c r="C11049" s="19">
        <v>0.0</v>
      </c>
      <c r="D11049" s="42">
        <v>49.7</v>
      </c>
      <c r="E11049" s="43">
        <v>1.0</v>
      </c>
      <c r="F11049" s="19" t="s">
        <v>29</v>
      </c>
      <c r="G11049" s="19" t="s">
        <v>31</v>
      </c>
      <c r="H11049" s="44">
        <v>8.520906157E9</v>
      </c>
      <c r="I11049" s="19" t="s">
        <v>278</v>
      </c>
    </row>
    <row r="11050">
      <c r="A11050" s="41">
        <v>44417.0</v>
      </c>
      <c r="B11050" s="19">
        <v>957126.0</v>
      </c>
      <c r="C11050" s="19">
        <v>1.0</v>
      </c>
      <c r="D11050" s="42">
        <v>74.9</v>
      </c>
      <c r="E11050" s="43">
        <v>1.0</v>
      </c>
      <c r="F11050" s="19" t="s">
        <v>29</v>
      </c>
      <c r="G11050" s="19" t="s">
        <v>31</v>
      </c>
      <c r="H11050" s="44">
        <v>8.520906157E9</v>
      </c>
      <c r="I11050" s="19" t="s">
        <v>278</v>
      </c>
    </row>
    <row r="11051">
      <c r="A11051" s="41">
        <v>44409.0</v>
      </c>
      <c r="B11051" s="19">
        <v>949675.0</v>
      </c>
      <c r="C11051" s="19">
        <v>1.0</v>
      </c>
      <c r="D11051" s="42">
        <v>36.1</v>
      </c>
      <c r="E11051" s="43">
        <v>1.0</v>
      </c>
      <c r="F11051" s="19" t="s">
        <v>29</v>
      </c>
      <c r="G11051" s="19" t="s">
        <v>31</v>
      </c>
      <c r="H11051" s="44">
        <v>8.520906157E9</v>
      </c>
      <c r="I11051" s="19" t="s">
        <v>278</v>
      </c>
    </row>
    <row r="11052">
      <c r="A11052" s="41">
        <v>44412.0</v>
      </c>
      <c r="B11052" s="19">
        <v>952321.0</v>
      </c>
      <c r="C11052" s="19">
        <v>1.0</v>
      </c>
      <c r="D11052" s="42">
        <v>58.3</v>
      </c>
      <c r="E11052" s="43">
        <v>1.0</v>
      </c>
      <c r="F11052" s="19" t="s">
        <v>29</v>
      </c>
      <c r="G11052" s="19" t="s">
        <v>31</v>
      </c>
      <c r="H11052" s="44">
        <v>8.520906157E9</v>
      </c>
      <c r="I11052" s="19" t="s">
        <v>278</v>
      </c>
    </row>
    <row r="11053">
      <c r="A11053" s="41">
        <v>44412.0</v>
      </c>
      <c r="B11053" s="19">
        <v>952635.0</v>
      </c>
      <c r="C11053" s="19">
        <v>0.0</v>
      </c>
      <c r="D11053" s="42">
        <v>35.4</v>
      </c>
      <c r="E11053" s="43">
        <v>1.0</v>
      </c>
      <c r="F11053" s="19" t="s">
        <v>29</v>
      </c>
      <c r="G11053" s="19" t="s">
        <v>31</v>
      </c>
      <c r="H11053" s="44">
        <v>8.520906157E9</v>
      </c>
      <c r="I11053" s="19" t="s">
        <v>278</v>
      </c>
    </row>
    <row r="11054">
      <c r="A11054" s="41">
        <v>44412.0</v>
      </c>
      <c r="B11054" s="19">
        <v>952583.0</v>
      </c>
      <c r="C11054" s="19">
        <v>1.0</v>
      </c>
      <c r="D11054" s="42">
        <v>4.9</v>
      </c>
      <c r="E11054" s="43">
        <v>1.0</v>
      </c>
      <c r="F11054" s="19" t="s">
        <v>29</v>
      </c>
      <c r="G11054" s="19" t="s">
        <v>31</v>
      </c>
      <c r="H11054" s="44">
        <v>8.520906157E9</v>
      </c>
      <c r="I11054" s="19" t="s">
        <v>278</v>
      </c>
    </row>
    <row r="11055">
      <c r="A11055" s="41">
        <v>44413.0</v>
      </c>
      <c r="B11055" s="19">
        <v>953320.0</v>
      </c>
      <c r="C11055" s="19">
        <v>1.0</v>
      </c>
      <c r="D11055" s="42">
        <v>71.5</v>
      </c>
      <c r="E11055" s="43">
        <v>1.0</v>
      </c>
      <c r="F11055" s="19" t="s">
        <v>29</v>
      </c>
      <c r="G11055" s="19" t="s">
        <v>31</v>
      </c>
      <c r="H11055" s="44">
        <v>8.520906157E9</v>
      </c>
      <c r="I11055" s="19" t="s">
        <v>278</v>
      </c>
    </row>
    <row r="11056">
      <c r="A11056" s="41">
        <v>44417.0</v>
      </c>
      <c r="B11056" s="19">
        <v>956740.0</v>
      </c>
      <c r="C11056" s="19">
        <v>0.0</v>
      </c>
      <c r="D11056" s="42">
        <v>42.9</v>
      </c>
      <c r="E11056" s="43">
        <v>1.0</v>
      </c>
      <c r="F11056" s="19" t="s">
        <v>29</v>
      </c>
      <c r="G11056" s="19" t="s">
        <v>31</v>
      </c>
      <c r="H11056" s="44">
        <v>8.520906157E9</v>
      </c>
      <c r="I11056" s="19" t="s">
        <v>278</v>
      </c>
    </row>
    <row r="11057">
      <c r="A11057" s="41">
        <v>44420.0</v>
      </c>
      <c r="B11057" s="19">
        <v>958913.0</v>
      </c>
      <c r="C11057" s="19">
        <v>1.0</v>
      </c>
      <c r="D11057" s="42">
        <v>37.7</v>
      </c>
      <c r="E11057" s="43">
        <v>1.0</v>
      </c>
      <c r="F11057" s="19" t="s">
        <v>29</v>
      </c>
      <c r="G11057" s="19" t="s">
        <v>31</v>
      </c>
      <c r="H11057" s="44">
        <v>8.520906157E9</v>
      </c>
      <c r="I11057" s="19" t="s">
        <v>278</v>
      </c>
    </row>
    <row r="11058">
      <c r="A11058" s="41">
        <v>44421.0</v>
      </c>
      <c r="B11058" s="19">
        <v>959613.0</v>
      </c>
      <c r="C11058" s="19">
        <v>1.0</v>
      </c>
      <c r="D11058" s="42">
        <v>3.8</v>
      </c>
      <c r="E11058" s="43">
        <v>1.0</v>
      </c>
      <c r="F11058" s="19" t="s">
        <v>29</v>
      </c>
      <c r="G11058" s="19" t="s">
        <v>31</v>
      </c>
      <c r="H11058" s="44">
        <v>8.520906157E9</v>
      </c>
      <c r="I11058" s="19" t="s">
        <v>278</v>
      </c>
    </row>
    <row r="11059">
      <c r="A11059" s="41">
        <v>44411.0</v>
      </c>
      <c r="B11059" s="19">
        <v>951818.0</v>
      </c>
      <c r="C11059" s="19">
        <v>0.0</v>
      </c>
      <c r="D11059" s="42">
        <v>36.2</v>
      </c>
      <c r="E11059" s="43">
        <v>1.0</v>
      </c>
      <c r="F11059" s="19" t="s">
        <v>29</v>
      </c>
      <c r="G11059" s="19" t="s">
        <v>31</v>
      </c>
      <c r="H11059" s="44">
        <v>8.520906157E9</v>
      </c>
      <c r="I11059" s="19" t="s">
        <v>278</v>
      </c>
    </row>
    <row r="11060">
      <c r="A11060" s="41">
        <v>44414.0</v>
      </c>
      <c r="B11060" s="19">
        <v>954576.0</v>
      </c>
      <c r="C11060" s="19">
        <v>0.0</v>
      </c>
      <c r="D11060" s="42">
        <v>14.1</v>
      </c>
      <c r="E11060" s="43">
        <v>1.0</v>
      </c>
      <c r="F11060" s="19" t="s">
        <v>29</v>
      </c>
      <c r="G11060" s="19" t="s">
        <v>31</v>
      </c>
      <c r="H11060" s="44">
        <v>8.520906157E9</v>
      </c>
      <c r="I11060" s="19" t="s">
        <v>278</v>
      </c>
    </row>
    <row r="11061">
      <c r="A11061" s="41">
        <v>44416.0</v>
      </c>
      <c r="B11061" s="19">
        <v>956027.0</v>
      </c>
      <c r="C11061" s="19">
        <v>1.0</v>
      </c>
      <c r="D11061" s="42">
        <v>15.1</v>
      </c>
      <c r="E11061" s="43">
        <v>1.0</v>
      </c>
      <c r="F11061" s="19" t="s">
        <v>29</v>
      </c>
      <c r="G11061" s="19" t="s">
        <v>31</v>
      </c>
      <c r="H11061" s="44">
        <v>8.520906157E9</v>
      </c>
      <c r="I11061" s="19" t="s">
        <v>278</v>
      </c>
    </row>
    <row r="11062">
      <c r="A11062" s="41">
        <v>44418.0</v>
      </c>
      <c r="B11062" s="19">
        <v>957820.0</v>
      </c>
      <c r="C11062" s="19">
        <v>0.0</v>
      </c>
      <c r="D11062" s="42">
        <v>127.1</v>
      </c>
      <c r="E11062" s="43">
        <v>1.0</v>
      </c>
      <c r="F11062" s="19" t="s">
        <v>29</v>
      </c>
      <c r="G11062" s="19" t="s">
        <v>31</v>
      </c>
      <c r="H11062" s="44">
        <v>8.520906157E9</v>
      </c>
      <c r="I11062" s="19" t="s">
        <v>278</v>
      </c>
    </row>
    <row r="11063">
      <c r="A11063" s="41">
        <v>44421.0</v>
      </c>
      <c r="B11063" s="19">
        <v>959873.0</v>
      </c>
      <c r="C11063" s="19">
        <v>0.0</v>
      </c>
      <c r="D11063" s="42">
        <v>33.7</v>
      </c>
      <c r="E11063" s="43">
        <v>1.0</v>
      </c>
      <c r="F11063" s="19" t="s">
        <v>29</v>
      </c>
      <c r="G11063" s="19" t="s">
        <v>31</v>
      </c>
      <c r="H11063" s="44">
        <v>8.520906157E9</v>
      </c>
      <c r="I11063" s="19" t="s">
        <v>278</v>
      </c>
    </row>
    <row r="11064">
      <c r="A11064" s="41">
        <v>44422.0</v>
      </c>
      <c r="B11064" s="19">
        <v>960149.0</v>
      </c>
      <c r="C11064" s="19">
        <v>0.0</v>
      </c>
      <c r="D11064" s="42">
        <v>66.6</v>
      </c>
      <c r="E11064" s="43">
        <v>1.0</v>
      </c>
      <c r="F11064" s="19" t="s">
        <v>29</v>
      </c>
      <c r="G11064" s="19" t="s">
        <v>31</v>
      </c>
      <c r="H11064" s="44">
        <v>8.520906157E9</v>
      </c>
      <c r="I11064" s="19" t="s">
        <v>278</v>
      </c>
    </row>
    <row r="11065">
      <c r="A11065" s="41">
        <v>44409.0</v>
      </c>
      <c r="B11065" s="19">
        <v>949831.0</v>
      </c>
      <c r="C11065" s="19">
        <v>0.0</v>
      </c>
      <c r="D11065" s="42">
        <v>34.6</v>
      </c>
      <c r="E11065" s="43">
        <v>1.0</v>
      </c>
      <c r="F11065" s="19" t="s">
        <v>29</v>
      </c>
      <c r="G11065" s="19" t="s">
        <v>31</v>
      </c>
      <c r="H11065" s="44">
        <v>8.520906157E9</v>
      </c>
      <c r="I11065" s="19" t="s">
        <v>278</v>
      </c>
    </row>
    <row r="11066">
      <c r="A11066" s="41">
        <v>44411.0</v>
      </c>
      <c r="B11066" s="19">
        <v>951320.0</v>
      </c>
      <c r="C11066" s="19">
        <v>0.0</v>
      </c>
      <c r="D11066" s="42">
        <v>10.1</v>
      </c>
      <c r="E11066" s="43">
        <v>1.0</v>
      </c>
      <c r="F11066" s="19" t="s">
        <v>29</v>
      </c>
      <c r="G11066" s="19" t="s">
        <v>31</v>
      </c>
      <c r="H11066" s="44">
        <v>1.0051737015E10</v>
      </c>
      <c r="I11066" s="19" t="s">
        <v>279</v>
      </c>
    </row>
    <row r="11067">
      <c r="A11067" s="41">
        <v>44412.0</v>
      </c>
      <c r="B11067" s="19">
        <v>952352.0</v>
      </c>
      <c r="C11067" s="19">
        <v>0.0</v>
      </c>
      <c r="D11067" s="42">
        <v>9.8</v>
      </c>
      <c r="E11067" s="43">
        <v>1.0</v>
      </c>
      <c r="F11067" s="19" t="s">
        <v>29</v>
      </c>
      <c r="G11067" s="19" t="s">
        <v>31</v>
      </c>
      <c r="H11067" s="44">
        <v>8.520906157E9</v>
      </c>
      <c r="I11067" s="19" t="s">
        <v>278</v>
      </c>
    </row>
    <row r="11068">
      <c r="A11068" s="41">
        <v>44412.0</v>
      </c>
      <c r="B11068" s="19">
        <v>952712.0</v>
      </c>
      <c r="C11068" s="19">
        <v>1.0</v>
      </c>
      <c r="D11068" s="42">
        <v>39.5</v>
      </c>
      <c r="E11068" s="43">
        <v>1.0</v>
      </c>
      <c r="F11068" s="19" t="s">
        <v>29</v>
      </c>
      <c r="G11068" s="19" t="s">
        <v>31</v>
      </c>
      <c r="H11068" s="44">
        <v>8.520906157E9</v>
      </c>
      <c r="I11068" s="19" t="s">
        <v>278</v>
      </c>
    </row>
    <row r="11069">
      <c r="A11069" s="41">
        <v>44413.0</v>
      </c>
      <c r="B11069" s="19">
        <v>953669.0</v>
      </c>
      <c r="C11069" s="19">
        <v>0.0</v>
      </c>
      <c r="D11069" s="42">
        <v>88.8</v>
      </c>
      <c r="E11069" s="43">
        <v>1.0</v>
      </c>
      <c r="F11069" s="19" t="s">
        <v>29</v>
      </c>
      <c r="G11069" s="19" t="s">
        <v>31</v>
      </c>
      <c r="H11069" s="44">
        <v>8.520906157E9</v>
      </c>
      <c r="I11069" s="19" t="s">
        <v>278</v>
      </c>
    </row>
    <row r="11070">
      <c r="A11070" s="41">
        <v>44415.0</v>
      </c>
      <c r="B11070" s="19">
        <v>954648.0</v>
      </c>
      <c r="C11070" s="19">
        <v>1.0</v>
      </c>
      <c r="D11070" s="42">
        <v>123.9</v>
      </c>
      <c r="E11070" s="43">
        <v>1.0</v>
      </c>
      <c r="F11070" s="19" t="s">
        <v>29</v>
      </c>
      <c r="G11070" s="19" t="s">
        <v>31</v>
      </c>
      <c r="H11070" s="44">
        <v>8.520906157E9</v>
      </c>
      <c r="I11070" s="19" t="s">
        <v>278</v>
      </c>
    </row>
    <row r="11071">
      <c r="A11071" s="41">
        <v>44415.0</v>
      </c>
      <c r="B11071" s="19">
        <v>954799.0</v>
      </c>
      <c r="C11071" s="19">
        <v>1.0</v>
      </c>
      <c r="D11071" s="42">
        <v>12.4</v>
      </c>
      <c r="E11071" s="43">
        <v>1.0</v>
      </c>
      <c r="F11071" s="19" t="s">
        <v>29</v>
      </c>
      <c r="G11071" s="19" t="s">
        <v>31</v>
      </c>
      <c r="H11071" s="44">
        <v>8.520906157E9</v>
      </c>
      <c r="I11071" s="19" t="s">
        <v>278</v>
      </c>
    </row>
    <row r="11072">
      <c r="A11072" s="41">
        <v>44419.0</v>
      </c>
      <c r="B11072" s="19">
        <v>958110.0</v>
      </c>
      <c r="C11072" s="19">
        <v>0.0</v>
      </c>
      <c r="D11072" s="42">
        <v>11.7</v>
      </c>
      <c r="E11072" s="43">
        <v>1.0</v>
      </c>
      <c r="F11072" s="19" t="s">
        <v>29</v>
      </c>
      <c r="G11072" s="19" t="s">
        <v>31</v>
      </c>
      <c r="H11072" s="44">
        <v>8.520906157E9</v>
      </c>
      <c r="I11072" s="19" t="s">
        <v>278</v>
      </c>
    </row>
    <row r="11073">
      <c r="A11073" s="41">
        <v>44419.0</v>
      </c>
      <c r="B11073" s="19">
        <v>958402.0</v>
      </c>
      <c r="C11073" s="19">
        <v>0.0</v>
      </c>
      <c r="D11073" s="42">
        <v>6.8</v>
      </c>
      <c r="E11073" s="43">
        <v>1.0</v>
      </c>
      <c r="F11073" s="19" t="s">
        <v>29</v>
      </c>
      <c r="G11073" s="19" t="s">
        <v>31</v>
      </c>
      <c r="H11073" s="44">
        <v>8.520906157E9</v>
      </c>
      <c r="I11073" s="19" t="s">
        <v>278</v>
      </c>
    </row>
    <row r="11074">
      <c r="A11074" s="41">
        <v>44420.0</v>
      </c>
      <c r="B11074" s="19">
        <v>958816.0</v>
      </c>
      <c r="C11074" s="19">
        <v>1.0</v>
      </c>
      <c r="D11074" s="42">
        <v>52.9</v>
      </c>
      <c r="E11074" s="43">
        <v>1.0</v>
      </c>
      <c r="F11074" s="19" t="s">
        <v>29</v>
      </c>
      <c r="G11074" s="19" t="s">
        <v>31</v>
      </c>
      <c r="H11074" s="44">
        <v>8.520906157E9</v>
      </c>
      <c r="I11074" s="19" t="s">
        <v>278</v>
      </c>
    </row>
    <row r="11075">
      <c r="A11075" s="41">
        <v>44421.0</v>
      </c>
      <c r="B11075" s="19">
        <v>959910.0</v>
      </c>
      <c r="C11075" s="19">
        <v>0.0</v>
      </c>
      <c r="D11075" s="42">
        <v>7.0</v>
      </c>
      <c r="E11075" s="43">
        <v>1.0</v>
      </c>
      <c r="F11075" s="19" t="s">
        <v>29</v>
      </c>
      <c r="G11075" s="19" t="s">
        <v>31</v>
      </c>
      <c r="H11075" s="44">
        <v>8.520906157E9</v>
      </c>
      <c r="I11075" s="19" t="s">
        <v>278</v>
      </c>
    </row>
    <row r="11076">
      <c r="A11076" s="41">
        <v>44409.0</v>
      </c>
      <c r="B11076" s="19">
        <v>949532.0</v>
      </c>
      <c r="C11076" s="19">
        <v>1.0</v>
      </c>
      <c r="D11076" s="42">
        <v>35.7</v>
      </c>
      <c r="E11076" s="43">
        <v>1.0</v>
      </c>
      <c r="F11076" s="19" t="s">
        <v>29</v>
      </c>
      <c r="G11076" s="19" t="s">
        <v>31</v>
      </c>
      <c r="H11076" s="44">
        <v>8.520906157E9</v>
      </c>
      <c r="I11076" s="19" t="s">
        <v>278</v>
      </c>
    </row>
    <row r="11077">
      <c r="A11077" s="41">
        <v>44410.0</v>
      </c>
      <c r="B11077" s="19">
        <v>951045.0</v>
      </c>
      <c r="C11077" s="19">
        <v>0.0</v>
      </c>
      <c r="D11077" s="42">
        <v>36.4</v>
      </c>
      <c r="E11077" s="43">
        <v>1.0</v>
      </c>
      <c r="F11077" s="19" t="s">
        <v>29</v>
      </c>
      <c r="G11077" s="19" t="s">
        <v>31</v>
      </c>
      <c r="H11077" s="44">
        <v>8.520906157E9</v>
      </c>
      <c r="I11077" s="19" t="s">
        <v>278</v>
      </c>
    </row>
    <row r="11078">
      <c r="A11078" s="41">
        <v>44410.0</v>
      </c>
      <c r="B11078" s="19">
        <v>950941.0</v>
      </c>
      <c r="C11078" s="19">
        <v>1.0</v>
      </c>
      <c r="D11078" s="42">
        <v>47.0</v>
      </c>
      <c r="E11078" s="43">
        <v>1.0</v>
      </c>
      <c r="F11078" s="19" t="s">
        <v>29</v>
      </c>
      <c r="G11078" s="19" t="s">
        <v>31</v>
      </c>
      <c r="H11078" s="44">
        <v>8.520906157E9</v>
      </c>
      <c r="I11078" s="19" t="s">
        <v>278</v>
      </c>
    </row>
    <row r="11079">
      <c r="A11079" s="41">
        <v>44412.0</v>
      </c>
      <c r="B11079" s="19">
        <v>952650.0</v>
      </c>
      <c r="C11079" s="19">
        <v>0.0</v>
      </c>
      <c r="D11079" s="42">
        <v>15.1</v>
      </c>
      <c r="E11079" s="43">
        <v>1.0</v>
      </c>
      <c r="F11079" s="19" t="s">
        <v>29</v>
      </c>
      <c r="G11079" s="19" t="s">
        <v>31</v>
      </c>
      <c r="H11079" s="44">
        <v>8.520906157E9</v>
      </c>
      <c r="I11079" s="19" t="s">
        <v>278</v>
      </c>
    </row>
    <row r="11080">
      <c r="A11080" s="41">
        <v>44409.0</v>
      </c>
      <c r="B11080" s="19">
        <v>949255.0</v>
      </c>
      <c r="C11080" s="19">
        <v>1.0</v>
      </c>
      <c r="D11080" s="42">
        <v>50.0</v>
      </c>
      <c r="E11080" s="43">
        <v>1.0</v>
      </c>
      <c r="F11080" s="19" t="s">
        <v>29</v>
      </c>
      <c r="G11080" s="19" t="s">
        <v>31</v>
      </c>
      <c r="H11080" s="44">
        <v>8.520906157E9</v>
      </c>
      <c r="I11080" s="19" t="s">
        <v>278</v>
      </c>
    </row>
    <row r="11081">
      <c r="A11081" s="41">
        <v>44411.0</v>
      </c>
      <c r="B11081" s="19">
        <v>951787.0</v>
      </c>
      <c r="C11081" s="19">
        <v>1.0</v>
      </c>
      <c r="D11081" s="42">
        <v>63.6</v>
      </c>
      <c r="E11081" s="43">
        <v>1.0</v>
      </c>
      <c r="F11081" s="19" t="s">
        <v>29</v>
      </c>
      <c r="G11081" s="19" t="s">
        <v>31</v>
      </c>
      <c r="H11081" s="44">
        <v>8.520906157E9</v>
      </c>
      <c r="I11081" s="19" t="s">
        <v>278</v>
      </c>
    </row>
    <row r="11082">
      <c r="A11082" s="41">
        <v>44411.0</v>
      </c>
      <c r="B11082" s="19">
        <v>951188.0</v>
      </c>
      <c r="C11082" s="19">
        <v>0.0</v>
      </c>
      <c r="D11082" s="42">
        <v>57.2</v>
      </c>
      <c r="E11082" s="43">
        <v>1.0</v>
      </c>
      <c r="F11082" s="19" t="s">
        <v>29</v>
      </c>
      <c r="G11082" s="19" t="s">
        <v>31</v>
      </c>
      <c r="H11082" s="44">
        <v>8.520906157E9</v>
      </c>
      <c r="I11082" s="19" t="s">
        <v>278</v>
      </c>
    </row>
    <row r="11083">
      <c r="A11083" s="41">
        <v>44413.0</v>
      </c>
      <c r="B11083" s="19">
        <v>953763.0</v>
      </c>
      <c r="C11083" s="19">
        <v>0.0</v>
      </c>
      <c r="D11083" s="42">
        <v>12.5</v>
      </c>
      <c r="E11083" s="43">
        <v>1.0</v>
      </c>
      <c r="F11083" s="19" t="s">
        <v>29</v>
      </c>
      <c r="G11083" s="19" t="s">
        <v>31</v>
      </c>
      <c r="H11083" s="44">
        <v>8.520906157E9</v>
      </c>
      <c r="I11083" s="19" t="s">
        <v>278</v>
      </c>
    </row>
    <row r="11084">
      <c r="A11084" s="41">
        <v>44416.0</v>
      </c>
      <c r="B11084" s="19">
        <v>956098.0</v>
      </c>
      <c r="C11084" s="19">
        <v>0.0</v>
      </c>
      <c r="D11084" s="42">
        <v>50.8</v>
      </c>
      <c r="E11084" s="43">
        <v>1.0</v>
      </c>
      <c r="F11084" s="19" t="s">
        <v>29</v>
      </c>
      <c r="G11084" s="19" t="s">
        <v>31</v>
      </c>
      <c r="H11084" s="44">
        <v>8.520906157E9</v>
      </c>
      <c r="I11084" s="19" t="s">
        <v>278</v>
      </c>
    </row>
    <row r="11085">
      <c r="A11085" s="41">
        <v>44416.0</v>
      </c>
      <c r="B11085" s="19">
        <v>955384.0</v>
      </c>
      <c r="C11085" s="19">
        <v>0.0</v>
      </c>
      <c r="D11085" s="42">
        <v>67.2</v>
      </c>
      <c r="E11085" s="43">
        <v>1.0</v>
      </c>
      <c r="F11085" s="19" t="s">
        <v>29</v>
      </c>
      <c r="G11085" s="19" t="s">
        <v>31</v>
      </c>
      <c r="H11085" s="44">
        <v>8.520906157E9</v>
      </c>
      <c r="I11085" s="19" t="s">
        <v>278</v>
      </c>
    </row>
    <row r="11086">
      <c r="A11086" s="41">
        <v>44421.0</v>
      </c>
      <c r="B11086" s="19">
        <v>959971.0</v>
      </c>
      <c r="C11086" s="19">
        <v>0.0</v>
      </c>
      <c r="D11086" s="42">
        <v>46.5</v>
      </c>
      <c r="E11086" s="43">
        <v>1.0</v>
      </c>
      <c r="F11086" s="19" t="s">
        <v>29</v>
      </c>
      <c r="G11086" s="19" t="s">
        <v>31</v>
      </c>
      <c r="H11086" s="44">
        <v>8.520906157E9</v>
      </c>
      <c r="I11086" s="19" t="s">
        <v>278</v>
      </c>
    </row>
    <row r="11087">
      <c r="A11087" s="41">
        <v>44423.0</v>
      </c>
      <c r="B11087" s="19">
        <v>960608.0</v>
      </c>
      <c r="C11087" s="19">
        <v>0.0</v>
      </c>
      <c r="D11087" s="42">
        <v>24.0</v>
      </c>
      <c r="E11087" s="43">
        <v>1.0</v>
      </c>
      <c r="F11087" s="19" t="s">
        <v>29</v>
      </c>
      <c r="G11087" s="19" t="s">
        <v>31</v>
      </c>
      <c r="H11087" s="44">
        <v>8.520906157E9</v>
      </c>
      <c r="I11087" s="19" t="s">
        <v>278</v>
      </c>
    </row>
    <row r="11088">
      <c r="A11088" s="41">
        <v>44410.0</v>
      </c>
      <c r="B11088" s="19">
        <v>951088.0</v>
      </c>
      <c r="C11088" s="19">
        <v>1.0</v>
      </c>
      <c r="D11088" s="42">
        <v>32.5</v>
      </c>
      <c r="E11088" s="43">
        <v>1.0</v>
      </c>
      <c r="F11088" s="19" t="s">
        <v>29</v>
      </c>
      <c r="G11088" s="19" t="s">
        <v>31</v>
      </c>
      <c r="H11088" s="44">
        <v>8.520906157E9</v>
      </c>
      <c r="I11088" s="19" t="s">
        <v>278</v>
      </c>
    </row>
    <row r="11089">
      <c r="A11089" s="41">
        <v>44412.0</v>
      </c>
      <c r="B11089" s="19">
        <v>952159.0</v>
      </c>
      <c r="C11089" s="19">
        <v>1.0</v>
      </c>
      <c r="D11089" s="42">
        <v>35.0</v>
      </c>
      <c r="E11089" s="43">
        <v>1.0</v>
      </c>
      <c r="F11089" s="19" t="s">
        <v>29</v>
      </c>
      <c r="G11089" s="19" t="s">
        <v>31</v>
      </c>
      <c r="H11089" s="44">
        <v>8.520906157E9</v>
      </c>
      <c r="I11089" s="19" t="s">
        <v>278</v>
      </c>
    </row>
    <row r="11090">
      <c r="A11090" s="41">
        <v>44412.0</v>
      </c>
      <c r="B11090" s="19">
        <v>952179.0</v>
      </c>
      <c r="C11090" s="19">
        <v>0.0</v>
      </c>
      <c r="D11090" s="42">
        <v>524.2</v>
      </c>
      <c r="E11090" s="43">
        <v>1.0</v>
      </c>
      <c r="F11090" s="19" t="s">
        <v>29</v>
      </c>
      <c r="G11090" s="19" t="s">
        <v>31</v>
      </c>
      <c r="H11090" s="44">
        <v>8.520906157E9</v>
      </c>
      <c r="I11090" s="19" t="s">
        <v>278</v>
      </c>
    </row>
    <row r="11091">
      <c r="A11091" s="41">
        <v>44413.0</v>
      </c>
      <c r="B11091" s="19">
        <v>953736.0</v>
      </c>
      <c r="C11091" s="19">
        <v>0.0</v>
      </c>
      <c r="D11091" s="42">
        <v>80.6</v>
      </c>
      <c r="E11091" s="43">
        <v>1.0</v>
      </c>
      <c r="F11091" s="19" t="s">
        <v>29</v>
      </c>
      <c r="G11091" s="19" t="s">
        <v>31</v>
      </c>
      <c r="H11091" s="44">
        <v>8.520906157E9</v>
      </c>
      <c r="I11091" s="19" t="s">
        <v>278</v>
      </c>
    </row>
    <row r="11092">
      <c r="A11092" s="41">
        <v>44413.0</v>
      </c>
      <c r="B11092" s="19">
        <v>953587.0</v>
      </c>
      <c r="C11092" s="19">
        <v>0.0</v>
      </c>
      <c r="D11092" s="42">
        <v>67.2</v>
      </c>
      <c r="E11092" s="43">
        <v>1.0</v>
      </c>
      <c r="F11092" s="19" t="s">
        <v>29</v>
      </c>
      <c r="G11092" s="19" t="s">
        <v>31</v>
      </c>
      <c r="H11092" s="44">
        <v>8.520906157E9</v>
      </c>
      <c r="I11092" s="19" t="s">
        <v>278</v>
      </c>
    </row>
    <row r="11093">
      <c r="A11093" s="41">
        <v>44415.0</v>
      </c>
      <c r="B11093" s="19">
        <v>955237.0</v>
      </c>
      <c r="C11093" s="19">
        <v>0.0</v>
      </c>
      <c r="D11093" s="42">
        <v>26.1</v>
      </c>
      <c r="E11093" s="43">
        <v>1.0</v>
      </c>
      <c r="F11093" s="19" t="s">
        <v>29</v>
      </c>
      <c r="G11093" s="19" t="s">
        <v>31</v>
      </c>
      <c r="H11093" s="44">
        <v>1.0051737015E10</v>
      </c>
      <c r="I11093" s="19" t="s">
        <v>279</v>
      </c>
    </row>
    <row r="11094">
      <c r="A11094" s="41">
        <v>44419.0</v>
      </c>
      <c r="B11094" s="19">
        <v>958059.0</v>
      </c>
      <c r="C11094" s="19">
        <v>0.0</v>
      </c>
      <c r="D11094" s="42">
        <v>143.1</v>
      </c>
      <c r="E11094" s="43">
        <v>1.0</v>
      </c>
      <c r="F11094" s="19" t="s">
        <v>29</v>
      </c>
      <c r="G11094" s="19" t="s">
        <v>31</v>
      </c>
      <c r="H11094" s="44">
        <v>8.520906157E9</v>
      </c>
      <c r="I11094" s="19" t="s">
        <v>278</v>
      </c>
    </row>
    <row r="11095">
      <c r="A11095" s="41">
        <v>44423.0</v>
      </c>
      <c r="B11095" s="19">
        <v>961176.0</v>
      </c>
      <c r="C11095" s="19">
        <v>1.0</v>
      </c>
      <c r="D11095" s="42">
        <v>41.7</v>
      </c>
      <c r="E11095" s="43">
        <v>1.0</v>
      </c>
      <c r="F11095" s="19" t="s">
        <v>29</v>
      </c>
      <c r="G11095" s="19" t="s">
        <v>31</v>
      </c>
      <c r="H11095" s="44">
        <v>8.520906157E9</v>
      </c>
      <c r="I11095" s="19" t="s">
        <v>278</v>
      </c>
    </row>
    <row r="11096">
      <c r="A11096" s="41">
        <v>44409.0</v>
      </c>
      <c r="B11096" s="19">
        <v>949653.0</v>
      </c>
      <c r="C11096" s="19">
        <v>0.0</v>
      </c>
      <c r="D11096" s="42">
        <v>53.9</v>
      </c>
      <c r="E11096" s="43">
        <v>1.0</v>
      </c>
      <c r="F11096" s="19" t="s">
        <v>29</v>
      </c>
      <c r="G11096" s="19" t="s">
        <v>31</v>
      </c>
      <c r="H11096" s="44">
        <v>8.520906157E9</v>
      </c>
      <c r="I11096" s="19" t="s">
        <v>278</v>
      </c>
    </row>
    <row r="11097">
      <c r="A11097" s="41">
        <v>44412.0</v>
      </c>
      <c r="B11097" s="19">
        <v>952394.0</v>
      </c>
      <c r="C11097" s="19">
        <v>0.0</v>
      </c>
      <c r="D11097" s="42">
        <v>15.0</v>
      </c>
      <c r="E11097" s="43">
        <v>1.0</v>
      </c>
      <c r="F11097" s="19" t="s">
        <v>29</v>
      </c>
      <c r="G11097" s="19" t="s">
        <v>31</v>
      </c>
      <c r="H11097" s="44">
        <v>8.520906157E9</v>
      </c>
      <c r="I11097" s="19" t="s">
        <v>278</v>
      </c>
    </row>
    <row r="11098">
      <c r="A11098" s="41">
        <v>44413.0</v>
      </c>
      <c r="B11098" s="19">
        <v>953908.0</v>
      </c>
      <c r="C11098" s="19">
        <v>0.0</v>
      </c>
      <c r="D11098" s="42">
        <v>13.7</v>
      </c>
      <c r="E11098" s="43">
        <v>1.0</v>
      </c>
      <c r="F11098" s="19" t="s">
        <v>29</v>
      </c>
      <c r="G11098" s="19" t="s">
        <v>31</v>
      </c>
      <c r="H11098" s="44">
        <v>8.520906157E9</v>
      </c>
      <c r="I11098" s="19" t="s">
        <v>278</v>
      </c>
    </row>
    <row r="11099">
      <c r="A11099" s="41">
        <v>44413.0</v>
      </c>
      <c r="B11099" s="19">
        <v>952939.0</v>
      </c>
      <c r="C11099" s="19">
        <v>0.0</v>
      </c>
      <c r="D11099" s="42">
        <v>36.5</v>
      </c>
      <c r="E11099" s="43">
        <v>1.0</v>
      </c>
      <c r="F11099" s="19" t="s">
        <v>29</v>
      </c>
      <c r="G11099" s="19" t="s">
        <v>31</v>
      </c>
      <c r="H11099" s="44">
        <v>8.520906157E9</v>
      </c>
      <c r="I11099" s="19" t="s">
        <v>278</v>
      </c>
    </row>
    <row r="11100">
      <c r="A11100" s="41">
        <v>44414.0</v>
      </c>
      <c r="B11100" s="19">
        <v>954068.0</v>
      </c>
      <c r="C11100" s="19">
        <v>0.0</v>
      </c>
      <c r="D11100" s="42">
        <v>28.2</v>
      </c>
      <c r="E11100" s="43">
        <v>1.0</v>
      </c>
      <c r="F11100" s="19" t="s">
        <v>29</v>
      </c>
      <c r="G11100" s="19" t="s">
        <v>31</v>
      </c>
      <c r="H11100" s="44">
        <v>8.520906157E9</v>
      </c>
      <c r="I11100" s="19" t="s">
        <v>278</v>
      </c>
    </row>
    <row r="11101">
      <c r="A11101" s="41">
        <v>44415.0</v>
      </c>
      <c r="B11101" s="19">
        <v>954695.0</v>
      </c>
      <c r="C11101" s="19">
        <v>0.0</v>
      </c>
      <c r="D11101" s="42">
        <v>75.6</v>
      </c>
      <c r="E11101" s="43">
        <v>1.0</v>
      </c>
      <c r="F11101" s="19" t="s">
        <v>29</v>
      </c>
      <c r="G11101" s="19" t="s">
        <v>31</v>
      </c>
      <c r="H11101" s="44">
        <v>1.0051737015E10</v>
      </c>
      <c r="I11101" s="19" t="s">
        <v>279</v>
      </c>
    </row>
    <row r="11102">
      <c r="A11102" s="41">
        <v>44416.0</v>
      </c>
      <c r="B11102" s="19">
        <v>955878.0</v>
      </c>
      <c r="C11102" s="19">
        <v>0.0</v>
      </c>
      <c r="D11102" s="42">
        <v>22.6</v>
      </c>
      <c r="E11102" s="43">
        <v>1.0</v>
      </c>
      <c r="F11102" s="19" t="s">
        <v>29</v>
      </c>
      <c r="G11102" s="19" t="s">
        <v>31</v>
      </c>
      <c r="H11102" s="44">
        <v>8.520906157E9</v>
      </c>
      <c r="I11102" s="19" t="s">
        <v>278</v>
      </c>
    </row>
    <row r="11103">
      <c r="A11103" s="41">
        <v>44417.0</v>
      </c>
      <c r="B11103" s="19">
        <v>957065.0</v>
      </c>
      <c r="C11103" s="19">
        <v>0.0</v>
      </c>
      <c r="D11103" s="42">
        <v>11.7</v>
      </c>
      <c r="E11103" s="43">
        <v>1.0</v>
      </c>
      <c r="F11103" s="19" t="s">
        <v>29</v>
      </c>
      <c r="G11103" s="19" t="s">
        <v>31</v>
      </c>
      <c r="H11103" s="44">
        <v>8.520906157E9</v>
      </c>
      <c r="I11103" s="19" t="s">
        <v>278</v>
      </c>
    </row>
    <row r="11104">
      <c r="A11104" s="41">
        <v>44419.0</v>
      </c>
      <c r="B11104" s="19">
        <v>957902.0</v>
      </c>
      <c r="C11104" s="19">
        <v>0.0</v>
      </c>
      <c r="D11104" s="42">
        <v>38.2</v>
      </c>
      <c r="E11104" s="43">
        <v>1.0</v>
      </c>
      <c r="F11104" s="19" t="s">
        <v>29</v>
      </c>
      <c r="G11104" s="19" t="s">
        <v>31</v>
      </c>
      <c r="H11104" s="44">
        <v>8.520906157E9</v>
      </c>
      <c r="I11104" s="19" t="s">
        <v>278</v>
      </c>
    </row>
    <row r="11105">
      <c r="A11105" s="41">
        <v>44411.0</v>
      </c>
      <c r="B11105" s="19">
        <v>951517.0</v>
      </c>
      <c r="C11105" s="19">
        <v>0.0</v>
      </c>
      <c r="D11105" s="42">
        <v>5.9</v>
      </c>
      <c r="E11105" s="43">
        <v>1.0</v>
      </c>
      <c r="F11105" s="19" t="s">
        <v>29</v>
      </c>
      <c r="G11105" s="19" t="s">
        <v>31</v>
      </c>
      <c r="H11105" s="44">
        <v>8.520906157E9</v>
      </c>
      <c r="I11105" s="19" t="s">
        <v>278</v>
      </c>
    </row>
    <row r="11106">
      <c r="A11106" s="41">
        <v>44418.0</v>
      </c>
      <c r="B11106" s="19">
        <v>957623.0</v>
      </c>
      <c r="C11106" s="19">
        <v>0.0</v>
      </c>
      <c r="D11106" s="42">
        <v>20.8</v>
      </c>
      <c r="E11106" s="43">
        <v>1.0</v>
      </c>
      <c r="F11106" s="19" t="s">
        <v>29</v>
      </c>
      <c r="G11106" s="19" t="s">
        <v>31</v>
      </c>
      <c r="H11106" s="44">
        <v>8.520906157E9</v>
      </c>
      <c r="I11106" s="19" t="s">
        <v>278</v>
      </c>
    </row>
    <row r="11107">
      <c r="A11107" s="41">
        <v>44418.0</v>
      </c>
      <c r="B11107" s="19">
        <v>957341.0</v>
      </c>
      <c r="C11107" s="19">
        <v>0.0</v>
      </c>
      <c r="D11107" s="42">
        <v>43.0</v>
      </c>
      <c r="E11107" s="43">
        <v>1.0</v>
      </c>
      <c r="F11107" s="19" t="s">
        <v>29</v>
      </c>
      <c r="G11107" s="19" t="s">
        <v>31</v>
      </c>
      <c r="H11107" s="44">
        <v>8.520906157E9</v>
      </c>
      <c r="I11107" s="19" t="s">
        <v>278</v>
      </c>
    </row>
    <row r="11108">
      <c r="A11108" s="41">
        <v>44418.0</v>
      </c>
      <c r="B11108" s="19">
        <v>957274.0</v>
      </c>
      <c r="C11108" s="19">
        <v>0.0</v>
      </c>
      <c r="D11108" s="42">
        <v>42.1</v>
      </c>
      <c r="E11108" s="43">
        <v>1.0</v>
      </c>
      <c r="F11108" s="19" t="s">
        <v>29</v>
      </c>
      <c r="G11108" s="19" t="s">
        <v>31</v>
      </c>
      <c r="H11108" s="44">
        <v>8.520906157E9</v>
      </c>
      <c r="I11108" s="19" t="s">
        <v>278</v>
      </c>
    </row>
    <row r="11109">
      <c r="A11109" s="41">
        <v>44409.0</v>
      </c>
      <c r="B11109" s="19">
        <v>949991.0</v>
      </c>
      <c r="C11109" s="19">
        <v>0.0</v>
      </c>
      <c r="D11109" s="42">
        <v>38.7</v>
      </c>
      <c r="E11109" s="43">
        <v>1.0</v>
      </c>
      <c r="F11109" s="19" t="s">
        <v>29</v>
      </c>
      <c r="G11109" s="19" t="s">
        <v>31</v>
      </c>
      <c r="H11109" s="44">
        <v>8.520906157E9</v>
      </c>
      <c r="I11109" s="19" t="s">
        <v>278</v>
      </c>
    </row>
    <row r="11110">
      <c r="A11110" s="41">
        <v>44412.0</v>
      </c>
      <c r="B11110" s="19">
        <v>952009.0</v>
      </c>
      <c r="C11110" s="19">
        <v>1.0</v>
      </c>
      <c r="D11110" s="42">
        <v>35.2</v>
      </c>
      <c r="E11110" s="43">
        <v>1.0</v>
      </c>
      <c r="F11110" s="19" t="s">
        <v>29</v>
      </c>
      <c r="G11110" s="19" t="s">
        <v>31</v>
      </c>
      <c r="H11110" s="44">
        <v>8.520906157E9</v>
      </c>
      <c r="I11110" s="19" t="s">
        <v>278</v>
      </c>
    </row>
    <row r="11111">
      <c r="A11111" s="41">
        <v>44413.0</v>
      </c>
      <c r="B11111" s="19">
        <v>952949.0</v>
      </c>
      <c r="C11111" s="19">
        <v>0.0</v>
      </c>
      <c r="D11111" s="42">
        <v>122.0</v>
      </c>
      <c r="E11111" s="43">
        <v>1.0</v>
      </c>
      <c r="F11111" s="19" t="s">
        <v>29</v>
      </c>
      <c r="G11111" s="19" t="s">
        <v>31</v>
      </c>
      <c r="H11111" s="44">
        <v>8.520906157E9</v>
      </c>
      <c r="I11111" s="19" t="s">
        <v>278</v>
      </c>
    </row>
    <row r="11112">
      <c r="A11112" s="41">
        <v>44413.0</v>
      </c>
      <c r="B11112" s="19">
        <v>953835.0</v>
      </c>
      <c r="C11112" s="19">
        <v>0.0</v>
      </c>
      <c r="D11112" s="42">
        <v>13.1</v>
      </c>
      <c r="E11112" s="43">
        <v>1.0</v>
      </c>
      <c r="F11112" s="19" t="s">
        <v>29</v>
      </c>
      <c r="G11112" s="19" t="s">
        <v>31</v>
      </c>
      <c r="H11112" s="44">
        <v>8.520906157E9</v>
      </c>
      <c r="I11112" s="19" t="s">
        <v>278</v>
      </c>
    </row>
    <row r="11113">
      <c r="A11113" s="41">
        <v>44415.0</v>
      </c>
      <c r="B11113" s="19">
        <v>955087.0</v>
      </c>
      <c r="C11113" s="19">
        <v>1.0</v>
      </c>
      <c r="D11113" s="42">
        <v>55.8</v>
      </c>
      <c r="E11113" s="43">
        <v>1.0</v>
      </c>
      <c r="F11113" s="19" t="s">
        <v>29</v>
      </c>
      <c r="G11113" s="19" t="s">
        <v>31</v>
      </c>
      <c r="H11113" s="44">
        <v>8.520906157E9</v>
      </c>
      <c r="I11113" s="19" t="s">
        <v>278</v>
      </c>
    </row>
    <row r="11114">
      <c r="A11114" s="41">
        <v>44411.0</v>
      </c>
      <c r="B11114" s="19">
        <v>951807.0</v>
      </c>
      <c r="C11114" s="19">
        <v>0.0</v>
      </c>
      <c r="D11114" s="42">
        <v>35.3</v>
      </c>
      <c r="E11114" s="43">
        <v>1.0</v>
      </c>
      <c r="F11114" s="19" t="s">
        <v>29</v>
      </c>
      <c r="G11114" s="19" t="s">
        <v>31</v>
      </c>
      <c r="H11114" s="44">
        <v>8.520906157E9</v>
      </c>
      <c r="I11114" s="19" t="s">
        <v>278</v>
      </c>
    </row>
    <row r="11115">
      <c r="A11115" s="41">
        <v>44411.0</v>
      </c>
      <c r="B11115" s="19">
        <v>951152.0</v>
      </c>
      <c r="C11115" s="19">
        <v>1.0</v>
      </c>
      <c r="D11115" s="42">
        <v>174.2</v>
      </c>
      <c r="E11115" s="43">
        <v>1.0</v>
      </c>
      <c r="F11115" s="19" t="s">
        <v>29</v>
      </c>
      <c r="G11115" s="19" t="s">
        <v>31</v>
      </c>
      <c r="H11115" s="44">
        <v>8.520906157E9</v>
      </c>
      <c r="I11115" s="19" t="s">
        <v>278</v>
      </c>
    </row>
    <row r="11116">
      <c r="A11116" s="41">
        <v>44411.0</v>
      </c>
      <c r="B11116" s="19">
        <v>951217.0</v>
      </c>
      <c r="C11116" s="19">
        <v>0.0</v>
      </c>
      <c r="D11116" s="42">
        <v>33.3</v>
      </c>
      <c r="E11116" s="43">
        <v>1.0</v>
      </c>
      <c r="F11116" s="19" t="s">
        <v>29</v>
      </c>
      <c r="G11116" s="19" t="s">
        <v>31</v>
      </c>
      <c r="H11116" s="44">
        <v>8.520906157E9</v>
      </c>
      <c r="I11116" s="19" t="s">
        <v>278</v>
      </c>
    </row>
    <row r="11117">
      <c r="A11117" s="41">
        <v>44415.0</v>
      </c>
      <c r="B11117" s="19">
        <v>954651.0</v>
      </c>
      <c r="C11117" s="19">
        <v>0.0</v>
      </c>
      <c r="D11117" s="42">
        <v>132.2</v>
      </c>
      <c r="E11117" s="43">
        <v>1.0</v>
      </c>
      <c r="F11117" s="19" t="s">
        <v>29</v>
      </c>
      <c r="G11117" s="19" t="s">
        <v>31</v>
      </c>
      <c r="H11117" s="44">
        <v>8.520906157E9</v>
      </c>
      <c r="I11117" s="19" t="s">
        <v>278</v>
      </c>
    </row>
    <row r="11118">
      <c r="A11118" s="41">
        <v>44418.0</v>
      </c>
      <c r="B11118" s="19">
        <v>957153.0</v>
      </c>
      <c r="C11118" s="19">
        <v>0.0</v>
      </c>
      <c r="D11118" s="42">
        <v>43.4</v>
      </c>
      <c r="E11118" s="43">
        <v>1.0</v>
      </c>
      <c r="F11118" s="19" t="s">
        <v>29</v>
      </c>
      <c r="G11118" s="19" t="s">
        <v>31</v>
      </c>
      <c r="H11118" s="44">
        <v>8.520906157E9</v>
      </c>
      <c r="I11118" s="19" t="s">
        <v>278</v>
      </c>
    </row>
    <row r="11119">
      <c r="A11119" s="41">
        <v>44420.0</v>
      </c>
      <c r="B11119" s="19">
        <v>958709.0</v>
      </c>
      <c r="C11119" s="19">
        <v>1.0</v>
      </c>
      <c r="D11119" s="42">
        <v>11.8</v>
      </c>
      <c r="E11119" s="43">
        <v>1.0</v>
      </c>
      <c r="F11119" s="19" t="s">
        <v>29</v>
      </c>
      <c r="G11119" s="19" t="s">
        <v>31</v>
      </c>
      <c r="H11119" s="44">
        <v>8.520906157E9</v>
      </c>
      <c r="I11119" s="19" t="s">
        <v>278</v>
      </c>
    </row>
    <row r="11120">
      <c r="A11120" s="41">
        <v>44422.0</v>
      </c>
      <c r="B11120" s="19">
        <v>960193.0</v>
      </c>
      <c r="C11120" s="19">
        <v>0.0</v>
      </c>
      <c r="D11120" s="42">
        <v>50.0</v>
      </c>
      <c r="E11120" s="43">
        <v>1.0</v>
      </c>
      <c r="F11120" s="19" t="s">
        <v>29</v>
      </c>
      <c r="G11120" s="19" t="s">
        <v>31</v>
      </c>
      <c r="H11120" s="44">
        <v>8.520906157E9</v>
      </c>
      <c r="I11120" s="19" t="s">
        <v>278</v>
      </c>
    </row>
    <row r="11121">
      <c r="A11121" s="41">
        <v>44411.0</v>
      </c>
      <c r="B11121" s="19">
        <v>951093.0</v>
      </c>
      <c r="C11121" s="19">
        <v>0.0</v>
      </c>
      <c r="D11121" s="42">
        <v>44.8</v>
      </c>
      <c r="E11121" s="43">
        <v>1.0</v>
      </c>
      <c r="F11121" s="19" t="s">
        <v>29</v>
      </c>
      <c r="G11121" s="19" t="s">
        <v>31</v>
      </c>
      <c r="H11121" s="44">
        <v>8.520906157E9</v>
      </c>
      <c r="I11121" s="19" t="s">
        <v>278</v>
      </c>
    </row>
    <row r="11122">
      <c r="A11122" s="41">
        <v>44411.0</v>
      </c>
      <c r="B11122" s="19">
        <v>951805.0</v>
      </c>
      <c r="C11122" s="19">
        <v>1.0</v>
      </c>
      <c r="D11122" s="42">
        <v>710.0</v>
      </c>
      <c r="E11122" s="43">
        <v>1.0</v>
      </c>
      <c r="F11122" s="19" t="s">
        <v>29</v>
      </c>
      <c r="G11122" s="19" t="s">
        <v>31</v>
      </c>
      <c r="H11122" s="44">
        <v>8.520906157E9</v>
      </c>
      <c r="I11122" s="19" t="s">
        <v>278</v>
      </c>
    </row>
    <row r="11123">
      <c r="A11123" s="41">
        <v>44415.0</v>
      </c>
      <c r="B11123" s="19">
        <v>954889.0</v>
      </c>
      <c r="C11123" s="19">
        <v>1.0</v>
      </c>
      <c r="D11123" s="42">
        <v>67.4</v>
      </c>
      <c r="E11123" s="43">
        <v>1.0</v>
      </c>
      <c r="F11123" s="19" t="s">
        <v>29</v>
      </c>
      <c r="G11123" s="19" t="s">
        <v>31</v>
      </c>
      <c r="H11123" s="44">
        <v>8.520906157E9</v>
      </c>
      <c r="I11123" s="19" t="s">
        <v>278</v>
      </c>
    </row>
    <row r="11124">
      <c r="A11124" s="41">
        <v>44415.0</v>
      </c>
      <c r="B11124" s="19">
        <v>954674.0</v>
      </c>
      <c r="C11124" s="19">
        <v>1.0</v>
      </c>
      <c r="D11124" s="42">
        <v>56.0</v>
      </c>
      <c r="E11124" s="43">
        <v>1.0</v>
      </c>
      <c r="F11124" s="19" t="s">
        <v>29</v>
      </c>
      <c r="G11124" s="19" t="s">
        <v>31</v>
      </c>
      <c r="H11124" s="44">
        <v>8.520906157E9</v>
      </c>
      <c r="I11124" s="19" t="s">
        <v>278</v>
      </c>
    </row>
    <row r="11125">
      <c r="A11125" s="41">
        <v>44418.0</v>
      </c>
      <c r="B11125" s="19">
        <v>957697.0</v>
      </c>
      <c r="C11125" s="19">
        <v>1.0</v>
      </c>
      <c r="D11125" s="42">
        <v>13.3</v>
      </c>
      <c r="E11125" s="43">
        <v>1.0</v>
      </c>
      <c r="F11125" s="19" t="s">
        <v>29</v>
      </c>
      <c r="G11125" s="19" t="s">
        <v>31</v>
      </c>
      <c r="H11125" s="44">
        <v>8.520906157E9</v>
      </c>
      <c r="I11125" s="19" t="s">
        <v>278</v>
      </c>
    </row>
    <row r="11126">
      <c r="A11126" s="41">
        <v>44421.0</v>
      </c>
      <c r="B11126" s="19">
        <v>959665.0</v>
      </c>
      <c r="C11126" s="19">
        <v>1.0</v>
      </c>
      <c r="D11126" s="42">
        <v>18.1</v>
      </c>
      <c r="E11126" s="43">
        <v>1.0</v>
      </c>
      <c r="F11126" s="19" t="s">
        <v>29</v>
      </c>
      <c r="G11126" s="19" t="s">
        <v>31</v>
      </c>
      <c r="H11126" s="44">
        <v>8.520906157E9</v>
      </c>
      <c r="I11126" s="19" t="s">
        <v>278</v>
      </c>
    </row>
    <row r="11127">
      <c r="A11127" s="41">
        <v>44409.0</v>
      </c>
      <c r="B11127" s="19">
        <v>949809.0</v>
      </c>
      <c r="C11127" s="19">
        <v>0.0</v>
      </c>
      <c r="D11127" s="42">
        <v>46.0</v>
      </c>
      <c r="E11127" s="43">
        <v>1.0</v>
      </c>
      <c r="F11127" s="19" t="s">
        <v>29</v>
      </c>
      <c r="G11127" s="19" t="s">
        <v>31</v>
      </c>
      <c r="H11127" s="44">
        <v>1.0051737015E10</v>
      </c>
      <c r="I11127" s="19" t="s">
        <v>279</v>
      </c>
    </row>
    <row r="11128">
      <c r="A11128" s="41">
        <v>44412.0</v>
      </c>
      <c r="B11128" s="19">
        <v>952637.0</v>
      </c>
      <c r="C11128" s="19">
        <v>1.0</v>
      </c>
      <c r="D11128" s="42">
        <v>77.5</v>
      </c>
      <c r="E11128" s="43">
        <v>1.0</v>
      </c>
      <c r="F11128" s="19" t="s">
        <v>29</v>
      </c>
      <c r="G11128" s="19" t="s">
        <v>31</v>
      </c>
      <c r="H11128" s="44">
        <v>8.520906157E9</v>
      </c>
      <c r="I11128" s="19" t="s">
        <v>278</v>
      </c>
    </row>
    <row r="11129">
      <c r="A11129" s="41">
        <v>44420.0</v>
      </c>
      <c r="B11129" s="19">
        <v>959355.0</v>
      </c>
      <c r="C11129" s="19">
        <v>0.0</v>
      </c>
      <c r="D11129" s="42">
        <v>61.6</v>
      </c>
      <c r="E11129" s="43">
        <v>1.0</v>
      </c>
      <c r="F11129" s="19" t="s">
        <v>29</v>
      </c>
      <c r="G11129" s="19" t="s">
        <v>31</v>
      </c>
      <c r="H11129" s="44">
        <v>1.0051737015E10</v>
      </c>
      <c r="I11129" s="19" t="s">
        <v>279</v>
      </c>
    </row>
    <row r="11130">
      <c r="A11130" s="41">
        <v>44418.0</v>
      </c>
      <c r="B11130" s="19">
        <v>957429.0</v>
      </c>
      <c r="C11130" s="19">
        <v>1.0</v>
      </c>
      <c r="D11130" s="42">
        <v>19.2</v>
      </c>
      <c r="E11130" s="43">
        <v>1.0</v>
      </c>
      <c r="F11130" s="19" t="s">
        <v>29</v>
      </c>
      <c r="G11130" s="19" t="s">
        <v>31</v>
      </c>
      <c r="H11130" s="44">
        <v>8.520906157E9</v>
      </c>
      <c r="I11130" s="19" t="s">
        <v>278</v>
      </c>
    </row>
    <row r="11131">
      <c r="A11131" s="41">
        <v>44423.0</v>
      </c>
      <c r="B11131" s="19">
        <v>960928.0</v>
      </c>
      <c r="C11131" s="19">
        <v>1.0</v>
      </c>
      <c r="D11131" s="42">
        <v>35.9</v>
      </c>
      <c r="E11131" s="43">
        <v>1.0</v>
      </c>
      <c r="F11131" s="19" t="s">
        <v>29</v>
      </c>
      <c r="G11131" s="19" t="s">
        <v>31</v>
      </c>
      <c r="H11131" s="44">
        <v>8.520906157E9</v>
      </c>
      <c r="I11131" s="19" t="s">
        <v>278</v>
      </c>
    </row>
    <row r="11132">
      <c r="A11132" s="41">
        <v>44413.0</v>
      </c>
      <c r="B11132" s="19">
        <v>953430.0</v>
      </c>
      <c r="C11132" s="19">
        <v>0.0</v>
      </c>
      <c r="D11132" s="42">
        <v>53.3</v>
      </c>
      <c r="E11132" s="43">
        <v>1.0</v>
      </c>
      <c r="F11132" s="19" t="s">
        <v>29</v>
      </c>
      <c r="G11132" s="19" t="s">
        <v>31</v>
      </c>
      <c r="H11132" s="44">
        <v>8.520906157E9</v>
      </c>
      <c r="I11132" s="19" t="s">
        <v>278</v>
      </c>
    </row>
    <row r="11133">
      <c r="A11133" s="41">
        <v>44419.0</v>
      </c>
      <c r="B11133" s="19">
        <v>958370.0</v>
      </c>
      <c r="C11133" s="19">
        <v>1.0</v>
      </c>
      <c r="D11133" s="42">
        <v>43.5</v>
      </c>
      <c r="E11133" s="43">
        <v>1.0</v>
      </c>
      <c r="F11133" s="19" t="s">
        <v>29</v>
      </c>
      <c r="G11133" s="19" t="s">
        <v>31</v>
      </c>
      <c r="H11133" s="44">
        <v>8.520906157E9</v>
      </c>
      <c r="I11133" s="19" t="s">
        <v>278</v>
      </c>
    </row>
    <row r="11134">
      <c r="A11134" s="41">
        <v>44411.0</v>
      </c>
      <c r="B11134" s="19">
        <v>951531.0</v>
      </c>
      <c r="C11134" s="19">
        <v>1.0</v>
      </c>
      <c r="D11134" s="42">
        <v>123.4</v>
      </c>
      <c r="E11134" s="43">
        <v>1.0</v>
      </c>
      <c r="F11134" s="19" t="s">
        <v>29</v>
      </c>
      <c r="G11134" s="19" t="s">
        <v>31</v>
      </c>
      <c r="H11134" s="44">
        <v>8.520906157E9</v>
      </c>
      <c r="I11134" s="19" t="s">
        <v>278</v>
      </c>
    </row>
    <row r="11135">
      <c r="A11135" s="41">
        <v>44414.0</v>
      </c>
      <c r="B11135" s="19">
        <v>954110.0</v>
      </c>
      <c r="C11135" s="19">
        <v>0.0</v>
      </c>
      <c r="D11135" s="42">
        <v>58.4</v>
      </c>
      <c r="E11135" s="43">
        <v>1.0</v>
      </c>
      <c r="F11135" s="19" t="s">
        <v>29</v>
      </c>
      <c r="G11135" s="19" t="s">
        <v>31</v>
      </c>
      <c r="H11135" s="44">
        <v>8.520906157E9</v>
      </c>
      <c r="I11135" s="19" t="s">
        <v>278</v>
      </c>
    </row>
    <row r="11136">
      <c r="A11136" s="41">
        <v>44415.0</v>
      </c>
      <c r="B11136" s="19">
        <v>955005.0</v>
      </c>
      <c r="C11136" s="19">
        <v>0.0</v>
      </c>
      <c r="D11136" s="42">
        <v>28.9</v>
      </c>
      <c r="E11136" s="43">
        <v>1.0</v>
      </c>
      <c r="F11136" s="19" t="s">
        <v>29</v>
      </c>
      <c r="G11136" s="19" t="s">
        <v>31</v>
      </c>
      <c r="H11136" s="44">
        <v>8.520906157E9</v>
      </c>
      <c r="I11136" s="19" t="s">
        <v>278</v>
      </c>
    </row>
    <row r="11137">
      <c r="A11137" s="41">
        <v>44418.0</v>
      </c>
      <c r="B11137" s="19">
        <v>957610.0</v>
      </c>
      <c r="C11137" s="19">
        <v>0.0</v>
      </c>
      <c r="D11137" s="42">
        <v>45.4</v>
      </c>
      <c r="E11137" s="43">
        <v>1.0</v>
      </c>
      <c r="F11137" s="19" t="s">
        <v>29</v>
      </c>
      <c r="G11137" s="19" t="s">
        <v>31</v>
      </c>
      <c r="H11137" s="44">
        <v>8.520906157E9</v>
      </c>
      <c r="I11137" s="19" t="s">
        <v>278</v>
      </c>
    </row>
    <row r="11138">
      <c r="A11138" s="41">
        <v>44413.0</v>
      </c>
      <c r="B11138" s="19">
        <v>953542.0</v>
      </c>
      <c r="C11138" s="19">
        <v>0.0</v>
      </c>
      <c r="D11138" s="42">
        <v>25.8</v>
      </c>
      <c r="E11138" s="43">
        <v>1.0</v>
      </c>
      <c r="F11138" s="19" t="s">
        <v>29</v>
      </c>
      <c r="G11138" s="19" t="s">
        <v>31</v>
      </c>
      <c r="H11138" s="44">
        <v>8.520906157E9</v>
      </c>
      <c r="I11138" s="19" t="s">
        <v>278</v>
      </c>
    </row>
    <row r="11139">
      <c r="A11139" s="41">
        <v>44413.0</v>
      </c>
      <c r="B11139" s="19">
        <v>953894.0</v>
      </c>
      <c r="C11139" s="19">
        <v>1.0</v>
      </c>
      <c r="D11139" s="42">
        <v>46.3</v>
      </c>
      <c r="E11139" s="43">
        <v>1.0</v>
      </c>
      <c r="F11139" s="19" t="s">
        <v>29</v>
      </c>
      <c r="G11139" s="19" t="s">
        <v>31</v>
      </c>
      <c r="H11139" s="44">
        <v>8.520906157E9</v>
      </c>
      <c r="I11139" s="19" t="s">
        <v>278</v>
      </c>
    </row>
    <row r="11140">
      <c r="A11140" s="41">
        <v>44414.0</v>
      </c>
      <c r="B11140" s="19">
        <v>954155.0</v>
      </c>
      <c r="C11140" s="19">
        <v>0.0</v>
      </c>
      <c r="D11140" s="42">
        <v>39.4</v>
      </c>
      <c r="E11140" s="43">
        <v>1.0</v>
      </c>
      <c r="F11140" s="19" t="s">
        <v>29</v>
      </c>
      <c r="G11140" s="19" t="s">
        <v>31</v>
      </c>
      <c r="H11140" s="44">
        <v>8.520906157E9</v>
      </c>
      <c r="I11140" s="19" t="s">
        <v>278</v>
      </c>
    </row>
    <row r="11141">
      <c r="A11141" s="41">
        <v>44416.0</v>
      </c>
      <c r="B11141" s="19">
        <v>956120.0</v>
      </c>
      <c r="C11141" s="19">
        <v>0.0</v>
      </c>
      <c r="D11141" s="42">
        <v>24.0</v>
      </c>
      <c r="E11141" s="43">
        <v>1.0</v>
      </c>
      <c r="F11141" s="19" t="s">
        <v>29</v>
      </c>
      <c r="G11141" s="19" t="s">
        <v>31</v>
      </c>
      <c r="H11141" s="44">
        <v>8.520906157E9</v>
      </c>
      <c r="I11141" s="19" t="s">
        <v>278</v>
      </c>
    </row>
    <row r="11142">
      <c r="A11142" s="41">
        <v>44422.0</v>
      </c>
      <c r="B11142" s="19">
        <v>960165.0</v>
      </c>
      <c r="C11142" s="19">
        <v>0.0</v>
      </c>
      <c r="D11142" s="42">
        <v>66.1</v>
      </c>
      <c r="E11142" s="43">
        <v>1.0</v>
      </c>
      <c r="F11142" s="19" t="s">
        <v>29</v>
      </c>
      <c r="G11142" s="19" t="s">
        <v>31</v>
      </c>
      <c r="H11142" s="44">
        <v>8.520906157E9</v>
      </c>
      <c r="I11142" s="19" t="s">
        <v>278</v>
      </c>
    </row>
    <row r="11143">
      <c r="A11143" s="41">
        <v>44412.0</v>
      </c>
      <c r="B11143" s="19">
        <v>952643.0</v>
      </c>
      <c r="C11143" s="19">
        <v>0.0</v>
      </c>
      <c r="D11143" s="42">
        <v>85.5</v>
      </c>
      <c r="E11143" s="43">
        <v>1.0</v>
      </c>
      <c r="F11143" s="19" t="s">
        <v>29</v>
      </c>
      <c r="G11143" s="19" t="s">
        <v>31</v>
      </c>
      <c r="H11143" s="44">
        <v>8.520906157E9</v>
      </c>
      <c r="I11143" s="19" t="s">
        <v>278</v>
      </c>
    </row>
    <row r="11144">
      <c r="A11144" s="41">
        <v>44412.0</v>
      </c>
      <c r="B11144" s="19">
        <v>952509.0</v>
      </c>
      <c r="C11144" s="19">
        <v>0.0</v>
      </c>
      <c r="D11144" s="42">
        <v>5.8</v>
      </c>
      <c r="E11144" s="43">
        <v>1.0</v>
      </c>
      <c r="F11144" s="19" t="s">
        <v>29</v>
      </c>
      <c r="G11144" s="19" t="s">
        <v>31</v>
      </c>
      <c r="H11144" s="44">
        <v>8.520906157E9</v>
      </c>
      <c r="I11144" s="19" t="s">
        <v>278</v>
      </c>
    </row>
    <row r="11145">
      <c r="A11145" s="41">
        <v>44413.0</v>
      </c>
      <c r="B11145" s="19">
        <v>953534.0</v>
      </c>
      <c r="C11145" s="19">
        <v>1.0</v>
      </c>
      <c r="D11145" s="42">
        <v>92.7</v>
      </c>
      <c r="E11145" s="43">
        <v>1.0</v>
      </c>
      <c r="F11145" s="19" t="s">
        <v>29</v>
      </c>
      <c r="G11145" s="19" t="s">
        <v>31</v>
      </c>
      <c r="H11145" s="44">
        <v>8.520906157E9</v>
      </c>
      <c r="I11145" s="19" t="s">
        <v>278</v>
      </c>
    </row>
    <row r="11146">
      <c r="A11146" s="41">
        <v>44413.0</v>
      </c>
      <c r="B11146" s="19">
        <v>953248.0</v>
      </c>
      <c r="C11146" s="19">
        <v>0.0</v>
      </c>
      <c r="D11146" s="42">
        <v>69.5</v>
      </c>
      <c r="E11146" s="43">
        <v>1.0</v>
      </c>
      <c r="F11146" s="19" t="s">
        <v>29</v>
      </c>
      <c r="G11146" s="19" t="s">
        <v>31</v>
      </c>
      <c r="H11146" s="44">
        <v>8.520906157E9</v>
      </c>
      <c r="I11146" s="19" t="s">
        <v>278</v>
      </c>
    </row>
    <row r="11147">
      <c r="A11147" s="41">
        <v>44415.0</v>
      </c>
      <c r="B11147" s="19">
        <v>954912.0</v>
      </c>
      <c r="C11147" s="19">
        <v>0.0</v>
      </c>
      <c r="D11147" s="42">
        <v>38.6</v>
      </c>
      <c r="E11147" s="43">
        <v>1.0</v>
      </c>
      <c r="F11147" s="19" t="s">
        <v>29</v>
      </c>
      <c r="G11147" s="19" t="s">
        <v>31</v>
      </c>
      <c r="H11147" s="44">
        <v>8.520906157E9</v>
      </c>
      <c r="I11147" s="19" t="s">
        <v>278</v>
      </c>
    </row>
    <row r="11148">
      <c r="A11148" s="41">
        <v>44419.0</v>
      </c>
      <c r="B11148" s="19">
        <v>958306.0</v>
      </c>
      <c r="C11148" s="19">
        <v>0.0</v>
      </c>
      <c r="D11148" s="42">
        <v>23.5</v>
      </c>
      <c r="E11148" s="43">
        <v>1.0</v>
      </c>
      <c r="F11148" s="19" t="s">
        <v>29</v>
      </c>
      <c r="G11148" s="19" t="s">
        <v>31</v>
      </c>
      <c r="H11148" s="44">
        <v>8.520906157E9</v>
      </c>
      <c r="I11148" s="19" t="s">
        <v>278</v>
      </c>
    </row>
    <row r="11149">
      <c r="A11149" s="41">
        <v>44420.0</v>
      </c>
      <c r="B11149" s="19">
        <v>959220.0</v>
      </c>
      <c r="C11149" s="19">
        <v>0.0</v>
      </c>
      <c r="D11149" s="42">
        <v>17.4</v>
      </c>
      <c r="E11149" s="43">
        <v>1.0</v>
      </c>
      <c r="F11149" s="19" t="s">
        <v>29</v>
      </c>
      <c r="G11149" s="19" t="s">
        <v>31</v>
      </c>
      <c r="H11149" s="44">
        <v>8.520906157E9</v>
      </c>
      <c r="I11149" s="19" t="s">
        <v>278</v>
      </c>
    </row>
    <row r="11150">
      <c r="A11150" s="41">
        <v>44411.0</v>
      </c>
      <c r="B11150" s="19">
        <v>951919.0</v>
      </c>
      <c r="C11150" s="19">
        <v>0.0</v>
      </c>
      <c r="D11150" s="42">
        <v>127.8</v>
      </c>
      <c r="E11150" s="43">
        <v>1.0</v>
      </c>
      <c r="F11150" s="19" t="s">
        <v>29</v>
      </c>
      <c r="G11150" s="19" t="s">
        <v>31</v>
      </c>
      <c r="H11150" s="44">
        <v>8.520906157E9</v>
      </c>
      <c r="I11150" s="19" t="s">
        <v>278</v>
      </c>
    </row>
    <row r="11151">
      <c r="A11151" s="41">
        <v>44414.0</v>
      </c>
      <c r="B11151" s="19">
        <v>954524.0</v>
      </c>
      <c r="C11151" s="19">
        <v>0.0</v>
      </c>
      <c r="D11151" s="42">
        <v>37.4</v>
      </c>
      <c r="E11151" s="43">
        <v>1.0</v>
      </c>
      <c r="F11151" s="19" t="s">
        <v>29</v>
      </c>
      <c r="G11151" s="19" t="s">
        <v>31</v>
      </c>
      <c r="H11151" s="44">
        <v>8.520906157E9</v>
      </c>
      <c r="I11151" s="19" t="s">
        <v>278</v>
      </c>
    </row>
    <row r="11152">
      <c r="A11152" s="41">
        <v>44418.0</v>
      </c>
      <c r="B11152" s="19">
        <v>957191.0</v>
      </c>
      <c r="C11152" s="19">
        <v>0.0</v>
      </c>
      <c r="D11152" s="42">
        <v>20.8</v>
      </c>
      <c r="E11152" s="43">
        <v>1.0</v>
      </c>
      <c r="F11152" s="19" t="s">
        <v>29</v>
      </c>
      <c r="G11152" s="19" t="s">
        <v>31</v>
      </c>
      <c r="H11152" s="44">
        <v>8.520906157E9</v>
      </c>
      <c r="I11152" s="19" t="s">
        <v>278</v>
      </c>
    </row>
    <row r="11153">
      <c r="A11153" s="41">
        <v>44423.0</v>
      </c>
      <c r="B11153" s="19">
        <v>960691.0</v>
      </c>
      <c r="C11153" s="19">
        <v>0.0</v>
      </c>
      <c r="D11153" s="42">
        <v>33.3</v>
      </c>
      <c r="E11153" s="43">
        <v>1.0</v>
      </c>
      <c r="F11153" s="19" t="s">
        <v>29</v>
      </c>
      <c r="G11153" s="19" t="s">
        <v>31</v>
      </c>
      <c r="H11153" s="44">
        <v>8.520906157E9</v>
      </c>
      <c r="I11153" s="19" t="s">
        <v>278</v>
      </c>
    </row>
    <row r="11154">
      <c r="A11154" s="41">
        <v>44413.0</v>
      </c>
      <c r="B11154" s="19">
        <v>952901.0</v>
      </c>
      <c r="C11154" s="19">
        <v>0.0</v>
      </c>
      <c r="D11154" s="42">
        <v>113.3</v>
      </c>
      <c r="E11154" s="43">
        <v>1.0</v>
      </c>
      <c r="F11154" s="19" t="s">
        <v>29</v>
      </c>
      <c r="G11154" s="19" t="s">
        <v>31</v>
      </c>
      <c r="H11154" s="44">
        <v>8.520906157E9</v>
      </c>
      <c r="I11154" s="19" t="s">
        <v>278</v>
      </c>
    </row>
    <row r="11155">
      <c r="A11155" s="41">
        <v>44414.0</v>
      </c>
      <c r="B11155" s="19">
        <v>954331.0</v>
      </c>
      <c r="C11155" s="19">
        <v>0.0</v>
      </c>
      <c r="D11155" s="42">
        <v>45.7</v>
      </c>
      <c r="E11155" s="43">
        <v>1.0</v>
      </c>
      <c r="F11155" s="19" t="s">
        <v>29</v>
      </c>
      <c r="G11155" s="19" t="s">
        <v>31</v>
      </c>
      <c r="H11155" s="44">
        <v>8.520906157E9</v>
      </c>
      <c r="I11155" s="19" t="s">
        <v>278</v>
      </c>
    </row>
    <row r="11156">
      <c r="A11156" s="41">
        <v>44409.0</v>
      </c>
      <c r="B11156" s="19">
        <v>949269.0</v>
      </c>
      <c r="C11156" s="19">
        <v>0.0</v>
      </c>
      <c r="D11156" s="42">
        <v>95.8</v>
      </c>
      <c r="E11156" s="43">
        <v>1.0</v>
      </c>
      <c r="F11156" s="19" t="s">
        <v>29</v>
      </c>
      <c r="G11156" s="19" t="s">
        <v>31</v>
      </c>
      <c r="H11156" s="44">
        <v>8.520906157E9</v>
      </c>
      <c r="I11156" s="19" t="s">
        <v>278</v>
      </c>
    </row>
    <row r="11157">
      <c r="A11157" s="41">
        <v>44413.0</v>
      </c>
      <c r="B11157" s="19">
        <v>953671.0</v>
      </c>
      <c r="C11157" s="19">
        <v>1.0</v>
      </c>
      <c r="D11157" s="42">
        <v>17.2</v>
      </c>
      <c r="E11157" s="43">
        <v>1.0</v>
      </c>
      <c r="F11157" s="19" t="s">
        <v>29</v>
      </c>
      <c r="G11157" s="19" t="s">
        <v>31</v>
      </c>
      <c r="H11157" s="44">
        <v>8.520906157E9</v>
      </c>
      <c r="I11157" s="19" t="s">
        <v>278</v>
      </c>
    </row>
    <row r="11158">
      <c r="A11158" s="41">
        <v>44414.0</v>
      </c>
      <c r="B11158" s="19">
        <v>954288.0</v>
      </c>
      <c r="C11158" s="19">
        <v>1.0</v>
      </c>
      <c r="D11158" s="42">
        <v>168.7</v>
      </c>
      <c r="E11158" s="43">
        <v>1.0</v>
      </c>
      <c r="F11158" s="19" t="s">
        <v>29</v>
      </c>
      <c r="G11158" s="19" t="s">
        <v>31</v>
      </c>
      <c r="H11158" s="44">
        <v>8.520906157E9</v>
      </c>
      <c r="I11158" s="19" t="s">
        <v>278</v>
      </c>
    </row>
    <row r="11159">
      <c r="A11159" s="41">
        <v>44416.0</v>
      </c>
      <c r="B11159" s="19">
        <v>955838.0</v>
      </c>
      <c r="C11159" s="19">
        <v>0.0</v>
      </c>
      <c r="D11159" s="42">
        <v>44.6</v>
      </c>
      <c r="E11159" s="43">
        <v>1.0</v>
      </c>
      <c r="F11159" s="19" t="s">
        <v>29</v>
      </c>
      <c r="G11159" s="19" t="s">
        <v>31</v>
      </c>
      <c r="H11159" s="44">
        <v>8.520906157E9</v>
      </c>
      <c r="I11159" s="19" t="s">
        <v>278</v>
      </c>
    </row>
    <row r="11160">
      <c r="A11160" s="41">
        <v>44417.0</v>
      </c>
      <c r="B11160" s="19">
        <v>957133.0</v>
      </c>
      <c r="C11160" s="19">
        <v>0.0</v>
      </c>
      <c r="D11160" s="42">
        <v>83.2</v>
      </c>
      <c r="E11160" s="43">
        <v>1.0</v>
      </c>
      <c r="F11160" s="19" t="s">
        <v>29</v>
      </c>
      <c r="G11160" s="19" t="s">
        <v>31</v>
      </c>
      <c r="H11160" s="44">
        <v>8.520906157E9</v>
      </c>
      <c r="I11160" s="19" t="s">
        <v>278</v>
      </c>
    </row>
    <row r="11161">
      <c r="A11161" s="41">
        <v>44420.0</v>
      </c>
      <c r="B11161" s="19">
        <v>959057.0</v>
      </c>
      <c r="C11161" s="19">
        <v>1.0</v>
      </c>
      <c r="D11161" s="42">
        <v>88.0</v>
      </c>
      <c r="E11161" s="43">
        <v>1.0</v>
      </c>
      <c r="F11161" s="19" t="s">
        <v>29</v>
      </c>
      <c r="G11161" s="19" t="s">
        <v>31</v>
      </c>
      <c r="H11161" s="44">
        <v>9.90389184E8</v>
      </c>
      <c r="I11161" s="19" t="s">
        <v>268</v>
      </c>
    </row>
    <row r="11162">
      <c r="A11162" s="41">
        <v>44409.0</v>
      </c>
      <c r="B11162" s="19">
        <v>949438.0</v>
      </c>
      <c r="C11162" s="19">
        <v>0.0</v>
      </c>
      <c r="D11162" s="42">
        <v>63.5</v>
      </c>
      <c r="E11162" s="43">
        <v>1.0</v>
      </c>
      <c r="F11162" s="19" t="s">
        <v>29</v>
      </c>
      <c r="G11162" s="19" t="s">
        <v>31</v>
      </c>
      <c r="H11162" s="44">
        <v>8.520906157E9</v>
      </c>
      <c r="I11162" s="19" t="s">
        <v>278</v>
      </c>
    </row>
    <row r="11163">
      <c r="A11163" s="41">
        <v>44410.0</v>
      </c>
      <c r="B11163" s="19">
        <v>951068.0</v>
      </c>
      <c r="C11163" s="19">
        <v>0.0</v>
      </c>
      <c r="D11163" s="42">
        <v>10.3</v>
      </c>
      <c r="E11163" s="43">
        <v>1.0</v>
      </c>
      <c r="F11163" s="19" t="s">
        <v>29</v>
      </c>
      <c r="G11163" s="19" t="s">
        <v>31</v>
      </c>
      <c r="H11163" s="44">
        <v>8.520906157E9</v>
      </c>
      <c r="I11163" s="19" t="s">
        <v>278</v>
      </c>
    </row>
    <row r="11164">
      <c r="A11164" s="41">
        <v>44417.0</v>
      </c>
      <c r="B11164" s="19">
        <v>956919.0</v>
      </c>
      <c r="C11164" s="19">
        <v>0.0</v>
      </c>
      <c r="D11164" s="42">
        <v>210.9</v>
      </c>
      <c r="E11164" s="43">
        <v>1.0</v>
      </c>
      <c r="F11164" s="19" t="s">
        <v>29</v>
      </c>
      <c r="G11164" s="19" t="s">
        <v>31</v>
      </c>
      <c r="H11164" s="44">
        <v>8.520906157E9</v>
      </c>
      <c r="I11164" s="19" t="s">
        <v>278</v>
      </c>
    </row>
    <row r="11165">
      <c r="A11165" s="41">
        <v>44410.0</v>
      </c>
      <c r="B11165" s="19">
        <v>950813.0</v>
      </c>
      <c r="C11165" s="19">
        <v>0.0</v>
      </c>
      <c r="D11165" s="42">
        <v>28.5</v>
      </c>
      <c r="E11165" s="43">
        <v>1.0</v>
      </c>
      <c r="F11165" s="19" t="s">
        <v>29</v>
      </c>
      <c r="G11165" s="19" t="s">
        <v>31</v>
      </c>
      <c r="H11165" s="44">
        <v>8.520906157E9</v>
      </c>
      <c r="I11165" s="19" t="s">
        <v>278</v>
      </c>
    </row>
    <row r="11166">
      <c r="A11166" s="41">
        <v>44413.0</v>
      </c>
      <c r="B11166" s="19">
        <v>953228.0</v>
      </c>
      <c r="C11166" s="19">
        <v>1.0</v>
      </c>
      <c r="D11166" s="42">
        <v>34.9</v>
      </c>
      <c r="E11166" s="43">
        <v>1.0</v>
      </c>
      <c r="F11166" s="19" t="s">
        <v>29</v>
      </c>
      <c r="G11166" s="19" t="s">
        <v>31</v>
      </c>
      <c r="H11166" s="44">
        <v>8.520906157E9</v>
      </c>
      <c r="I11166" s="19" t="s">
        <v>278</v>
      </c>
    </row>
    <row r="11167">
      <c r="A11167" s="41">
        <v>44410.0</v>
      </c>
      <c r="B11167" s="19">
        <v>950590.0</v>
      </c>
      <c r="C11167" s="19">
        <v>1.0</v>
      </c>
      <c r="D11167" s="42">
        <v>64.6</v>
      </c>
      <c r="E11167" s="43">
        <v>1.0</v>
      </c>
      <c r="F11167" s="19" t="s">
        <v>29</v>
      </c>
      <c r="G11167" s="19" t="s">
        <v>31</v>
      </c>
      <c r="H11167" s="44">
        <v>8.520906157E9</v>
      </c>
      <c r="I11167" s="19" t="s">
        <v>278</v>
      </c>
    </row>
    <row r="11168">
      <c r="A11168" s="41">
        <v>44412.0</v>
      </c>
      <c r="B11168" s="19">
        <v>952684.0</v>
      </c>
      <c r="C11168" s="19">
        <v>0.0</v>
      </c>
      <c r="D11168" s="42">
        <v>81.9</v>
      </c>
      <c r="E11168" s="43">
        <v>1.0</v>
      </c>
      <c r="F11168" s="19" t="s">
        <v>29</v>
      </c>
      <c r="G11168" s="19" t="s">
        <v>31</v>
      </c>
      <c r="H11168" s="44">
        <v>8.520906157E9</v>
      </c>
      <c r="I11168" s="19" t="s">
        <v>278</v>
      </c>
    </row>
    <row r="11169">
      <c r="A11169" s="41">
        <v>44414.0</v>
      </c>
      <c r="B11169" s="19">
        <v>954027.0</v>
      </c>
      <c r="C11169" s="19">
        <v>0.0</v>
      </c>
      <c r="D11169" s="42">
        <v>28.3</v>
      </c>
      <c r="E11169" s="43">
        <v>1.0</v>
      </c>
      <c r="F11169" s="19" t="s">
        <v>29</v>
      </c>
      <c r="G11169" s="19" t="s">
        <v>31</v>
      </c>
      <c r="H11169" s="44">
        <v>8.520906157E9</v>
      </c>
      <c r="I11169" s="19" t="s">
        <v>278</v>
      </c>
    </row>
    <row r="11170">
      <c r="A11170" s="41">
        <v>44416.0</v>
      </c>
      <c r="B11170" s="19">
        <v>956160.0</v>
      </c>
      <c r="C11170" s="19">
        <v>1.0</v>
      </c>
      <c r="D11170" s="42">
        <v>124.4</v>
      </c>
      <c r="E11170" s="43">
        <v>1.0</v>
      </c>
      <c r="F11170" s="19" t="s">
        <v>29</v>
      </c>
      <c r="G11170" s="19" t="s">
        <v>31</v>
      </c>
      <c r="H11170" s="44">
        <v>1.0051737015E10</v>
      </c>
      <c r="I11170" s="19" t="s">
        <v>279</v>
      </c>
    </row>
    <row r="11171">
      <c r="A11171" s="41">
        <v>44417.0</v>
      </c>
      <c r="B11171" s="19">
        <v>956930.0</v>
      </c>
      <c r="C11171" s="19">
        <v>0.0</v>
      </c>
      <c r="D11171" s="42">
        <v>66.6</v>
      </c>
      <c r="E11171" s="43">
        <v>1.0</v>
      </c>
      <c r="F11171" s="19" t="s">
        <v>29</v>
      </c>
      <c r="G11171" s="19" t="s">
        <v>31</v>
      </c>
      <c r="H11171" s="44">
        <v>8.520906157E9</v>
      </c>
      <c r="I11171" s="19" t="s">
        <v>278</v>
      </c>
    </row>
    <row r="11172">
      <c r="A11172" s="41">
        <v>44419.0</v>
      </c>
      <c r="B11172" s="19">
        <v>958151.0</v>
      </c>
      <c r="C11172" s="19">
        <v>1.0</v>
      </c>
      <c r="D11172" s="42">
        <v>48.7</v>
      </c>
      <c r="E11172" s="43">
        <v>1.0</v>
      </c>
      <c r="F11172" s="19" t="s">
        <v>29</v>
      </c>
      <c r="G11172" s="19" t="s">
        <v>31</v>
      </c>
      <c r="H11172" s="44">
        <v>8.520906157E9</v>
      </c>
      <c r="I11172" s="19" t="s">
        <v>278</v>
      </c>
    </row>
    <row r="11173">
      <c r="A11173" s="41">
        <v>44420.0</v>
      </c>
      <c r="B11173" s="19">
        <v>959318.0</v>
      </c>
      <c r="C11173" s="19">
        <v>1.0</v>
      </c>
      <c r="D11173" s="42">
        <v>65.7</v>
      </c>
      <c r="E11173" s="43">
        <v>1.0</v>
      </c>
      <c r="F11173" s="19" t="s">
        <v>29</v>
      </c>
      <c r="G11173" s="19" t="s">
        <v>31</v>
      </c>
      <c r="H11173" s="44">
        <v>8.520906157E9</v>
      </c>
      <c r="I11173" s="19" t="s">
        <v>278</v>
      </c>
    </row>
    <row r="11174">
      <c r="A11174" s="41">
        <v>44423.0</v>
      </c>
      <c r="B11174" s="19">
        <v>960889.0</v>
      </c>
      <c r="C11174" s="19">
        <v>0.0</v>
      </c>
      <c r="D11174" s="42">
        <v>22.2</v>
      </c>
      <c r="E11174" s="43">
        <v>1.0</v>
      </c>
      <c r="F11174" s="19" t="s">
        <v>29</v>
      </c>
      <c r="G11174" s="19" t="s">
        <v>31</v>
      </c>
      <c r="H11174" s="44">
        <v>8.520906157E9</v>
      </c>
      <c r="I11174" s="19" t="s">
        <v>278</v>
      </c>
    </row>
    <row r="11175">
      <c r="A11175" s="41">
        <v>44409.0</v>
      </c>
      <c r="B11175" s="19">
        <v>949365.0</v>
      </c>
      <c r="C11175" s="19">
        <v>1.0</v>
      </c>
      <c r="D11175" s="42">
        <v>25.2</v>
      </c>
      <c r="E11175" s="43">
        <v>1.0</v>
      </c>
      <c r="F11175" s="19" t="s">
        <v>29</v>
      </c>
      <c r="G11175" s="19" t="s">
        <v>31</v>
      </c>
      <c r="H11175" s="44">
        <v>8.520906157E9</v>
      </c>
      <c r="I11175" s="19" t="s">
        <v>278</v>
      </c>
    </row>
    <row r="11176">
      <c r="A11176" s="41">
        <v>44413.0</v>
      </c>
      <c r="B11176" s="19">
        <v>953756.0</v>
      </c>
      <c r="C11176" s="19">
        <v>0.0</v>
      </c>
      <c r="D11176" s="42">
        <v>44.9</v>
      </c>
      <c r="E11176" s="43">
        <v>1.0</v>
      </c>
      <c r="F11176" s="19" t="s">
        <v>29</v>
      </c>
      <c r="G11176" s="19" t="s">
        <v>31</v>
      </c>
      <c r="H11176" s="44">
        <v>8.520906157E9</v>
      </c>
      <c r="I11176" s="19" t="s">
        <v>278</v>
      </c>
    </row>
    <row r="11177">
      <c r="A11177" s="41">
        <v>44415.0</v>
      </c>
      <c r="B11177" s="19">
        <v>954688.0</v>
      </c>
      <c r="C11177" s="19">
        <v>0.0</v>
      </c>
      <c r="D11177" s="42">
        <v>59.8</v>
      </c>
      <c r="E11177" s="43">
        <v>1.0</v>
      </c>
      <c r="F11177" s="19" t="s">
        <v>29</v>
      </c>
      <c r="G11177" s="19" t="s">
        <v>31</v>
      </c>
      <c r="H11177" s="44">
        <v>8.520906157E9</v>
      </c>
      <c r="I11177" s="19" t="s">
        <v>278</v>
      </c>
    </row>
    <row r="11178">
      <c r="A11178" s="41">
        <v>44415.0</v>
      </c>
      <c r="B11178" s="19">
        <v>954685.0</v>
      </c>
      <c r="C11178" s="19">
        <v>1.0</v>
      </c>
      <c r="D11178" s="42">
        <v>31.4</v>
      </c>
      <c r="E11178" s="43">
        <v>1.0</v>
      </c>
      <c r="F11178" s="19" t="s">
        <v>29</v>
      </c>
      <c r="G11178" s="19" t="s">
        <v>31</v>
      </c>
      <c r="H11178" s="44">
        <v>8.520906157E9</v>
      </c>
      <c r="I11178" s="19" t="s">
        <v>278</v>
      </c>
    </row>
    <row r="11179">
      <c r="A11179" s="41">
        <v>44417.0</v>
      </c>
      <c r="B11179" s="19">
        <v>956828.0</v>
      </c>
      <c r="C11179" s="19">
        <v>1.0</v>
      </c>
      <c r="D11179" s="42">
        <v>15.0</v>
      </c>
      <c r="E11179" s="43">
        <v>1.0</v>
      </c>
      <c r="F11179" s="19" t="s">
        <v>29</v>
      </c>
      <c r="G11179" s="19" t="s">
        <v>31</v>
      </c>
      <c r="H11179" s="44">
        <v>8.520906157E9</v>
      </c>
      <c r="I11179" s="19" t="s">
        <v>278</v>
      </c>
    </row>
    <row r="11180">
      <c r="A11180" s="41">
        <v>44420.0</v>
      </c>
      <c r="B11180" s="19">
        <v>958923.0</v>
      </c>
      <c r="C11180" s="19">
        <v>0.0</v>
      </c>
      <c r="D11180" s="42">
        <v>46.2</v>
      </c>
      <c r="E11180" s="43">
        <v>1.0</v>
      </c>
      <c r="F11180" s="19" t="s">
        <v>29</v>
      </c>
      <c r="G11180" s="19" t="s">
        <v>31</v>
      </c>
      <c r="H11180" s="44">
        <v>8.520906157E9</v>
      </c>
      <c r="I11180" s="19" t="s">
        <v>278</v>
      </c>
    </row>
    <row r="11181">
      <c r="A11181" s="41">
        <v>44409.0</v>
      </c>
      <c r="B11181" s="19">
        <v>949297.0</v>
      </c>
      <c r="C11181" s="19">
        <v>1.0</v>
      </c>
      <c r="D11181" s="42">
        <v>79.7</v>
      </c>
      <c r="E11181" s="43">
        <v>1.0</v>
      </c>
      <c r="F11181" s="19" t="s">
        <v>29</v>
      </c>
      <c r="G11181" s="19" t="s">
        <v>31</v>
      </c>
      <c r="H11181" s="44">
        <v>8.520906157E9</v>
      </c>
      <c r="I11181" s="19" t="s">
        <v>278</v>
      </c>
    </row>
    <row r="11182">
      <c r="A11182" s="41">
        <v>44415.0</v>
      </c>
      <c r="B11182" s="19">
        <v>954982.0</v>
      </c>
      <c r="C11182" s="19">
        <v>0.0</v>
      </c>
      <c r="D11182" s="42">
        <v>34.7</v>
      </c>
      <c r="E11182" s="43">
        <v>1.0</v>
      </c>
      <c r="F11182" s="19" t="s">
        <v>29</v>
      </c>
      <c r="G11182" s="19" t="s">
        <v>31</v>
      </c>
      <c r="H11182" s="44">
        <v>8.520906157E9</v>
      </c>
      <c r="I11182" s="19" t="s">
        <v>278</v>
      </c>
    </row>
    <row r="11183">
      <c r="A11183" s="41">
        <v>44416.0</v>
      </c>
      <c r="B11183" s="19">
        <v>955501.0</v>
      </c>
      <c r="C11183" s="19">
        <v>1.0</v>
      </c>
      <c r="D11183" s="42">
        <v>66.5</v>
      </c>
      <c r="E11183" s="43">
        <v>1.0</v>
      </c>
      <c r="F11183" s="19" t="s">
        <v>29</v>
      </c>
      <c r="G11183" s="19" t="s">
        <v>31</v>
      </c>
      <c r="H11183" s="44">
        <v>8.520906157E9</v>
      </c>
      <c r="I11183" s="19" t="s">
        <v>278</v>
      </c>
    </row>
    <row r="11184">
      <c r="A11184" s="41">
        <v>44417.0</v>
      </c>
      <c r="B11184" s="19">
        <v>956413.0</v>
      </c>
      <c r="C11184" s="19">
        <v>1.0</v>
      </c>
      <c r="D11184" s="42">
        <v>86.5</v>
      </c>
      <c r="E11184" s="43">
        <v>1.0</v>
      </c>
      <c r="F11184" s="19" t="s">
        <v>29</v>
      </c>
      <c r="G11184" s="19" t="s">
        <v>31</v>
      </c>
      <c r="H11184" s="44">
        <v>8.520906157E9</v>
      </c>
      <c r="I11184" s="19" t="s">
        <v>278</v>
      </c>
    </row>
    <row r="11185">
      <c r="A11185" s="41">
        <v>44418.0</v>
      </c>
      <c r="B11185" s="19">
        <v>957823.0</v>
      </c>
      <c r="C11185" s="19">
        <v>0.0</v>
      </c>
      <c r="D11185" s="42">
        <v>37.6</v>
      </c>
      <c r="E11185" s="43">
        <v>1.0</v>
      </c>
      <c r="F11185" s="19" t="s">
        <v>29</v>
      </c>
      <c r="G11185" s="19" t="s">
        <v>31</v>
      </c>
      <c r="H11185" s="44">
        <v>8.520906157E9</v>
      </c>
      <c r="I11185" s="19" t="s">
        <v>278</v>
      </c>
    </row>
    <row r="11186">
      <c r="A11186" s="41">
        <v>44419.0</v>
      </c>
      <c r="B11186" s="19">
        <v>958046.0</v>
      </c>
      <c r="C11186" s="19">
        <v>0.0</v>
      </c>
      <c r="D11186" s="42">
        <v>92.8</v>
      </c>
      <c r="E11186" s="43">
        <v>1.0</v>
      </c>
      <c r="F11186" s="19" t="s">
        <v>29</v>
      </c>
      <c r="G11186" s="19" t="s">
        <v>31</v>
      </c>
      <c r="H11186" s="44">
        <v>1.0051737015E10</v>
      </c>
      <c r="I11186" s="19" t="s">
        <v>279</v>
      </c>
    </row>
    <row r="11187">
      <c r="A11187" s="41">
        <v>44411.0</v>
      </c>
      <c r="B11187" s="19">
        <v>951897.0</v>
      </c>
      <c r="C11187" s="19">
        <v>0.0</v>
      </c>
      <c r="D11187" s="42">
        <v>67.0</v>
      </c>
      <c r="E11187" s="43">
        <v>1.0</v>
      </c>
      <c r="F11187" s="19" t="s">
        <v>29</v>
      </c>
      <c r="G11187" s="19" t="s">
        <v>31</v>
      </c>
      <c r="H11187" s="44">
        <v>8.520906157E9</v>
      </c>
      <c r="I11187" s="19" t="s">
        <v>278</v>
      </c>
    </row>
    <row r="11188">
      <c r="A11188" s="41">
        <v>44411.0</v>
      </c>
      <c r="B11188" s="19">
        <v>951819.0</v>
      </c>
      <c r="C11188" s="19">
        <v>1.0</v>
      </c>
      <c r="D11188" s="42">
        <v>32.9</v>
      </c>
      <c r="E11188" s="43">
        <v>1.0</v>
      </c>
      <c r="F11188" s="19" t="s">
        <v>29</v>
      </c>
      <c r="G11188" s="19" t="s">
        <v>31</v>
      </c>
      <c r="H11188" s="44">
        <v>8.520906157E9</v>
      </c>
      <c r="I11188" s="19" t="s">
        <v>278</v>
      </c>
    </row>
    <row r="11189">
      <c r="A11189" s="41">
        <v>44416.0</v>
      </c>
      <c r="B11189" s="19">
        <v>955571.0</v>
      </c>
      <c r="C11189" s="19">
        <v>0.0</v>
      </c>
      <c r="D11189" s="42">
        <v>67.7</v>
      </c>
      <c r="E11189" s="43">
        <v>1.0</v>
      </c>
      <c r="F11189" s="19" t="s">
        <v>29</v>
      </c>
      <c r="G11189" s="19" t="s">
        <v>31</v>
      </c>
      <c r="H11189" s="44">
        <v>8.520906157E9</v>
      </c>
      <c r="I11189" s="19" t="s">
        <v>278</v>
      </c>
    </row>
    <row r="11190">
      <c r="A11190" s="41">
        <v>44416.0</v>
      </c>
      <c r="B11190" s="19">
        <v>955600.0</v>
      </c>
      <c r="C11190" s="19">
        <v>0.0</v>
      </c>
      <c r="D11190" s="42">
        <v>70.6</v>
      </c>
      <c r="E11190" s="43">
        <v>1.0</v>
      </c>
      <c r="F11190" s="19" t="s">
        <v>29</v>
      </c>
      <c r="G11190" s="19" t="s">
        <v>31</v>
      </c>
      <c r="H11190" s="44">
        <v>8.520906157E9</v>
      </c>
      <c r="I11190" s="19" t="s">
        <v>278</v>
      </c>
    </row>
    <row r="11191">
      <c r="A11191" s="41">
        <v>44417.0</v>
      </c>
      <c r="B11191" s="19">
        <v>956610.0</v>
      </c>
      <c r="C11191" s="19">
        <v>0.0</v>
      </c>
      <c r="D11191" s="42">
        <v>77.8</v>
      </c>
      <c r="E11191" s="43">
        <v>1.0</v>
      </c>
      <c r="F11191" s="19" t="s">
        <v>29</v>
      </c>
      <c r="G11191" s="19" t="s">
        <v>31</v>
      </c>
      <c r="H11191" s="44">
        <v>8.520906157E9</v>
      </c>
      <c r="I11191" s="19" t="s">
        <v>278</v>
      </c>
    </row>
    <row r="11192">
      <c r="A11192" s="41">
        <v>44419.0</v>
      </c>
      <c r="B11192" s="19">
        <v>958149.0</v>
      </c>
      <c r="C11192" s="19">
        <v>0.0</v>
      </c>
      <c r="D11192" s="42">
        <v>61.3</v>
      </c>
      <c r="E11192" s="43">
        <v>1.0</v>
      </c>
      <c r="F11192" s="19" t="s">
        <v>29</v>
      </c>
      <c r="G11192" s="19" t="s">
        <v>31</v>
      </c>
      <c r="H11192" s="44">
        <v>8.520906157E9</v>
      </c>
      <c r="I11192" s="19" t="s">
        <v>278</v>
      </c>
    </row>
    <row r="11193">
      <c r="A11193" s="41">
        <v>44421.0</v>
      </c>
      <c r="B11193" s="19">
        <v>959591.0</v>
      </c>
      <c r="C11193" s="19">
        <v>1.0</v>
      </c>
      <c r="D11193" s="42">
        <v>129.2</v>
      </c>
      <c r="E11193" s="43">
        <v>1.0</v>
      </c>
      <c r="F11193" s="19" t="s">
        <v>29</v>
      </c>
      <c r="G11193" s="19" t="s">
        <v>31</v>
      </c>
      <c r="H11193" s="44">
        <v>1.0051737015E10</v>
      </c>
      <c r="I11193" s="19" t="s">
        <v>279</v>
      </c>
    </row>
    <row r="11194">
      <c r="A11194" s="41">
        <v>44409.0</v>
      </c>
      <c r="B11194" s="19">
        <v>949241.0</v>
      </c>
      <c r="C11194" s="19">
        <v>0.0</v>
      </c>
      <c r="D11194" s="42">
        <v>22.6</v>
      </c>
      <c r="E11194" s="43">
        <v>1.0</v>
      </c>
      <c r="F11194" s="19" t="s">
        <v>29</v>
      </c>
      <c r="G11194" s="19" t="s">
        <v>31</v>
      </c>
      <c r="H11194" s="44">
        <v>8.520906157E9</v>
      </c>
      <c r="I11194" s="19" t="s">
        <v>278</v>
      </c>
    </row>
    <row r="11195">
      <c r="A11195" s="41">
        <v>44413.0</v>
      </c>
      <c r="B11195" s="19">
        <v>952967.0</v>
      </c>
      <c r="C11195" s="19">
        <v>1.0</v>
      </c>
      <c r="D11195" s="42">
        <v>47.8</v>
      </c>
      <c r="E11195" s="43">
        <v>1.0</v>
      </c>
      <c r="F11195" s="19" t="s">
        <v>29</v>
      </c>
      <c r="G11195" s="19" t="s">
        <v>31</v>
      </c>
      <c r="H11195" s="44">
        <v>8.520906157E9</v>
      </c>
      <c r="I11195" s="19" t="s">
        <v>278</v>
      </c>
    </row>
    <row r="11196">
      <c r="A11196" s="41">
        <v>44420.0</v>
      </c>
      <c r="B11196" s="19">
        <v>958996.0</v>
      </c>
      <c r="C11196" s="19">
        <v>1.0</v>
      </c>
      <c r="D11196" s="42">
        <v>65.5</v>
      </c>
      <c r="E11196" s="43">
        <v>1.0</v>
      </c>
      <c r="F11196" s="19" t="s">
        <v>29</v>
      </c>
      <c r="G11196" s="19" t="s">
        <v>31</v>
      </c>
      <c r="H11196" s="44">
        <v>8.520906157E9</v>
      </c>
      <c r="I11196" s="19" t="s">
        <v>278</v>
      </c>
    </row>
    <row r="11197">
      <c r="A11197" s="41">
        <v>44420.0</v>
      </c>
      <c r="B11197" s="19">
        <v>958695.0</v>
      </c>
      <c r="C11197" s="19">
        <v>1.0</v>
      </c>
      <c r="D11197" s="42">
        <v>39.9</v>
      </c>
      <c r="E11197" s="43">
        <v>1.0</v>
      </c>
      <c r="F11197" s="19" t="s">
        <v>29</v>
      </c>
      <c r="G11197" s="19" t="s">
        <v>31</v>
      </c>
      <c r="H11197" s="44">
        <v>8.520906157E9</v>
      </c>
      <c r="I11197" s="19" t="s">
        <v>278</v>
      </c>
    </row>
    <row r="11198">
      <c r="A11198" s="41">
        <v>44420.0</v>
      </c>
      <c r="B11198" s="19">
        <v>958732.0</v>
      </c>
      <c r="C11198" s="19">
        <v>0.0</v>
      </c>
      <c r="D11198" s="42">
        <v>7.3</v>
      </c>
      <c r="E11198" s="43">
        <v>1.0</v>
      </c>
      <c r="F11198" s="19" t="s">
        <v>29</v>
      </c>
      <c r="G11198" s="19" t="s">
        <v>31</v>
      </c>
      <c r="H11198" s="44">
        <v>8.520906157E9</v>
      </c>
      <c r="I11198" s="19" t="s">
        <v>278</v>
      </c>
    </row>
    <row r="11199">
      <c r="A11199" s="41">
        <v>44421.0</v>
      </c>
      <c r="B11199" s="19">
        <v>959920.0</v>
      </c>
      <c r="C11199" s="19">
        <v>0.0</v>
      </c>
      <c r="D11199" s="42">
        <v>18.2</v>
      </c>
      <c r="E11199" s="43">
        <v>1.0</v>
      </c>
      <c r="F11199" s="19" t="s">
        <v>29</v>
      </c>
      <c r="G11199" s="19" t="s">
        <v>31</v>
      </c>
      <c r="H11199" s="44">
        <v>8.520906157E9</v>
      </c>
      <c r="I11199" s="19" t="s">
        <v>278</v>
      </c>
    </row>
    <row r="11200">
      <c r="A11200" s="41">
        <v>44409.0</v>
      </c>
      <c r="B11200" s="19">
        <v>949567.0</v>
      </c>
      <c r="C11200" s="19">
        <v>1.0</v>
      </c>
      <c r="D11200" s="42">
        <v>33.8</v>
      </c>
      <c r="E11200" s="43">
        <v>1.0</v>
      </c>
      <c r="F11200" s="19" t="s">
        <v>29</v>
      </c>
      <c r="G11200" s="19" t="s">
        <v>31</v>
      </c>
      <c r="H11200" s="44">
        <v>8.520906157E9</v>
      </c>
      <c r="I11200" s="19" t="s">
        <v>278</v>
      </c>
    </row>
    <row r="11201">
      <c r="A11201" s="41">
        <v>44409.0</v>
      </c>
      <c r="B11201" s="19">
        <v>949530.0</v>
      </c>
      <c r="C11201" s="19">
        <v>1.0</v>
      </c>
      <c r="D11201" s="42">
        <v>39.8</v>
      </c>
      <c r="E11201" s="43">
        <v>1.0</v>
      </c>
      <c r="F11201" s="19" t="s">
        <v>29</v>
      </c>
      <c r="G11201" s="19" t="s">
        <v>31</v>
      </c>
      <c r="H11201" s="44">
        <v>8.520906157E9</v>
      </c>
      <c r="I11201" s="19" t="s">
        <v>278</v>
      </c>
    </row>
    <row r="11202">
      <c r="A11202" s="41">
        <v>44410.0</v>
      </c>
      <c r="B11202" s="19">
        <v>950960.0</v>
      </c>
      <c r="C11202" s="19">
        <v>0.0</v>
      </c>
      <c r="D11202" s="42">
        <v>128.0</v>
      </c>
      <c r="E11202" s="43">
        <v>1.0</v>
      </c>
      <c r="F11202" s="19" t="s">
        <v>29</v>
      </c>
      <c r="G11202" s="19" t="s">
        <v>31</v>
      </c>
      <c r="H11202" s="44">
        <v>8.520906157E9</v>
      </c>
      <c r="I11202" s="19" t="s">
        <v>278</v>
      </c>
    </row>
    <row r="11203">
      <c r="A11203" s="41">
        <v>44411.0</v>
      </c>
      <c r="B11203" s="19">
        <v>951640.0</v>
      </c>
      <c r="C11203" s="19">
        <v>0.0</v>
      </c>
      <c r="D11203" s="42">
        <v>36.9</v>
      </c>
      <c r="E11203" s="43">
        <v>1.0</v>
      </c>
      <c r="F11203" s="19" t="s">
        <v>29</v>
      </c>
      <c r="G11203" s="19" t="s">
        <v>31</v>
      </c>
      <c r="H11203" s="44">
        <v>8.520906157E9</v>
      </c>
      <c r="I11203" s="19" t="s">
        <v>278</v>
      </c>
    </row>
    <row r="11204">
      <c r="A11204" s="41">
        <v>44415.0</v>
      </c>
      <c r="B11204" s="19">
        <v>955221.0</v>
      </c>
      <c r="C11204" s="19">
        <v>1.0</v>
      </c>
      <c r="D11204" s="42">
        <v>116.5</v>
      </c>
      <c r="E11204" s="43">
        <v>1.0</v>
      </c>
      <c r="F11204" s="19" t="s">
        <v>29</v>
      </c>
      <c r="G11204" s="19" t="s">
        <v>31</v>
      </c>
      <c r="H11204" s="44">
        <v>8.520906157E9</v>
      </c>
      <c r="I11204" s="19" t="s">
        <v>278</v>
      </c>
    </row>
    <row r="11205">
      <c r="A11205" s="41">
        <v>44418.0</v>
      </c>
      <c r="B11205" s="19">
        <v>957803.0</v>
      </c>
      <c r="C11205" s="19">
        <v>0.0</v>
      </c>
      <c r="D11205" s="42">
        <v>46.6</v>
      </c>
      <c r="E11205" s="43">
        <v>1.0</v>
      </c>
      <c r="F11205" s="19" t="s">
        <v>29</v>
      </c>
      <c r="G11205" s="19" t="s">
        <v>31</v>
      </c>
      <c r="H11205" s="44">
        <v>8.520906157E9</v>
      </c>
      <c r="I11205" s="19" t="s">
        <v>278</v>
      </c>
    </row>
    <row r="11206">
      <c r="A11206" s="41">
        <v>44418.0</v>
      </c>
      <c r="B11206" s="19">
        <v>957665.0</v>
      </c>
      <c r="C11206" s="19">
        <v>0.0</v>
      </c>
      <c r="D11206" s="42">
        <v>45.4</v>
      </c>
      <c r="E11206" s="43">
        <v>1.0</v>
      </c>
      <c r="F11206" s="19" t="s">
        <v>29</v>
      </c>
      <c r="G11206" s="19" t="s">
        <v>31</v>
      </c>
      <c r="H11206" s="44">
        <v>8.520906157E9</v>
      </c>
      <c r="I11206" s="19" t="s">
        <v>278</v>
      </c>
    </row>
    <row r="11207">
      <c r="A11207" s="41">
        <v>44418.0</v>
      </c>
      <c r="B11207" s="19">
        <v>957634.0</v>
      </c>
      <c r="C11207" s="19">
        <v>1.0</v>
      </c>
      <c r="D11207" s="42">
        <v>71.9</v>
      </c>
      <c r="E11207" s="43">
        <v>1.0</v>
      </c>
      <c r="F11207" s="19" t="s">
        <v>29</v>
      </c>
      <c r="G11207" s="19" t="s">
        <v>31</v>
      </c>
      <c r="H11207" s="44">
        <v>8.520906157E9</v>
      </c>
      <c r="I11207" s="19" t="s">
        <v>278</v>
      </c>
    </row>
    <row r="11208">
      <c r="A11208" s="41">
        <v>44419.0</v>
      </c>
      <c r="B11208" s="19">
        <v>958203.0</v>
      </c>
      <c r="C11208" s="19">
        <v>0.0</v>
      </c>
      <c r="D11208" s="42">
        <v>83.0</v>
      </c>
      <c r="E11208" s="43">
        <v>1.0</v>
      </c>
      <c r="F11208" s="19" t="s">
        <v>29</v>
      </c>
      <c r="G11208" s="19" t="s">
        <v>31</v>
      </c>
      <c r="H11208" s="44">
        <v>1.0051737015E10</v>
      </c>
      <c r="I11208" s="19" t="s">
        <v>279</v>
      </c>
    </row>
    <row r="11209">
      <c r="A11209" s="41">
        <v>44409.0</v>
      </c>
      <c r="B11209" s="19">
        <v>949351.0</v>
      </c>
      <c r="C11209" s="19">
        <v>0.0</v>
      </c>
      <c r="D11209" s="42">
        <v>64.6</v>
      </c>
      <c r="E11209" s="43">
        <v>1.0</v>
      </c>
      <c r="F11209" s="19" t="s">
        <v>29</v>
      </c>
      <c r="G11209" s="19" t="s">
        <v>31</v>
      </c>
      <c r="H11209" s="44">
        <v>1.0051737015E10</v>
      </c>
      <c r="I11209" s="19" t="s">
        <v>279</v>
      </c>
    </row>
    <row r="11210">
      <c r="A11210" s="41">
        <v>44410.0</v>
      </c>
      <c r="B11210" s="19">
        <v>950127.0</v>
      </c>
      <c r="C11210" s="19">
        <v>0.0</v>
      </c>
      <c r="D11210" s="42">
        <v>81.2</v>
      </c>
      <c r="E11210" s="43">
        <v>1.0</v>
      </c>
      <c r="F11210" s="19" t="s">
        <v>29</v>
      </c>
      <c r="G11210" s="19" t="s">
        <v>31</v>
      </c>
      <c r="H11210" s="44">
        <v>8.520906157E9</v>
      </c>
      <c r="I11210" s="19" t="s">
        <v>278</v>
      </c>
    </row>
    <row r="11211">
      <c r="A11211" s="41">
        <v>44410.0</v>
      </c>
      <c r="B11211" s="19">
        <v>950707.0</v>
      </c>
      <c r="C11211" s="19">
        <v>1.0</v>
      </c>
      <c r="D11211" s="42">
        <v>36.1</v>
      </c>
      <c r="E11211" s="43">
        <v>1.0</v>
      </c>
      <c r="F11211" s="19" t="s">
        <v>29</v>
      </c>
      <c r="G11211" s="19" t="s">
        <v>31</v>
      </c>
      <c r="H11211" s="44">
        <v>8.520906157E9</v>
      </c>
      <c r="I11211" s="19" t="s">
        <v>278</v>
      </c>
    </row>
    <row r="11212">
      <c r="A11212" s="41">
        <v>44411.0</v>
      </c>
      <c r="B11212" s="19">
        <v>951117.0</v>
      </c>
      <c r="C11212" s="19">
        <v>0.0</v>
      </c>
      <c r="D11212" s="42">
        <v>13.1</v>
      </c>
      <c r="E11212" s="43">
        <v>1.0</v>
      </c>
      <c r="F11212" s="19" t="s">
        <v>29</v>
      </c>
      <c r="G11212" s="19" t="s">
        <v>31</v>
      </c>
      <c r="H11212" s="44">
        <v>8.520906157E9</v>
      </c>
      <c r="I11212" s="19" t="s">
        <v>278</v>
      </c>
    </row>
    <row r="11213">
      <c r="A11213" s="41">
        <v>44413.0</v>
      </c>
      <c r="B11213" s="19">
        <v>953095.0</v>
      </c>
      <c r="C11213" s="19">
        <v>1.0</v>
      </c>
      <c r="D11213" s="42">
        <v>59.7</v>
      </c>
      <c r="E11213" s="43">
        <v>1.0</v>
      </c>
      <c r="F11213" s="19" t="s">
        <v>29</v>
      </c>
      <c r="G11213" s="19" t="s">
        <v>31</v>
      </c>
      <c r="H11213" s="44">
        <v>8.520906157E9</v>
      </c>
      <c r="I11213" s="19" t="s">
        <v>278</v>
      </c>
    </row>
    <row r="11214">
      <c r="A11214" s="41">
        <v>44413.0</v>
      </c>
      <c r="B11214" s="19">
        <v>953389.0</v>
      </c>
      <c r="C11214" s="19">
        <v>1.0</v>
      </c>
      <c r="D11214" s="42">
        <v>37.5</v>
      </c>
      <c r="E11214" s="43">
        <v>1.0</v>
      </c>
      <c r="F11214" s="19" t="s">
        <v>29</v>
      </c>
      <c r="G11214" s="19" t="s">
        <v>31</v>
      </c>
      <c r="H11214" s="44">
        <v>8.520906157E9</v>
      </c>
      <c r="I11214" s="19" t="s">
        <v>278</v>
      </c>
    </row>
    <row r="11215">
      <c r="A11215" s="41">
        <v>44418.0</v>
      </c>
      <c r="B11215" s="19">
        <v>957195.0</v>
      </c>
      <c r="C11215" s="19">
        <v>1.0</v>
      </c>
      <c r="D11215" s="42">
        <v>69.7</v>
      </c>
      <c r="E11215" s="43">
        <v>1.0</v>
      </c>
      <c r="F11215" s="19" t="s">
        <v>29</v>
      </c>
      <c r="G11215" s="19" t="s">
        <v>31</v>
      </c>
      <c r="H11215" s="44">
        <v>8.520906157E9</v>
      </c>
      <c r="I11215" s="19" t="s">
        <v>278</v>
      </c>
    </row>
    <row r="11216">
      <c r="A11216" s="41">
        <v>44410.0</v>
      </c>
      <c r="B11216" s="19">
        <v>950729.0</v>
      </c>
      <c r="C11216" s="19">
        <v>0.0</v>
      </c>
      <c r="D11216" s="42">
        <v>71.6</v>
      </c>
      <c r="E11216" s="43">
        <v>1.0</v>
      </c>
      <c r="F11216" s="19" t="s">
        <v>29</v>
      </c>
      <c r="G11216" s="19" t="s">
        <v>31</v>
      </c>
      <c r="H11216" s="44">
        <v>1.0051737015E10</v>
      </c>
      <c r="I11216" s="19" t="s">
        <v>279</v>
      </c>
    </row>
    <row r="11217">
      <c r="A11217" s="41">
        <v>44411.0</v>
      </c>
      <c r="B11217" s="19">
        <v>951833.0</v>
      </c>
      <c r="C11217" s="19">
        <v>1.0</v>
      </c>
      <c r="D11217" s="42">
        <v>9.5</v>
      </c>
      <c r="E11217" s="43">
        <v>1.0</v>
      </c>
      <c r="F11217" s="19" t="s">
        <v>29</v>
      </c>
      <c r="G11217" s="19" t="s">
        <v>31</v>
      </c>
      <c r="H11217" s="44">
        <v>8.520906157E9</v>
      </c>
      <c r="I11217" s="19" t="s">
        <v>278</v>
      </c>
    </row>
    <row r="11218">
      <c r="A11218" s="41">
        <v>44415.0</v>
      </c>
      <c r="B11218" s="19">
        <v>954623.0</v>
      </c>
      <c r="C11218" s="19">
        <v>0.0</v>
      </c>
      <c r="D11218" s="42">
        <v>37.9</v>
      </c>
      <c r="E11218" s="43">
        <v>1.0</v>
      </c>
      <c r="F11218" s="19" t="s">
        <v>29</v>
      </c>
      <c r="G11218" s="19" t="s">
        <v>31</v>
      </c>
      <c r="H11218" s="44">
        <v>8.520906157E9</v>
      </c>
      <c r="I11218" s="19" t="s">
        <v>278</v>
      </c>
    </row>
    <row r="11219">
      <c r="A11219" s="41">
        <v>44423.0</v>
      </c>
      <c r="B11219" s="19">
        <v>960724.0</v>
      </c>
      <c r="C11219" s="19">
        <v>1.0</v>
      </c>
      <c r="D11219" s="42">
        <v>68.7</v>
      </c>
      <c r="E11219" s="43">
        <v>1.0</v>
      </c>
      <c r="F11219" s="19" t="s">
        <v>29</v>
      </c>
      <c r="G11219" s="19" t="s">
        <v>31</v>
      </c>
      <c r="H11219" s="44">
        <v>8.520906157E9</v>
      </c>
      <c r="I11219" s="19" t="s">
        <v>278</v>
      </c>
    </row>
    <row r="11220">
      <c r="A11220" s="41">
        <v>44410.0</v>
      </c>
      <c r="B11220" s="19">
        <v>951031.0</v>
      </c>
      <c r="C11220" s="19">
        <v>0.0</v>
      </c>
      <c r="D11220" s="42">
        <v>126.4</v>
      </c>
      <c r="E11220" s="43">
        <v>1.0</v>
      </c>
      <c r="F11220" s="19" t="s">
        <v>29</v>
      </c>
      <c r="G11220" s="19" t="s">
        <v>31</v>
      </c>
      <c r="H11220" s="44">
        <v>1.0051737015E10</v>
      </c>
      <c r="I11220" s="19" t="s">
        <v>279</v>
      </c>
    </row>
    <row r="11221">
      <c r="A11221" s="41">
        <v>44411.0</v>
      </c>
      <c r="B11221" s="19">
        <v>951730.0</v>
      </c>
      <c r="C11221" s="19">
        <v>0.0</v>
      </c>
      <c r="D11221" s="42">
        <v>43.7</v>
      </c>
      <c r="E11221" s="43">
        <v>1.0</v>
      </c>
      <c r="F11221" s="19" t="s">
        <v>29</v>
      </c>
      <c r="G11221" s="19" t="s">
        <v>31</v>
      </c>
      <c r="H11221" s="44">
        <v>8.520906157E9</v>
      </c>
      <c r="I11221" s="19" t="s">
        <v>278</v>
      </c>
    </row>
    <row r="11222">
      <c r="A11222" s="41">
        <v>44412.0</v>
      </c>
      <c r="B11222" s="19">
        <v>952693.0</v>
      </c>
      <c r="C11222" s="19">
        <v>0.0</v>
      </c>
      <c r="D11222" s="42">
        <v>7.5</v>
      </c>
      <c r="E11222" s="43">
        <v>1.0</v>
      </c>
      <c r="F11222" s="19" t="s">
        <v>29</v>
      </c>
      <c r="G11222" s="19" t="s">
        <v>31</v>
      </c>
      <c r="H11222" s="44">
        <v>8.520906157E9</v>
      </c>
      <c r="I11222" s="19" t="s">
        <v>278</v>
      </c>
    </row>
    <row r="11223">
      <c r="A11223" s="41">
        <v>44414.0</v>
      </c>
      <c r="B11223" s="19">
        <v>954385.0</v>
      </c>
      <c r="C11223" s="19">
        <v>0.0</v>
      </c>
      <c r="D11223" s="42">
        <v>48.3</v>
      </c>
      <c r="E11223" s="43">
        <v>1.0</v>
      </c>
      <c r="F11223" s="19" t="s">
        <v>29</v>
      </c>
      <c r="G11223" s="19" t="s">
        <v>31</v>
      </c>
      <c r="H11223" s="44">
        <v>8.520906157E9</v>
      </c>
      <c r="I11223" s="19" t="s">
        <v>278</v>
      </c>
    </row>
    <row r="11224">
      <c r="A11224" s="41">
        <v>44409.0</v>
      </c>
      <c r="B11224" s="19">
        <v>949294.0</v>
      </c>
      <c r="C11224" s="19">
        <v>0.0</v>
      </c>
      <c r="D11224" s="42">
        <v>105.7</v>
      </c>
      <c r="E11224" s="43">
        <v>1.0</v>
      </c>
      <c r="F11224" s="19" t="s">
        <v>29</v>
      </c>
      <c r="G11224" s="19" t="s">
        <v>31</v>
      </c>
      <c r="H11224" s="44">
        <v>9.90389184E8</v>
      </c>
      <c r="I11224" s="19" t="s">
        <v>268</v>
      </c>
    </row>
    <row r="11225">
      <c r="A11225" s="41">
        <v>44410.0</v>
      </c>
      <c r="B11225" s="19">
        <v>950685.0</v>
      </c>
      <c r="C11225" s="19">
        <v>0.0</v>
      </c>
      <c r="D11225" s="42">
        <v>93.5</v>
      </c>
      <c r="E11225" s="43">
        <v>1.0</v>
      </c>
      <c r="F11225" s="19" t="s">
        <v>29</v>
      </c>
      <c r="G11225" s="19" t="s">
        <v>31</v>
      </c>
      <c r="H11225" s="44">
        <v>8.520906157E9</v>
      </c>
      <c r="I11225" s="19" t="s">
        <v>278</v>
      </c>
    </row>
    <row r="11226">
      <c r="A11226" s="41">
        <v>44414.0</v>
      </c>
      <c r="B11226" s="19">
        <v>954299.0</v>
      </c>
      <c r="C11226" s="19">
        <v>0.0</v>
      </c>
      <c r="D11226" s="42">
        <v>30.0</v>
      </c>
      <c r="E11226" s="43">
        <v>1.0</v>
      </c>
      <c r="F11226" s="19" t="s">
        <v>29</v>
      </c>
      <c r="G11226" s="19" t="s">
        <v>31</v>
      </c>
      <c r="H11226" s="44">
        <v>8.520906157E9</v>
      </c>
      <c r="I11226" s="19" t="s">
        <v>278</v>
      </c>
    </row>
    <row r="11227">
      <c r="A11227" s="41">
        <v>44418.0</v>
      </c>
      <c r="B11227" s="19">
        <v>957171.0</v>
      </c>
      <c r="C11227" s="19">
        <v>0.0</v>
      </c>
      <c r="D11227" s="42">
        <v>190.0</v>
      </c>
      <c r="E11227" s="43">
        <v>1.0</v>
      </c>
      <c r="F11227" s="19" t="s">
        <v>29</v>
      </c>
      <c r="G11227" s="19" t="s">
        <v>31</v>
      </c>
      <c r="H11227" s="44">
        <v>8.520906157E9</v>
      </c>
      <c r="I11227" s="19" t="s">
        <v>278</v>
      </c>
    </row>
    <row r="11228">
      <c r="A11228" s="41">
        <v>44418.0</v>
      </c>
      <c r="B11228" s="19">
        <v>957475.0</v>
      </c>
      <c r="C11228" s="19">
        <v>1.0</v>
      </c>
      <c r="D11228" s="42">
        <v>233.3</v>
      </c>
      <c r="E11228" s="43">
        <v>1.0</v>
      </c>
      <c r="F11228" s="19" t="s">
        <v>29</v>
      </c>
      <c r="G11228" s="19" t="s">
        <v>31</v>
      </c>
      <c r="H11228" s="44">
        <v>8.520906157E9</v>
      </c>
      <c r="I11228" s="19" t="s">
        <v>278</v>
      </c>
    </row>
    <row r="11229">
      <c r="A11229" s="41">
        <v>44419.0</v>
      </c>
      <c r="B11229" s="19">
        <v>957967.0</v>
      </c>
      <c r="C11229" s="19">
        <v>0.0</v>
      </c>
      <c r="D11229" s="42">
        <v>21.9</v>
      </c>
      <c r="E11229" s="43">
        <v>1.0</v>
      </c>
      <c r="F11229" s="19" t="s">
        <v>29</v>
      </c>
      <c r="G11229" s="19" t="s">
        <v>31</v>
      </c>
      <c r="H11229" s="44">
        <v>8.520906157E9</v>
      </c>
      <c r="I11229" s="19" t="s">
        <v>278</v>
      </c>
    </row>
    <row r="11230">
      <c r="A11230" s="41">
        <v>44423.0</v>
      </c>
      <c r="B11230" s="19">
        <v>960856.0</v>
      </c>
      <c r="C11230" s="19">
        <v>0.0</v>
      </c>
      <c r="D11230" s="42">
        <v>91.7</v>
      </c>
      <c r="E11230" s="43">
        <v>1.0</v>
      </c>
      <c r="F11230" s="19" t="s">
        <v>29</v>
      </c>
      <c r="G11230" s="19" t="s">
        <v>31</v>
      </c>
      <c r="H11230" s="44">
        <v>8.520906157E9</v>
      </c>
      <c r="I11230" s="19" t="s">
        <v>278</v>
      </c>
    </row>
    <row r="11231">
      <c r="A11231" s="41">
        <v>44411.0</v>
      </c>
      <c r="B11231" s="19">
        <v>951216.0</v>
      </c>
      <c r="C11231" s="19">
        <v>0.0</v>
      </c>
      <c r="D11231" s="42">
        <v>125.4</v>
      </c>
      <c r="E11231" s="43">
        <v>1.0</v>
      </c>
      <c r="F11231" s="19" t="s">
        <v>29</v>
      </c>
      <c r="G11231" s="19" t="s">
        <v>31</v>
      </c>
      <c r="H11231" s="44">
        <v>8.520906157E9</v>
      </c>
      <c r="I11231" s="19" t="s">
        <v>278</v>
      </c>
    </row>
    <row r="11232">
      <c r="A11232" s="41">
        <v>44413.0</v>
      </c>
      <c r="B11232" s="19">
        <v>953737.0</v>
      </c>
      <c r="C11232" s="19">
        <v>1.0</v>
      </c>
      <c r="D11232" s="42">
        <v>45.8</v>
      </c>
      <c r="E11232" s="43">
        <v>1.0</v>
      </c>
      <c r="F11232" s="19" t="s">
        <v>29</v>
      </c>
      <c r="G11232" s="19" t="s">
        <v>31</v>
      </c>
      <c r="H11232" s="44">
        <v>8.520906157E9</v>
      </c>
      <c r="I11232" s="19" t="s">
        <v>278</v>
      </c>
    </row>
    <row r="11233">
      <c r="A11233" s="41">
        <v>44414.0</v>
      </c>
      <c r="B11233" s="19">
        <v>954310.0</v>
      </c>
      <c r="C11233" s="19">
        <v>0.0</v>
      </c>
      <c r="D11233" s="42">
        <v>21.2</v>
      </c>
      <c r="E11233" s="43">
        <v>1.0</v>
      </c>
      <c r="F11233" s="19" t="s">
        <v>29</v>
      </c>
      <c r="G11233" s="19" t="s">
        <v>31</v>
      </c>
      <c r="H11233" s="44">
        <v>8.520906157E9</v>
      </c>
      <c r="I11233" s="19" t="s">
        <v>278</v>
      </c>
    </row>
    <row r="11234">
      <c r="A11234" s="41">
        <v>44419.0</v>
      </c>
      <c r="B11234" s="19">
        <v>958159.0</v>
      </c>
      <c r="C11234" s="19">
        <v>1.0</v>
      </c>
      <c r="D11234" s="42">
        <v>26.2</v>
      </c>
      <c r="E11234" s="43">
        <v>1.0</v>
      </c>
      <c r="F11234" s="19" t="s">
        <v>29</v>
      </c>
      <c r="G11234" s="19" t="s">
        <v>31</v>
      </c>
      <c r="H11234" s="44">
        <v>8.520906157E9</v>
      </c>
      <c r="I11234" s="19" t="s">
        <v>278</v>
      </c>
    </row>
    <row r="11235">
      <c r="A11235" s="41">
        <v>44423.0</v>
      </c>
      <c r="B11235" s="19">
        <v>960568.0</v>
      </c>
      <c r="C11235" s="19">
        <v>0.0</v>
      </c>
      <c r="D11235" s="42">
        <v>33.2</v>
      </c>
      <c r="E11235" s="43">
        <v>1.0</v>
      </c>
      <c r="F11235" s="19" t="s">
        <v>29</v>
      </c>
      <c r="G11235" s="19" t="s">
        <v>31</v>
      </c>
      <c r="H11235" s="44">
        <v>8.520906157E9</v>
      </c>
      <c r="I11235" s="19" t="s">
        <v>278</v>
      </c>
    </row>
    <row r="11236">
      <c r="A11236" s="41">
        <v>44411.0</v>
      </c>
      <c r="B11236" s="19">
        <v>951288.0</v>
      </c>
      <c r="C11236" s="19">
        <v>1.0</v>
      </c>
      <c r="D11236" s="42">
        <v>59.9</v>
      </c>
      <c r="E11236" s="43">
        <v>1.0</v>
      </c>
      <c r="F11236" s="19" t="s">
        <v>29</v>
      </c>
      <c r="G11236" s="19" t="s">
        <v>31</v>
      </c>
      <c r="H11236" s="44">
        <v>8.520906157E9</v>
      </c>
      <c r="I11236" s="19" t="s">
        <v>278</v>
      </c>
    </row>
    <row r="11237">
      <c r="A11237" s="41">
        <v>44419.0</v>
      </c>
      <c r="B11237" s="19">
        <v>957968.0</v>
      </c>
      <c r="C11237" s="19">
        <v>0.0</v>
      </c>
      <c r="D11237" s="42">
        <v>66.0</v>
      </c>
      <c r="E11237" s="43">
        <v>1.0</v>
      </c>
      <c r="F11237" s="19" t="s">
        <v>29</v>
      </c>
      <c r="G11237" s="19" t="s">
        <v>31</v>
      </c>
      <c r="H11237" s="44">
        <v>8.520906157E9</v>
      </c>
      <c r="I11237" s="19" t="s">
        <v>278</v>
      </c>
    </row>
    <row r="11238">
      <c r="A11238" s="41">
        <v>44422.0</v>
      </c>
      <c r="B11238" s="19">
        <v>960169.0</v>
      </c>
      <c r="C11238" s="19">
        <v>0.0</v>
      </c>
      <c r="D11238" s="42">
        <v>27.4</v>
      </c>
      <c r="E11238" s="43">
        <v>1.0</v>
      </c>
      <c r="F11238" s="19" t="s">
        <v>29</v>
      </c>
      <c r="G11238" s="19" t="s">
        <v>31</v>
      </c>
      <c r="H11238" s="44">
        <v>8.520906157E9</v>
      </c>
      <c r="I11238" s="19" t="s">
        <v>278</v>
      </c>
    </row>
    <row r="11239">
      <c r="A11239" s="41">
        <v>44422.0</v>
      </c>
      <c r="B11239" s="19">
        <v>960155.0</v>
      </c>
      <c r="C11239" s="19">
        <v>1.0</v>
      </c>
      <c r="D11239" s="42">
        <v>7.9</v>
      </c>
      <c r="E11239" s="43">
        <v>1.0</v>
      </c>
      <c r="F11239" s="19" t="s">
        <v>29</v>
      </c>
      <c r="G11239" s="19" t="s">
        <v>31</v>
      </c>
      <c r="H11239" s="44">
        <v>8.520906157E9</v>
      </c>
      <c r="I11239" s="19" t="s">
        <v>278</v>
      </c>
    </row>
    <row r="11240">
      <c r="A11240" s="41">
        <v>44409.0</v>
      </c>
      <c r="B11240" s="19">
        <v>949180.0</v>
      </c>
      <c r="C11240" s="19">
        <v>0.0</v>
      </c>
      <c r="D11240" s="42">
        <v>109.0</v>
      </c>
      <c r="E11240" s="43">
        <v>1.0</v>
      </c>
      <c r="F11240" s="19" t="s">
        <v>29</v>
      </c>
      <c r="G11240" s="19" t="s">
        <v>31</v>
      </c>
      <c r="H11240" s="44">
        <v>8.520906157E9</v>
      </c>
      <c r="I11240" s="19" t="s">
        <v>278</v>
      </c>
    </row>
    <row r="11241">
      <c r="A11241" s="41">
        <v>44409.0</v>
      </c>
      <c r="B11241" s="19">
        <v>949961.0</v>
      </c>
      <c r="C11241" s="19">
        <v>1.0</v>
      </c>
      <c r="D11241" s="42">
        <v>69.4</v>
      </c>
      <c r="E11241" s="43">
        <v>1.0</v>
      </c>
      <c r="F11241" s="19" t="s">
        <v>29</v>
      </c>
      <c r="G11241" s="19" t="s">
        <v>31</v>
      </c>
      <c r="H11241" s="44">
        <v>8.520906157E9</v>
      </c>
      <c r="I11241" s="19" t="s">
        <v>278</v>
      </c>
    </row>
    <row r="11242">
      <c r="A11242" s="41">
        <v>44410.0</v>
      </c>
      <c r="C11242" s="19">
        <v>0.0</v>
      </c>
      <c r="D11242" s="42">
        <v>130.8</v>
      </c>
      <c r="E11242" s="43">
        <v>1.0</v>
      </c>
      <c r="F11242" s="19" t="s">
        <v>29</v>
      </c>
      <c r="G11242" s="19" t="s">
        <v>31</v>
      </c>
      <c r="H11242" s="44">
        <v>8.520906157E9</v>
      </c>
      <c r="I11242" s="19" t="s">
        <v>278</v>
      </c>
    </row>
    <row r="11243">
      <c r="A11243" s="41">
        <v>44410.0</v>
      </c>
      <c r="B11243" s="19">
        <v>950205.0</v>
      </c>
      <c r="C11243" s="19">
        <v>0.0</v>
      </c>
      <c r="D11243" s="42">
        <v>130.8</v>
      </c>
      <c r="E11243" s="43">
        <v>1.0</v>
      </c>
      <c r="F11243" s="19" t="s">
        <v>29</v>
      </c>
      <c r="G11243" s="19" t="s">
        <v>31</v>
      </c>
      <c r="H11243" s="44">
        <v>8.520906157E9</v>
      </c>
      <c r="I11243" s="19" t="s">
        <v>278</v>
      </c>
    </row>
    <row r="11244">
      <c r="A11244" s="41">
        <v>44413.0</v>
      </c>
      <c r="B11244" s="19">
        <v>952857.0</v>
      </c>
      <c r="C11244" s="19">
        <v>0.0</v>
      </c>
      <c r="D11244" s="42">
        <v>6.6</v>
      </c>
      <c r="E11244" s="43">
        <v>1.0</v>
      </c>
      <c r="F11244" s="19" t="s">
        <v>29</v>
      </c>
      <c r="G11244" s="19" t="s">
        <v>31</v>
      </c>
      <c r="H11244" s="44">
        <v>8.520906157E9</v>
      </c>
      <c r="I11244" s="19" t="s">
        <v>278</v>
      </c>
    </row>
    <row r="11245">
      <c r="A11245" s="41">
        <v>44414.0</v>
      </c>
      <c r="B11245" s="19">
        <v>954184.0</v>
      </c>
      <c r="C11245" s="19">
        <v>0.0</v>
      </c>
      <c r="D11245" s="42">
        <v>89.8</v>
      </c>
      <c r="E11245" s="43">
        <v>1.0</v>
      </c>
      <c r="F11245" s="19" t="s">
        <v>29</v>
      </c>
      <c r="G11245" s="19" t="s">
        <v>31</v>
      </c>
      <c r="H11245" s="44">
        <v>8.520906157E9</v>
      </c>
      <c r="I11245" s="19" t="s">
        <v>278</v>
      </c>
    </row>
    <row r="11246">
      <c r="A11246" s="41">
        <v>44420.0</v>
      </c>
      <c r="B11246" s="19">
        <v>958569.0</v>
      </c>
      <c r="C11246" s="19">
        <v>0.0</v>
      </c>
      <c r="D11246" s="42">
        <v>127.3</v>
      </c>
      <c r="E11246" s="43">
        <v>1.0</v>
      </c>
      <c r="F11246" s="19" t="s">
        <v>29</v>
      </c>
      <c r="G11246" s="19" t="s">
        <v>31</v>
      </c>
      <c r="H11246" s="44">
        <v>8.520906157E9</v>
      </c>
      <c r="I11246" s="19" t="s">
        <v>278</v>
      </c>
    </row>
    <row r="11247">
      <c r="A11247" s="41">
        <v>44420.0</v>
      </c>
      <c r="B11247" s="19">
        <v>958706.0</v>
      </c>
      <c r="C11247" s="19">
        <v>0.0</v>
      </c>
      <c r="D11247" s="42">
        <v>32.1</v>
      </c>
      <c r="E11247" s="43">
        <v>1.0</v>
      </c>
      <c r="F11247" s="19" t="s">
        <v>29</v>
      </c>
      <c r="G11247" s="19" t="s">
        <v>31</v>
      </c>
      <c r="H11247" s="44">
        <v>8.520906157E9</v>
      </c>
      <c r="I11247" s="19" t="s">
        <v>278</v>
      </c>
    </row>
    <row r="11248">
      <c r="A11248" s="41">
        <v>44421.0</v>
      </c>
      <c r="B11248" s="19">
        <v>959578.0</v>
      </c>
      <c r="C11248" s="19">
        <v>1.0</v>
      </c>
      <c r="D11248" s="42">
        <v>62.6</v>
      </c>
      <c r="E11248" s="43">
        <v>1.0</v>
      </c>
      <c r="F11248" s="19" t="s">
        <v>29</v>
      </c>
      <c r="G11248" s="19" t="s">
        <v>31</v>
      </c>
      <c r="H11248" s="44">
        <v>8.520906157E9</v>
      </c>
      <c r="I11248" s="19" t="s">
        <v>278</v>
      </c>
    </row>
    <row r="11249">
      <c r="A11249" s="41">
        <v>44422.0</v>
      </c>
      <c r="B11249" s="19">
        <v>960202.0</v>
      </c>
      <c r="C11249" s="19">
        <v>0.0</v>
      </c>
      <c r="D11249" s="42">
        <v>42.4</v>
      </c>
      <c r="E11249" s="43">
        <v>1.0</v>
      </c>
      <c r="F11249" s="19" t="s">
        <v>29</v>
      </c>
      <c r="G11249" s="19" t="s">
        <v>31</v>
      </c>
      <c r="H11249" s="44">
        <v>8.520906157E9</v>
      </c>
      <c r="I11249" s="19" t="s">
        <v>278</v>
      </c>
    </row>
    <row r="11250">
      <c r="A11250" s="41">
        <v>44423.0</v>
      </c>
      <c r="B11250" s="19">
        <v>960755.0</v>
      </c>
      <c r="C11250" s="19">
        <v>0.0</v>
      </c>
      <c r="D11250" s="42">
        <v>33.3</v>
      </c>
      <c r="E11250" s="43">
        <v>1.0</v>
      </c>
      <c r="F11250" s="19" t="s">
        <v>29</v>
      </c>
      <c r="G11250" s="19" t="s">
        <v>31</v>
      </c>
      <c r="H11250" s="44">
        <v>8.520906157E9</v>
      </c>
      <c r="I11250" s="19" t="s">
        <v>278</v>
      </c>
    </row>
    <row r="11251">
      <c r="A11251" s="41">
        <v>44423.0</v>
      </c>
      <c r="B11251" s="19">
        <v>960528.0</v>
      </c>
      <c r="C11251" s="19">
        <v>0.0</v>
      </c>
      <c r="D11251" s="42">
        <v>11.6</v>
      </c>
      <c r="E11251" s="43">
        <v>1.0</v>
      </c>
      <c r="F11251" s="19" t="s">
        <v>29</v>
      </c>
      <c r="G11251" s="19" t="s">
        <v>31</v>
      </c>
      <c r="H11251" s="44">
        <v>8.520906157E9</v>
      </c>
      <c r="I11251" s="19" t="s">
        <v>278</v>
      </c>
    </row>
    <row r="11252">
      <c r="A11252" s="41">
        <v>44409.0</v>
      </c>
      <c r="B11252" s="19">
        <v>949965.0</v>
      </c>
      <c r="C11252" s="19">
        <v>0.0</v>
      </c>
      <c r="D11252" s="42">
        <v>74.2</v>
      </c>
      <c r="E11252" s="43">
        <v>1.0</v>
      </c>
      <c r="F11252" s="19" t="s">
        <v>29</v>
      </c>
      <c r="G11252" s="19" t="s">
        <v>31</v>
      </c>
      <c r="H11252" s="44">
        <v>8.520906157E9</v>
      </c>
      <c r="I11252" s="19" t="s">
        <v>278</v>
      </c>
    </row>
    <row r="11253">
      <c r="A11253" s="41">
        <v>44411.0</v>
      </c>
      <c r="B11253" s="19">
        <v>951817.0</v>
      </c>
      <c r="C11253" s="19">
        <v>0.0</v>
      </c>
      <c r="D11253" s="42">
        <v>33.3</v>
      </c>
      <c r="E11253" s="43">
        <v>1.0</v>
      </c>
      <c r="F11253" s="19" t="s">
        <v>29</v>
      </c>
      <c r="G11253" s="19" t="s">
        <v>31</v>
      </c>
      <c r="H11253" s="44">
        <v>8.520906157E9</v>
      </c>
      <c r="I11253" s="19" t="s">
        <v>278</v>
      </c>
    </row>
    <row r="11254">
      <c r="A11254" s="41">
        <v>44419.0</v>
      </c>
      <c r="B11254" s="19">
        <v>957988.0</v>
      </c>
      <c r="C11254" s="19">
        <v>0.0</v>
      </c>
      <c r="D11254" s="42">
        <v>56.2</v>
      </c>
      <c r="E11254" s="43">
        <v>1.0</v>
      </c>
      <c r="F11254" s="19" t="s">
        <v>29</v>
      </c>
      <c r="G11254" s="19" t="s">
        <v>31</v>
      </c>
      <c r="H11254" s="44">
        <v>1.0051737015E10</v>
      </c>
      <c r="I11254" s="19" t="s">
        <v>279</v>
      </c>
    </row>
    <row r="11255">
      <c r="A11255" s="41">
        <v>44413.0</v>
      </c>
      <c r="B11255" s="19">
        <v>953749.0</v>
      </c>
      <c r="C11255" s="19">
        <v>0.0</v>
      </c>
      <c r="D11255" s="42">
        <v>32.4</v>
      </c>
      <c r="E11255" s="43">
        <v>1.0</v>
      </c>
      <c r="F11255" s="19" t="s">
        <v>29</v>
      </c>
      <c r="G11255" s="19" t="s">
        <v>31</v>
      </c>
      <c r="H11255" s="44">
        <v>8.520906157E9</v>
      </c>
      <c r="I11255" s="19" t="s">
        <v>278</v>
      </c>
    </row>
    <row r="11256">
      <c r="A11256" s="41">
        <v>44414.0</v>
      </c>
      <c r="B11256" s="19">
        <v>954588.0</v>
      </c>
      <c r="C11256" s="19">
        <v>0.0</v>
      </c>
      <c r="D11256" s="42">
        <v>10.4</v>
      </c>
      <c r="E11256" s="43">
        <v>1.0</v>
      </c>
      <c r="F11256" s="19" t="s">
        <v>29</v>
      </c>
      <c r="G11256" s="19" t="s">
        <v>31</v>
      </c>
      <c r="H11256" s="44">
        <v>8.520906157E9</v>
      </c>
      <c r="I11256" s="19" t="s">
        <v>278</v>
      </c>
    </row>
    <row r="11257">
      <c r="A11257" s="41">
        <v>44417.0</v>
      </c>
      <c r="B11257" s="19">
        <v>956848.0</v>
      </c>
      <c r="C11257" s="19">
        <v>1.0</v>
      </c>
      <c r="D11257" s="42">
        <v>34.8</v>
      </c>
      <c r="E11257" s="43">
        <v>1.0</v>
      </c>
      <c r="F11257" s="19" t="s">
        <v>29</v>
      </c>
      <c r="G11257" s="19" t="s">
        <v>31</v>
      </c>
      <c r="H11257" s="44">
        <v>8.520906157E9</v>
      </c>
      <c r="I11257" s="19" t="s">
        <v>278</v>
      </c>
    </row>
    <row r="11258">
      <c r="A11258" s="41">
        <v>44418.0</v>
      </c>
      <c r="B11258" s="19">
        <v>957507.0</v>
      </c>
      <c r="C11258" s="19">
        <v>0.0</v>
      </c>
      <c r="D11258" s="42">
        <v>127.9</v>
      </c>
      <c r="E11258" s="43">
        <v>1.0</v>
      </c>
      <c r="F11258" s="19" t="s">
        <v>29</v>
      </c>
      <c r="G11258" s="19" t="s">
        <v>31</v>
      </c>
      <c r="H11258" s="44">
        <v>8.520906157E9</v>
      </c>
      <c r="I11258" s="19" t="s">
        <v>278</v>
      </c>
    </row>
    <row r="11259">
      <c r="A11259" s="41">
        <v>44418.0</v>
      </c>
      <c r="B11259" s="19">
        <v>957455.0</v>
      </c>
      <c r="C11259" s="19">
        <v>0.0</v>
      </c>
      <c r="D11259" s="42">
        <v>127.9</v>
      </c>
      <c r="E11259" s="43">
        <v>1.0</v>
      </c>
      <c r="F11259" s="19" t="s">
        <v>29</v>
      </c>
      <c r="G11259" s="19" t="s">
        <v>31</v>
      </c>
      <c r="H11259" s="44">
        <v>8.520906157E9</v>
      </c>
      <c r="I11259" s="19" t="s">
        <v>278</v>
      </c>
    </row>
    <row r="11260">
      <c r="A11260" s="41">
        <v>44419.0</v>
      </c>
      <c r="B11260" s="19">
        <v>958348.0</v>
      </c>
      <c r="C11260" s="19">
        <v>0.0</v>
      </c>
      <c r="D11260" s="42">
        <v>71.8</v>
      </c>
      <c r="E11260" s="43">
        <v>1.0</v>
      </c>
      <c r="F11260" s="19" t="s">
        <v>29</v>
      </c>
      <c r="G11260" s="19" t="s">
        <v>31</v>
      </c>
      <c r="H11260" s="44">
        <v>8.520906157E9</v>
      </c>
      <c r="I11260" s="19" t="s">
        <v>278</v>
      </c>
    </row>
    <row r="11261">
      <c r="A11261" s="41">
        <v>44420.0</v>
      </c>
      <c r="B11261" s="19">
        <v>958606.0</v>
      </c>
      <c r="C11261" s="19">
        <v>0.0</v>
      </c>
      <c r="D11261" s="42">
        <v>60.3</v>
      </c>
      <c r="E11261" s="43">
        <v>1.0</v>
      </c>
      <c r="F11261" s="19" t="s">
        <v>29</v>
      </c>
      <c r="G11261" s="19" t="s">
        <v>31</v>
      </c>
      <c r="H11261" s="44">
        <v>8.520906157E9</v>
      </c>
      <c r="I11261" s="19" t="s">
        <v>278</v>
      </c>
    </row>
    <row r="11262">
      <c r="A11262" s="41">
        <v>44423.0</v>
      </c>
      <c r="B11262" s="19">
        <v>960836.0</v>
      </c>
      <c r="C11262" s="19">
        <v>0.0</v>
      </c>
      <c r="D11262" s="42">
        <v>94.5</v>
      </c>
      <c r="E11262" s="43">
        <v>1.0</v>
      </c>
      <c r="F11262" s="19" t="s">
        <v>29</v>
      </c>
      <c r="G11262" s="19" t="s">
        <v>31</v>
      </c>
      <c r="H11262" s="44">
        <v>8.520906157E9</v>
      </c>
      <c r="I11262" s="19" t="s">
        <v>278</v>
      </c>
    </row>
    <row r="11263">
      <c r="A11263" s="41">
        <v>44410.0</v>
      </c>
      <c r="B11263" s="19">
        <v>950390.0</v>
      </c>
      <c r="C11263" s="19">
        <v>1.0</v>
      </c>
      <c r="D11263" s="42">
        <v>33.2</v>
      </c>
      <c r="E11263" s="43">
        <v>1.0</v>
      </c>
      <c r="F11263" s="19" t="s">
        <v>29</v>
      </c>
      <c r="G11263" s="19" t="s">
        <v>31</v>
      </c>
      <c r="H11263" s="44">
        <v>8.520906157E9</v>
      </c>
      <c r="I11263" s="19" t="s">
        <v>278</v>
      </c>
    </row>
    <row r="11264">
      <c r="A11264" s="41">
        <v>44413.0</v>
      </c>
      <c r="B11264" s="19">
        <v>953760.0</v>
      </c>
      <c r="C11264" s="19">
        <v>0.0</v>
      </c>
      <c r="D11264" s="42">
        <v>192.4</v>
      </c>
      <c r="E11264" s="43">
        <v>1.0</v>
      </c>
      <c r="F11264" s="19" t="s">
        <v>29</v>
      </c>
      <c r="G11264" s="19" t="s">
        <v>31</v>
      </c>
      <c r="H11264" s="44">
        <v>8.520906157E9</v>
      </c>
      <c r="I11264" s="19" t="s">
        <v>278</v>
      </c>
    </row>
    <row r="11265">
      <c r="A11265" s="41">
        <v>44414.0</v>
      </c>
      <c r="B11265" s="19">
        <v>954161.0</v>
      </c>
      <c r="C11265" s="19">
        <v>0.0</v>
      </c>
      <c r="D11265" s="42">
        <v>81.3</v>
      </c>
      <c r="E11265" s="43">
        <v>1.0</v>
      </c>
      <c r="F11265" s="19" t="s">
        <v>29</v>
      </c>
      <c r="G11265" s="19" t="s">
        <v>31</v>
      </c>
      <c r="H11265" s="44">
        <v>8.520906157E9</v>
      </c>
      <c r="I11265" s="19" t="s">
        <v>278</v>
      </c>
    </row>
    <row r="11266">
      <c r="A11266" s="41">
        <v>44421.0</v>
      </c>
      <c r="B11266" s="19">
        <v>959960.0</v>
      </c>
      <c r="C11266" s="19">
        <v>0.0</v>
      </c>
      <c r="D11266" s="42">
        <v>23.7</v>
      </c>
      <c r="E11266" s="43">
        <v>1.0</v>
      </c>
      <c r="F11266" s="19" t="s">
        <v>29</v>
      </c>
      <c r="G11266" s="19" t="s">
        <v>31</v>
      </c>
      <c r="H11266" s="44">
        <v>8.520906157E9</v>
      </c>
      <c r="I11266" s="19" t="s">
        <v>278</v>
      </c>
    </row>
    <row r="11267">
      <c r="A11267" s="41">
        <v>44412.0</v>
      </c>
      <c r="B11267" s="19">
        <v>952419.0</v>
      </c>
      <c r="C11267" s="19">
        <v>0.0</v>
      </c>
      <c r="D11267" s="42">
        <v>5.4</v>
      </c>
      <c r="E11267" s="43">
        <v>1.0</v>
      </c>
      <c r="F11267" s="19" t="s">
        <v>29</v>
      </c>
      <c r="G11267" s="19" t="s">
        <v>31</v>
      </c>
      <c r="H11267" s="44">
        <v>8.520906157E9</v>
      </c>
      <c r="I11267" s="19" t="s">
        <v>278</v>
      </c>
    </row>
    <row r="11268">
      <c r="A11268" s="41">
        <v>44412.0</v>
      </c>
      <c r="B11268" s="19">
        <v>952511.0</v>
      </c>
      <c r="C11268" s="19">
        <v>0.0</v>
      </c>
      <c r="D11268" s="42">
        <v>30.1</v>
      </c>
      <c r="E11268" s="43">
        <v>1.0</v>
      </c>
      <c r="F11268" s="19" t="s">
        <v>29</v>
      </c>
      <c r="G11268" s="19" t="s">
        <v>31</v>
      </c>
      <c r="H11268" s="44">
        <v>9.90389184E8</v>
      </c>
      <c r="I11268" s="19" t="s">
        <v>268</v>
      </c>
    </row>
    <row r="11269">
      <c r="A11269" s="41">
        <v>44412.0</v>
      </c>
      <c r="B11269" s="19">
        <v>952442.0</v>
      </c>
      <c r="C11269" s="19">
        <v>0.0</v>
      </c>
      <c r="D11269" s="42">
        <v>15.8</v>
      </c>
      <c r="E11269" s="43">
        <v>1.0</v>
      </c>
      <c r="F11269" s="19" t="s">
        <v>29</v>
      </c>
      <c r="G11269" s="19" t="s">
        <v>31</v>
      </c>
      <c r="H11269" s="44">
        <v>8.520906157E9</v>
      </c>
      <c r="I11269" s="19" t="s">
        <v>278</v>
      </c>
    </row>
    <row r="11270">
      <c r="A11270" s="41">
        <v>44422.0</v>
      </c>
      <c r="B11270" s="19">
        <v>960162.0</v>
      </c>
      <c r="C11270" s="19">
        <v>0.0</v>
      </c>
      <c r="D11270" s="42">
        <v>69.6</v>
      </c>
      <c r="E11270" s="43">
        <v>1.0</v>
      </c>
      <c r="F11270" s="19" t="s">
        <v>29</v>
      </c>
      <c r="G11270" s="19" t="s">
        <v>31</v>
      </c>
      <c r="H11270" s="44">
        <v>8.520906157E9</v>
      </c>
      <c r="I11270" s="19" t="s">
        <v>278</v>
      </c>
    </row>
    <row r="11271">
      <c r="A11271" s="41">
        <v>44423.0</v>
      </c>
      <c r="B11271" s="19">
        <v>961031.0</v>
      </c>
      <c r="C11271" s="19">
        <v>1.0</v>
      </c>
      <c r="D11271" s="42">
        <v>33.2</v>
      </c>
      <c r="E11271" s="43">
        <v>1.0</v>
      </c>
      <c r="F11271" s="19" t="s">
        <v>29</v>
      </c>
      <c r="G11271" s="19" t="s">
        <v>31</v>
      </c>
      <c r="H11271" s="44">
        <v>8.520906157E9</v>
      </c>
      <c r="I11271" s="19" t="s">
        <v>278</v>
      </c>
    </row>
    <row r="11272">
      <c r="A11272" s="41">
        <v>44410.0</v>
      </c>
      <c r="B11272" s="19">
        <v>950338.0</v>
      </c>
      <c r="C11272" s="19">
        <v>1.0</v>
      </c>
      <c r="D11272" s="42">
        <v>32.8</v>
      </c>
      <c r="E11272" s="43">
        <v>1.0</v>
      </c>
      <c r="F11272" s="19" t="s">
        <v>29</v>
      </c>
      <c r="G11272" s="19" t="s">
        <v>31</v>
      </c>
      <c r="H11272" s="44">
        <v>1.0051737015E10</v>
      </c>
      <c r="I11272" s="19" t="s">
        <v>279</v>
      </c>
    </row>
    <row r="11273">
      <c r="A11273" s="41">
        <v>44421.0</v>
      </c>
      <c r="B11273" s="19">
        <v>959913.0</v>
      </c>
      <c r="C11273" s="19">
        <v>0.0</v>
      </c>
      <c r="D11273" s="42">
        <v>91.9</v>
      </c>
      <c r="E11273" s="43">
        <v>1.0</v>
      </c>
      <c r="F11273" s="19" t="s">
        <v>29</v>
      </c>
      <c r="G11273" s="19" t="s">
        <v>31</v>
      </c>
      <c r="H11273" s="44">
        <v>8.520906157E9</v>
      </c>
      <c r="I11273" s="19" t="s">
        <v>278</v>
      </c>
    </row>
    <row r="11274">
      <c r="A11274" s="41">
        <v>44423.0</v>
      </c>
      <c r="B11274" s="19">
        <v>960550.0</v>
      </c>
      <c r="C11274" s="19">
        <v>1.0</v>
      </c>
      <c r="D11274" s="42">
        <v>69.0</v>
      </c>
      <c r="E11274" s="43">
        <v>1.0</v>
      </c>
      <c r="F11274" s="19" t="s">
        <v>29</v>
      </c>
      <c r="G11274" s="19" t="s">
        <v>31</v>
      </c>
      <c r="H11274" s="44">
        <v>8.520906157E9</v>
      </c>
      <c r="I11274" s="19" t="s">
        <v>278</v>
      </c>
    </row>
    <row r="11275">
      <c r="A11275" s="41">
        <v>44409.0</v>
      </c>
      <c r="B11275" s="19">
        <v>949238.0</v>
      </c>
      <c r="C11275" s="19">
        <v>0.0</v>
      </c>
      <c r="D11275" s="42">
        <v>15.6</v>
      </c>
      <c r="E11275" s="43">
        <v>1.0</v>
      </c>
      <c r="F11275" s="19" t="s">
        <v>29</v>
      </c>
      <c r="G11275" s="19" t="s">
        <v>31</v>
      </c>
      <c r="H11275" s="44">
        <v>8.520906157E9</v>
      </c>
      <c r="I11275" s="19" t="s">
        <v>278</v>
      </c>
    </row>
    <row r="11276">
      <c r="A11276" s="41">
        <v>44410.0</v>
      </c>
      <c r="B11276" s="19">
        <v>950641.0</v>
      </c>
      <c r="C11276" s="19">
        <v>0.0</v>
      </c>
      <c r="D11276" s="42">
        <v>120.8</v>
      </c>
      <c r="E11276" s="43">
        <v>1.0</v>
      </c>
      <c r="F11276" s="19" t="s">
        <v>29</v>
      </c>
      <c r="G11276" s="19" t="s">
        <v>31</v>
      </c>
      <c r="H11276" s="44">
        <v>8.520906157E9</v>
      </c>
      <c r="I11276" s="19" t="s">
        <v>278</v>
      </c>
    </row>
    <row r="11277">
      <c r="A11277" s="41">
        <v>44411.0</v>
      </c>
      <c r="B11277" s="19">
        <v>951194.0</v>
      </c>
      <c r="C11277" s="19">
        <v>0.0</v>
      </c>
      <c r="D11277" s="42">
        <v>46.5</v>
      </c>
      <c r="E11277" s="43">
        <v>1.0</v>
      </c>
      <c r="F11277" s="19" t="s">
        <v>29</v>
      </c>
      <c r="G11277" s="19" t="s">
        <v>31</v>
      </c>
      <c r="H11277" s="44">
        <v>8.520906157E9</v>
      </c>
      <c r="I11277" s="19" t="s">
        <v>278</v>
      </c>
    </row>
    <row r="11278">
      <c r="A11278" s="41">
        <v>44413.0</v>
      </c>
      <c r="B11278" s="19">
        <v>952850.0</v>
      </c>
      <c r="C11278" s="19">
        <v>1.0</v>
      </c>
      <c r="D11278" s="42">
        <v>41.3</v>
      </c>
      <c r="E11278" s="43">
        <v>1.0</v>
      </c>
      <c r="F11278" s="19" t="s">
        <v>29</v>
      </c>
      <c r="G11278" s="19" t="s">
        <v>31</v>
      </c>
      <c r="H11278" s="44">
        <v>8.520906157E9</v>
      </c>
      <c r="I11278" s="19" t="s">
        <v>278</v>
      </c>
    </row>
    <row r="11279">
      <c r="A11279" s="41">
        <v>44415.0</v>
      </c>
      <c r="B11279" s="19">
        <v>954777.0</v>
      </c>
      <c r="C11279" s="19">
        <v>0.0</v>
      </c>
      <c r="D11279" s="42">
        <v>10.3</v>
      </c>
      <c r="E11279" s="43">
        <v>1.0</v>
      </c>
      <c r="F11279" s="19" t="s">
        <v>29</v>
      </c>
      <c r="G11279" s="19" t="s">
        <v>31</v>
      </c>
      <c r="H11279" s="44">
        <v>8.520906157E9</v>
      </c>
      <c r="I11279" s="19" t="s">
        <v>278</v>
      </c>
    </row>
    <row r="11280">
      <c r="A11280" s="41">
        <v>44419.0</v>
      </c>
      <c r="B11280" s="19">
        <v>957963.0</v>
      </c>
      <c r="C11280" s="19">
        <v>0.0</v>
      </c>
      <c r="D11280" s="42">
        <v>25.8</v>
      </c>
      <c r="E11280" s="43">
        <v>1.0</v>
      </c>
      <c r="F11280" s="19" t="s">
        <v>29</v>
      </c>
      <c r="G11280" s="19" t="s">
        <v>31</v>
      </c>
      <c r="H11280" s="44">
        <v>8.520906157E9</v>
      </c>
      <c r="I11280" s="19" t="s">
        <v>278</v>
      </c>
    </row>
    <row r="11281">
      <c r="A11281" s="41">
        <v>44414.0</v>
      </c>
      <c r="B11281" s="19">
        <v>954508.0</v>
      </c>
      <c r="C11281" s="19">
        <v>0.0</v>
      </c>
      <c r="D11281" s="42">
        <v>47.6</v>
      </c>
      <c r="E11281" s="43">
        <v>1.0</v>
      </c>
      <c r="F11281" s="19" t="s">
        <v>29</v>
      </c>
      <c r="G11281" s="19" t="s">
        <v>31</v>
      </c>
      <c r="H11281" s="44">
        <v>8.520906157E9</v>
      </c>
      <c r="I11281" s="19" t="s">
        <v>278</v>
      </c>
    </row>
    <row r="11282">
      <c r="A11282" s="41">
        <v>44414.0</v>
      </c>
      <c r="B11282" s="19">
        <v>954039.0</v>
      </c>
      <c r="C11282" s="19">
        <v>0.0</v>
      </c>
      <c r="D11282" s="42">
        <v>31.4</v>
      </c>
      <c r="E11282" s="43">
        <v>1.0</v>
      </c>
      <c r="F11282" s="19" t="s">
        <v>29</v>
      </c>
      <c r="G11282" s="19" t="s">
        <v>31</v>
      </c>
      <c r="H11282" s="44">
        <v>8.520906157E9</v>
      </c>
      <c r="I11282" s="19" t="s">
        <v>278</v>
      </c>
    </row>
    <row r="11283">
      <c r="A11283" s="41">
        <v>44415.0</v>
      </c>
      <c r="B11283" s="19">
        <v>954783.0</v>
      </c>
      <c r="C11283" s="19">
        <v>1.0</v>
      </c>
      <c r="D11283" s="42">
        <v>55.0</v>
      </c>
      <c r="E11283" s="43">
        <v>1.0</v>
      </c>
      <c r="F11283" s="19" t="s">
        <v>29</v>
      </c>
      <c r="G11283" s="19" t="s">
        <v>31</v>
      </c>
      <c r="H11283" s="44">
        <v>8.520906157E9</v>
      </c>
      <c r="I11283" s="19" t="s">
        <v>278</v>
      </c>
    </row>
    <row r="11284">
      <c r="A11284" s="41">
        <v>44416.0</v>
      </c>
      <c r="B11284" s="19">
        <v>955264.0</v>
      </c>
      <c r="C11284" s="19">
        <v>0.0</v>
      </c>
      <c r="D11284" s="42">
        <v>5.4</v>
      </c>
      <c r="E11284" s="43">
        <v>1.0</v>
      </c>
      <c r="F11284" s="19" t="s">
        <v>29</v>
      </c>
      <c r="G11284" s="19" t="s">
        <v>31</v>
      </c>
      <c r="H11284" s="44">
        <v>8.520906157E9</v>
      </c>
      <c r="I11284" s="19" t="s">
        <v>278</v>
      </c>
    </row>
    <row r="11285">
      <c r="A11285" s="41">
        <v>44410.0</v>
      </c>
      <c r="B11285" s="19">
        <v>950986.0</v>
      </c>
      <c r="C11285" s="19">
        <v>1.0</v>
      </c>
      <c r="D11285" s="42">
        <v>102.1</v>
      </c>
      <c r="E11285" s="43">
        <v>1.0</v>
      </c>
      <c r="F11285" s="19" t="s">
        <v>29</v>
      </c>
      <c r="G11285" s="19" t="s">
        <v>31</v>
      </c>
      <c r="H11285" s="44">
        <v>8.520906157E9</v>
      </c>
      <c r="I11285" s="19" t="s">
        <v>278</v>
      </c>
    </row>
    <row r="11286">
      <c r="A11286" s="41">
        <v>44411.0</v>
      </c>
      <c r="B11286" s="19">
        <v>951107.0</v>
      </c>
      <c r="C11286" s="19">
        <v>0.0</v>
      </c>
      <c r="D11286" s="42">
        <v>8.2</v>
      </c>
      <c r="E11286" s="43">
        <v>1.0</v>
      </c>
      <c r="F11286" s="19" t="s">
        <v>29</v>
      </c>
      <c r="G11286" s="19" t="s">
        <v>31</v>
      </c>
      <c r="H11286" s="44">
        <v>8.520906157E9</v>
      </c>
      <c r="I11286" s="19" t="s">
        <v>278</v>
      </c>
    </row>
    <row r="11287">
      <c r="A11287" s="41">
        <v>44412.0</v>
      </c>
      <c r="B11287" s="19">
        <v>952572.0</v>
      </c>
      <c r="C11287" s="19">
        <v>0.0</v>
      </c>
      <c r="D11287" s="42">
        <v>68.3</v>
      </c>
      <c r="E11287" s="43">
        <v>1.0</v>
      </c>
      <c r="F11287" s="19" t="s">
        <v>29</v>
      </c>
      <c r="G11287" s="19" t="s">
        <v>31</v>
      </c>
      <c r="H11287" s="44">
        <v>8.520906157E9</v>
      </c>
      <c r="I11287" s="19" t="s">
        <v>278</v>
      </c>
    </row>
    <row r="11288">
      <c r="A11288" s="41">
        <v>44412.0</v>
      </c>
      <c r="B11288" s="19">
        <v>952422.0</v>
      </c>
      <c r="C11288" s="19">
        <v>0.0</v>
      </c>
      <c r="D11288" s="42">
        <v>187.9</v>
      </c>
      <c r="E11288" s="43">
        <v>1.0</v>
      </c>
      <c r="F11288" s="19" t="s">
        <v>29</v>
      </c>
      <c r="G11288" s="19" t="s">
        <v>31</v>
      </c>
      <c r="H11288" s="44">
        <v>8.520906157E9</v>
      </c>
      <c r="I11288" s="19" t="s">
        <v>278</v>
      </c>
    </row>
    <row r="11289">
      <c r="A11289" s="41">
        <v>44413.0</v>
      </c>
      <c r="B11289" s="19">
        <v>953367.0</v>
      </c>
      <c r="C11289" s="19">
        <v>1.0</v>
      </c>
      <c r="D11289" s="42">
        <v>67.8</v>
      </c>
      <c r="E11289" s="43">
        <v>1.0</v>
      </c>
      <c r="F11289" s="19" t="s">
        <v>29</v>
      </c>
      <c r="G11289" s="19" t="s">
        <v>31</v>
      </c>
      <c r="H11289" s="44">
        <v>8.520906157E9</v>
      </c>
      <c r="I11289" s="19" t="s">
        <v>278</v>
      </c>
    </row>
    <row r="11290">
      <c r="A11290" s="41">
        <v>44421.0</v>
      </c>
      <c r="B11290" s="19">
        <v>959917.0</v>
      </c>
      <c r="C11290" s="19">
        <v>1.0</v>
      </c>
      <c r="D11290" s="42">
        <v>62.4</v>
      </c>
      <c r="E11290" s="43">
        <v>1.0</v>
      </c>
      <c r="F11290" s="19" t="s">
        <v>29</v>
      </c>
      <c r="G11290" s="19" t="s">
        <v>31</v>
      </c>
      <c r="H11290" s="44">
        <v>8.520906157E9</v>
      </c>
      <c r="I11290" s="19" t="s">
        <v>278</v>
      </c>
    </row>
    <row r="11291">
      <c r="A11291" s="41">
        <v>44422.0</v>
      </c>
      <c r="B11291" s="19">
        <v>960025.0</v>
      </c>
      <c r="C11291" s="19">
        <v>1.0</v>
      </c>
      <c r="D11291" s="42">
        <v>9.8</v>
      </c>
      <c r="E11291" s="43">
        <v>1.0</v>
      </c>
      <c r="F11291" s="19" t="s">
        <v>29</v>
      </c>
      <c r="G11291" s="19" t="s">
        <v>31</v>
      </c>
      <c r="H11291" s="44">
        <v>8.520906157E9</v>
      </c>
      <c r="I11291" s="19" t="s">
        <v>278</v>
      </c>
    </row>
    <row r="11292">
      <c r="A11292" s="41">
        <v>44422.0</v>
      </c>
      <c r="B11292" s="19">
        <v>960255.0</v>
      </c>
      <c r="C11292" s="19">
        <v>1.0</v>
      </c>
      <c r="D11292" s="42">
        <v>23.3</v>
      </c>
      <c r="E11292" s="43">
        <v>1.0</v>
      </c>
      <c r="F11292" s="19" t="s">
        <v>29</v>
      </c>
      <c r="G11292" s="19" t="s">
        <v>31</v>
      </c>
      <c r="H11292" s="44">
        <v>8.520906157E9</v>
      </c>
      <c r="I11292" s="19" t="s">
        <v>278</v>
      </c>
    </row>
    <row r="11293">
      <c r="A11293" s="41">
        <v>44423.0</v>
      </c>
      <c r="B11293" s="19">
        <v>961018.0</v>
      </c>
      <c r="C11293" s="19">
        <v>1.0</v>
      </c>
      <c r="D11293" s="42">
        <v>83.9</v>
      </c>
      <c r="E11293" s="43">
        <v>1.0</v>
      </c>
      <c r="F11293" s="19" t="s">
        <v>29</v>
      </c>
      <c r="G11293" s="19" t="s">
        <v>31</v>
      </c>
      <c r="H11293" s="44">
        <v>8.520906157E9</v>
      </c>
      <c r="I11293" s="19" t="s">
        <v>278</v>
      </c>
    </row>
    <row r="11294">
      <c r="A11294" s="41">
        <v>44419.0</v>
      </c>
      <c r="B11294" s="19">
        <v>958485.0</v>
      </c>
      <c r="C11294" s="19">
        <v>0.0</v>
      </c>
      <c r="D11294" s="42">
        <v>24.9</v>
      </c>
      <c r="E11294" s="43">
        <v>1.0</v>
      </c>
      <c r="F11294" s="19" t="s">
        <v>29</v>
      </c>
      <c r="G11294" s="19" t="s">
        <v>31</v>
      </c>
      <c r="H11294" s="44">
        <v>8.520906157E9</v>
      </c>
      <c r="I11294" s="19" t="s">
        <v>278</v>
      </c>
    </row>
    <row r="11295">
      <c r="A11295" s="41">
        <v>44422.0</v>
      </c>
      <c r="B11295" s="19">
        <v>960316.0</v>
      </c>
      <c r="C11295" s="19">
        <v>0.0</v>
      </c>
      <c r="D11295" s="42">
        <v>94.2</v>
      </c>
      <c r="E11295" s="43">
        <v>1.0</v>
      </c>
      <c r="F11295" s="19" t="s">
        <v>29</v>
      </c>
      <c r="G11295" s="19" t="s">
        <v>31</v>
      </c>
      <c r="H11295" s="44">
        <v>8.520906157E9</v>
      </c>
      <c r="I11295" s="19" t="s">
        <v>278</v>
      </c>
    </row>
    <row r="11296">
      <c r="A11296" s="41">
        <v>44412.0</v>
      </c>
      <c r="B11296" s="19">
        <v>952277.0</v>
      </c>
      <c r="C11296" s="19">
        <v>0.0</v>
      </c>
      <c r="D11296" s="42">
        <v>44.1</v>
      </c>
      <c r="E11296" s="43">
        <v>1.0</v>
      </c>
      <c r="F11296" s="19" t="s">
        <v>29</v>
      </c>
      <c r="G11296" s="19" t="s">
        <v>31</v>
      </c>
      <c r="H11296" s="44">
        <v>1.0051737015E10</v>
      </c>
      <c r="I11296" s="19" t="s">
        <v>279</v>
      </c>
    </row>
    <row r="11297">
      <c r="A11297" s="41">
        <v>44413.0</v>
      </c>
      <c r="B11297" s="19">
        <v>953620.0</v>
      </c>
      <c r="C11297" s="19">
        <v>0.0</v>
      </c>
      <c r="D11297" s="42">
        <v>56.6</v>
      </c>
      <c r="E11297" s="43">
        <v>1.0</v>
      </c>
      <c r="F11297" s="19" t="s">
        <v>29</v>
      </c>
      <c r="G11297" s="19" t="s">
        <v>31</v>
      </c>
      <c r="H11297" s="44">
        <v>8.520906157E9</v>
      </c>
      <c r="I11297" s="19" t="s">
        <v>278</v>
      </c>
    </row>
    <row r="11298">
      <c r="A11298" s="41">
        <v>44413.0</v>
      </c>
      <c r="B11298" s="19">
        <v>953366.0</v>
      </c>
      <c r="C11298" s="19">
        <v>0.0</v>
      </c>
      <c r="D11298" s="42">
        <v>39.2</v>
      </c>
      <c r="E11298" s="43">
        <v>1.0</v>
      </c>
      <c r="F11298" s="19" t="s">
        <v>29</v>
      </c>
      <c r="G11298" s="19" t="s">
        <v>31</v>
      </c>
      <c r="H11298" s="44">
        <v>8.520906157E9</v>
      </c>
      <c r="I11298" s="19" t="s">
        <v>278</v>
      </c>
    </row>
    <row r="11299">
      <c r="A11299" s="41">
        <v>44413.0</v>
      </c>
      <c r="B11299" s="19">
        <v>953844.0</v>
      </c>
      <c r="C11299" s="19">
        <v>0.0</v>
      </c>
      <c r="D11299" s="42">
        <v>38.7</v>
      </c>
      <c r="E11299" s="43">
        <v>1.0</v>
      </c>
      <c r="F11299" s="19" t="s">
        <v>29</v>
      </c>
      <c r="G11299" s="19" t="s">
        <v>31</v>
      </c>
      <c r="H11299" s="44">
        <v>8.520906157E9</v>
      </c>
      <c r="I11299" s="19" t="s">
        <v>278</v>
      </c>
    </row>
    <row r="11300">
      <c r="A11300" s="41">
        <v>44409.0</v>
      </c>
      <c r="B11300" s="19">
        <v>949326.0</v>
      </c>
      <c r="C11300" s="19">
        <v>0.0</v>
      </c>
      <c r="D11300" s="42">
        <v>102.8</v>
      </c>
      <c r="E11300" s="43">
        <v>1.0</v>
      </c>
      <c r="F11300" s="19" t="s">
        <v>29</v>
      </c>
      <c r="G11300" s="19" t="s">
        <v>31</v>
      </c>
      <c r="H11300" s="44">
        <v>8.520906157E9</v>
      </c>
      <c r="I11300" s="19" t="s">
        <v>278</v>
      </c>
    </row>
    <row r="11301">
      <c r="A11301" s="41">
        <v>44412.0</v>
      </c>
      <c r="B11301" s="19">
        <v>952106.0</v>
      </c>
      <c r="C11301" s="19">
        <v>0.0</v>
      </c>
      <c r="D11301" s="42">
        <v>48.4</v>
      </c>
      <c r="E11301" s="43">
        <v>1.0</v>
      </c>
      <c r="F11301" s="19" t="s">
        <v>29</v>
      </c>
      <c r="G11301" s="19" t="s">
        <v>31</v>
      </c>
      <c r="H11301" s="44">
        <v>8.520906157E9</v>
      </c>
      <c r="I11301" s="19" t="s">
        <v>278</v>
      </c>
    </row>
    <row r="11302">
      <c r="A11302" s="41">
        <v>44415.0</v>
      </c>
      <c r="B11302" s="19">
        <v>954808.0</v>
      </c>
      <c r="C11302" s="19">
        <v>1.0</v>
      </c>
      <c r="D11302" s="42">
        <v>48.3</v>
      </c>
      <c r="E11302" s="43">
        <v>1.0</v>
      </c>
      <c r="F11302" s="19" t="s">
        <v>29</v>
      </c>
      <c r="G11302" s="19" t="s">
        <v>31</v>
      </c>
      <c r="H11302" s="44">
        <v>8.520906157E9</v>
      </c>
      <c r="I11302" s="19" t="s">
        <v>278</v>
      </c>
    </row>
    <row r="11303">
      <c r="A11303" s="41">
        <v>44417.0</v>
      </c>
      <c r="B11303" s="19">
        <v>957002.0</v>
      </c>
      <c r="C11303" s="19">
        <v>1.0</v>
      </c>
      <c r="D11303" s="42">
        <v>20.7</v>
      </c>
      <c r="E11303" s="43">
        <v>1.0</v>
      </c>
      <c r="F11303" s="19" t="s">
        <v>29</v>
      </c>
      <c r="G11303" s="19" t="s">
        <v>31</v>
      </c>
      <c r="H11303" s="44">
        <v>8.520906157E9</v>
      </c>
      <c r="I11303" s="19" t="s">
        <v>278</v>
      </c>
    </row>
    <row r="11304">
      <c r="A11304" s="41">
        <v>44419.0</v>
      </c>
      <c r="B11304" s="19">
        <v>958473.0</v>
      </c>
      <c r="C11304" s="19">
        <v>0.0</v>
      </c>
      <c r="D11304" s="42">
        <v>24.1</v>
      </c>
      <c r="E11304" s="43">
        <v>1.0</v>
      </c>
      <c r="F11304" s="19" t="s">
        <v>29</v>
      </c>
      <c r="G11304" s="19" t="s">
        <v>31</v>
      </c>
      <c r="H11304" s="44">
        <v>8.520906157E9</v>
      </c>
      <c r="I11304" s="19" t="s">
        <v>278</v>
      </c>
    </row>
    <row r="11305">
      <c r="A11305" s="41">
        <v>44409.0</v>
      </c>
      <c r="B11305" s="19">
        <v>949684.0</v>
      </c>
      <c r="C11305" s="19">
        <v>1.0</v>
      </c>
      <c r="D11305" s="42">
        <v>37.9</v>
      </c>
      <c r="E11305" s="43">
        <v>1.0</v>
      </c>
      <c r="F11305" s="19" t="s">
        <v>29</v>
      </c>
      <c r="G11305" s="19" t="s">
        <v>31</v>
      </c>
      <c r="H11305" s="44">
        <v>8.520906157E9</v>
      </c>
      <c r="I11305" s="19" t="s">
        <v>278</v>
      </c>
    </row>
    <row r="11306">
      <c r="A11306" s="41">
        <v>44411.0</v>
      </c>
      <c r="B11306" s="19">
        <v>951679.0</v>
      </c>
      <c r="C11306" s="19">
        <v>0.0</v>
      </c>
      <c r="D11306" s="42">
        <v>16.6</v>
      </c>
      <c r="E11306" s="43">
        <v>1.0</v>
      </c>
      <c r="F11306" s="19" t="s">
        <v>29</v>
      </c>
      <c r="G11306" s="19" t="s">
        <v>31</v>
      </c>
      <c r="H11306" s="44">
        <v>8.520906157E9</v>
      </c>
      <c r="I11306" s="19" t="s">
        <v>278</v>
      </c>
    </row>
    <row r="11307">
      <c r="A11307" s="41">
        <v>44417.0</v>
      </c>
      <c r="B11307" s="19">
        <v>956742.0</v>
      </c>
      <c r="C11307" s="19">
        <v>1.0</v>
      </c>
      <c r="D11307" s="42">
        <v>4.8</v>
      </c>
      <c r="E11307" s="43">
        <v>1.0</v>
      </c>
      <c r="F11307" s="19" t="s">
        <v>29</v>
      </c>
      <c r="G11307" s="19" t="s">
        <v>31</v>
      </c>
      <c r="H11307" s="44">
        <v>8.520906157E9</v>
      </c>
      <c r="I11307" s="19" t="s">
        <v>278</v>
      </c>
    </row>
    <row r="11308">
      <c r="A11308" s="41">
        <v>44411.0</v>
      </c>
      <c r="B11308" s="19">
        <v>951231.0</v>
      </c>
      <c r="C11308" s="19">
        <v>0.0</v>
      </c>
      <c r="D11308" s="42">
        <v>224.6</v>
      </c>
      <c r="E11308" s="43">
        <v>1.0</v>
      </c>
      <c r="F11308" s="19" t="s">
        <v>29</v>
      </c>
      <c r="G11308" s="19" t="s">
        <v>31</v>
      </c>
      <c r="H11308" s="44">
        <v>8.520906157E9</v>
      </c>
      <c r="I11308" s="19" t="s">
        <v>278</v>
      </c>
    </row>
    <row r="11309">
      <c r="A11309" s="41">
        <v>44417.0</v>
      </c>
      <c r="B11309" s="19">
        <v>956822.0</v>
      </c>
      <c r="C11309" s="19">
        <v>0.0</v>
      </c>
      <c r="D11309" s="42">
        <v>151.8</v>
      </c>
      <c r="E11309" s="43">
        <v>1.0</v>
      </c>
      <c r="F11309" s="19" t="s">
        <v>29</v>
      </c>
      <c r="G11309" s="19" t="s">
        <v>31</v>
      </c>
      <c r="H11309" s="44">
        <v>8.520906157E9</v>
      </c>
      <c r="I11309" s="19" t="s">
        <v>278</v>
      </c>
    </row>
    <row r="11310">
      <c r="A11310" s="41">
        <v>44418.0</v>
      </c>
      <c r="B11310" s="19">
        <v>957353.0</v>
      </c>
      <c r="C11310" s="19">
        <v>0.0</v>
      </c>
      <c r="D11310" s="42">
        <v>33.0</v>
      </c>
      <c r="E11310" s="43">
        <v>1.0</v>
      </c>
      <c r="F11310" s="19" t="s">
        <v>29</v>
      </c>
      <c r="G11310" s="19" t="s">
        <v>31</v>
      </c>
      <c r="H11310" s="44">
        <v>1.0051737015E10</v>
      </c>
      <c r="I11310" s="19" t="s">
        <v>279</v>
      </c>
    </row>
    <row r="11311">
      <c r="A11311" s="41">
        <v>44419.0</v>
      </c>
      <c r="B11311" s="19">
        <v>957909.0</v>
      </c>
      <c r="C11311" s="19">
        <v>0.0</v>
      </c>
      <c r="D11311" s="42">
        <v>34.1</v>
      </c>
      <c r="E11311" s="43">
        <v>1.0</v>
      </c>
      <c r="F11311" s="19" t="s">
        <v>29</v>
      </c>
      <c r="G11311" s="19" t="s">
        <v>31</v>
      </c>
      <c r="H11311" s="44">
        <v>8.520906157E9</v>
      </c>
      <c r="I11311" s="19" t="s">
        <v>278</v>
      </c>
    </row>
    <row r="11312">
      <c r="A11312" s="41">
        <v>44420.0</v>
      </c>
      <c r="B11312" s="19">
        <v>959217.0</v>
      </c>
      <c r="C11312" s="19">
        <v>0.0</v>
      </c>
      <c r="D11312" s="42">
        <v>9.6</v>
      </c>
      <c r="E11312" s="43">
        <v>1.0</v>
      </c>
      <c r="F11312" s="19" t="s">
        <v>29</v>
      </c>
      <c r="G11312" s="19" t="s">
        <v>31</v>
      </c>
      <c r="H11312" s="44">
        <v>8.520906157E9</v>
      </c>
      <c r="I11312" s="19" t="s">
        <v>278</v>
      </c>
    </row>
    <row r="11313">
      <c r="A11313" s="41">
        <v>44420.0</v>
      </c>
      <c r="B11313" s="19">
        <v>958951.0</v>
      </c>
      <c r="C11313" s="19">
        <v>1.0</v>
      </c>
      <c r="D11313" s="42">
        <v>129.7</v>
      </c>
      <c r="E11313" s="43">
        <v>1.0</v>
      </c>
      <c r="F11313" s="19" t="s">
        <v>29</v>
      </c>
      <c r="G11313" s="19" t="s">
        <v>31</v>
      </c>
      <c r="H11313" s="44">
        <v>8.520906157E9</v>
      </c>
      <c r="I11313" s="19" t="s">
        <v>278</v>
      </c>
    </row>
    <row r="11314">
      <c r="A11314" s="41">
        <v>44411.0</v>
      </c>
      <c r="B11314" s="19">
        <v>951148.0</v>
      </c>
      <c r="C11314" s="19">
        <v>0.0</v>
      </c>
      <c r="D11314" s="42">
        <v>278.3</v>
      </c>
      <c r="E11314" s="43">
        <v>1.0</v>
      </c>
      <c r="F11314" s="19" t="s">
        <v>29</v>
      </c>
      <c r="G11314" s="19" t="s">
        <v>31</v>
      </c>
      <c r="H11314" s="44">
        <v>9.90389184E8</v>
      </c>
      <c r="I11314" s="19" t="s">
        <v>268</v>
      </c>
    </row>
    <row r="11315">
      <c r="A11315" s="41">
        <v>44411.0</v>
      </c>
      <c r="B11315" s="19">
        <v>951536.0</v>
      </c>
      <c r="C11315" s="19">
        <v>0.0</v>
      </c>
      <c r="D11315" s="42">
        <v>23.7</v>
      </c>
      <c r="E11315" s="43">
        <v>1.0</v>
      </c>
      <c r="F11315" s="19" t="s">
        <v>29</v>
      </c>
      <c r="G11315" s="19" t="s">
        <v>31</v>
      </c>
      <c r="H11315" s="44">
        <v>8.520906157E9</v>
      </c>
      <c r="I11315" s="19" t="s">
        <v>278</v>
      </c>
    </row>
    <row r="11316">
      <c r="A11316" s="41">
        <v>44414.0</v>
      </c>
      <c r="B11316" s="19">
        <v>954297.0</v>
      </c>
      <c r="C11316" s="19">
        <v>0.0</v>
      </c>
      <c r="D11316" s="42">
        <v>29.3</v>
      </c>
      <c r="E11316" s="43">
        <v>1.0</v>
      </c>
      <c r="F11316" s="19" t="s">
        <v>29</v>
      </c>
      <c r="G11316" s="19" t="s">
        <v>31</v>
      </c>
      <c r="H11316" s="44">
        <v>8.520906157E9</v>
      </c>
      <c r="I11316" s="19" t="s">
        <v>278</v>
      </c>
    </row>
    <row r="11317">
      <c r="A11317" s="41">
        <v>44420.0</v>
      </c>
      <c r="B11317" s="19">
        <v>958867.0</v>
      </c>
      <c r="C11317" s="19">
        <v>0.0</v>
      </c>
      <c r="D11317" s="42">
        <v>8.9</v>
      </c>
      <c r="E11317" s="43">
        <v>1.0</v>
      </c>
      <c r="F11317" s="19" t="s">
        <v>29</v>
      </c>
      <c r="G11317" s="19" t="s">
        <v>31</v>
      </c>
      <c r="H11317" s="44">
        <v>8.520906157E9</v>
      </c>
      <c r="I11317" s="19" t="s">
        <v>278</v>
      </c>
    </row>
    <row r="11318">
      <c r="A11318" s="41">
        <v>44409.0</v>
      </c>
      <c r="B11318" s="19">
        <v>949523.0</v>
      </c>
      <c r="C11318" s="19">
        <v>1.0</v>
      </c>
      <c r="D11318" s="42">
        <v>90.6</v>
      </c>
      <c r="E11318" s="43">
        <v>1.0</v>
      </c>
      <c r="F11318" s="19" t="s">
        <v>29</v>
      </c>
      <c r="G11318" s="19" t="s">
        <v>31</v>
      </c>
      <c r="H11318" s="44">
        <v>8.520906157E9</v>
      </c>
      <c r="I11318" s="19" t="s">
        <v>278</v>
      </c>
    </row>
    <row r="11319">
      <c r="A11319" s="41">
        <v>44409.0</v>
      </c>
      <c r="B11319" s="19">
        <v>949886.0</v>
      </c>
      <c r="C11319" s="19">
        <v>0.0</v>
      </c>
      <c r="D11319" s="42">
        <v>58.4</v>
      </c>
      <c r="E11319" s="43">
        <v>1.0</v>
      </c>
      <c r="F11319" s="19" t="s">
        <v>29</v>
      </c>
      <c r="G11319" s="19" t="s">
        <v>31</v>
      </c>
      <c r="H11319" s="44">
        <v>1.0051737015E10</v>
      </c>
      <c r="I11319" s="19" t="s">
        <v>279</v>
      </c>
    </row>
    <row r="11320">
      <c r="A11320" s="41">
        <v>44409.0</v>
      </c>
      <c r="B11320" s="19">
        <v>949362.0</v>
      </c>
      <c r="C11320" s="19">
        <v>0.0</v>
      </c>
      <c r="D11320" s="42">
        <v>45.0</v>
      </c>
      <c r="E11320" s="43">
        <v>1.0</v>
      </c>
      <c r="F11320" s="19" t="s">
        <v>29</v>
      </c>
      <c r="G11320" s="19" t="s">
        <v>31</v>
      </c>
      <c r="H11320" s="44">
        <v>8.520906157E9</v>
      </c>
      <c r="I11320" s="19" t="s">
        <v>278</v>
      </c>
    </row>
    <row r="11321">
      <c r="A11321" s="41">
        <v>44410.0</v>
      </c>
      <c r="B11321" s="19">
        <v>951090.0</v>
      </c>
      <c r="C11321" s="19">
        <v>1.0</v>
      </c>
      <c r="D11321" s="42">
        <v>121.3</v>
      </c>
      <c r="E11321" s="43">
        <v>1.0</v>
      </c>
      <c r="F11321" s="19" t="s">
        <v>29</v>
      </c>
      <c r="G11321" s="19" t="s">
        <v>31</v>
      </c>
      <c r="H11321" s="44">
        <v>8.520906157E9</v>
      </c>
      <c r="I11321" s="19" t="s">
        <v>278</v>
      </c>
    </row>
    <row r="11322">
      <c r="A11322" s="41">
        <v>44411.0</v>
      </c>
      <c r="B11322" s="19">
        <v>951864.0</v>
      </c>
      <c r="C11322" s="19">
        <v>0.0</v>
      </c>
      <c r="D11322" s="42">
        <v>102.2</v>
      </c>
      <c r="E11322" s="43">
        <v>1.0</v>
      </c>
      <c r="F11322" s="19" t="s">
        <v>29</v>
      </c>
      <c r="G11322" s="19" t="s">
        <v>31</v>
      </c>
      <c r="H11322" s="44">
        <v>8.520906157E9</v>
      </c>
      <c r="I11322" s="19" t="s">
        <v>278</v>
      </c>
    </row>
    <row r="11323">
      <c r="A11323" s="41">
        <v>44413.0</v>
      </c>
      <c r="B11323" s="19">
        <v>952810.0</v>
      </c>
      <c r="C11323" s="19">
        <v>0.0</v>
      </c>
      <c r="D11323" s="42">
        <v>23.7</v>
      </c>
      <c r="E11323" s="43">
        <v>1.0</v>
      </c>
      <c r="F11323" s="19" t="s">
        <v>29</v>
      </c>
      <c r="G11323" s="19" t="s">
        <v>31</v>
      </c>
      <c r="H11323" s="44">
        <v>8.520906157E9</v>
      </c>
      <c r="I11323" s="19" t="s">
        <v>278</v>
      </c>
    </row>
    <row r="11324">
      <c r="A11324" s="41">
        <v>44415.0</v>
      </c>
      <c r="B11324" s="19">
        <v>954612.0</v>
      </c>
      <c r="C11324" s="19">
        <v>0.0</v>
      </c>
      <c r="D11324" s="42">
        <v>7.5</v>
      </c>
      <c r="E11324" s="43">
        <v>1.0</v>
      </c>
      <c r="F11324" s="19" t="s">
        <v>29</v>
      </c>
      <c r="G11324" s="19" t="s">
        <v>31</v>
      </c>
      <c r="H11324" s="44">
        <v>8.520906157E9</v>
      </c>
      <c r="I11324" s="19" t="s">
        <v>278</v>
      </c>
    </row>
    <row r="11325">
      <c r="A11325" s="41">
        <v>44416.0</v>
      </c>
      <c r="B11325" s="19">
        <v>955961.0</v>
      </c>
      <c r="C11325" s="19">
        <v>0.0</v>
      </c>
      <c r="D11325" s="42">
        <v>80.0</v>
      </c>
      <c r="E11325" s="43">
        <v>1.0</v>
      </c>
      <c r="F11325" s="19" t="s">
        <v>29</v>
      </c>
      <c r="G11325" s="19" t="s">
        <v>31</v>
      </c>
      <c r="H11325" s="44">
        <v>8.520906157E9</v>
      </c>
      <c r="I11325" s="19" t="s">
        <v>278</v>
      </c>
    </row>
    <row r="11326">
      <c r="A11326" s="41">
        <v>44417.0</v>
      </c>
      <c r="B11326" s="19">
        <v>956599.0</v>
      </c>
      <c r="C11326" s="19">
        <v>1.0</v>
      </c>
      <c r="D11326" s="42">
        <v>31.4</v>
      </c>
      <c r="E11326" s="43">
        <v>1.0</v>
      </c>
      <c r="F11326" s="19" t="s">
        <v>29</v>
      </c>
      <c r="G11326" s="19" t="s">
        <v>31</v>
      </c>
      <c r="H11326" s="44">
        <v>1.0051737015E10</v>
      </c>
      <c r="I11326" s="19" t="s">
        <v>279</v>
      </c>
    </row>
    <row r="11327">
      <c r="A11327" s="41">
        <v>44418.0</v>
      </c>
      <c r="B11327" s="19">
        <v>957852.0</v>
      </c>
      <c r="C11327" s="19">
        <v>0.0</v>
      </c>
      <c r="D11327" s="42">
        <v>19.7</v>
      </c>
      <c r="E11327" s="43">
        <v>1.0</v>
      </c>
      <c r="F11327" s="19" t="s">
        <v>29</v>
      </c>
      <c r="G11327" s="19" t="s">
        <v>31</v>
      </c>
      <c r="H11327" s="44">
        <v>8.520906157E9</v>
      </c>
      <c r="I11327" s="19" t="s">
        <v>278</v>
      </c>
    </row>
    <row r="11328">
      <c r="A11328" s="41">
        <v>44422.0</v>
      </c>
      <c r="B11328" s="19">
        <v>960196.0</v>
      </c>
      <c r="C11328" s="19">
        <v>0.0</v>
      </c>
      <c r="D11328" s="42">
        <v>18.2</v>
      </c>
      <c r="E11328" s="43">
        <v>1.0</v>
      </c>
      <c r="F11328" s="19" t="s">
        <v>29</v>
      </c>
      <c r="G11328" s="19" t="s">
        <v>31</v>
      </c>
      <c r="H11328" s="44">
        <v>8.520906157E9</v>
      </c>
      <c r="I11328" s="19" t="s">
        <v>278</v>
      </c>
    </row>
    <row r="11329">
      <c r="A11329" s="41">
        <v>44409.0</v>
      </c>
      <c r="B11329" s="19">
        <v>950006.0</v>
      </c>
      <c r="C11329" s="19">
        <v>0.0</v>
      </c>
      <c r="D11329" s="42">
        <v>272.2</v>
      </c>
      <c r="E11329" s="43">
        <v>1.0</v>
      </c>
      <c r="F11329" s="19" t="s">
        <v>29</v>
      </c>
      <c r="G11329" s="19" t="s">
        <v>31</v>
      </c>
      <c r="H11329" s="44">
        <v>8.520906157E9</v>
      </c>
      <c r="I11329" s="19" t="s">
        <v>278</v>
      </c>
    </row>
    <row r="11330">
      <c r="A11330" s="41">
        <v>44409.0</v>
      </c>
      <c r="B11330" s="19">
        <v>949633.0</v>
      </c>
      <c r="C11330" s="19">
        <v>1.0</v>
      </c>
      <c r="D11330" s="42">
        <v>71.8</v>
      </c>
      <c r="E11330" s="43">
        <v>1.0</v>
      </c>
      <c r="F11330" s="19" t="s">
        <v>29</v>
      </c>
      <c r="G11330" s="19" t="s">
        <v>31</v>
      </c>
      <c r="H11330" s="44">
        <v>8.520906157E9</v>
      </c>
      <c r="I11330" s="19" t="s">
        <v>278</v>
      </c>
    </row>
    <row r="11331">
      <c r="A11331" s="41">
        <v>44411.0</v>
      </c>
      <c r="B11331" s="19">
        <v>951586.0</v>
      </c>
      <c r="C11331" s="19">
        <v>0.0</v>
      </c>
      <c r="D11331" s="42">
        <v>28.7</v>
      </c>
      <c r="E11331" s="43">
        <v>1.0</v>
      </c>
      <c r="F11331" s="19" t="s">
        <v>29</v>
      </c>
      <c r="G11331" s="19" t="s">
        <v>31</v>
      </c>
      <c r="H11331" s="44">
        <v>8.520906157E9</v>
      </c>
      <c r="I11331" s="19" t="s">
        <v>278</v>
      </c>
    </row>
    <row r="11332">
      <c r="A11332" s="41">
        <v>44412.0</v>
      </c>
      <c r="B11332" s="19">
        <v>952041.0</v>
      </c>
      <c r="C11332" s="19">
        <v>0.0</v>
      </c>
      <c r="D11332" s="42">
        <v>499.2</v>
      </c>
      <c r="E11332" s="43">
        <v>1.0</v>
      </c>
      <c r="F11332" s="19" t="s">
        <v>29</v>
      </c>
      <c r="G11332" s="19" t="s">
        <v>31</v>
      </c>
      <c r="H11332" s="44">
        <v>8.520906157E9</v>
      </c>
      <c r="I11332" s="19" t="s">
        <v>278</v>
      </c>
    </row>
    <row r="11333">
      <c r="A11333" s="41">
        <v>44413.0</v>
      </c>
      <c r="B11333" s="19">
        <v>952958.0</v>
      </c>
      <c r="C11333" s="19">
        <v>0.0</v>
      </c>
      <c r="D11333" s="42">
        <v>92.3</v>
      </c>
      <c r="E11333" s="43">
        <v>1.0</v>
      </c>
      <c r="F11333" s="19" t="s">
        <v>29</v>
      </c>
      <c r="G11333" s="19" t="s">
        <v>31</v>
      </c>
      <c r="H11333" s="44">
        <v>8.520906157E9</v>
      </c>
      <c r="I11333" s="19" t="s">
        <v>278</v>
      </c>
    </row>
    <row r="11334">
      <c r="A11334" s="41">
        <v>44414.0</v>
      </c>
      <c r="B11334" s="19">
        <v>954123.0</v>
      </c>
      <c r="C11334" s="19">
        <v>1.0</v>
      </c>
      <c r="D11334" s="42">
        <v>50.5</v>
      </c>
      <c r="E11334" s="43">
        <v>1.0</v>
      </c>
      <c r="F11334" s="19" t="s">
        <v>29</v>
      </c>
      <c r="G11334" s="19" t="s">
        <v>31</v>
      </c>
      <c r="H11334" s="44">
        <v>8.520906157E9</v>
      </c>
      <c r="I11334" s="19" t="s">
        <v>278</v>
      </c>
    </row>
    <row r="11335">
      <c r="A11335" s="41">
        <v>44416.0</v>
      </c>
      <c r="B11335" s="19">
        <v>955711.0</v>
      </c>
      <c r="C11335" s="19">
        <v>0.0</v>
      </c>
      <c r="D11335" s="42">
        <v>52.1</v>
      </c>
      <c r="E11335" s="43">
        <v>1.0</v>
      </c>
      <c r="F11335" s="19" t="s">
        <v>29</v>
      </c>
      <c r="G11335" s="19" t="s">
        <v>31</v>
      </c>
      <c r="H11335" s="44">
        <v>8.520906157E9</v>
      </c>
      <c r="I11335" s="19" t="s">
        <v>278</v>
      </c>
    </row>
    <row r="11336">
      <c r="A11336" s="41">
        <v>44416.0</v>
      </c>
      <c r="B11336" s="19">
        <v>956106.0</v>
      </c>
      <c r="C11336" s="19">
        <v>0.0</v>
      </c>
      <c r="D11336" s="42">
        <v>88.3</v>
      </c>
      <c r="E11336" s="43">
        <v>1.0</v>
      </c>
      <c r="F11336" s="19" t="s">
        <v>29</v>
      </c>
      <c r="G11336" s="19" t="s">
        <v>31</v>
      </c>
      <c r="H11336" s="44">
        <v>8.520906157E9</v>
      </c>
      <c r="I11336" s="19" t="s">
        <v>278</v>
      </c>
    </row>
    <row r="11337">
      <c r="A11337" s="41">
        <v>44410.0</v>
      </c>
      <c r="B11337" s="19">
        <v>950449.0</v>
      </c>
      <c r="C11337" s="19">
        <v>1.0</v>
      </c>
      <c r="D11337" s="42">
        <v>53.1</v>
      </c>
      <c r="E11337" s="43">
        <v>1.0</v>
      </c>
      <c r="F11337" s="19" t="s">
        <v>29</v>
      </c>
      <c r="G11337" s="19" t="s">
        <v>31</v>
      </c>
      <c r="H11337" s="44">
        <v>8.520906157E9</v>
      </c>
      <c r="I11337" s="19" t="s">
        <v>278</v>
      </c>
    </row>
    <row r="11338">
      <c r="A11338" s="41">
        <v>44422.0</v>
      </c>
      <c r="B11338" s="19">
        <v>960218.0</v>
      </c>
      <c r="C11338" s="19">
        <v>0.0</v>
      </c>
      <c r="D11338" s="42">
        <v>59.1</v>
      </c>
      <c r="E11338" s="43">
        <v>1.0</v>
      </c>
      <c r="F11338" s="19" t="s">
        <v>29</v>
      </c>
      <c r="G11338" s="19" t="s">
        <v>31</v>
      </c>
      <c r="H11338" s="44">
        <v>8.520906157E9</v>
      </c>
      <c r="I11338" s="19" t="s">
        <v>278</v>
      </c>
    </row>
    <row r="11339">
      <c r="A11339" s="41">
        <v>44417.0</v>
      </c>
      <c r="B11339" s="19">
        <v>956385.0</v>
      </c>
      <c r="C11339" s="19">
        <v>0.0</v>
      </c>
      <c r="D11339" s="42">
        <v>122.0</v>
      </c>
      <c r="E11339" s="43">
        <v>1.0</v>
      </c>
      <c r="F11339" s="19" t="s">
        <v>29</v>
      </c>
      <c r="G11339" s="19" t="s">
        <v>31</v>
      </c>
      <c r="H11339" s="44">
        <v>8.520906157E9</v>
      </c>
      <c r="I11339" s="19" t="s">
        <v>278</v>
      </c>
    </row>
    <row r="11340">
      <c r="A11340" s="41">
        <v>44418.0</v>
      </c>
      <c r="B11340" s="19">
        <v>957432.0</v>
      </c>
      <c r="C11340" s="19">
        <v>0.0</v>
      </c>
      <c r="D11340" s="42">
        <v>131.4</v>
      </c>
      <c r="E11340" s="43">
        <v>1.0</v>
      </c>
      <c r="F11340" s="19" t="s">
        <v>29</v>
      </c>
      <c r="G11340" s="19" t="s">
        <v>31</v>
      </c>
      <c r="H11340" s="44">
        <v>8.520906157E9</v>
      </c>
      <c r="I11340" s="19" t="s">
        <v>278</v>
      </c>
    </row>
    <row r="11341">
      <c r="A11341" s="41">
        <v>44410.0</v>
      </c>
      <c r="B11341" s="19">
        <v>950728.0</v>
      </c>
      <c r="C11341" s="19">
        <v>1.0</v>
      </c>
      <c r="D11341" s="42">
        <v>18.2</v>
      </c>
      <c r="E11341" s="43">
        <v>1.0</v>
      </c>
      <c r="F11341" s="19" t="s">
        <v>29</v>
      </c>
      <c r="G11341" s="19" t="s">
        <v>31</v>
      </c>
      <c r="H11341" s="44">
        <v>8.520906157E9</v>
      </c>
      <c r="I11341" s="19" t="s">
        <v>278</v>
      </c>
    </row>
    <row r="11342">
      <c r="A11342" s="41">
        <v>44412.0</v>
      </c>
      <c r="B11342" s="19">
        <v>952711.0</v>
      </c>
      <c r="C11342" s="19">
        <v>0.0</v>
      </c>
      <c r="D11342" s="42">
        <v>33.4</v>
      </c>
      <c r="E11342" s="43">
        <v>1.0</v>
      </c>
      <c r="F11342" s="19" t="s">
        <v>29</v>
      </c>
      <c r="G11342" s="19" t="s">
        <v>31</v>
      </c>
      <c r="H11342" s="44">
        <v>8.520906157E9</v>
      </c>
      <c r="I11342" s="19" t="s">
        <v>278</v>
      </c>
    </row>
    <row r="11343">
      <c r="A11343" s="41">
        <v>44418.0</v>
      </c>
      <c r="B11343" s="19">
        <v>957526.0</v>
      </c>
      <c r="C11343" s="19">
        <v>0.0</v>
      </c>
      <c r="D11343" s="42">
        <v>199.4</v>
      </c>
      <c r="E11343" s="43">
        <v>1.0</v>
      </c>
      <c r="F11343" s="19" t="s">
        <v>29</v>
      </c>
      <c r="G11343" s="19" t="s">
        <v>31</v>
      </c>
      <c r="H11343" s="44">
        <v>8.520906157E9</v>
      </c>
      <c r="I11343" s="19" t="s">
        <v>278</v>
      </c>
    </row>
    <row r="11344">
      <c r="A11344" s="41">
        <v>44418.0</v>
      </c>
      <c r="B11344" s="19">
        <v>957843.0</v>
      </c>
      <c r="C11344" s="19">
        <v>1.0</v>
      </c>
      <c r="D11344" s="42">
        <v>7.9</v>
      </c>
      <c r="E11344" s="43">
        <v>1.0</v>
      </c>
      <c r="F11344" s="19" t="s">
        <v>29</v>
      </c>
      <c r="G11344" s="19" t="s">
        <v>31</v>
      </c>
      <c r="H11344" s="44">
        <v>8.520906157E9</v>
      </c>
      <c r="I11344" s="19" t="s">
        <v>278</v>
      </c>
    </row>
    <row r="11345">
      <c r="A11345" s="41">
        <v>44419.0</v>
      </c>
      <c r="B11345" s="19">
        <v>958401.0</v>
      </c>
      <c r="C11345" s="19">
        <v>0.0</v>
      </c>
      <c r="D11345" s="42">
        <v>46.5</v>
      </c>
      <c r="E11345" s="43">
        <v>1.0</v>
      </c>
      <c r="F11345" s="19" t="s">
        <v>29</v>
      </c>
      <c r="G11345" s="19" t="s">
        <v>31</v>
      </c>
      <c r="H11345" s="44">
        <v>8.520906157E9</v>
      </c>
      <c r="I11345" s="19" t="s">
        <v>278</v>
      </c>
    </row>
    <row r="11346">
      <c r="A11346" s="41">
        <v>44420.0</v>
      </c>
      <c r="B11346" s="19">
        <v>958690.0</v>
      </c>
      <c r="C11346" s="19">
        <v>0.0</v>
      </c>
      <c r="D11346" s="42">
        <v>72.1</v>
      </c>
      <c r="E11346" s="43">
        <v>1.0</v>
      </c>
      <c r="F11346" s="19" t="s">
        <v>29</v>
      </c>
      <c r="G11346" s="19" t="s">
        <v>31</v>
      </c>
      <c r="H11346" s="44">
        <v>1.0051737015E10</v>
      </c>
      <c r="I11346" s="19" t="s">
        <v>279</v>
      </c>
    </row>
    <row r="11347">
      <c r="A11347" s="41">
        <v>44412.0</v>
      </c>
      <c r="B11347" s="19">
        <v>952050.0</v>
      </c>
      <c r="C11347" s="19">
        <v>0.0</v>
      </c>
      <c r="D11347" s="42">
        <v>42.4</v>
      </c>
      <c r="E11347" s="43">
        <v>1.0</v>
      </c>
      <c r="F11347" s="19" t="s">
        <v>29</v>
      </c>
      <c r="G11347" s="19" t="s">
        <v>31</v>
      </c>
      <c r="H11347" s="44">
        <v>8.520906157E9</v>
      </c>
      <c r="I11347" s="19" t="s">
        <v>278</v>
      </c>
    </row>
    <row r="11348">
      <c r="A11348" s="41">
        <v>44413.0</v>
      </c>
      <c r="B11348" s="19">
        <v>953262.0</v>
      </c>
      <c r="C11348" s="19">
        <v>1.0</v>
      </c>
      <c r="D11348" s="42">
        <v>91.7</v>
      </c>
      <c r="E11348" s="43">
        <v>1.0</v>
      </c>
      <c r="F11348" s="19" t="s">
        <v>29</v>
      </c>
      <c r="G11348" s="19" t="s">
        <v>31</v>
      </c>
      <c r="H11348" s="44">
        <v>8.520906157E9</v>
      </c>
      <c r="I11348" s="19" t="s">
        <v>278</v>
      </c>
    </row>
    <row r="11349">
      <c r="A11349" s="41">
        <v>44413.0</v>
      </c>
      <c r="B11349" s="19">
        <v>953758.0</v>
      </c>
      <c r="C11349" s="19">
        <v>0.0</v>
      </c>
      <c r="D11349" s="42">
        <v>21.8</v>
      </c>
      <c r="E11349" s="43">
        <v>1.0</v>
      </c>
      <c r="F11349" s="19" t="s">
        <v>29</v>
      </c>
      <c r="G11349" s="19" t="s">
        <v>31</v>
      </c>
      <c r="H11349" s="44">
        <v>8.520906157E9</v>
      </c>
      <c r="I11349" s="19" t="s">
        <v>278</v>
      </c>
    </row>
    <row r="11350">
      <c r="A11350" s="41">
        <v>44415.0</v>
      </c>
      <c r="B11350" s="19">
        <v>955051.0</v>
      </c>
      <c r="C11350" s="19">
        <v>0.0</v>
      </c>
      <c r="D11350" s="42">
        <v>37.5</v>
      </c>
      <c r="E11350" s="43">
        <v>1.0</v>
      </c>
      <c r="F11350" s="19" t="s">
        <v>29</v>
      </c>
      <c r="G11350" s="19" t="s">
        <v>31</v>
      </c>
      <c r="H11350" s="44">
        <v>8.520906157E9</v>
      </c>
      <c r="I11350" s="19" t="s">
        <v>278</v>
      </c>
    </row>
    <row r="11351">
      <c r="A11351" s="41">
        <v>44419.0</v>
      </c>
      <c r="B11351" s="19">
        <v>958248.0</v>
      </c>
      <c r="C11351" s="19">
        <v>1.0</v>
      </c>
      <c r="D11351" s="42">
        <v>35.0</v>
      </c>
      <c r="E11351" s="43">
        <v>1.0</v>
      </c>
      <c r="F11351" s="19" t="s">
        <v>29</v>
      </c>
      <c r="G11351" s="19" t="s">
        <v>31</v>
      </c>
      <c r="H11351" s="44">
        <v>8.520906157E9</v>
      </c>
      <c r="I11351" s="19" t="s">
        <v>278</v>
      </c>
    </row>
    <row r="11352">
      <c r="A11352" s="41">
        <v>44422.0</v>
      </c>
      <c r="B11352" s="19">
        <v>960016.0</v>
      </c>
      <c r="C11352" s="19">
        <v>0.0</v>
      </c>
      <c r="D11352" s="42">
        <v>103.9</v>
      </c>
      <c r="E11352" s="43">
        <v>1.0</v>
      </c>
      <c r="F11352" s="19" t="s">
        <v>29</v>
      </c>
      <c r="G11352" s="19" t="s">
        <v>31</v>
      </c>
      <c r="H11352" s="44">
        <v>8.520906157E9</v>
      </c>
      <c r="I11352" s="19" t="s">
        <v>278</v>
      </c>
    </row>
    <row r="11353">
      <c r="A11353" s="41">
        <v>44423.0</v>
      </c>
      <c r="B11353" s="19">
        <v>960784.0</v>
      </c>
      <c r="C11353" s="19">
        <v>0.0</v>
      </c>
      <c r="D11353" s="42">
        <v>44.2</v>
      </c>
      <c r="E11353" s="43">
        <v>1.0</v>
      </c>
      <c r="F11353" s="19" t="s">
        <v>29</v>
      </c>
      <c r="G11353" s="19" t="s">
        <v>31</v>
      </c>
      <c r="H11353" s="44">
        <v>8.520906157E9</v>
      </c>
      <c r="I11353" s="19" t="s">
        <v>278</v>
      </c>
    </row>
    <row r="11354">
      <c r="A11354" s="41">
        <v>44423.0</v>
      </c>
      <c r="B11354" s="19">
        <v>960661.0</v>
      </c>
      <c r="C11354" s="19">
        <v>0.0</v>
      </c>
      <c r="D11354" s="42">
        <v>59.8</v>
      </c>
      <c r="E11354" s="43">
        <v>1.0</v>
      </c>
      <c r="F11354" s="19" t="s">
        <v>29</v>
      </c>
      <c r="G11354" s="19" t="s">
        <v>31</v>
      </c>
      <c r="H11354" s="44">
        <v>8.520906157E9</v>
      </c>
      <c r="I11354" s="19" t="s">
        <v>278</v>
      </c>
    </row>
    <row r="11355">
      <c r="A11355" s="41">
        <v>44409.0</v>
      </c>
      <c r="B11355" s="19">
        <v>949630.0</v>
      </c>
      <c r="C11355" s="19">
        <v>0.0</v>
      </c>
      <c r="D11355" s="42">
        <v>6.9</v>
      </c>
      <c r="E11355" s="43">
        <v>1.0</v>
      </c>
      <c r="F11355" s="19" t="s">
        <v>36</v>
      </c>
      <c r="G11355" s="19" t="s">
        <v>68</v>
      </c>
      <c r="H11355" s="44" t="s">
        <v>67</v>
      </c>
      <c r="I11355" s="19" t="s">
        <v>67</v>
      </c>
    </row>
    <row r="11356">
      <c r="A11356" s="41">
        <v>44410.0</v>
      </c>
      <c r="B11356" s="19">
        <v>950721.0</v>
      </c>
      <c r="C11356" s="19">
        <v>0.0</v>
      </c>
      <c r="D11356" s="42">
        <v>26.6</v>
      </c>
      <c r="E11356" s="43">
        <v>1.0</v>
      </c>
      <c r="F11356" s="19" t="s">
        <v>36</v>
      </c>
      <c r="G11356" s="19" t="s">
        <v>68</v>
      </c>
      <c r="H11356" s="44" t="s">
        <v>67</v>
      </c>
      <c r="I11356" s="19" t="s">
        <v>67</v>
      </c>
    </row>
    <row r="11357">
      <c r="A11357" s="41">
        <v>44415.0</v>
      </c>
      <c r="B11357" s="19">
        <v>954881.0</v>
      </c>
      <c r="C11357" s="19">
        <v>1.0</v>
      </c>
      <c r="D11357" s="42">
        <v>60.6</v>
      </c>
      <c r="E11357" s="43">
        <v>1.0</v>
      </c>
      <c r="F11357" s="19" t="s">
        <v>36</v>
      </c>
      <c r="G11357" s="19" t="s">
        <v>68</v>
      </c>
      <c r="H11357" s="44" t="s">
        <v>106</v>
      </c>
      <c r="I11357" s="19" t="s">
        <v>106</v>
      </c>
    </row>
    <row r="11358">
      <c r="A11358" s="41">
        <v>44417.0</v>
      </c>
      <c r="B11358" s="19">
        <v>956585.0</v>
      </c>
      <c r="C11358" s="19">
        <v>0.0</v>
      </c>
      <c r="D11358" s="42">
        <v>40.1</v>
      </c>
      <c r="E11358" s="43">
        <v>1.0</v>
      </c>
      <c r="F11358" s="19" t="s">
        <v>36</v>
      </c>
      <c r="G11358" s="19" t="s">
        <v>68</v>
      </c>
      <c r="H11358" s="44" t="s">
        <v>67</v>
      </c>
      <c r="I11358" s="19" t="s">
        <v>67</v>
      </c>
    </row>
    <row r="11359">
      <c r="A11359" s="41">
        <v>44411.0</v>
      </c>
      <c r="B11359" s="19">
        <v>951105.0</v>
      </c>
      <c r="C11359" s="19">
        <v>0.0</v>
      </c>
      <c r="D11359" s="42">
        <v>64.2</v>
      </c>
      <c r="E11359" s="43">
        <v>1.0</v>
      </c>
      <c r="F11359" s="19" t="s">
        <v>36</v>
      </c>
      <c r="G11359" s="19" t="s">
        <v>68</v>
      </c>
      <c r="H11359" s="44" t="s">
        <v>67</v>
      </c>
      <c r="I11359" s="19" t="s">
        <v>67</v>
      </c>
    </row>
    <row r="11360">
      <c r="A11360" s="41">
        <v>44419.0</v>
      </c>
      <c r="B11360" s="19">
        <v>958296.0</v>
      </c>
      <c r="C11360" s="19">
        <v>0.0</v>
      </c>
      <c r="D11360" s="42">
        <v>43.8</v>
      </c>
      <c r="E11360" s="43">
        <v>1.0</v>
      </c>
      <c r="F11360" s="19" t="s">
        <v>36</v>
      </c>
      <c r="G11360" s="19" t="s">
        <v>68</v>
      </c>
      <c r="H11360" s="44" t="s">
        <v>69</v>
      </c>
      <c r="I11360" s="19" t="s">
        <v>69</v>
      </c>
    </row>
    <row r="11361">
      <c r="A11361" s="41">
        <v>44421.0</v>
      </c>
      <c r="B11361" s="19">
        <v>959690.0</v>
      </c>
      <c r="C11361" s="19">
        <v>0.0</v>
      </c>
      <c r="D11361" s="42">
        <v>41.2</v>
      </c>
      <c r="E11361" s="43">
        <v>1.0</v>
      </c>
      <c r="F11361" s="19" t="s">
        <v>36</v>
      </c>
      <c r="G11361" s="19" t="s">
        <v>68</v>
      </c>
      <c r="H11361" s="44" t="s">
        <v>106</v>
      </c>
      <c r="I11361" s="19" t="s">
        <v>106</v>
      </c>
    </row>
    <row r="11362">
      <c r="A11362" s="41">
        <v>44409.0</v>
      </c>
      <c r="B11362" s="19">
        <v>949511.0</v>
      </c>
      <c r="C11362" s="19">
        <v>0.0</v>
      </c>
      <c r="D11362" s="42">
        <v>44.2</v>
      </c>
      <c r="E11362" s="43">
        <v>1.0</v>
      </c>
      <c r="F11362" s="19" t="s">
        <v>36</v>
      </c>
      <c r="G11362" s="19" t="s">
        <v>68</v>
      </c>
      <c r="H11362" s="44" t="s">
        <v>67</v>
      </c>
      <c r="I11362" s="19" t="s">
        <v>67</v>
      </c>
    </row>
    <row r="11363">
      <c r="A11363" s="41">
        <v>44410.0</v>
      </c>
      <c r="B11363" s="19">
        <v>950108.0</v>
      </c>
      <c r="C11363" s="19">
        <v>0.0</v>
      </c>
      <c r="D11363" s="42">
        <v>73.9</v>
      </c>
      <c r="E11363" s="43">
        <v>1.0</v>
      </c>
      <c r="F11363" s="19" t="s">
        <v>36</v>
      </c>
      <c r="G11363" s="19" t="s">
        <v>68</v>
      </c>
      <c r="H11363" s="44" t="s">
        <v>106</v>
      </c>
      <c r="I11363" s="19" t="s">
        <v>106</v>
      </c>
    </row>
    <row r="11364">
      <c r="A11364" s="41">
        <v>44415.0</v>
      </c>
      <c r="B11364" s="19">
        <v>954772.0</v>
      </c>
      <c r="C11364" s="19">
        <v>1.0</v>
      </c>
      <c r="D11364" s="42">
        <v>62.7</v>
      </c>
      <c r="E11364" s="43">
        <v>1.0</v>
      </c>
      <c r="F11364" s="19" t="s">
        <v>36</v>
      </c>
      <c r="G11364" s="19" t="s">
        <v>68</v>
      </c>
      <c r="H11364" s="44" t="s">
        <v>69</v>
      </c>
      <c r="I11364" s="19" t="s">
        <v>69</v>
      </c>
    </row>
    <row r="11365">
      <c r="A11365" s="41">
        <v>44416.0</v>
      </c>
      <c r="B11365" s="19">
        <v>955271.0</v>
      </c>
      <c r="C11365" s="19">
        <v>1.0</v>
      </c>
      <c r="D11365" s="42">
        <v>69.2</v>
      </c>
      <c r="E11365" s="43">
        <v>1.0</v>
      </c>
      <c r="F11365" s="19" t="s">
        <v>36</v>
      </c>
      <c r="G11365" s="19" t="s">
        <v>68</v>
      </c>
      <c r="H11365" s="44" t="s">
        <v>106</v>
      </c>
      <c r="I11365" s="19" t="s">
        <v>106</v>
      </c>
    </row>
    <row r="11366">
      <c r="A11366" s="41">
        <v>44409.0</v>
      </c>
      <c r="B11366" s="19">
        <v>949829.0</v>
      </c>
      <c r="C11366" s="19">
        <v>0.0</v>
      </c>
      <c r="D11366" s="42">
        <v>19.9</v>
      </c>
      <c r="E11366" s="43">
        <v>1.0</v>
      </c>
      <c r="F11366" s="19" t="s">
        <v>36</v>
      </c>
      <c r="G11366" s="19" t="s">
        <v>68</v>
      </c>
      <c r="H11366" s="44" t="s">
        <v>69</v>
      </c>
      <c r="I11366" s="19" t="s">
        <v>69</v>
      </c>
    </row>
    <row r="11367">
      <c r="A11367" s="41">
        <v>44423.0</v>
      </c>
      <c r="B11367" s="19">
        <v>960827.0</v>
      </c>
      <c r="C11367" s="19">
        <v>0.0</v>
      </c>
      <c r="D11367" s="42">
        <v>47.3</v>
      </c>
      <c r="E11367" s="43">
        <v>1.0</v>
      </c>
      <c r="F11367" s="19" t="s">
        <v>36</v>
      </c>
      <c r="G11367" s="19" t="s">
        <v>68</v>
      </c>
      <c r="H11367" s="44" t="s">
        <v>69</v>
      </c>
      <c r="I11367" s="19" t="s">
        <v>69</v>
      </c>
    </row>
    <row r="11368">
      <c r="A11368" s="41">
        <v>44411.0</v>
      </c>
      <c r="B11368" s="19">
        <v>951255.0</v>
      </c>
      <c r="C11368" s="19">
        <v>1.0</v>
      </c>
      <c r="D11368" s="42">
        <v>59.1</v>
      </c>
      <c r="E11368" s="43">
        <v>1.0</v>
      </c>
      <c r="F11368" s="19" t="s">
        <v>36</v>
      </c>
      <c r="G11368" s="19" t="s">
        <v>68</v>
      </c>
      <c r="H11368" s="44" t="s">
        <v>69</v>
      </c>
      <c r="I11368" s="19" t="s">
        <v>69</v>
      </c>
    </row>
    <row r="11369">
      <c r="A11369" s="41">
        <v>44421.0</v>
      </c>
      <c r="B11369" s="19">
        <v>959854.0</v>
      </c>
      <c r="C11369" s="19">
        <v>0.0</v>
      </c>
      <c r="D11369" s="42">
        <v>38.8</v>
      </c>
      <c r="E11369" s="43">
        <v>1.0</v>
      </c>
      <c r="F11369" s="19" t="s">
        <v>36</v>
      </c>
      <c r="G11369" s="19" t="s">
        <v>68</v>
      </c>
      <c r="H11369" s="44" t="s">
        <v>67</v>
      </c>
      <c r="I11369" s="19" t="s">
        <v>67</v>
      </c>
    </row>
    <row r="11370">
      <c r="A11370" s="41">
        <v>44411.0</v>
      </c>
      <c r="B11370" s="19">
        <v>951704.0</v>
      </c>
      <c r="C11370" s="19">
        <v>0.0</v>
      </c>
      <c r="D11370" s="42">
        <v>27.2</v>
      </c>
      <c r="E11370" s="43">
        <v>1.0</v>
      </c>
      <c r="F11370" s="19" t="s">
        <v>36</v>
      </c>
      <c r="G11370" s="19" t="s">
        <v>68</v>
      </c>
      <c r="H11370" s="44" t="s">
        <v>67</v>
      </c>
      <c r="I11370" s="19" t="s">
        <v>67</v>
      </c>
    </row>
    <row r="11371">
      <c r="A11371" s="41">
        <v>44418.0</v>
      </c>
      <c r="B11371" s="19">
        <v>957660.0</v>
      </c>
      <c r="C11371" s="19">
        <v>1.0</v>
      </c>
      <c r="D11371" s="42">
        <v>54.9</v>
      </c>
      <c r="E11371" s="43">
        <v>1.0</v>
      </c>
      <c r="F11371" s="19" t="s">
        <v>36</v>
      </c>
      <c r="G11371" s="19" t="s">
        <v>68</v>
      </c>
      <c r="H11371" s="44" t="s">
        <v>67</v>
      </c>
      <c r="I11371" s="19" t="s">
        <v>67</v>
      </c>
    </row>
    <row r="11372">
      <c r="A11372" s="41">
        <v>44419.0</v>
      </c>
      <c r="B11372" s="19">
        <v>958410.0</v>
      </c>
      <c r="C11372" s="19">
        <v>0.0</v>
      </c>
      <c r="D11372" s="42">
        <v>64.2</v>
      </c>
      <c r="E11372" s="43">
        <v>1.0</v>
      </c>
      <c r="F11372" s="19" t="s">
        <v>36</v>
      </c>
      <c r="G11372" s="19" t="s">
        <v>68</v>
      </c>
      <c r="H11372" s="44" t="s">
        <v>106</v>
      </c>
      <c r="I11372" s="19" t="s">
        <v>106</v>
      </c>
    </row>
    <row r="11373">
      <c r="A11373" s="41">
        <v>44418.0</v>
      </c>
      <c r="B11373" s="19">
        <v>957480.0</v>
      </c>
      <c r="C11373" s="19">
        <v>1.0</v>
      </c>
      <c r="D11373" s="42">
        <v>102.7</v>
      </c>
      <c r="E11373" s="43">
        <v>1.0</v>
      </c>
      <c r="F11373" s="19" t="s">
        <v>36</v>
      </c>
      <c r="G11373" s="19" t="s">
        <v>68</v>
      </c>
      <c r="H11373" s="44" t="s">
        <v>67</v>
      </c>
      <c r="I11373" s="19" t="s">
        <v>67</v>
      </c>
    </row>
    <row r="11374">
      <c r="A11374" s="41">
        <v>44419.0</v>
      </c>
      <c r="B11374" s="19">
        <v>958250.0</v>
      </c>
      <c r="C11374" s="19">
        <v>0.0</v>
      </c>
      <c r="D11374" s="42">
        <v>106.7</v>
      </c>
      <c r="E11374" s="43">
        <v>1.0</v>
      </c>
      <c r="F11374" s="19" t="s">
        <v>36</v>
      </c>
      <c r="G11374" s="19" t="s">
        <v>68</v>
      </c>
      <c r="H11374" s="44" t="s">
        <v>67</v>
      </c>
      <c r="I11374" s="19" t="s">
        <v>67</v>
      </c>
    </row>
    <row r="11375">
      <c r="A11375" s="41">
        <v>44412.0</v>
      </c>
      <c r="B11375" s="19">
        <v>952307.0</v>
      </c>
      <c r="C11375" s="19">
        <v>0.0</v>
      </c>
      <c r="D11375" s="42">
        <v>34.5</v>
      </c>
      <c r="E11375" s="43">
        <v>1.0</v>
      </c>
      <c r="F11375" s="19" t="s">
        <v>36</v>
      </c>
      <c r="G11375" s="19" t="s">
        <v>68</v>
      </c>
      <c r="H11375" s="44" t="s">
        <v>106</v>
      </c>
      <c r="I11375" s="19" t="s">
        <v>106</v>
      </c>
    </row>
    <row r="11376">
      <c r="A11376" s="41">
        <v>44409.0</v>
      </c>
      <c r="B11376" s="19">
        <v>949149.0</v>
      </c>
      <c r="C11376" s="19">
        <v>0.0</v>
      </c>
      <c r="D11376" s="42">
        <v>7.3</v>
      </c>
      <c r="E11376" s="43">
        <v>1.0</v>
      </c>
      <c r="F11376" s="19" t="s">
        <v>36</v>
      </c>
      <c r="G11376" s="19" t="s">
        <v>68</v>
      </c>
      <c r="H11376" s="44" t="s">
        <v>67</v>
      </c>
      <c r="I11376" s="19" t="s">
        <v>67</v>
      </c>
    </row>
    <row r="11377">
      <c r="A11377" s="41">
        <v>44411.0</v>
      </c>
      <c r="B11377" s="19">
        <v>951356.0</v>
      </c>
      <c r="C11377" s="19">
        <v>1.0</v>
      </c>
      <c r="D11377" s="42">
        <v>51.1</v>
      </c>
      <c r="E11377" s="43">
        <v>1.0</v>
      </c>
      <c r="F11377" s="19" t="s">
        <v>36</v>
      </c>
      <c r="G11377" s="19" t="s">
        <v>68</v>
      </c>
      <c r="H11377" s="44" t="s">
        <v>67</v>
      </c>
      <c r="I11377" s="19" t="s">
        <v>67</v>
      </c>
    </row>
    <row r="11378">
      <c r="A11378" s="41">
        <v>44413.0</v>
      </c>
      <c r="B11378" s="19">
        <v>953251.0</v>
      </c>
      <c r="C11378" s="19">
        <v>0.0</v>
      </c>
      <c r="D11378" s="42">
        <v>89.6</v>
      </c>
      <c r="E11378" s="43">
        <v>1.0</v>
      </c>
      <c r="F11378" s="19" t="s">
        <v>36</v>
      </c>
      <c r="G11378" s="19" t="s">
        <v>68</v>
      </c>
      <c r="H11378" s="44" t="s">
        <v>69</v>
      </c>
      <c r="I11378" s="19" t="s">
        <v>69</v>
      </c>
    </row>
    <row r="11379">
      <c r="A11379" s="41">
        <v>44423.0</v>
      </c>
      <c r="B11379" s="19">
        <v>960981.0</v>
      </c>
      <c r="C11379" s="19">
        <v>1.0</v>
      </c>
      <c r="D11379" s="42">
        <v>34.3</v>
      </c>
      <c r="E11379" s="43">
        <v>1.0</v>
      </c>
      <c r="F11379" s="19" t="s">
        <v>36</v>
      </c>
      <c r="G11379" s="19" t="s">
        <v>68</v>
      </c>
      <c r="H11379" s="44" t="s">
        <v>67</v>
      </c>
      <c r="I11379" s="19" t="s">
        <v>67</v>
      </c>
    </row>
    <row r="11380">
      <c r="A11380" s="41">
        <v>44419.0</v>
      </c>
      <c r="B11380" s="19">
        <v>958258.0</v>
      </c>
      <c r="C11380" s="19">
        <v>1.0</v>
      </c>
      <c r="D11380" s="42">
        <v>36.6</v>
      </c>
      <c r="E11380" s="43">
        <v>1.0</v>
      </c>
      <c r="F11380" s="19" t="s">
        <v>36</v>
      </c>
      <c r="G11380" s="19" t="s">
        <v>68</v>
      </c>
      <c r="H11380" s="44" t="s">
        <v>67</v>
      </c>
      <c r="I11380" s="19" t="s">
        <v>67</v>
      </c>
    </row>
    <row r="11381">
      <c r="A11381" s="41">
        <v>44418.0</v>
      </c>
      <c r="B11381" s="19">
        <v>957635.0</v>
      </c>
      <c r="C11381" s="19">
        <v>0.0</v>
      </c>
      <c r="D11381" s="42">
        <v>140.7</v>
      </c>
      <c r="E11381" s="43">
        <v>1.0</v>
      </c>
      <c r="F11381" s="19" t="s">
        <v>36</v>
      </c>
      <c r="G11381" s="19" t="s">
        <v>68</v>
      </c>
      <c r="H11381" s="44" t="s">
        <v>67</v>
      </c>
      <c r="I11381" s="19" t="s">
        <v>67</v>
      </c>
    </row>
    <row r="11382">
      <c r="A11382" s="41">
        <v>44420.0</v>
      </c>
      <c r="B11382" s="19">
        <v>959068.0</v>
      </c>
      <c r="C11382" s="19">
        <v>0.0</v>
      </c>
      <c r="D11382" s="42">
        <v>22.6</v>
      </c>
      <c r="E11382" s="43">
        <v>1.0</v>
      </c>
      <c r="F11382" s="19" t="s">
        <v>36</v>
      </c>
      <c r="G11382" s="19" t="s">
        <v>68</v>
      </c>
      <c r="H11382" s="44" t="s">
        <v>106</v>
      </c>
      <c r="I11382" s="19" t="s">
        <v>106</v>
      </c>
    </row>
    <row r="11383">
      <c r="A11383" s="41">
        <v>44418.0</v>
      </c>
      <c r="B11383" s="19">
        <v>957173.0</v>
      </c>
      <c r="C11383" s="19">
        <v>1.0</v>
      </c>
      <c r="D11383" s="42">
        <v>35.5</v>
      </c>
      <c r="E11383" s="43">
        <v>1.0</v>
      </c>
      <c r="F11383" s="19" t="s">
        <v>36</v>
      </c>
      <c r="G11383" s="19" t="s">
        <v>68</v>
      </c>
      <c r="H11383" s="44" t="s">
        <v>67</v>
      </c>
      <c r="I11383" s="19" t="s">
        <v>67</v>
      </c>
    </row>
    <row r="11384">
      <c r="A11384" s="41">
        <v>44410.0</v>
      </c>
      <c r="B11384" s="19">
        <v>950830.0</v>
      </c>
      <c r="C11384" s="19">
        <v>0.0</v>
      </c>
      <c r="D11384" s="42">
        <v>66.1</v>
      </c>
      <c r="E11384" s="43">
        <v>1.0</v>
      </c>
      <c r="F11384" s="19" t="s">
        <v>36</v>
      </c>
      <c r="G11384" s="19" t="s">
        <v>68</v>
      </c>
      <c r="H11384" s="44" t="s">
        <v>67</v>
      </c>
      <c r="I11384" s="19" t="s">
        <v>67</v>
      </c>
    </row>
    <row r="11385">
      <c r="A11385" s="41">
        <v>44412.0</v>
      </c>
      <c r="B11385" s="19">
        <v>952144.0</v>
      </c>
      <c r="C11385" s="19">
        <v>1.0</v>
      </c>
      <c r="D11385" s="42">
        <v>34.9</v>
      </c>
      <c r="E11385" s="43">
        <v>1.0</v>
      </c>
      <c r="F11385" s="19" t="s">
        <v>36</v>
      </c>
      <c r="G11385" s="19" t="s">
        <v>68</v>
      </c>
      <c r="H11385" s="44" t="s">
        <v>67</v>
      </c>
      <c r="I11385" s="19" t="s">
        <v>67</v>
      </c>
    </row>
    <row r="11386">
      <c r="A11386" s="41">
        <v>44420.0</v>
      </c>
      <c r="B11386" s="19">
        <v>958827.0</v>
      </c>
      <c r="C11386" s="19">
        <v>0.0</v>
      </c>
      <c r="D11386" s="42">
        <v>39.9</v>
      </c>
      <c r="E11386" s="43">
        <v>1.0</v>
      </c>
      <c r="F11386" s="19" t="s">
        <v>36</v>
      </c>
      <c r="G11386" s="19" t="s">
        <v>68</v>
      </c>
      <c r="H11386" s="44" t="s">
        <v>67</v>
      </c>
      <c r="I11386" s="19" t="s">
        <v>67</v>
      </c>
    </row>
    <row r="11387">
      <c r="A11387" s="41">
        <v>44421.0</v>
      </c>
      <c r="B11387" s="19">
        <v>959683.0</v>
      </c>
      <c r="C11387" s="19">
        <v>0.0</v>
      </c>
      <c r="D11387" s="42">
        <v>66.9</v>
      </c>
      <c r="E11387" s="43">
        <v>1.0</v>
      </c>
      <c r="F11387" s="19" t="s">
        <v>36</v>
      </c>
      <c r="G11387" s="19" t="s">
        <v>68</v>
      </c>
      <c r="H11387" s="44" t="s">
        <v>69</v>
      </c>
      <c r="I11387" s="19" t="s">
        <v>69</v>
      </c>
    </row>
    <row r="11388">
      <c r="A11388" s="41">
        <v>44421.0</v>
      </c>
      <c r="B11388" s="19">
        <v>959447.0</v>
      </c>
      <c r="C11388" s="19">
        <v>1.0</v>
      </c>
      <c r="D11388" s="42">
        <v>18.5</v>
      </c>
      <c r="E11388" s="43">
        <v>1.0</v>
      </c>
      <c r="F11388" s="19" t="s">
        <v>36</v>
      </c>
      <c r="G11388" s="19" t="s">
        <v>68</v>
      </c>
      <c r="H11388" s="44" t="s">
        <v>67</v>
      </c>
      <c r="I11388" s="19" t="s">
        <v>67</v>
      </c>
    </row>
    <row r="11389">
      <c r="A11389" s="41">
        <v>44409.0</v>
      </c>
      <c r="B11389" s="19">
        <v>949973.0</v>
      </c>
      <c r="C11389" s="19">
        <v>0.0</v>
      </c>
      <c r="D11389" s="42">
        <v>58.7</v>
      </c>
      <c r="E11389" s="43">
        <v>1.0</v>
      </c>
      <c r="F11389" s="19" t="s">
        <v>36</v>
      </c>
      <c r="G11389" s="19" t="s">
        <v>68</v>
      </c>
      <c r="H11389" s="44" t="s">
        <v>67</v>
      </c>
      <c r="I11389" s="19" t="s">
        <v>67</v>
      </c>
    </row>
    <row r="11390">
      <c r="A11390" s="41">
        <v>44413.0</v>
      </c>
      <c r="B11390" s="19">
        <v>953047.0</v>
      </c>
      <c r="C11390" s="19">
        <v>1.0</v>
      </c>
      <c r="D11390" s="42">
        <v>65.1</v>
      </c>
      <c r="E11390" s="43">
        <v>1.0</v>
      </c>
      <c r="F11390" s="19" t="s">
        <v>36</v>
      </c>
      <c r="G11390" s="19" t="s">
        <v>68</v>
      </c>
      <c r="H11390" s="44" t="s">
        <v>69</v>
      </c>
      <c r="I11390" s="19" t="s">
        <v>69</v>
      </c>
    </row>
    <row r="11391">
      <c r="A11391" s="41">
        <v>44418.0</v>
      </c>
      <c r="B11391" s="19">
        <v>957689.0</v>
      </c>
      <c r="C11391" s="19">
        <v>1.0</v>
      </c>
      <c r="D11391" s="42">
        <v>42.5</v>
      </c>
      <c r="E11391" s="43">
        <v>1.0</v>
      </c>
      <c r="F11391" s="19" t="s">
        <v>36</v>
      </c>
      <c r="G11391" s="19" t="s">
        <v>68</v>
      </c>
      <c r="H11391" s="44" t="s">
        <v>67</v>
      </c>
      <c r="I11391" s="19" t="s">
        <v>67</v>
      </c>
    </row>
    <row r="11392">
      <c r="A11392" s="41">
        <v>44413.0</v>
      </c>
      <c r="B11392" s="19">
        <v>953120.0</v>
      </c>
      <c r="C11392" s="19">
        <v>0.0</v>
      </c>
      <c r="D11392" s="42">
        <v>17.7</v>
      </c>
      <c r="E11392" s="43">
        <v>1.0</v>
      </c>
      <c r="F11392" s="19" t="s">
        <v>36</v>
      </c>
      <c r="G11392" s="19" t="s">
        <v>68</v>
      </c>
      <c r="H11392" s="44" t="s">
        <v>69</v>
      </c>
      <c r="I11392" s="19" t="s">
        <v>69</v>
      </c>
    </row>
    <row r="11393">
      <c r="A11393" s="41">
        <v>44409.0</v>
      </c>
      <c r="B11393" s="19">
        <v>949639.0</v>
      </c>
      <c r="C11393" s="19">
        <v>0.0</v>
      </c>
      <c r="D11393" s="42">
        <v>261.7</v>
      </c>
      <c r="E11393" s="43">
        <v>1.0</v>
      </c>
      <c r="F11393" s="19" t="s">
        <v>36</v>
      </c>
      <c r="G11393" s="19" t="s">
        <v>68</v>
      </c>
      <c r="H11393" s="44" t="s">
        <v>67</v>
      </c>
      <c r="I11393" s="19" t="s">
        <v>67</v>
      </c>
    </row>
    <row r="11394">
      <c r="A11394" s="41">
        <v>44417.0</v>
      </c>
      <c r="B11394" s="19">
        <v>957120.0</v>
      </c>
      <c r="C11394" s="19">
        <v>0.0</v>
      </c>
      <c r="D11394" s="42">
        <v>107.7</v>
      </c>
      <c r="E11394" s="43">
        <v>1.0</v>
      </c>
      <c r="F11394" s="19" t="s">
        <v>36</v>
      </c>
      <c r="G11394" s="19" t="s">
        <v>68</v>
      </c>
      <c r="H11394" s="44" t="s">
        <v>67</v>
      </c>
      <c r="I11394" s="19" t="s">
        <v>67</v>
      </c>
    </row>
    <row r="11395">
      <c r="A11395" s="41">
        <v>44409.0</v>
      </c>
      <c r="B11395" s="19">
        <v>949647.0</v>
      </c>
      <c r="C11395" s="19">
        <v>1.0</v>
      </c>
      <c r="D11395" s="42">
        <v>10.8</v>
      </c>
      <c r="E11395" s="43">
        <v>1.0</v>
      </c>
      <c r="F11395" s="19" t="s">
        <v>36</v>
      </c>
      <c r="G11395" s="19" t="s">
        <v>68</v>
      </c>
      <c r="H11395" s="44" t="s">
        <v>67</v>
      </c>
      <c r="I11395" s="19" t="s">
        <v>67</v>
      </c>
    </row>
    <row r="11396">
      <c r="A11396" s="41">
        <v>44418.0</v>
      </c>
      <c r="B11396" s="19">
        <v>957310.0</v>
      </c>
      <c r="C11396" s="19">
        <v>1.0</v>
      </c>
      <c r="D11396" s="42">
        <v>37.5</v>
      </c>
      <c r="E11396" s="43">
        <v>1.0</v>
      </c>
      <c r="F11396" s="19" t="s">
        <v>36</v>
      </c>
      <c r="G11396" s="19" t="s">
        <v>68</v>
      </c>
      <c r="H11396" s="44" t="s">
        <v>67</v>
      </c>
      <c r="I11396" s="19" t="s">
        <v>67</v>
      </c>
    </row>
    <row r="11397">
      <c r="A11397" s="41">
        <v>44414.0</v>
      </c>
      <c r="B11397" s="19">
        <v>954121.0</v>
      </c>
      <c r="C11397" s="19">
        <v>1.0</v>
      </c>
      <c r="D11397" s="42">
        <v>31.0</v>
      </c>
      <c r="E11397" s="43">
        <v>1.0</v>
      </c>
      <c r="F11397" s="19" t="s">
        <v>36</v>
      </c>
      <c r="G11397" s="19" t="s">
        <v>68</v>
      </c>
      <c r="H11397" s="44" t="s">
        <v>106</v>
      </c>
      <c r="I11397" s="19" t="s">
        <v>106</v>
      </c>
    </row>
    <row r="11398">
      <c r="A11398" s="41">
        <v>44410.0</v>
      </c>
      <c r="B11398" s="19">
        <v>950683.0</v>
      </c>
      <c r="C11398" s="19">
        <v>0.0</v>
      </c>
      <c r="D11398" s="42">
        <v>32.9</v>
      </c>
      <c r="E11398" s="43">
        <v>1.0</v>
      </c>
      <c r="F11398" s="19" t="s">
        <v>36</v>
      </c>
      <c r="G11398" s="19" t="s">
        <v>68</v>
      </c>
      <c r="H11398" s="44" t="s">
        <v>105</v>
      </c>
      <c r="I11398" s="19" t="s">
        <v>105</v>
      </c>
    </row>
    <row r="11399">
      <c r="A11399" s="41">
        <v>44419.0</v>
      </c>
      <c r="B11399" s="19">
        <v>958321.0</v>
      </c>
      <c r="C11399" s="19">
        <v>0.0</v>
      </c>
      <c r="D11399" s="42">
        <v>35.4</v>
      </c>
      <c r="E11399" s="43">
        <v>1.0</v>
      </c>
      <c r="F11399" s="19" t="s">
        <v>36</v>
      </c>
      <c r="G11399" s="19" t="s">
        <v>68</v>
      </c>
      <c r="H11399" s="44" t="s">
        <v>105</v>
      </c>
      <c r="I11399" s="19" t="s">
        <v>105</v>
      </c>
    </row>
    <row r="11400">
      <c r="A11400" s="41">
        <v>44419.0</v>
      </c>
      <c r="B11400" s="19">
        <v>958130.0</v>
      </c>
      <c r="C11400" s="19">
        <v>0.0</v>
      </c>
      <c r="D11400" s="42">
        <v>177.5</v>
      </c>
      <c r="E11400" s="43">
        <v>1.0</v>
      </c>
      <c r="F11400" s="19" t="s">
        <v>36</v>
      </c>
      <c r="G11400" s="19" t="s">
        <v>68</v>
      </c>
      <c r="H11400" s="44" t="s">
        <v>106</v>
      </c>
      <c r="I11400" s="19" t="s">
        <v>106</v>
      </c>
    </row>
    <row r="11401">
      <c r="A11401" s="41">
        <v>44410.0</v>
      </c>
      <c r="B11401" s="19">
        <v>950448.0</v>
      </c>
      <c r="C11401" s="19">
        <v>0.0</v>
      </c>
      <c r="D11401" s="42">
        <v>22.5</v>
      </c>
      <c r="E11401" s="43">
        <v>1.0</v>
      </c>
      <c r="F11401" s="19" t="s">
        <v>36</v>
      </c>
      <c r="G11401" s="19" t="s">
        <v>68</v>
      </c>
      <c r="H11401" s="44" t="s">
        <v>67</v>
      </c>
      <c r="I11401" s="19" t="s">
        <v>67</v>
      </c>
    </row>
    <row r="11402">
      <c r="A11402" s="41">
        <v>44410.0</v>
      </c>
      <c r="B11402" s="19">
        <v>950778.0</v>
      </c>
      <c r="C11402" s="19">
        <v>0.0</v>
      </c>
      <c r="D11402" s="42">
        <v>77.6</v>
      </c>
      <c r="E11402" s="43">
        <v>1.0</v>
      </c>
      <c r="F11402" s="19" t="s">
        <v>36</v>
      </c>
      <c r="G11402" s="19" t="s">
        <v>68</v>
      </c>
      <c r="H11402" s="44" t="s">
        <v>67</v>
      </c>
      <c r="I11402" s="19" t="s">
        <v>67</v>
      </c>
    </row>
    <row r="11403">
      <c r="A11403" s="41">
        <v>44409.0</v>
      </c>
      <c r="B11403" s="19">
        <v>949994.0</v>
      </c>
      <c r="C11403" s="19">
        <v>1.0</v>
      </c>
      <c r="D11403" s="42">
        <v>68.6</v>
      </c>
      <c r="E11403" s="43">
        <v>1.0</v>
      </c>
      <c r="F11403" s="19" t="s">
        <v>36</v>
      </c>
      <c r="G11403" s="19" t="s">
        <v>68</v>
      </c>
      <c r="H11403" s="44" t="s">
        <v>67</v>
      </c>
      <c r="I11403" s="19" t="s">
        <v>67</v>
      </c>
    </row>
    <row r="11404">
      <c r="A11404" s="41">
        <v>44418.0</v>
      </c>
      <c r="B11404" s="19">
        <v>957365.0</v>
      </c>
      <c r="C11404" s="19">
        <v>0.0</v>
      </c>
      <c r="D11404" s="42">
        <v>49.5</v>
      </c>
      <c r="E11404" s="43">
        <v>1.0</v>
      </c>
      <c r="F11404" s="19" t="s">
        <v>36</v>
      </c>
      <c r="G11404" s="19" t="s">
        <v>68</v>
      </c>
      <c r="H11404" s="44" t="s">
        <v>67</v>
      </c>
      <c r="I11404" s="19" t="s">
        <v>67</v>
      </c>
    </row>
    <row r="11405">
      <c r="A11405" s="41">
        <v>44416.0</v>
      </c>
      <c r="B11405" s="19">
        <v>956309.0</v>
      </c>
      <c r="C11405" s="19">
        <v>1.0</v>
      </c>
      <c r="D11405" s="42">
        <v>39.9</v>
      </c>
      <c r="E11405" s="43">
        <v>1.0</v>
      </c>
      <c r="F11405" s="19" t="s">
        <v>36</v>
      </c>
      <c r="G11405" s="19" t="s">
        <v>68</v>
      </c>
      <c r="H11405" s="44" t="s">
        <v>67</v>
      </c>
      <c r="I11405" s="19" t="s">
        <v>67</v>
      </c>
    </row>
    <row r="11406">
      <c r="A11406" s="41">
        <v>44409.0</v>
      </c>
      <c r="B11406" s="19">
        <v>949874.0</v>
      </c>
      <c r="C11406" s="19">
        <v>0.0</v>
      </c>
      <c r="D11406" s="42">
        <v>38.0</v>
      </c>
      <c r="E11406" s="43">
        <v>1.0</v>
      </c>
      <c r="F11406" s="19" t="s">
        <v>36</v>
      </c>
      <c r="G11406" s="19" t="s">
        <v>68</v>
      </c>
      <c r="H11406" s="44" t="s">
        <v>67</v>
      </c>
      <c r="I11406" s="19" t="s">
        <v>67</v>
      </c>
    </row>
    <row r="11407">
      <c r="A11407" s="41">
        <v>44415.0</v>
      </c>
      <c r="B11407" s="19">
        <v>954915.0</v>
      </c>
      <c r="C11407" s="19">
        <v>0.0</v>
      </c>
      <c r="D11407" s="42">
        <v>73.2</v>
      </c>
      <c r="E11407" s="43">
        <v>1.0</v>
      </c>
      <c r="F11407" s="19" t="s">
        <v>36</v>
      </c>
      <c r="G11407" s="19" t="s">
        <v>68</v>
      </c>
      <c r="H11407" s="44" t="s">
        <v>69</v>
      </c>
      <c r="I11407" s="19" t="s">
        <v>69</v>
      </c>
    </row>
    <row r="11408">
      <c r="A11408" s="41">
        <v>44419.0</v>
      </c>
      <c r="B11408" s="19">
        <v>958530.0</v>
      </c>
      <c r="C11408" s="19">
        <v>0.0</v>
      </c>
      <c r="D11408" s="42">
        <v>83.1</v>
      </c>
      <c r="E11408" s="43">
        <v>1.0</v>
      </c>
      <c r="F11408" s="19" t="s">
        <v>36</v>
      </c>
      <c r="G11408" s="19" t="s">
        <v>68</v>
      </c>
      <c r="H11408" s="44" t="s">
        <v>69</v>
      </c>
      <c r="I11408" s="19" t="s">
        <v>69</v>
      </c>
    </row>
    <row r="11409">
      <c r="A11409" s="41">
        <v>44417.0</v>
      </c>
      <c r="B11409" s="19">
        <v>956529.0</v>
      </c>
      <c r="C11409" s="19">
        <v>0.0</v>
      </c>
      <c r="D11409" s="42">
        <v>45.8</v>
      </c>
      <c r="E11409" s="43">
        <v>1.0</v>
      </c>
      <c r="F11409" s="19" t="s">
        <v>36</v>
      </c>
      <c r="G11409" s="19" t="s">
        <v>68</v>
      </c>
      <c r="H11409" s="44" t="s">
        <v>67</v>
      </c>
      <c r="I11409" s="19" t="s">
        <v>67</v>
      </c>
    </row>
    <row r="11410">
      <c r="A11410" s="41">
        <v>44413.0</v>
      </c>
      <c r="B11410" s="19">
        <v>953240.0</v>
      </c>
      <c r="C11410" s="19">
        <v>0.0</v>
      </c>
      <c r="D11410" s="42">
        <v>123.7</v>
      </c>
      <c r="E11410" s="43">
        <v>1.0</v>
      </c>
      <c r="F11410" s="19" t="s">
        <v>36</v>
      </c>
      <c r="G11410" s="19" t="s">
        <v>68</v>
      </c>
      <c r="H11410" s="44" t="s">
        <v>69</v>
      </c>
      <c r="I11410" s="19" t="s">
        <v>69</v>
      </c>
    </row>
    <row r="11411">
      <c r="A11411" s="41">
        <v>44417.0</v>
      </c>
      <c r="B11411" s="19">
        <v>957115.0</v>
      </c>
      <c r="C11411" s="19">
        <v>0.0</v>
      </c>
      <c r="D11411" s="42">
        <v>70.7</v>
      </c>
      <c r="E11411" s="43">
        <v>1.0</v>
      </c>
      <c r="F11411" s="19" t="s">
        <v>36</v>
      </c>
      <c r="G11411" s="19" t="s">
        <v>68</v>
      </c>
      <c r="H11411" s="44" t="s">
        <v>105</v>
      </c>
      <c r="I11411" s="19" t="s">
        <v>105</v>
      </c>
    </row>
    <row r="11412">
      <c r="A11412" s="41">
        <v>44420.0</v>
      </c>
      <c r="B11412" s="19">
        <v>958626.0</v>
      </c>
      <c r="C11412" s="19">
        <v>0.0</v>
      </c>
      <c r="D11412" s="42">
        <v>22.6</v>
      </c>
      <c r="E11412" s="43">
        <v>1.0</v>
      </c>
      <c r="F11412" s="19" t="s">
        <v>36</v>
      </c>
      <c r="G11412" s="19" t="s">
        <v>68</v>
      </c>
      <c r="H11412" s="44" t="s">
        <v>67</v>
      </c>
      <c r="I11412" s="19" t="s">
        <v>67</v>
      </c>
    </row>
    <row r="11413">
      <c r="A11413" s="41">
        <v>44413.0</v>
      </c>
      <c r="B11413" s="19">
        <v>953001.0</v>
      </c>
      <c r="C11413" s="19">
        <v>0.0</v>
      </c>
      <c r="D11413" s="42">
        <v>26.7</v>
      </c>
      <c r="E11413" s="43">
        <v>1.0</v>
      </c>
      <c r="F11413" s="19" t="s">
        <v>36</v>
      </c>
      <c r="G11413" s="19" t="s">
        <v>68</v>
      </c>
      <c r="H11413" s="44" t="s">
        <v>106</v>
      </c>
      <c r="I11413" s="19" t="s">
        <v>106</v>
      </c>
    </row>
    <row r="11414">
      <c r="A11414" s="41">
        <v>44416.0</v>
      </c>
      <c r="B11414" s="19">
        <v>956130.0</v>
      </c>
      <c r="C11414" s="19">
        <v>0.0</v>
      </c>
      <c r="D11414" s="42">
        <v>75.4</v>
      </c>
      <c r="E11414" s="43">
        <v>1.0</v>
      </c>
      <c r="F11414" s="19" t="s">
        <v>36</v>
      </c>
      <c r="G11414" s="19" t="s">
        <v>68</v>
      </c>
      <c r="H11414" s="44" t="s">
        <v>106</v>
      </c>
      <c r="I11414" s="19" t="s">
        <v>106</v>
      </c>
    </row>
    <row r="11415">
      <c r="A11415" s="41">
        <v>44410.0</v>
      </c>
      <c r="B11415" s="19">
        <v>950074.0</v>
      </c>
      <c r="C11415" s="19">
        <v>1.0</v>
      </c>
      <c r="D11415" s="42">
        <v>36.8</v>
      </c>
      <c r="E11415" s="43">
        <v>1.0</v>
      </c>
      <c r="F11415" s="19" t="s">
        <v>36</v>
      </c>
      <c r="G11415" s="19" t="s">
        <v>68</v>
      </c>
      <c r="H11415" s="44" t="s">
        <v>67</v>
      </c>
      <c r="I11415" s="19" t="s">
        <v>67</v>
      </c>
    </row>
    <row r="11416">
      <c r="A11416" s="41">
        <v>44410.0</v>
      </c>
      <c r="B11416" s="19">
        <v>950265.0</v>
      </c>
      <c r="C11416" s="19">
        <v>0.0</v>
      </c>
      <c r="D11416" s="42">
        <v>69.2</v>
      </c>
      <c r="E11416" s="43">
        <v>1.0</v>
      </c>
      <c r="F11416" s="19" t="s">
        <v>36</v>
      </c>
      <c r="G11416" s="19" t="s">
        <v>68</v>
      </c>
      <c r="H11416" s="44" t="s">
        <v>67</v>
      </c>
      <c r="I11416" s="19" t="s">
        <v>67</v>
      </c>
    </row>
    <row r="11417">
      <c r="A11417" s="41">
        <v>44419.0</v>
      </c>
      <c r="B11417" s="19">
        <v>958523.0</v>
      </c>
      <c r="C11417" s="19">
        <v>0.0</v>
      </c>
      <c r="D11417" s="42">
        <v>58.9</v>
      </c>
      <c r="E11417" s="43">
        <v>1.0</v>
      </c>
      <c r="F11417" s="19" t="s">
        <v>36</v>
      </c>
      <c r="G11417" s="19" t="s">
        <v>68</v>
      </c>
      <c r="H11417" s="44" t="s">
        <v>69</v>
      </c>
      <c r="I11417" s="19" t="s">
        <v>69</v>
      </c>
    </row>
    <row r="11418">
      <c r="A11418" s="41">
        <v>44421.0</v>
      </c>
      <c r="B11418" s="19">
        <v>959946.0</v>
      </c>
      <c r="C11418" s="19">
        <v>0.0</v>
      </c>
      <c r="D11418" s="42">
        <v>97.0</v>
      </c>
      <c r="E11418" s="43">
        <v>1.0</v>
      </c>
      <c r="F11418" s="19" t="s">
        <v>36</v>
      </c>
      <c r="G11418" s="19" t="s">
        <v>68</v>
      </c>
      <c r="H11418" s="44" t="s">
        <v>106</v>
      </c>
      <c r="I11418" s="19" t="s">
        <v>106</v>
      </c>
    </row>
    <row r="11419">
      <c r="A11419" s="41">
        <v>44423.0</v>
      </c>
      <c r="B11419" s="19">
        <v>960843.0</v>
      </c>
      <c r="C11419" s="19">
        <v>0.0</v>
      </c>
      <c r="D11419" s="42">
        <v>24.8</v>
      </c>
      <c r="E11419" s="43">
        <v>1.0</v>
      </c>
      <c r="F11419" s="19" t="s">
        <v>36</v>
      </c>
      <c r="G11419" s="19" t="s">
        <v>68</v>
      </c>
      <c r="H11419" s="44" t="s">
        <v>67</v>
      </c>
      <c r="I11419" s="19" t="s">
        <v>67</v>
      </c>
    </row>
    <row r="11420">
      <c r="A11420" s="41">
        <v>44413.0</v>
      </c>
      <c r="B11420" s="19">
        <v>953668.0</v>
      </c>
      <c r="C11420" s="19">
        <v>1.0</v>
      </c>
      <c r="D11420" s="42">
        <v>71.2</v>
      </c>
      <c r="E11420" s="43">
        <v>1.0</v>
      </c>
      <c r="F11420" s="19" t="s">
        <v>36</v>
      </c>
      <c r="G11420" s="19" t="s">
        <v>68</v>
      </c>
      <c r="H11420" s="44" t="s">
        <v>69</v>
      </c>
      <c r="I11420" s="19" t="s">
        <v>69</v>
      </c>
    </row>
    <row r="11421">
      <c r="A11421" s="41">
        <v>44417.0</v>
      </c>
      <c r="B11421" s="19">
        <v>956554.0</v>
      </c>
      <c r="C11421" s="19">
        <v>0.0</v>
      </c>
      <c r="D11421" s="42">
        <v>6.6</v>
      </c>
      <c r="E11421" s="43">
        <v>1.0</v>
      </c>
      <c r="F11421" s="19" t="s">
        <v>36</v>
      </c>
      <c r="G11421" s="19" t="s">
        <v>68</v>
      </c>
      <c r="H11421" s="44" t="s">
        <v>67</v>
      </c>
      <c r="I11421" s="19" t="s">
        <v>67</v>
      </c>
    </row>
    <row r="11422">
      <c r="A11422" s="41">
        <v>44418.0</v>
      </c>
      <c r="B11422" s="19">
        <v>957502.0</v>
      </c>
      <c r="C11422" s="19">
        <v>1.0</v>
      </c>
      <c r="D11422" s="42">
        <v>64.2</v>
      </c>
      <c r="E11422" s="43">
        <v>1.0</v>
      </c>
      <c r="F11422" s="19" t="s">
        <v>36</v>
      </c>
      <c r="G11422" s="19" t="s">
        <v>68</v>
      </c>
      <c r="H11422" s="44" t="s">
        <v>105</v>
      </c>
      <c r="I11422" s="19" t="s">
        <v>105</v>
      </c>
    </row>
    <row r="11423">
      <c r="A11423" s="41">
        <v>44420.0</v>
      </c>
      <c r="B11423" s="19">
        <v>958878.0</v>
      </c>
      <c r="C11423" s="19">
        <v>0.0</v>
      </c>
      <c r="D11423" s="42">
        <v>14.4</v>
      </c>
      <c r="E11423" s="43">
        <v>1.0</v>
      </c>
      <c r="F11423" s="19" t="s">
        <v>36</v>
      </c>
      <c r="G11423" s="19" t="s">
        <v>68</v>
      </c>
      <c r="H11423" s="44" t="s">
        <v>67</v>
      </c>
      <c r="I11423" s="19" t="s">
        <v>67</v>
      </c>
    </row>
    <row r="11424">
      <c r="A11424" s="41">
        <v>44420.0</v>
      </c>
      <c r="B11424" s="19">
        <v>958633.0</v>
      </c>
      <c r="C11424" s="19">
        <v>0.0</v>
      </c>
      <c r="D11424" s="42">
        <v>54.2</v>
      </c>
      <c r="E11424" s="43">
        <v>1.0</v>
      </c>
      <c r="F11424" s="19" t="s">
        <v>36</v>
      </c>
      <c r="G11424" s="19" t="s">
        <v>68</v>
      </c>
      <c r="H11424" s="44" t="s">
        <v>67</v>
      </c>
      <c r="I11424" s="19" t="s">
        <v>67</v>
      </c>
    </row>
    <row r="11425">
      <c r="A11425" s="41">
        <v>44409.0</v>
      </c>
      <c r="B11425" s="19">
        <v>949721.0</v>
      </c>
      <c r="C11425" s="19">
        <v>0.0</v>
      </c>
      <c r="D11425" s="42">
        <v>3.4</v>
      </c>
      <c r="E11425" s="43">
        <v>1.0</v>
      </c>
      <c r="F11425" s="19" t="s">
        <v>29</v>
      </c>
      <c r="G11425" s="19" t="s">
        <v>32</v>
      </c>
      <c r="H11425" s="44">
        <v>1.554932118E9</v>
      </c>
      <c r="I11425" s="19" t="s">
        <v>271</v>
      </c>
    </row>
    <row r="11426">
      <c r="A11426" s="41">
        <v>44409.0</v>
      </c>
      <c r="B11426" s="19">
        <v>949336.0</v>
      </c>
      <c r="C11426" s="19">
        <v>0.0</v>
      </c>
      <c r="D11426" s="42">
        <v>32.5</v>
      </c>
      <c r="E11426" s="43">
        <v>1.0</v>
      </c>
      <c r="F11426" s="19" t="s">
        <v>29</v>
      </c>
      <c r="G11426" s="19" t="s">
        <v>32</v>
      </c>
      <c r="H11426" s="44">
        <v>6.866111472E9</v>
      </c>
      <c r="I11426" s="19" t="s">
        <v>275</v>
      </c>
    </row>
    <row r="11427">
      <c r="A11427" s="41">
        <v>44410.0</v>
      </c>
      <c r="B11427" s="19">
        <v>950181.0</v>
      </c>
      <c r="C11427" s="19">
        <v>0.0</v>
      </c>
      <c r="D11427" s="42">
        <v>42.7</v>
      </c>
      <c r="E11427" s="43">
        <v>1.0</v>
      </c>
      <c r="F11427" s="19" t="s">
        <v>29</v>
      </c>
      <c r="G11427" s="19" t="s">
        <v>32</v>
      </c>
      <c r="H11427" s="44">
        <v>6.467292947E9</v>
      </c>
      <c r="I11427" s="19" t="s">
        <v>274</v>
      </c>
    </row>
    <row r="11428">
      <c r="A11428" s="41">
        <v>44411.0</v>
      </c>
      <c r="B11428" s="19">
        <v>951814.0</v>
      </c>
      <c r="C11428" s="19">
        <v>0.0</v>
      </c>
      <c r="D11428" s="42">
        <v>32.2</v>
      </c>
      <c r="E11428" s="43">
        <v>1.0</v>
      </c>
      <c r="F11428" s="19" t="s">
        <v>29</v>
      </c>
      <c r="G11428" s="19" t="s">
        <v>32</v>
      </c>
      <c r="H11428" s="44">
        <v>6.872355548E9</v>
      </c>
      <c r="I11428" s="19" t="s">
        <v>277</v>
      </c>
    </row>
    <row r="11429">
      <c r="A11429" s="41">
        <v>44416.0</v>
      </c>
      <c r="B11429" s="19">
        <v>955942.0</v>
      </c>
      <c r="C11429" s="19">
        <v>0.0</v>
      </c>
      <c r="D11429" s="42">
        <v>45.3</v>
      </c>
      <c r="E11429" s="43">
        <v>1.0</v>
      </c>
      <c r="F11429" s="19" t="s">
        <v>29</v>
      </c>
      <c r="G11429" s="19" t="s">
        <v>32</v>
      </c>
      <c r="H11429" s="44">
        <v>6.872271806E9</v>
      </c>
      <c r="I11429" s="19" t="s">
        <v>276</v>
      </c>
    </row>
    <row r="11430">
      <c r="A11430" s="41">
        <v>44419.0</v>
      </c>
      <c r="B11430" s="19">
        <v>958494.0</v>
      </c>
      <c r="C11430" s="19">
        <v>0.0</v>
      </c>
      <c r="D11430" s="42">
        <v>41.6</v>
      </c>
      <c r="E11430" s="43">
        <v>1.0</v>
      </c>
      <c r="F11430" s="19" t="s">
        <v>29</v>
      </c>
      <c r="G11430" s="19" t="s">
        <v>32</v>
      </c>
      <c r="H11430" s="44">
        <v>1.1997024228E10</v>
      </c>
      <c r="I11430" s="19" t="s">
        <v>280</v>
      </c>
    </row>
    <row r="11431">
      <c r="A11431" s="41">
        <v>44420.0</v>
      </c>
      <c r="B11431" s="19">
        <v>959108.0</v>
      </c>
      <c r="C11431" s="19">
        <v>0.0</v>
      </c>
      <c r="D11431" s="42">
        <v>58.8</v>
      </c>
      <c r="E11431" s="43">
        <v>1.0</v>
      </c>
      <c r="F11431" s="19" t="s">
        <v>29</v>
      </c>
      <c r="G11431" s="19" t="s">
        <v>32</v>
      </c>
      <c r="H11431" s="44">
        <v>6.866111472E9</v>
      </c>
      <c r="I11431" s="19" t="s">
        <v>275</v>
      </c>
    </row>
    <row r="11432">
      <c r="A11432" s="41">
        <v>44421.0</v>
      </c>
      <c r="B11432" s="19">
        <v>959426.0</v>
      </c>
      <c r="C11432" s="19">
        <v>1.0</v>
      </c>
      <c r="D11432" s="42">
        <v>44.2</v>
      </c>
      <c r="E11432" s="43">
        <v>1.0</v>
      </c>
      <c r="F11432" s="19" t="s">
        <v>29</v>
      </c>
      <c r="G11432" s="19" t="s">
        <v>32</v>
      </c>
      <c r="H11432" s="44">
        <v>6.872355548E9</v>
      </c>
      <c r="I11432" s="19" t="s">
        <v>277</v>
      </c>
    </row>
    <row r="11433">
      <c r="A11433" s="41">
        <v>44414.0</v>
      </c>
      <c r="B11433" s="19">
        <v>954392.0</v>
      </c>
      <c r="C11433" s="19">
        <v>0.0</v>
      </c>
      <c r="D11433" s="42">
        <v>20.8</v>
      </c>
      <c r="E11433" s="43">
        <v>1.0</v>
      </c>
      <c r="F11433" s="19" t="s">
        <v>29</v>
      </c>
      <c r="G11433" s="19" t="s">
        <v>32</v>
      </c>
      <c r="H11433" s="44">
        <v>1.554932079E9</v>
      </c>
      <c r="I11433" s="19" t="s">
        <v>269</v>
      </c>
    </row>
    <row r="11434">
      <c r="A11434" s="41">
        <v>44415.0</v>
      </c>
      <c r="B11434" s="19">
        <v>955199.0</v>
      </c>
      <c r="C11434" s="19">
        <v>0.0</v>
      </c>
      <c r="D11434" s="42">
        <v>33.5</v>
      </c>
      <c r="E11434" s="43">
        <v>1.0</v>
      </c>
      <c r="F11434" s="19" t="s">
        <v>29</v>
      </c>
      <c r="G11434" s="19" t="s">
        <v>32</v>
      </c>
      <c r="H11434" s="44">
        <v>6.866111472E9</v>
      </c>
      <c r="I11434" s="19" t="s">
        <v>275</v>
      </c>
    </row>
    <row r="11435">
      <c r="A11435" s="41">
        <v>44415.0</v>
      </c>
      <c r="B11435" s="19">
        <v>954963.0</v>
      </c>
      <c r="C11435" s="19">
        <v>0.0</v>
      </c>
      <c r="D11435" s="42">
        <v>175.7</v>
      </c>
      <c r="E11435" s="43">
        <v>1.0</v>
      </c>
      <c r="F11435" s="19" t="s">
        <v>29</v>
      </c>
      <c r="G11435" s="19" t="s">
        <v>32</v>
      </c>
      <c r="H11435" s="44">
        <v>1.1997024228E10</v>
      </c>
      <c r="I11435" s="19" t="s">
        <v>280</v>
      </c>
    </row>
    <row r="11436">
      <c r="A11436" s="41">
        <v>44421.0</v>
      </c>
      <c r="B11436" s="19">
        <v>959701.0</v>
      </c>
      <c r="C11436" s="19">
        <v>0.0</v>
      </c>
      <c r="D11436" s="42">
        <v>39.1</v>
      </c>
      <c r="E11436" s="43">
        <v>1.0</v>
      </c>
      <c r="F11436" s="19" t="s">
        <v>29</v>
      </c>
      <c r="G11436" s="19" t="s">
        <v>32</v>
      </c>
      <c r="H11436" s="44">
        <v>1.554932118E9</v>
      </c>
      <c r="I11436" s="19" t="s">
        <v>271</v>
      </c>
    </row>
    <row r="11437">
      <c r="A11437" s="41">
        <v>44410.0</v>
      </c>
      <c r="B11437" s="19">
        <v>950280.0</v>
      </c>
      <c r="C11437" s="19">
        <v>0.0</v>
      </c>
      <c r="D11437" s="42">
        <v>38.2</v>
      </c>
      <c r="E11437" s="43">
        <v>1.0</v>
      </c>
      <c r="F11437" s="19" t="s">
        <v>29</v>
      </c>
      <c r="G11437" s="19" t="s">
        <v>32</v>
      </c>
      <c r="H11437" s="44">
        <v>1.554932127E9</v>
      </c>
      <c r="I11437" s="19" t="s">
        <v>272</v>
      </c>
    </row>
    <row r="11438">
      <c r="A11438" s="41">
        <v>44423.0</v>
      </c>
      <c r="B11438" s="19">
        <v>960993.0</v>
      </c>
      <c r="C11438" s="19">
        <v>0.0</v>
      </c>
      <c r="D11438" s="42">
        <v>52.2</v>
      </c>
      <c r="E11438" s="43">
        <v>1.0</v>
      </c>
      <c r="F11438" s="19" t="s">
        <v>29</v>
      </c>
      <c r="G11438" s="19" t="s">
        <v>32</v>
      </c>
      <c r="H11438" s="44">
        <v>1.554932118E9</v>
      </c>
      <c r="I11438" s="19" t="s">
        <v>271</v>
      </c>
    </row>
    <row r="11439">
      <c r="A11439" s="41">
        <v>44410.0</v>
      </c>
      <c r="B11439" s="19">
        <v>950294.0</v>
      </c>
      <c r="C11439" s="19">
        <v>0.0</v>
      </c>
      <c r="D11439" s="42">
        <v>8.7</v>
      </c>
      <c r="E11439" s="43">
        <v>1.0</v>
      </c>
      <c r="F11439" s="19" t="s">
        <v>29</v>
      </c>
      <c r="G11439" s="19" t="s">
        <v>32</v>
      </c>
      <c r="H11439" s="44">
        <v>6.866111472E9</v>
      </c>
      <c r="I11439" s="19" t="s">
        <v>275</v>
      </c>
    </row>
    <row r="11440">
      <c r="A11440" s="41">
        <v>44413.0</v>
      </c>
      <c r="B11440" s="19">
        <v>953683.0</v>
      </c>
      <c r="C11440" s="19">
        <v>1.0</v>
      </c>
      <c r="D11440" s="42">
        <v>174.1</v>
      </c>
      <c r="E11440" s="43">
        <v>1.0</v>
      </c>
      <c r="F11440" s="19" t="s">
        <v>29</v>
      </c>
      <c r="G11440" s="19" t="s">
        <v>32</v>
      </c>
      <c r="H11440" s="44">
        <v>6.467292947E9</v>
      </c>
      <c r="I11440" s="19" t="s">
        <v>274</v>
      </c>
    </row>
    <row r="11441">
      <c r="A11441" s="41">
        <v>44414.0</v>
      </c>
      <c r="B11441" s="19">
        <v>954304.0</v>
      </c>
      <c r="C11441" s="19">
        <v>0.0</v>
      </c>
      <c r="D11441" s="42">
        <v>16.8</v>
      </c>
      <c r="E11441" s="43">
        <v>1.0</v>
      </c>
      <c r="F11441" s="19" t="s">
        <v>29</v>
      </c>
      <c r="G11441" s="19" t="s">
        <v>32</v>
      </c>
      <c r="H11441" s="44">
        <v>1.554932079E9</v>
      </c>
      <c r="I11441" s="19" t="s">
        <v>269</v>
      </c>
    </row>
    <row r="11442">
      <c r="A11442" s="41">
        <v>44415.0</v>
      </c>
      <c r="B11442" s="19">
        <v>954747.0</v>
      </c>
      <c r="C11442" s="19">
        <v>0.0</v>
      </c>
      <c r="D11442" s="42">
        <v>146.7</v>
      </c>
      <c r="E11442" s="43">
        <v>1.0</v>
      </c>
      <c r="F11442" s="19" t="s">
        <v>29</v>
      </c>
      <c r="G11442" s="19" t="s">
        <v>32</v>
      </c>
      <c r="H11442" s="44">
        <v>6.467292947E9</v>
      </c>
      <c r="I11442" s="19" t="s">
        <v>274</v>
      </c>
    </row>
    <row r="11443">
      <c r="A11443" s="41">
        <v>44420.0</v>
      </c>
      <c r="B11443" s="19">
        <v>958882.0</v>
      </c>
      <c r="C11443" s="19">
        <v>0.0</v>
      </c>
      <c r="D11443" s="42">
        <v>77.6</v>
      </c>
      <c r="E11443" s="43">
        <v>1.0</v>
      </c>
      <c r="F11443" s="19" t="s">
        <v>29</v>
      </c>
      <c r="G11443" s="19" t="s">
        <v>32</v>
      </c>
      <c r="H11443" s="44">
        <v>6.872271806E9</v>
      </c>
      <c r="I11443" s="19" t="s">
        <v>276</v>
      </c>
    </row>
    <row r="11444">
      <c r="A11444" s="41">
        <v>44420.0</v>
      </c>
      <c r="B11444" s="19">
        <v>958982.0</v>
      </c>
      <c r="C11444" s="19">
        <v>1.0</v>
      </c>
      <c r="D11444" s="42">
        <v>108.0</v>
      </c>
      <c r="E11444" s="43">
        <v>1.0</v>
      </c>
      <c r="F11444" s="19" t="s">
        <v>29</v>
      </c>
      <c r="G11444" s="19" t="s">
        <v>32</v>
      </c>
      <c r="H11444" s="44">
        <v>1.554932118E9</v>
      </c>
      <c r="I11444" s="19" t="s">
        <v>271</v>
      </c>
    </row>
    <row r="11445">
      <c r="A11445" s="41">
        <v>44421.0</v>
      </c>
      <c r="B11445" s="19">
        <v>959915.0</v>
      </c>
      <c r="C11445" s="19">
        <v>1.0</v>
      </c>
      <c r="D11445" s="42">
        <v>118.1</v>
      </c>
      <c r="E11445" s="43">
        <v>1.0</v>
      </c>
      <c r="F11445" s="19" t="s">
        <v>29</v>
      </c>
      <c r="G11445" s="19" t="s">
        <v>32</v>
      </c>
      <c r="H11445" s="44">
        <v>1.1997024228E10</v>
      </c>
      <c r="I11445" s="19" t="s">
        <v>280</v>
      </c>
    </row>
    <row r="11446">
      <c r="A11446" s="41">
        <v>44410.0</v>
      </c>
      <c r="B11446" s="19">
        <v>950845.0</v>
      </c>
      <c r="C11446" s="19">
        <v>0.0</v>
      </c>
      <c r="D11446" s="42">
        <v>41.4</v>
      </c>
      <c r="E11446" s="43">
        <v>1.0</v>
      </c>
      <c r="F11446" s="19" t="s">
        <v>29</v>
      </c>
      <c r="G11446" s="19" t="s">
        <v>32</v>
      </c>
      <c r="H11446" s="44">
        <v>1.554932109E9</v>
      </c>
      <c r="I11446" s="19" t="s">
        <v>270</v>
      </c>
    </row>
    <row r="11447">
      <c r="A11447" s="41">
        <v>44411.0</v>
      </c>
      <c r="B11447" s="19">
        <v>951252.0</v>
      </c>
      <c r="C11447" s="19">
        <v>1.0</v>
      </c>
      <c r="D11447" s="42">
        <v>89.0</v>
      </c>
      <c r="E11447" s="43">
        <v>1.0</v>
      </c>
      <c r="F11447" s="19" t="s">
        <v>29</v>
      </c>
      <c r="G11447" s="19" t="s">
        <v>32</v>
      </c>
      <c r="H11447" s="44">
        <v>6.872271806E9</v>
      </c>
      <c r="I11447" s="19" t="s">
        <v>276</v>
      </c>
    </row>
    <row r="11448">
      <c r="A11448" s="41">
        <v>44413.0</v>
      </c>
      <c r="B11448" s="19">
        <v>953406.0</v>
      </c>
      <c r="C11448" s="19">
        <v>0.0</v>
      </c>
      <c r="D11448" s="42">
        <v>32.6</v>
      </c>
      <c r="E11448" s="43">
        <v>1.0</v>
      </c>
      <c r="F11448" s="19" t="s">
        <v>29</v>
      </c>
      <c r="G11448" s="19" t="s">
        <v>32</v>
      </c>
      <c r="H11448" s="44">
        <v>6.467292947E9</v>
      </c>
      <c r="I11448" s="19" t="s">
        <v>274</v>
      </c>
    </row>
    <row r="11449">
      <c r="A11449" s="41">
        <v>44410.0</v>
      </c>
      <c r="B11449" s="19">
        <v>950210.0</v>
      </c>
      <c r="C11449" s="19">
        <v>0.0</v>
      </c>
      <c r="D11449" s="42">
        <v>42.6</v>
      </c>
      <c r="E11449" s="43">
        <v>1.0</v>
      </c>
      <c r="F11449" s="19" t="s">
        <v>29</v>
      </c>
      <c r="G11449" s="19" t="s">
        <v>32</v>
      </c>
      <c r="H11449" s="44">
        <v>6.872355548E9</v>
      </c>
      <c r="I11449" s="19" t="s">
        <v>277</v>
      </c>
    </row>
    <row r="11450">
      <c r="A11450" s="41">
        <v>44411.0</v>
      </c>
      <c r="B11450" s="19">
        <v>951924.0</v>
      </c>
      <c r="C11450" s="19">
        <v>1.0</v>
      </c>
      <c r="D11450" s="42">
        <v>37.0</v>
      </c>
      <c r="E11450" s="43">
        <v>1.0</v>
      </c>
      <c r="F11450" s="19" t="s">
        <v>29</v>
      </c>
      <c r="G11450" s="19" t="s">
        <v>32</v>
      </c>
      <c r="H11450" s="44">
        <v>6.866111472E9</v>
      </c>
      <c r="I11450" s="19" t="s">
        <v>275</v>
      </c>
    </row>
    <row r="11451">
      <c r="A11451" s="41">
        <v>44411.0</v>
      </c>
      <c r="B11451" s="19">
        <v>951508.0</v>
      </c>
      <c r="C11451" s="19">
        <v>1.0</v>
      </c>
      <c r="D11451" s="42">
        <v>9.8</v>
      </c>
      <c r="E11451" s="43">
        <v>1.0</v>
      </c>
      <c r="F11451" s="19" t="s">
        <v>29</v>
      </c>
      <c r="G11451" s="19" t="s">
        <v>32</v>
      </c>
      <c r="H11451" s="44">
        <v>6.866111472E9</v>
      </c>
      <c r="I11451" s="19" t="s">
        <v>275</v>
      </c>
    </row>
    <row r="11452">
      <c r="A11452" s="41">
        <v>44411.0</v>
      </c>
      <c r="B11452" s="19">
        <v>951185.0</v>
      </c>
      <c r="C11452" s="19">
        <v>1.0</v>
      </c>
      <c r="D11452" s="42">
        <v>56.8</v>
      </c>
      <c r="E11452" s="43">
        <v>1.0</v>
      </c>
      <c r="F11452" s="19" t="s">
        <v>29</v>
      </c>
      <c r="G11452" s="19" t="s">
        <v>32</v>
      </c>
      <c r="H11452" s="44">
        <v>6.872355548E9</v>
      </c>
      <c r="I11452" s="19" t="s">
        <v>277</v>
      </c>
    </row>
    <row r="11453">
      <c r="A11453" s="41">
        <v>44412.0</v>
      </c>
      <c r="B11453" s="19">
        <v>952404.0</v>
      </c>
      <c r="C11453" s="19">
        <v>0.0</v>
      </c>
      <c r="D11453" s="42">
        <v>62.1</v>
      </c>
      <c r="E11453" s="43">
        <v>1.0</v>
      </c>
      <c r="F11453" s="19" t="s">
        <v>29</v>
      </c>
      <c r="G11453" s="19" t="s">
        <v>32</v>
      </c>
      <c r="H11453" s="44">
        <v>6.467292947E9</v>
      </c>
      <c r="I11453" s="19" t="s">
        <v>274</v>
      </c>
    </row>
    <row r="11454">
      <c r="A11454" s="41">
        <v>44415.0</v>
      </c>
      <c r="B11454" s="19">
        <v>955145.0</v>
      </c>
      <c r="C11454" s="19">
        <v>1.0</v>
      </c>
      <c r="D11454" s="42">
        <v>33.3</v>
      </c>
      <c r="E11454" s="43">
        <v>1.0</v>
      </c>
      <c r="F11454" s="19" t="s">
        <v>29</v>
      </c>
      <c r="G11454" s="19" t="s">
        <v>32</v>
      </c>
      <c r="H11454" s="44">
        <v>1.554932109E9</v>
      </c>
      <c r="I11454" s="19" t="s">
        <v>270</v>
      </c>
    </row>
    <row r="11455">
      <c r="A11455" s="41">
        <v>44416.0</v>
      </c>
      <c r="B11455" s="19">
        <v>955259.0</v>
      </c>
      <c r="C11455" s="19">
        <v>0.0</v>
      </c>
      <c r="D11455" s="42">
        <v>37.3</v>
      </c>
      <c r="E11455" s="43">
        <v>1.0</v>
      </c>
      <c r="F11455" s="19" t="s">
        <v>29</v>
      </c>
      <c r="G11455" s="19" t="s">
        <v>32</v>
      </c>
      <c r="H11455" s="44">
        <v>6.467292947E9</v>
      </c>
      <c r="I11455" s="19" t="s">
        <v>274</v>
      </c>
    </row>
    <row r="11456">
      <c r="A11456" s="41">
        <v>44420.0</v>
      </c>
      <c r="B11456" s="19">
        <v>958954.0</v>
      </c>
      <c r="C11456" s="19">
        <v>1.0</v>
      </c>
      <c r="D11456" s="42">
        <v>22.0</v>
      </c>
      <c r="E11456" s="43">
        <v>1.0</v>
      </c>
      <c r="F11456" s="19" t="s">
        <v>29</v>
      </c>
      <c r="G11456" s="19" t="s">
        <v>32</v>
      </c>
      <c r="H11456" s="44">
        <v>1.554932079E9</v>
      </c>
      <c r="I11456" s="19" t="s">
        <v>269</v>
      </c>
    </row>
    <row r="11457">
      <c r="A11457" s="41">
        <v>44422.0</v>
      </c>
      <c r="B11457" s="19">
        <v>960142.0</v>
      </c>
      <c r="C11457" s="19">
        <v>0.0</v>
      </c>
      <c r="D11457" s="42">
        <v>77.0</v>
      </c>
      <c r="E11457" s="43">
        <v>1.0</v>
      </c>
      <c r="F11457" s="19" t="s">
        <v>29</v>
      </c>
      <c r="G11457" s="19" t="s">
        <v>32</v>
      </c>
      <c r="H11457" s="44">
        <v>6.866111472E9</v>
      </c>
      <c r="I11457" s="19" t="s">
        <v>275</v>
      </c>
    </row>
    <row r="11458">
      <c r="A11458" s="41">
        <v>44409.0</v>
      </c>
      <c r="B11458" s="19">
        <v>949279.0</v>
      </c>
      <c r="C11458" s="19">
        <v>1.0</v>
      </c>
      <c r="D11458" s="42">
        <v>13.4</v>
      </c>
      <c r="E11458" s="43">
        <v>1.0</v>
      </c>
      <c r="F11458" s="19" t="s">
        <v>29</v>
      </c>
      <c r="G11458" s="19" t="s">
        <v>32</v>
      </c>
      <c r="H11458" s="44">
        <v>6.872271806E9</v>
      </c>
      <c r="I11458" s="19" t="s">
        <v>276</v>
      </c>
    </row>
    <row r="11459">
      <c r="A11459" s="41">
        <v>44409.0</v>
      </c>
      <c r="B11459" s="19">
        <v>949602.0</v>
      </c>
      <c r="C11459" s="19">
        <v>0.0</v>
      </c>
      <c r="D11459" s="42">
        <v>21.2</v>
      </c>
      <c r="E11459" s="43">
        <v>1.0</v>
      </c>
      <c r="F11459" s="19" t="s">
        <v>29</v>
      </c>
      <c r="G11459" s="19" t="s">
        <v>32</v>
      </c>
      <c r="H11459" s="44">
        <v>6.467292947E9</v>
      </c>
      <c r="I11459" s="19" t="s">
        <v>274</v>
      </c>
    </row>
    <row r="11460">
      <c r="A11460" s="41">
        <v>44414.0</v>
      </c>
      <c r="B11460" s="19">
        <v>954232.0</v>
      </c>
      <c r="C11460" s="19">
        <v>0.0</v>
      </c>
      <c r="D11460" s="42">
        <v>33.1</v>
      </c>
      <c r="E11460" s="43">
        <v>1.0</v>
      </c>
      <c r="F11460" s="19" t="s">
        <v>29</v>
      </c>
      <c r="G11460" s="19" t="s">
        <v>32</v>
      </c>
      <c r="H11460" s="44">
        <v>6.872355548E9</v>
      </c>
      <c r="I11460" s="19" t="s">
        <v>277</v>
      </c>
    </row>
    <row r="11461">
      <c r="A11461" s="41">
        <v>44416.0</v>
      </c>
      <c r="B11461" s="19">
        <v>955702.0</v>
      </c>
      <c r="C11461" s="19">
        <v>0.0</v>
      </c>
      <c r="D11461" s="42">
        <v>41.2</v>
      </c>
      <c r="E11461" s="43">
        <v>1.0</v>
      </c>
      <c r="F11461" s="19" t="s">
        <v>29</v>
      </c>
      <c r="G11461" s="19" t="s">
        <v>32</v>
      </c>
      <c r="H11461" s="44">
        <v>1.554932118E9</v>
      </c>
      <c r="I11461" s="19" t="s">
        <v>271</v>
      </c>
    </row>
    <row r="11462">
      <c r="A11462" s="41">
        <v>44422.0</v>
      </c>
      <c r="B11462" s="19">
        <v>960272.0</v>
      </c>
      <c r="C11462" s="19">
        <v>0.0</v>
      </c>
      <c r="D11462" s="42">
        <v>28.5</v>
      </c>
      <c r="E11462" s="43">
        <v>1.0</v>
      </c>
      <c r="F11462" s="19" t="s">
        <v>29</v>
      </c>
      <c r="G11462" s="19" t="s">
        <v>32</v>
      </c>
      <c r="H11462" s="44">
        <v>6.872271806E9</v>
      </c>
      <c r="I11462" s="19" t="s">
        <v>276</v>
      </c>
    </row>
    <row r="11463">
      <c r="A11463" s="41">
        <v>44410.0</v>
      </c>
      <c r="B11463" s="19">
        <v>950556.0</v>
      </c>
      <c r="C11463" s="19">
        <v>0.0</v>
      </c>
      <c r="D11463" s="42">
        <v>5.4</v>
      </c>
      <c r="E11463" s="43">
        <v>1.0</v>
      </c>
      <c r="F11463" s="19" t="s">
        <v>29</v>
      </c>
      <c r="G11463" s="19" t="s">
        <v>32</v>
      </c>
      <c r="H11463" s="44">
        <v>1.554932118E9</v>
      </c>
      <c r="I11463" s="19" t="s">
        <v>271</v>
      </c>
    </row>
    <row r="11464">
      <c r="A11464" s="41">
        <v>44414.0</v>
      </c>
      <c r="B11464" s="19">
        <v>954339.0</v>
      </c>
      <c r="C11464" s="19">
        <v>1.0</v>
      </c>
      <c r="D11464" s="42">
        <v>133.3</v>
      </c>
      <c r="E11464" s="43">
        <v>1.0</v>
      </c>
      <c r="F11464" s="19" t="s">
        <v>29</v>
      </c>
      <c r="G11464" s="19" t="s">
        <v>32</v>
      </c>
      <c r="H11464" s="44">
        <v>1.554932127E9</v>
      </c>
      <c r="I11464" s="19" t="s">
        <v>272</v>
      </c>
    </row>
    <row r="11465">
      <c r="A11465" s="41">
        <v>44416.0</v>
      </c>
      <c r="B11465" s="19">
        <v>955877.0</v>
      </c>
      <c r="C11465" s="19">
        <v>0.0</v>
      </c>
      <c r="D11465" s="42">
        <v>39.8</v>
      </c>
      <c r="E11465" s="43">
        <v>1.0</v>
      </c>
      <c r="F11465" s="19" t="s">
        <v>29</v>
      </c>
      <c r="G11465" s="19" t="s">
        <v>32</v>
      </c>
      <c r="H11465" s="44">
        <v>6.467292947E9</v>
      </c>
      <c r="I11465" s="19" t="s">
        <v>274</v>
      </c>
    </row>
    <row r="11466">
      <c r="A11466" s="41">
        <v>44417.0</v>
      </c>
      <c r="B11466" s="19">
        <v>957139.0</v>
      </c>
      <c r="C11466" s="19">
        <v>1.0</v>
      </c>
      <c r="D11466" s="42">
        <v>51.7</v>
      </c>
      <c r="E11466" s="43">
        <v>1.0</v>
      </c>
      <c r="F11466" s="19" t="s">
        <v>29</v>
      </c>
      <c r="G11466" s="19" t="s">
        <v>32</v>
      </c>
      <c r="H11466" s="44">
        <v>6.872355548E9</v>
      </c>
      <c r="I11466" s="19" t="s">
        <v>277</v>
      </c>
    </row>
    <row r="11467">
      <c r="A11467" s="41">
        <v>44419.0</v>
      </c>
      <c r="B11467" s="19">
        <v>958394.0</v>
      </c>
      <c r="C11467" s="19">
        <v>0.0</v>
      </c>
      <c r="D11467" s="42">
        <v>42.3</v>
      </c>
      <c r="E11467" s="43">
        <v>1.0</v>
      </c>
      <c r="F11467" s="19" t="s">
        <v>29</v>
      </c>
      <c r="G11467" s="19" t="s">
        <v>32</v>
      </c>
      <c r="H11467" s="44">
        <v>6.866111472E9</v>
      </c>
      <c r="I11467" s="19" t="s">
        <v>275</v>
      </c>
    </row>
    <row r="11468">
      <c r="A11468" s="41">
        <v>44421.0</v>
      </c>
      <c r="B11468" s="19">
        <v>959797.0</v>
      </c>
      <c r="C11468" s="19">
        <v>0.0</v>
      </c>
      <c r="D11468" s="42">
        <v>36.9</v>
      </c>
      <c r="E11468" s="43">
        <v>1.0</v>
      </c>
      <c r="F11468" s="19" t="s">
        <v>29</v>
      </c>
      <c r="G11468" s="19" t="s">
        <v>32</v>
      </c>
      <c r="H11468" s="44">
        <v>6.866111472E9</v>
      </c>
      <c r="I11468" s="19" t="s">
        <v>275</v>
      </c>
    </row>
    <row r="11469">
      <c r="A11469" s="41">
        <v>44423.0</v>
      </c>
      <c r="B11469" s="19">
        <v>960990.0</v>
      </c>
      <c r="C11469" s="19">
        <v>1.0</v>
      </c>
      <c r="D11469" s="42">
        <v>74.9</v>
      </c>
      <c r="E11469" s="43">
        <v>1.0</v>
      </c>
      <c r="F11469" s="19" t="s">
        <v>29</v>
      </c>
      <c r="G11469" s="19" t="s">
        <v>32</v>
      </c>
      <c r="H11469" s="44">
        <v>6.872271806E9</v>
      </c>
      <c r="I11469" s="19" t="s">
        <v>276</v>
      </c>
    </row>
    <row r="11470">
      <c r="A11470" s="41">
        <v>44423.0</v>
      </c>
      <c r="B11470" s="19">
        <v>961134.0</v>
      </c>
      <c r="C11470" s="19">
        <v>0.0</v>
      </c>
      <c r="D11470" s="42">
        <v>36.4</v>
      </c>
      <c r="E11470" s="43">
        <v>1.0</v>
      </c>
      <c r="F11470" s="19" t="s">
        <v>29</v>
      </c>
      <c r="G11470" s="19" t="s">
        <v>32</v>
      </c>
      <c r="H11470" s="44">
        <v>1.554932118E9</v>
      </c>
      <c r="I11470" s="19" t="s">
        <v>271</v>
      </c>
    </row>
    <row r="11471">
      <c r="A11471" s="41">
        <v>44410.0</v>
      </c>
      <c r="B11471" s="19">
        <v>951008.0</v>
      </c>
      <c r="C11471" s="19">
        <v>0.0</v>
      </c>
      <c r="D11471" s="42">
        <v>11.7</v>
      </c>
      <c r="E11471" s="43">
        <v>1.0</v>
      </c>
      <c r="F11471" s="19" t="s">
        <v>29</v>
      </c>
      <c r="G11471" s="19" t="s">
        <v>32</v>
      </c>
      <c r="H11471" s="44">
        <v>6.872271806E9</v>
      </c>
      <c r="I11471" s="19" t="s">
        <v>276</v>
      </c>
    </row>
    <row r="11472">
      <c r="A11472" s="41">
        <v>44410.0</v>
      </c>
      <c r="B11472" s="19">
        <v>950289.0</v>
      </c>
      <c r="C11472" s="19">
        <v>0.0</v>
      </c>
      <c r="D11472" s="42">
        <v>17.0</v>
      </c>
      <c r="E11472" s="43">
        <v>1.0</v>
      </c>
      <c r="F11472" s="19" t="s">
        <v>29</v>
      </c>
      <c r="G11472" s="19" t="s">
        <v>32</v>
      </c>
      <c r="H11472" s="44">
        <v>1.554932118E9</v>
      </c>
      <c r="I11472" s="19" t="s">
        <v>271</v>
      </c>
    </row>
    <row r="11473">
      <c r="A11473" s="41">
        <v>44412.0</v>
      </c>
      <c r="B11473" s="19">
        <v>952348.0</v>
      </c>
      <c r="C11473" s="19">
        <v>1.0</v>
      </c>
      <c r="D11473" s="42">
        <v>7.2</v>
      </c>
      <c r="E11473" s="43">
        <v>1.0</v>
      </c>
      <c r="F11473" s="19" t="s">
        <v>29</v>
      </c>
      <c r="G11473" s="19" t="s">
        <v>32</v>
      </c>
      <c r="H11473" s="44">
        <v>6.872355548E9</v>
      </c>
      <c r="I11473" s="19" t="s">
        <v>277</v>
      </c>
    </row>
    <row r="11474">
      <c r="A11474" s="41">
        <v>44413.0</v>
      </c>
      <c r="B11474" s="19">
        <v>953093.0</v>
      </c>
      <c r="C11474" s="19">
        <v>0.0</v>
      </c>
      <c r="D11474" s="42">
        <v>36.9</v>
      </c>
      <c r="E11474" s="43">
        <v>1.0</v>
      </c>
      <c r="F11474" s="19" t="s">
        <v>29</v>
      </c>
      <c r="G11474" s="19" t="s">
        <v>32</v>
      </c>
      <c r="H11474" s="44">
        <v>1.554932079E9</v>
      </c>
      <c r="I11474" s="19" t="s">
        <v>269</v>
      </c>
    </row>
    <row r="11475">
      <c r="A11475" s="41">
        <v>44413.0</v>
      </c>
      <c r="B11475" s="19">
        <v>953972.0</v>
      </c>
      <c r="C11475" s="19">
        <v>1.0</v>
      </c>
      <c r="D11475" s="42">
        <v>72.1</v>
      </c>
      <c r="E11475" s="43">
        <v>1.0</v>
      </c>
      <c r="F11475" s="19" t="s">
        <v>29</v>
      </c>
      <c r="G11475" s="19" t="s">
        <v>32</v>
      </c>
      <c r="H11475" s="44">
        <v>6.866111472E9</v>
      </c>
      <c r="I11475" s="19" t="s">
        <v>275</v>
      </c>
    </row>
    <row r="11476">
      <c r="A11476" s="41">
        <v>44413.0</v>
      </c>
      <c r="B11476" s="19">
        <v>953759.0</v>
      </c>
      <c r="C11476" s="19">
        <v>0.0</v>
      </c>
      <c r="D11476" s="42">
        <v>35.5</v>
      </c>
      <c r="E11476" s="43">
        <v>1.0</v>
      </c>
      <c r="F11476" s="19" t="s">
        <v>29</v>
      </c>
      <c r="G11476" s="19" t="s">
        <v>32</v>
      </c>
      <c r="H11476" s="44">
        <v>6.866111472E9</v>
      </c>
      <c r="I11476" s="19" t="s">
        <v>275</v>
      </c>
    </row>
    <row r="11477">
      <c r="A11477" s="41">
        <v>44419.0</v>
      </c>
      <c r="B11477" s="19">
        <v>958526.0</v>
      </c>
      <c r="C11477" s="19">
        <v>0.0</v>
      </c>
      <c r="D11477" s="42">
        <v>33.3</v>
      </c>
      <c r="E11477" s="43">
        <v>1.0</v>
      </c>
      <c r="F11477" s="19" t="s">
        <v>29</v>
      </c>
      <c r="G11477" s="19" t="s">
        <v>32</v>
      </c>
      <c r="H11477" s="44">
        <v>6.866111472E9</v>
      </c>
      <c r="I11477" s="19" t="s">
        <v>275</v>
      </c>
    </row>
    <row r="11478">
      <c r="A11478" s="41">
        <v>44420.0</v>
      </c>
      <c r="B11478" s="19">
        <v>958893.0</v>
      </c>
      <c r="C11478" s="19">
        <v>0.0</v>
      </c>
      <c r="D11478" s="42">
        <v>141.7</v>
      </c>
      <c r="E11478" s="43">
        <v>1.0</v>
      </c>
      <c r="F11478" s="19" t="s">
        <v>29</v>
      </c>
      <c r="G11478" s="19" t="s">
        <v>32</v>
      </c>
      <c r="H11478" s="44">
        <v>1.554932118E9</v>
      </c>
      <c r="I11478" s="19" t="s">
        <v>271</v>
      </c>
    </row>
    <row r="11479">
      <c r="A11479" s="41">
        <v>44422.0</v>
      </c>
      <c r="B11479" s="19">
        <v>960109.0</v>
      </c>
      <c r="C11479" s="19">
        <v>0.0</v>
      </c>
      <c r="D11479" s="42">
        <v>22.6</v>
      </c>
      <c r="E11479" s="43">
        <v>1.0</v>
      </c>
      <c r="F11479" s="19" t="s">
        <v>29</v>
      </c>
      <c r="G11479" s="19" t="s">
        <v>32</v>
      </c>
      <c r="H11479" s="44">
        <v>6.872271806E9</v>
      </c>
      <c r="I11479" s="19" t="s">
        <v>276</v>
      </c>
    </row>
    <row r="11480">
      <c r="A11480" s="41">
        <v>44418.0</v>
      </c>
      <c r="B11480" s="19">
        <v>957588.0</v>
      </c>
      <c r="C11480" s="19">
        <v>0.0</v>
      </c>
      <c r="D11480" s="42">
        <v>21.6</v>
      </c>
      <c r="E11480" s="43">
        <v>1.0</v>
      </c>
      <c r="F11480" s="19" t="s">
        <v>29</v>
      </c>
      <c r="G11480" s="19" t="s">
        <v>32</v>
      </c>
      <c r="H11480" s="44">
        <v>1.554932079E9</v>
      </c>
      <c r="I11480" s="19" t="s">
        <v>269</v>
      </c>
    </row>
    <row r="11481">
      <c r="A11481" s="41">
        <v>44409.0</v>
      </c>
      <c r="B11481" s="19">
        <v>950014.0</v>
      </c>
      <c r="C11481" s="19">
        <v>1.0</v>
      </c>
      <c r="D11481" s="42">
        <v>6.9</v>
      </c>
      <c r="E11481" s="43">
        <v>1.0</v>
      </c>
      <c r="F11481" s="19" t="s">
        <v>29</v>
      </c>
      <c r="G11481" s="19" t="s">
        <v>32</v>
      </c>
      <c r="H11481" s="44">
        <v>6.866111472E9</v>
      </c>
      <c r="I11481" s="19" t="s">
        <v>275</v>
      </c>
    </row>
    <row r="11482">
      <c r="A11482" s="41">
        <v>44415.0</v>
      </c>
      <c r="B11482" s="19">
        <v>955017.0</v>
      </c>
      <c r="C11482" s="19">
        <v>0.0</v>
      </c>
      <c r="D11482" s="42">
        <v>11.9</v>
      </c>
      <c r="E11482" s="43">
        <v>1.0</v>
      </c>
      <c r="F11482" s="19" t="s">
        <v>29</v>
      </c>
      <c r="G11482" s="19" t="s">
        <v>32</v>
      </c>
      <c r="H11482" s="44">
        <v>1.554932118E9</v>
      </c>
      <c r="I11482" s="19" t="s">
        <v>271</v>
      </c>
    </row>
    <row r="11483">
      <c r="A11483" s="41">
        <v>44417.0</v>
      </c>
      <c r="B11483" s="19">
        <v>957075.0</v>
      </c>
      <c r="C11483" s="19">
        <v>0.0</v>
      </c>
      <c r="D11483" s="42">
        <v>40.0</v>
      </c>
      <c r="E11483" s="43">
        <v>1.0</v>
      </c>
      <c r="F11483" s="19" t="s">
        <v>29</v>
      </c>
      <c r="G11483" s="19" t="s">
        <v>32</v>
      </c>
      <c r="H11483" s="44">
        <v>6.872271806E9</v>
      </c>
      <c r="I11483" s="19" t="s">
        <v>276</v>
      </c>
    </row>
    <row r="11484">
      <c r="A11484" s="41">
        <v>44419.0</v>
      </c>
      <c r="B11484" s="19">
        <v>958497.0</v>
      </c>
      <c r="C11484" s="19">
        <v>0.0</v>
      </c>
      <c r="D11484" s="42">
        <v>72.9</v>
      </c>
      <c r="E11484" s="43">
        <v>1.0</v>
      </c>
      <c r="F11484" s="19" t="s">
        <v>29</v>
      </c>
      <c r="G11484" s="19" t="s">
        <v>32</v>
      </c>
      <c r="H11484" s="44">
        <v>6.866111472E9</v>
      </c>
      <c r="I11484" s="19" t="s">
        <v>275</v>
      </c>
    </row>
    <row r="11485">
      <c r="A11485" s="41">
        <v>44421.0</v>
      </c>
      <c r="B11485" s="19">
        <v>959506.0</v>
      </c>
      <c r="C11485" s="19">
        <v>0.0</v>
      </c>
      <c r="D11485" s="42">
        <v>10.8</v>
      </c>
      <c r="E11485" s="43">
        <v>1.0</v>
      </c>
      <c r="F11485" s="19" t="s">
        <v>29</v>
      </c>
      <c r="G11485" s="19" t="s">
        <v>32</v>
      </c>
      <c r="H11485" s="44">
        <v>6.866111472E9</v>
      </c>
      <c r="I11485" s="19" t="s">
        <v>275</v>
      </c>
    </row>
    <row r="11486">
      <c r="A11486" s="41">
        <v>44423.0</v>
      </c>
      <c r="B11486" s="19">
        <v>960914.0</v>
      </c>
      <c r="C11486" s="19">
        <v>0.0</v>
      </c>
      <c r="D11486" s="42">
        <v>68.2</v>
      </c>
      <c r="E11486" s="43">
        <v>1.0</v>
      </c>
      <c r="F11486" s="19" t="s">
        <v>29</v>
      </c>
      <c r="G11486" s="19" t="s">
        <v>32</v>
      </c>
      <c r="H11486" s="44">
        <v>6.866111472E9</v>
      </c>
      <c r="I11486" s="19" t="s">
        <v>275</v>
      </c>
    </row>
    <row r="11487">
      <c r="A11487" s="41">
        <v>44409.0</v>
      </c>
      <c r="B11487" s="19">
        <v>949925.0</v>
      </c>
      <c r="C11487" s="19">
        <v>0.0</v>
      </c>
      <c r="D11487" s="42">
        <v>66.8</v>
      </c>
      <c r="E11487" s="43">
        <v>1.0</v>
      </c>
      <c r="F11487" s="19" t="s">
        <v>29</v>
      </c>
      <c r="G11487" s="19" t="s">
        <v>32</v>
      </c>
      <c r="H11487" s="44">
        <v>6.872271806E9</v>
      </c>
      <c r="I11487" s="19" t="s">
        <v>276</v>
      </c>
    </row>
    <row r="11488">
      <c r="A11488" s="41">
        <v>44415.0</v>
      </c>
      <c r="B11488" s="19">
        <v>954669.0</v>
      </c>
      <c r="C11488" s="19">
        <v>0.0</v>
      </c>
      <c r="D11488" s="42">
        <v>57.1</v>
      </c>
      <c r="E11488" s="43">
        <v>1.0</v>
      </c>
      <c r="F11488" s="19" t="s">
        <v>29</v>
      </c>
      <c r="G11488" s="19" t="s">
        <v>32</v>
      </c>
      <c r="H11488" s="44">
        <v>6.866111472E9</v>
      </c>
      <c r="I11488" s="19" t="s">
        <v>275</v>
      </c>
    </row>
    <row r="11489">
      <c r="A11489" s="41">
        <v>44420.0</v>
      </c>
      <c r="B11489" s="19">
        <v>958890.0</v>
      </c>
      <c r="C11489" s="19">
        <v>0.0</v>
      </c>
      <c r="D11489" s="42">
        <v>33.1</v>
      </c>
      <c r="E11489" s="43">
        <v>1.0</v>
      </c>
      <c r="F11489" s="19" t="s">
        <v>29</v>
      </c>
      <c r="G11489" s="19" t="s">
        <v>32</v>
      </c>
      <c r="H11489" s="44">
        <v>6.866111472E9</v>
      </c>
      <c r="I11489" s="19" t="s">
        <v>275</v>
      </c>
    </row>
    <row r="11490">
      <c r="A11490" s="41">
        <v>44423.0</v>
      </c>
      <c r="B11490" s="19">
        <v>960810.0</v>
      </c>
      <c r="C11490" s="19">
        <v>0.0</v>
      </c>
      <c r="D11490" s="42">
        <v>29.5</v>
      </c>
      <c r="E11490" s="43">
        <v>1.0</v>
      </c>
      <c r="F11490" s="19" t="s">
        <v>29</v>
      </c>
      <c r="G11490" s="19" t="s">
        <v>32</v>
      </c>
      <c r="H11490" s="44">
        <v>1.554932127E9</v>
      </c>
      <c r="I11490" s="19" t="s">
        <v>272</v>
      </c>
    </row>
    <row r="11491">
      <c r="A11491" s="41">
        <v>44409.0</v>
      </c>
      <c r="B11491" s="19">
        <v>949814.0</v>
      </c>
      <c r="C11491" s="19">
        <v>1.0</v>
      </c>
      <c r="D11491" s="42">
        <v>44.7</v>
      </c>
      <c r="E11491" s="43">
        <v>1.0</v>
      </c>
      <c r="F11491" s="19" t="s">
        <v>29</v>
      </c>
      <c r="G11491" s="19" t="s">
        <v>32</v>
      </c>
      <c r="H11491" s="44">
        <v>1.554932079E9</v>
      </c>
      <c r="I11491" s="19" t="s">
        <v>269</v>
      </c>
    </row>
    <row r="11492">
      <c r="A11492" s="41">
        <v>44414.0</v>
      </c>
      <c r="B11492" s="19">
        <v>954374.0</v>
      </c>
      <c r="C11492" s="19">
        <v>1.0</v>
      </c>
      <c r="D11492" s="42">
        <v>42.8</v>
      </c>
      <c r="E11492" s="43">
        <v>1.0</v>
      </c>
      <c r="F11492" s="19" t="s">
        <v>29</v>
      </c>
      <c r="G11492" s="19" t="s">
        <v>32</v>
      </c>
      <c r="H11492" s="44">
        <v>6.872271806E9</v>
      </c>
      <c r="I11492" s="19" t="s">
        <v>276</v>
      </c>
    </row>
    <row r="11493">
      <c r="A11493" s="41">
        <v>44417.0</v>
      </c>
      <c r="B11493" s="19">
        <v>956770.0</v>
      </c>
      <c r="C11493" s="19">
        <v>0.0</v>
      </c>
      <c r="D11493" s="42">
        <v>61.6</v>
      </c>
      <c r="E11493" s="43">
        <v>1.0</v>
      </c>
      <c r="F11493" s="19" t="s">
        <v>29</v>
      </c>
      <c r="G11493" s="19" t="s">
        <v>32</v>
      </c>
      <c r="H11493" s="44">
        <v>6.872271806E9</v>
      </c>
      <c r="I11493" s="19" t="s">
        <v>276</v>
      </c>
    </row>
    <row r="11494">
      <c r="A11494" s="41">
        <v>44417.0</v>
      </c>
      <c r="B11494" s="19">
        <v>956748.0</v>
      </c>
      <c r="C11494" s="19">
        <v>0.0</v>
      </c>
      <c r="D11494" s="42">
        <v>95.7</v>
      </c>
      <c r="E11494" s="43">
        <v>1.0</v>
      </c>
      <c r="F11494" s="19" t="s">
        <v>29</v>
      </c>
      <c r="G11494" s="19" t="s">
        <v>32</v>
      </c>
      <c r="H11494" s="44">
        <v>1.554932109E9</v>
      </c>
      <c r="I11494" s="19" t="s">
        <v>270</v>
      </c>
    </row>
    <row r="11495">
      <c r="A11495" s="41">
        <v>44414.0</v>
      </c>
      <c r="B11495" s="19">
        <v>954485.0</v>
      </c>
      <c r="C11495" s="19">
        <v>1.0</v>
      </c>
      <c r="D11495" s="42">
        <v>65.0</v>
      </c>
      <c r="E11495" s="43">
        <v>1.0</v>
      </c>
      <c r="F11495" s="19" t="s">
        <v>29</v>
      </c>
      <c r="G11495" s="19" t="s">
        <v>32</v>
      </c>
      <c r="H11495" s="44">
        <v>1.554932118E9</v>
      </c>
      <c r="I11495" s="19" t="s">
        <v>271</v>
      </c>
    </row>
    <row r="11496">
      <c r="A11496" s="41">
        <v>44415.0</v>
      </c>
      <c r="B11496" s="19">
        <v>954985.0</v>
      </c>
      <c r="C11496" s="19">
        <v>1.0</v>
      </c>
      <c r="D11496" s="42">
        <v>16.5</v>
      </c>
      <c r="E11496" s="43">
        <v>1.0</v>
      </c>
      <c r="F11496" s="19" t="s">
        <v>29</v>
      </c>
      <c r="G11496" s="19" t="s">
        <v>32</v>
      </c>
      <c r="H11496" s="44">
        <v>6.467292947E9</v>
      </c>
      <c r="I11496" s="19" t="s">
        <v>274</v>
      </c>
    </row>
    <row r="11497">
      <c r="A11497" s="41">
        <v>44419.0</v>
      </c>
      <c r="B11497" s="19">
        <v>958366.0</v>
      </c>
      <c r="C11497" s="19">
        <v>0.0</v>
      </c>
      <c r="D11497" s="42">
        <v>32.5</v>
      </c>
      <c r="E11497" s="43">
        <v>1.0</v>
      </c>
      <c r="F11497" s="19" t="s">
        <v>29</v>
      </c>
      <c r="G11497" s="19" t="s">
        <v>32</v>
      </c>
      <c r="H11497" s="44">
        <v>1.554932118E9</v>
      </c>
      <c r="I11497" s="19" t="s">
        <v>271</v>
      </c>
    </row>
    <row r="11498">
      <c r="A11498" s="41">
        <v>44420.0</v>
      </c>
      <c r="B11498" s="19">
        <v>959271.0</v>
      </c>
      <c r="C11498" s="19">
        <v>0.0</v>
      </c>
      <c r="D11498" s="42">
        <v>35.1</v>
      </c>
      <c r="E11498" s="43">
        <v>1.0</v>
      </c>
      <c r="F11498" s="19" t="s">
        <v>29</v>
      </c>
      <c r="G11498" s="19" t="s">
        <v>32</v>
      </c>
      <c r="H11498" s="44">
        <v>6.866111472E9</v>
      </c>
      <c r="I11498" s="19" t="s">
        <v>275</v>
      </c>
    </row>
    <row r="11499">
      <c r="A11499" s="41">
        <v>44423.0</v>
      </c>
      <c r="B11499" s="19">
        <v>960669.0</v>
      </c>
      <c r="C11499" s="19">
        <v>0.0</v>
      </c>
      <c r="D11499" s="42">
        <v>14.8</v>
      </c>
      <c r="E11499" s="43">
        <v>1.0</v>
      </c>
      <c r="F11499" s="19" t="s">
        <v>29</v>
      </c>
      <c r="G11499" s="19" t="s">
        <v>32</v>
      </c>
      <c r="H11499" s="44">
        <v>6.872271806E9</v>
      </c>
      <c r="I11499" s="19" t="s">
        <v>276</v>
      </c>
    </row>
    <row r="11500">
      <c r="A11500" s="41">
        <v>44413.0</v>
      </c>
      <c r="B11500" s="19">
        <v>953144.0</v>
      </c>
      <c r="C11500" s="19">
        <v>0.0</v>
      </c>
      <c r="D11500" s="42">
        <v>288.4</v>
      </c>
      <c r="E11500" s="43">
        <v>1.0</v>
      </c>
      <c r="F11500" s="19" t="s">
        <v>29</v>
      </c>
      <c r="G11500" s="19" t="s">
        <v>32</v>
      </c>
      <c r="H11500" s="44">
        <v>6.872355548E9</v>
      </c>
      <c r="I11500" s="19" t="s">
        <v>277</v>
      </c>
    </row>
    <row r="11501">
      <c r="A11501" s="41">
        <v>44419.0</v>
      </c>
      <c r="B11501" s="19">
        <v>958125.0</v>
      </c>
      <c r="C11501" s="19">
        <v>1.0</v>
      </c>
      <c r="D11501" s="42">
        <v>14.9</v>
      </c>
      <c r="E11501" s="43">
        <v>1.0</v>
      </c>
      <c r="F11501" s="19" t="s">
        <v>29</v>
      </c>
      <c r="G11501" s="19" t="s">
        <v>32</v>
      </c>
      <c r="H11501" s="44">
        <v>6.872355548E9</v>
      </c>
      <c r="I11501" s="19" t="s">
        <v>277</v>
      </c>
    </row>
    <row r="11502">
      <c r="A11502" s="41">
        <v>44422.0</v>
      </c>
      <c r="B11502" s="19">
        <v>960243.0</v>
      </c>
      <c r="C11502" s="19">
        <v>1.0</v>
      </c>
      <c r="D11502" s="42">
        <v>105.0</v>
      </c>
      <c r="E11502" s="43">
        <v>1.0</v>
      </c>
      <c r="F11502" s="19" t="s">
        <v>29</v>
      </c>
      <c r="G11502" s="19" t="s">
        <v>32</v>
      </c>
      <c r="H11502" s="44">
        <v>1.554932109E9</v>
      </c>
      <c r="I11502" s="19" t="s">
        <v>270</v>
      </c>
    </row>
    <row r="11503">
      <c r="A11503" s="41">
        <v>44416.0</v>
      </c>
      <c r="B11503" s="19">
        <v>956235.0</v>
      </c>
      <c r="C11503" s="19">
        <v>1.0</v>
      </c>
      <c r="D11503" s="42">
        <v>141.6</v>
      </c>
      <c r="E11503" s="43">
        <v>1.0</v>
      </c>
      <c r="F11503" s="19" t="s">
        <v>29</v>
      </c>
      <c r="G11503" s="19" t="s">
        <v>32</v>
      </c>
      <c r="H11503" s="44">
        <v>1.554932079E9</v>
      </c>
      <c r="I11503" s="19" t="s">
        <v>269</v>
      </c>
    </row>
    <row r="11504">
      <c r="A11504" s="41">
        <v>44416.0</v>
      </c>
      <c r="B11504" s="19">
        <v>956020.0</v>
      </c>
      <c r="C11504" s="19">
        <v>0.0</v>
      </c>
      <c r="D11504" s="42">
        <v>37.5</v>
      </c>
      <c r="E11504" s="43">
        <v>1.0</v>
      </c>
      <c r="F11504" s="19" t="s">
        <v>29</v>
      </c>
      <c r="G11504" s="19" t="s">
        <v>32</v>
      </c>
      <c r="H11504" s="44">
        <v>6.467292947E9</v>
      </c>
      <c r="I11504" s="19" t="s">
        <v>274</v>
      </c>
    </row>
    <row r="11505">
      <c r="A11505" s="41">
        <v>44418.0</v>
      </c>
      <c r="B11505" s="19">
        <v>957794.0</v>
      </c>
      <c r="C11505" s="19">
        <v>0.0</v>
      </c>
      <c r="D11505" s="42">
        <v>16.7</v>
      </c>
      <c r="E11505" s="43">
        <v>1.0</v>
      </c>
      <c r="F11505" s="19" t="s">
        <v>29</v>
      </c>
      <c r="G11505" s="19" t="s">
        <v>32</v>
      </c>
      <c r="H11505" s="44">
        <v>6.866111472E9</v>
      </c>
      <c r="I11505" s="19" t="s">
        <v>275</v>
      </c>
    </row>
    <row r="11506">
      <c r="A11506" s="41">
        <v>44421.0</v>
      </c>
      <c r="B11506" s="19">
        <v>959864.0</v>
      </c>
      <c r="C11506" s="19">
        <v>0.0</v>
      </c>
      <c r="D11506" s="42">
        <v>66.3</v>
      </c>
      <c r="E11506" s="43">
        <v>1.0</v>
      </c>
      <c r="F11506" s="19" t="s">
        <v>29</v>
      </c>
      <c r="G11506" s="19" t="s">
        <v>32</v>
      </c>
      <c r="H11506" s="44">
        <v>6.872271806E9</v>
      </c>
      <c r="I11506" s="19" t="s">
        <v>276</v>
      </c>
    </row>
    <row r="11507">
      <c r="A11507" s="41">
        <v>44411.0</v>
      </c>
      <c r="B11507" s="19">
        <v>951569.0</v>
      </c>
      <c r="C11507" s="19">
        <v>0.0</v>
      </c>
      <c r="D11507" s="42">
        <v>21.2</v>
      </c>
      <c r="E11507" s="43">
        <v>1.0</v>
      </c>
      <c r="F11507" s="19" t="s">
        <v>29</v>
      </c>
      <c r="G11507" s="19" t="s">
        <v>32</v>
      </c>
      <c r="H11507" s="44">
        <v>6.872355548E9</v>
      </c>
      <c r="I11507" s="19" t="s">
        <v>277</v>
      </c>
    </row>
    <row r="11508">
      <c r="A11508" s="41">
        <v>44413.0</v>
      </c>
      <c r="B11508" s="19">
        <v>953755.0</v>
      </c>
      <c r="C11508" s="19">
        <v>0.0</v>
      </c>
      <c r="D11508" s="42">
        <v>40.3</v>
      </c>
      <c r="E11508" s="43">
        <v>1.0</v>
      </c>
      <c r="F11508" s="19" t="s">
        <v>29</v>
      </c>
      <c r="G11508" s="19" t="s">
        <v>32</v>
      </c>
      <c r="H11508" s="44">
        <v>6.866111472E9</v>
      </c>
      <c r="I11508" s="19" t="s">
        <v>275</v>
      </c>
    </row>
    <row r="11509">
      <c r="A11509" s="41">
        <v>44419.0</v>
      </c>
      <c r="B11509" s="19">
        <v>958009.0</v>
      </c>
      <c r="C11509" s="19">
        <v>1.0</v>
      </c>
      <c r="D11509" s="42">
        <v>185.3</v>
      </c>
      <c r="E11509" s="43">
        <v>1.0</v>
      </c>
      <c r="F11509" s="19" t="s">
        <v>29</v>
      </c>
      <c r="G11509" s="19" t="s">
        <v>32</v>
      </c>
      <c r="H11509" s="44">
        <v>1.554932118E9</v>
      </c>
      <c r="I11509" s="19" t="s">
        <v>271</v>
      </c>
    </row>
    <row r="11510">
      <c r="A11510" s="41">
        <v>44421.0</v>
      </c>
      <c r="B11510" s="19">
        <v>959888.0</v>
      </c>
      <c r="C11510" s="19">
        <v>1.0</v>
      </c>
      <c r="D11510" s="42">
        <v>114.6</v>
      </c>
      <c r="E11510" s="43">
        <v>1.0</v>
      </c>
      <c r="F11510" s="19" t="s">
        <v>29</v>
      </c>
      <c r="G11510" s="19" t="s">
        <v>32</v>
      </c>
      <c r="H11510" s="44">
        <v>6.866111472E9</v>
      </c>
      <c r="I11510" s="19" t="s">
        <v>275</v>
      </c>
    </row>
    <row r="11511">
      <c r="A11511" s="41">
        <v>44410.0</v>
      </c>
      <c r="B11511" s="19">
        <v>950030.0</v>
      </c>
      <c r="C11511" s="19">
        <v>0.0</v>
      </c>
      <c r="D11511" s="42">
        <v>50.2</v>
      </c>
      <c r="E11511" s="43">
        <v>1.0</v>
      </c>
      <c r="F11511" s="19" t="s">
        <v>29</v>
      </c>
      <c r="G11511" s="19" t="s">
        <v>32</v>
      </c>
      <c r="H11511" s="44">
        <v>6.866111472E9</v>
      </c>
      <c r="I11511" s="19" t="s">
        <v>275</v>
      </c>
    </row>
    <row r="11512">
      <c r="A11512" s="41">
        <v>44414.0</v>
      </c>
      <c r="B11512" s="19">
        <v>954128.0</v>
      </c>
      <c r="C11512" s="19">
        <v>0.0</v>
      </c>
      <c r="D11512" s="42">
        <v>38.4</v>
      </c>
      <c r="E11512" s="43">
        <v>1.0</v>
      </c>
      <c r="F11512" s="19" t="s">
        <v>29</v>
      </c>
      <c r="G11512" s="19" t="s">
        <v>32</v>
      </c>
      <c r="H11512" s="44">
        <v>6.872271806E9</v>
      </c>
      <c r="I11512" s="19" t="s">
        <v>276</v>
      </c>
    </row>
    <row r="11513">
      <c r="A11513" s="41">
        <v>44414.0</v>
      </c>
      <c r="B11513" s="19">
        <v>954241.0</v>
      </c>
      <c r="C11513" s="19">
        <v>1.0</v>
      </c>
      <c r="D11513" s="42">
        <v>37.4</v>
      </c>
      <c r="E11513" s="43">
        <v>1.0</v>
      </c>
      <c r="F11513" s="19" t="s">
        <v>29</v>
      </c>
      <c r="G11513" s="19" t="s">
        <v>32</v>
      </c>
      <c r="H11513" s="44">
        <v>1.1997024228E10</v>
      </c>
      <c r="I11513" s="19" t="s">
        <v>280</v>
      </c>
    </row>
    <row r="11514">
      <c r="A11514" s="41">
        <v>44423.0</v>
      </c>
      <c r="B11514" s="19">
        <v>960786.0</v>
      </c>
      <c r="C11514" s="19">
        <v>0.0</v>
      </c>
      <c r="D11514" s="42">
        <v>61.4</v>
      </c>
      <c r="E11514" s="43">
        <v>1.0</v>
      </c>
      <c r="F11514" s="19" t="s">
        <v>29</v>
      </c>
      <c r="G11514" s="19" t="s">
        <v>32</v>
      </c>
      <c r="H11514" s="44">
        <v>6.872271806E9</v>
      </c>
      <c r="I11514" s="19" t="s">
        <v>276</v>
      </c>
    </row>
    <row r="11515">
      <c r="A11515" s="41">
        <v>44414.0</v>
      </c>
      <c r="B11515" s="19">
        <v>954268.0</v>
      </c>
      <c r="C11515" s="19">
        <v>1.0</v>
      </c>
      <c r="D11515" s="42">
        <v>5.6</v>
      </c>
      <c r="E11515" s="43">
        <v>1.0</v>
      </c>
      <c r="F11515" s="19" t="s">
        <v>29</v>
      </c>
      <c r="G11515" s="19" t="s">
        <v>32</v>
      </c>
      <c r="H11515" s="44">
        <v>1.554932079E9</v>
      </c>
      <c r="I11515" s="19" t="s">
        <v>269</v>
      </c>
    </row>
    <row r="11516">
      <c r="A11516" s="41">
        <v>44414.0</v>
      </c>
      <c r="B11516" s="19">
        <v>954249.0</v>
      </c>
      <c r="C11516" s="19">
        <v>0.0</v>
      </c>
      <c r="D11516" s="42">
        <v>94.4</v>
      </c>
      <c r="E11516" s="43">
        <v>1.0</v>
      </c>
      <c r="F11516" s="19" t="s">
        <v>29</v>
      </c>
      <c r="G11516" s="19" t="s">
        <v>32</v>
      </c>
      <c r="H11516" s="44">
        <v>6.872355548E9</v>
      </c>
      <c r="I11516" s="19" t="s">
        <v>277</v>
      </c>
    </row>
    <row r="11517">
      <c r="A11517" s="41">
        <v>44415.0</v>
      </c>
      <c r="B11517" s="19">
        <v>954724.0</v>
      </c>
      <c r="C11517" s="19">
        <v>0.0</v>
      </c>
      <c r="D11517" s="42">
        <v>38.0</v>
      </c>
      <c r="E11517" s="43">
        <v>1.0</v>
      </c>
      <c r="F11517" s="19" t="s">
        <v>29</v>
      </c>
      <c r="G11517" s="19" t="s">
        <v>32</v>
      </c>
      <c r="H11517" s="44">
        <v>6.866111472E9</v>
      </c>
      <c r="I11517" s="19" t="s">
        <v>275</v>
      </c>
    </row>
    <row r="11518">
      <c r="A11518" s="41">
        <v>44420.0</v>
      </c>
      <c r="B11518" s="19">
        <v>958769.0</v>
      </c>
      <c r="C11518" s="19">
        <v>1.0</v>
      </c>
      <c r="D11518" s="42">
        <v>73.0</v>
      </c>
      <c r="E11518" s="43">
        <v>1.0</v>
      </c>
      <c r="F11518" s="19" t="s">
        <v>29</v>
      </c>
      <c r="G11518" s="19" t="s">
        <v>32</v>
      </c>
      <c r="H11518" s="44">
        <v>6.467292947E9</v>
      </c>
      <c r="I11518" s="19" t="s">
        <v>274</v>
      </c>
    </row>
    <row r="11519">
      <c r="A11519" s="41">
        <v>44421.0</v>
      </c>
      <c r="B11519" s="19">
        <v>959851.0</v>
      </c>
      <c r="C11519" s="19">
        <v>1.0</v>
      </c>
      <c r="D11519" s="42">
        <v>53.4</v>
      </c>
      <c r="E11519" s="43">
        <v>1.0</v>
      </c>
      <c r="F11519" s="19" t="s">
        <v>29</v>
      </c>
      <c r="G11519" s="19" t="s">
        <v>32</v>
      </c>
      <c r="H11519" s="44">
        <v>6.872271806E9</v>
      </c>
      <c r="I11519" s="19" t="s">
        <v>276</v>
      </c>
    </row>
    <row r="11520">
      <c r="A11520" s="41">
        <v>44423.0</v>
      </c>
      <c r="B11520" s="19">
        <v>961154.0</v>
      </c>
      <c r="C11520" s="19">
        <v>0.0</v>
      </c>
      <c r="D11520" s="42">
        <v>26.4</v>
      </c>
      <c r="E11520" s="43">
        <v>1.0</v>
      </c>
      <c r="F11520" s="19" t="s">
        <v>29</v>
      </c>
      <c r="G11520" s="19" t="s">
        <v>32</v>
      </c>
      <c r="H11520" s="44">
        <v>6.467292947E9</v>
      </c>
      <c r="I11520" s="19" t="s">
        <v>274</v>
      </c>
    </row>
    <row r="11521">
      <c r="A11521" s="41">
        <v>44409.0</v>
      </c>
      <c r="B11521" s="19">
        <v>949278.0</v>
      </c>
      <c r="C11521" s="19">
        <v>0.0</v>
      </c>
      <c r="D11521" s="42">
        <v>19.9</v>
      </c>
      <c r="E11521" s="43">
        <v>1.0</v>
      </c>
      <c r="F11521" s="19" t="s">
        <v>29</v>
      </c>
      <c r="G11521" s="19" t="s">
        <v>32</v>
      </c>
      <c r="H11521" s="44">
        <v>1.554932079E9</v>
      </c>
      <c r="I11521" s="19" t="s">
        <v>269</v>
      </c>
    </row>
    <row r="11522">
      <c r="A11522" s="41">
        <v>44411.0</v>
      </c>
      <c r="B11522" s="19">
        <v>951939.0</v>
      </c>
      <c r="C11522" s="19">
        <v>0.0</v>
      </c>
      <c r="D11522" s="42">
        <v>101.2</v>
      </c>
      <c r="E11522" s="43">
        <v>1.0</v>
      </c>
      <c r="F11522" s="19" t="s">
        <v>29</v>
      </c>
      <c r="G11522" s="19" t="s">
        <v>32</v>
      </c>
      <c r="H11522" s="44">
        <v>6.872271806E9</v>
      </c>
      <c r="I11522" s="19" t="s">
        <v>276</v>
      </c>
    </row>
    <row r="11523">
      <c r="A11523" s="41">
        <v>44416.0</v>
      </c>
      <c r="B11523" s="19">
        <v>955926.0</v>
      </c>
      <c r="C11523" s="19">
        <v>0.0</v>
      </c>
      <c r="D11523" s="42">
        <v>34.4</v>
      </c>
      <c r="E11523" s="43">
        <v>1.0</v>
      </c>
      <c r="F11523" s="19" t="s">
        <v>29</v>
      </c>
      <c r="G11523" s="19" t="s">
        <v>32</v>
      </c>
      <c r="H11523" s="44">
        <v>6.866111472E9</v>
      </c>
      <c r="I11523" s="19" t="s">
        <v>275</v>
      </c>
    </row>
    <row r="11524">
      <c r="A11524" s="41">
        <v>44422.0</v>
      </c>
      <c r="B11524" s="19">
        <v>960175.0</v>
      </c>
      <c r="C11524" s="19">
        <v>1.0</v>
      </c>
      <c r="D11524" s="42">
        <v>25.8</v>
      </c>
      <c r="E11524" s="43">
        <v>1.0</v>
      </c>
      <c r="F11524" s="19" t="s">
        <v>29</v>
      </c>
      <c r="G11524" s="19" t="s">
        <v>32</v>
      </c>
      <c r="H11524" s="44">
        <v>1.554932079E9</v>
      </c>
      <c r="I11524" s="19" t="s">
        <v>269</v>
      </c>
    </row>
    <row r="11525">
      <c r="A11525" s="41">
        <v>44412.0</v>
      </c>
      <c r="B11525" s="19">
        <v>952069.0</v>
      </c>
      <c r="C11525" s="19">
        <v>0.0</v>
      </c>
      <c r="D11525" s="42">
        <v>149.3</v>
      </c>
      <c r="E11525" s="43">
        <v>1.0</v>
      </c>
      <c r="F11525" s="19" t="s">
        <v>29</v>
      </c>
      <c r="G11525" s="19" t="s">
        <v>32</v>
      </c>
      <c r="H11525" s="44">
        <v>1.554932079E9</v>
      </c>
      <c r="I11525" s="19" t="s">
        <v>269</v>
      </c>
    </row>
    <row r="11526">
      <c r="A11526" s="41">
        <v>44409.0</v>
      </c>
      <c r="B11526" s="19">
        <v>949160.0</v>
      </c>
      <c r="C11526" s="19">
        <v>1.0</v>
      </c>
      <c r="D11526" s="42">
        <v>153.9</v>
      </c>
      <c r="E11526" s="43">
        <v>1.0</v>
      </c>
      <c r="F11526" s="19" t="s">
        <v>29</v>
      </c>
      <c r="G11526" s="19" t="s">
        <v>32</v>
      </c>
      <c r="H11526" s="44">
        <v>6.866111472E9</v>
      </c>
      <c r="I11526" s="19" t="s">
        <v>275</v>
      </c>
    </row>
    <row r="11527">
      <c r="A11527" s="41">
        <v>44414.0</v>
      </c>
      <c r="B11527" s="19">
        <v>954267.0</v>
      </c>
      <c r="C11527" s="19">
        <v>0.0</v>
      </c>
      <c r="D11527" s="42">
        <v>43.9</v>
      </c>
      <c r="E11527" s="43">
        <v>1.0</v>
      </c>
      <c r="F11527" s="19" t="s">
        <v>29</v>
      </c>
      <c r="G11527" s="19" t="s">
        <v>32</v>
      </c>
      <c r="H11527" s="44">
        <v>6.872271806E9</v>
      </c>
      <c r="I11527" s="19" t="s">
        <v>276</v>
      </c>
    </row>
    <row r="11528">
      <c r="A11528" s="41">
        <v>44417.0</v>
      </c>
      <c r="B11528" s="19">
        <v>956949.0</v>
      </c>
      <c r="C11528" s="19">
        <v>1.0</v>
      </c>
      <c r="D11528" s="42">
        <v>73.0</v>
      </c>
      <c r="E11528" s="43">
        <v>1.0</v>
      </c>
      <c r="F11528" s="19" t="s">
        <v>29</v>
      </c>
      <c r="G11528" s="19" t="s">
        <v>32</v>
      </c>
      <c r="H11528" s="44">
        <v>6.467292947E9</v>
      </c>
      <c r="I11528" s="19" t="s">
        <v>274</v>
      </c>
    </row>
    <row r="11529">
      <c r="A11529" s="41">
        <v>44410.0</v>
      </c>
      <c r="B11529" s="19">
        <v>950565.0</v>
      </c>
      <c r="C11529" s="19">
        <v>1.0</v>
      </c>
      <c r="D11529" s="42">
        <v>109.0</v>
      </c>
      <c r="E11529" s="43">
        <v>1.0</v>
      </c>
      <c r="F11529" s="19" t="s">
        <v>29</v>
      </c>
      <c r="G11529" s="19" t="s">
        <v>32</v>
      </c>
      <c r="H11529" s="44">
        <v>6.872271806E9</v>
      </c>
      <c r="I11529" s="19" t="s">
        <v>276</v>
      </c>
    </row>
    <row r="11530">
      <c r="A11530" s="41">
        <v>44415.0</v>
      </c>
      <c r="B11530" s="19">
        <v>954818.0</v>
      </c>
      <c r="C11530" s="19">
        <v>0.0</v>
      </c>
      <c r="D11530" s="42">
        <v>41.6</v>
      </c>
      <c r="E11530" s="43">
        <v>1.0</v>
      </c>
      <c r="F11530" s="19" t="s">
        <v>29</v>
      </c>
      <c r="G11530" s="19" t="s">
        <v>32</v>
      </c>
      <c r="H11530" s="44">
        <v>6.872271806E9</v>
      </c>
      <c r="I11530" s="19" t="s">
        <v>276</v>
      </c>
    </row>
    <row r="11531">
      <c r="A11531" s="41">
        <v>44423.0</v>
      </c>
      <c r="B11531" s="19">
        <v>960481.0</v>
      </c>
      <c r="C11531" s="19">
        <v>0.0</v>
      </c>
      <c r="D11531" s="42">
        <v>55.0</v>
      </c>
      <c r="E11531" s="43">
        <v>1.0</v>
      </c>
      <c r="F11531" s="19" t="s">
        <v>29</v>
      </c>
      <c r="G11531" s="19" t="s">
        <v>32</v>
      </c>
      <c r="H11531" s="44">
        <v>6.872355548E9</v>
      </c>
      <c r="I11531" s="19" t="s">
        <v>277</v>
      </c>
    </row>
    <row r="11532">
      <c r="A11532" s="41">
        <v>44419.0</v>
      </c>
      <c r="B11532" s="19">
        <v>958261.0</v>
      </c>
      <c r="C11532" s="19">
        <v>0.0</v>
      </c>
      <c r="D11532" s="42">
        <v>7.6</v>
      </c>
      <c r="E11532" s="43">
        <v>1.0</v>
      </c>
      <c r="F11532" s="19" t="s">
        <v>29</v>
      </c>
      <c r="G11532" s="19" t="s">
        <v>32</v>
      </c>
      <c r="H11532" s="44">
        <v>1.554932079E9</v>
      </c>
      <c r="I11532" s="19" t="s">
        <v>269</v>
      </c>
    </row>
    <row r="11533">
      <c r="A11533" s="41">
        <v>44412.0</v>
      </c>
      <c r="B11533" s="19">
        <v>952786.0</v>
      </c>
      <c r="C11533" s="19">
        <v>0.0</v>
      </c>
      <c r="D11533" s="42">
        <v>14.9</v>
      </c>
      <c r="E11533" s="43">
        <v>1.0</v>
      </c>
      <c r="F11533" s="19" t="s">
        <v>29</v>
      </c>
      <c r="G11533" s="19" t="s">
        <v>32</v>
      </c>
      <c r="H11533" s="44">
        <v>6.872271806E9</v>
      </c>
      <c r="I11533" s="19" t="s">
        <v>276</v>
      </c>
    </row>
    <row r="11534">
      <c r="A11534" s="41">
        <v>44412.0</v>
      </c>
      <c r="B11534" s="19">
        <v>952223.0</v>
      </c>
      <c r="C11534" s="19">
        <v>1.0</v>
      </c>
      <c r="D11534" s="42">
        <v>11.3</v>
      </c>
      <c r="E11534" s="43">
        <v>1.0</v>
      </c>
      <c r="F11534" s="19" t="s">
        <v>29</v>
      </c>
      <c r="G11534" s="19" t="s">
        <v>32</v>
      </c>
      <c r="H11534" s="44">
        <v>6.866111472E9</v>
      </c>
      <c r="I11534" s="19" t="s">
        <v>275</v>
      </c>
    </row>
    <row r="11535">
      <c r="A11535" s="41">
        <v>44417.0</v>
      </c>
      <c r="B11535" s="19">
        <v>956562.0</v>
      </c>
      <c r="C11535" s="19">
        <v>1.0</v>
      </c>
      <c r="D11535" s="42">
        <v>34.8</v>
      </c>
      <c r="E11535" s="43">
        <v>1.0</v>
      </c>
      <c r="F11535" s="19" t="s">
        <v>29</v>
      </c>
      <c r="G11535" s="19" t="s">
        <v>32</v>
      </c>
      <c r="H11535" s="44">
        <v>1.554932079E9</v>
      </c>
      <c r="I11535" s="19" t="s">
        <v>269</v>
      </c>
    </row>
    <row r="11536">
      <c r="A11536" s="41">
        <v>44419.0</v>
      </c>
      <c r="B11536" s="19">
        <v>958175.0</v>
      </c>
      <c r="C11536" s="19">
        <v>1.0</v>
      </c>
      <c r="D11536" s="42">
        <v>10.0</v>
      </c>
      <c r="E11536" s="43">
        <v>1.0</v>
      </c>
      <c r="F11536" s="19" t="s">
        <v>29</v>
      </c>
      <c r="G11536" s="19" t="s">
        <v>32</v>
      </c>
      <c r="H11536" s="44">
        <v>1.554932118E9</v>
      </c>
      <c r="I11536" s="19" t="s">
        <v>271</v>
      </c>
    </row>
    <row r="11537">
      <c r="A11537" s="41">
        <v>44420.0</v>
      </c>
      <c r="B11537" s="19">
        <v>959264.0</v>
      </c>
      <c r="C11537" s="19">
        <v>0.0</v>
      </c>
      <c r="D11537" s="42">
        <v>48.9</v>
      </c>
      <c r="E11537" s="43">
        <v>1.0</v>
      </c>
      <c r="F11537" s="19" t="s">
        <v>29</v>
      </c>
      <c r="G11537" s="19" t="s">
        <v>32</v>
      </c>
      <c r="H11537" s="44">
        <v>6.467292947E9</v>
      </c>
      <c r="I11537" s="19" t="s">
        <v>274</v>
      </c>
    </row>
    <row r="11538">
      <c r="A11538" s="41">
        <v>44421.0</v>
      </c>
      <c r="B11538" s="19">
        <v>959738.0</v>
      </c>
      <c r="C11538" s="19">
        <v>0.0</v>
      </c>
      <c r="D11538" s="42">
        <v>50.5</v>
      </c>
      <c r="E11538" s="43">
        <v>1.0</v>
      </c>
      <c r="F11538" s="19" t="s">
        <v>29</v>
      </c>
      <c r="G11538" s="19" t="s">
        <v>32</v>
      </c>
      <c r="H11538" s="44">
        <v>1.1997024228E10</v>
      </c>
      <c r="I11538" s="19" t="s">
        <v>280</v>
      </c>
    </row>
    <row r="11539">
      <c r="A11539" s="41">
        <v>44411.0</v>
      </c>
      <c r="B11539" s="19">
        <v>951509.0</v>
      </c>
      <c r="C11539" s="19">
        <v>1.0</v>
      </c>
      <c r="D11539" s="42">
        <v>14.8</v>
      </c>
      <c r="E11539" s="43">
        <v>1.0</v>
      </c>
      <c r="F11539" s="19" t="s">
        <v>29</v>
      </c>
      <c r="G11539" s="19" t="s">
        <v>32</v>
      </c>
      <c r="H11539" s="44">
        <v>6.866111472E9</v>
      </c>
      <c r="I11539" s="19" t="s">
        <v>275</v>
      </c>
    </row>
    <row r="11540">
      <c r="A11540" s="41">
        <v>44412.0</v>
      </c>
      <c r="B11540" s="19">
        <v>952375.0</v>
      </c>
      <c r="C11540" s="19">
        <v>0.0</v>
      </c>
      <c r="D11540" s="42">
        <v>65.6</v>
      </c>
      <c r="E11540" s="43">
        <v>1.0</v>
      </c>
      <c r="F11540" s="19" t="s">
        <v>29</v>
      </c>
      <c r="G11540" s="19" t="s">
        <v>32</v>
      </c>
      <c r="H11540" s="44">
        <v>6.872355548E9</v>
      </c>
      <c r="I11540" s="19" t="s">
        <v>277</v>
      </c>
    </row>
    <row r="11541">
      <c r="A11541" s="41">
        <v>44415.0</v>
      </c>
      <c r="B11541" s="19">
        <v>955160.0</v>
      </c>
      <c r="C11541" s="19">
        <v>0.0</v>
      </c>
      <c r="D11541" s="42">
        <v>31.2</v>
      </c>
      <c r="E11541" s="43">
        <v>1.0</v>
      </c>
      <c r="F11541" s="19" t="s">
        <v>29</v>
      </c>
      <c r="G11541" s="19" t="s">
        <v>32</v>
      </c>
      <c r="H11541" s="44">
        <v>6.866111472E9</v>
      </c>
      <c r="I11541" s="19" t="s">
        <v>275</v>
      </c>
    </row>
    <row r="11542">
      <c r="A11542" s="41">
        <v>44420.0</v>
      </c>
      <c r="B11542" s="19">
        <v>958975.0</v>
      </c>
      <c r="C11542" s="19">
        <v>0.0</v>
      </c>
      <c r="D11542" s="42">
        <v>66.9</v>
      </c>
      <c r="E11542" s="43">
        <v>1.0</v>
      </c>
      <c r="F11542" s="19" t="s">
        <v>29</v>
      </c>
      <c r="G11542" s="19" t="s">
        <v>32</v>
      </c>
      <c r="H11542" s="44">
        <v>1.554932118E9</v>
      </c>
      <c r="I11542" s="19" t="s">
        <v>271</v>
      </c>
    </row>
    <row r="11543">
      <c r="A11543" s="41">
        <v>44411.0</v>
      </c>
      <c r="B11543" s="19">
        <v>951665.0</v>
      </c>
      <c r="C11543" s="19">
        <v>0.0</v>
      </c>
      <c r="D11543" s="42">
        <v>30.0</v>
      </c>
      <c r="E11543" s="43">
        <v>1.0</v>
      </c>
      <c r="F11543" s="19" t="s">
        <v>29</v>
      </c>
      <c r="G11543" s="19" t="s">
        <v>32</v>
      </c>
      <c r="H11543" s="44">
        <v>6.872355548E9</v>
      </c>
      <c r="I11543" s="19" t="s">
        <v>277</v>
      </c>
    </row>
    <row r="11544">
      <c r="A11544" s="41">
        <v>44417.0</v>
      </c>
      <c r="B11544" s="19">
        <v>956851.0</v>
      </c>
      <c r="C11544" s="19">
        <v>0.0</v>
      </c>
      <c r="D11544" s="42">
        <v>8.8</v>
      </c>
      <c r="E11544" s="43">
        <v>1.0</v>
      </c>
      <c r="F11544" s="19" t="s">
        <v>29</v>
      </c>
      <c r="G11544" s="19" t="s">
        <v>32</v>
      </c>
      <c r="H11544" s="44">
        <v>1.554932118E9</v>
      </c>
      <c r="I11544" s="19" t="s">
        <v>271</v>
      </c>
    </row>
    <row r="11545">
      <c r="A11545" s="41">
        <v>44423.0</v>
      </c>
      <c r="B11545" s="19">
        <v>960825.0</v>
      </c>
      <c r="C11545" s="19">
        <v>1.0</v>
      </c>
      <c r="D11545" s="42">
        <v>37.6</v>
      </c>
      <c r="E11545" s="43">
        <v>1.0</v>
      </c>
      <c r="F11545" s="19" t="s">
        <v>29</v>
      </c>
      <c r="G11545" s="19" t="s">
        <v>32</v>
      </c>
      <c r="H11545" s="44">
        <v>6.467292947E9</v>
      </c>
      <c r="I11545" s="19" t="s">
        <v>274</v>
      </c>
    </row>
    <row r="11546">
      <c r="A11546" s="41">
        <v>44412.0</v>
      </c>
      <c r="B11546" s="19">
        <v>952227.0</v>
      </c>
      <c r="C11546" s="19">
        <v>0.0</v>
      </c>
      <c r="D11546" s="42">
        <v>21.3</v>
      </c>
      <c r="E11546" s="43">
        <v>1.0</v>
      </c>
      <c r="F11546" s="19" t="s">
        <v>29</v>
      </c>
      <c r="G11546" s="19" t="s">
        <v>32</v>
      </c>
      <c r="H11546" s="44">
        <v>1.554932127E9</v>
      </c>
      <c r="I11546" s="19" t="s">
        <v>272</v>
      </c>
    </row>
    <row r="11547">
      <c r="A11547" s="41">
        <v>44412.0</v>
      </c>
      <c r="B11547" s="19">
        <v>952147.0</v>
      </c>
      <c r="C11547" s="19">
        <v>1.0</v>
      </c>
      <c r="D11547" s="42">
        <v>4.5</v>
      </c>
      <c r="E11547" s="43">
        <v>1.0</v>
      </c>
      <c r="F11547" s="19" t="s">
        <v>29</v>
      </c>
      <c r="G11547" s="19" t="s">
        <v>32</v>
      </c>
      <c r="H11547" s="44">
        <v>1.554932079E9</v>
      </c>
      <c r="I11547" s="19" t="s">
        <v>269</v>
      </c>
    </row>
    <row r="11548">
      <c r="A11548" s="41">
        <v>44414.0</v>
      </c>
      <c r="B11548" s="19">
        <v>954376.0</v>
      </c>
      <c r="C11548" s="19">
        <v>0.0</v>
      </c>
      <c r="D11548" s="42">
        <v>19.7</v>
      </c>
      <c r="E11548" s="43">
        <v>1.0</v>
      </c>
      <c r="F11548" s="19" t="s">
        <v>29</v>
      </c>
      <c r="G11548" s="19" t="s">
        <v>32</v>
      </c>
      <c r="H11548" s="44">
        <v>1.554932079E9</v>
      </c>
      <c r="I11548" s="19" t="s">
        <v>269</v>
      </c>
    </row>
    <row r="11549">
      <c r="A11549" s="41">
        <v>44415.0</v>
      </c>
      <c r="B11549" s="19">
        <v>954755.0</v>
      </c>
      <c r="C11549" s="19">
        <v>1.0</v>
      </c>
      <c r="D11549" s="42">
        <v>19.2</v>
      </c>
      <c r="E11549" s="43">
        <v>1.0</v>
      </c>
      <c r="F11549" s="19" t="s">
        <v>29</v>
      </c>
      <c r="G11549" s="19" t="s">
        <v>32</v>
      </c>
      <c r="H11549" s="44">
        <v>1.554932118E9</v>
      </c>
      <c r="I11549" s="19" t="s">
        <v>271</v>
      </c>
    </row>
    <row r="11550">
      <c r="A11550" s="41">
        <v>44411.0</v>
      </c>
      <c r="B11550" s="19">
        <v>951712.0</v>
      </c>
      <c r="C11550" s="19">
        <v>1.0</v>
      </c>
      <c r="D11550" s="42">
        <v>66.1</v>
      </c>
      <c r="E11550" s="43">
        <v>1.0</v>
      </c>
      <c r="F11550" s="19" t="s">
        <v>29</v>
      </c>
      <c r="G11550" s="19" t="s">
        <v>32</v>
      </c>
      <c r="H11550" s="44">
        <v>1.554932127E9</v>
      </c>
      <c r="I11550" s="19" t="s">
        <v>272</v>
      </c>
    </row>
    <row r="11551">
      <c r="A11551" s="41">
        <v>44411.0</v>
      </c>
      <c r="B11551" s="19">
        <v>951267.0</v>
      </c>
      <c r="C11551" s="19">
        <v>0.0</v>
      </c>
      <c r="D11551" s="42">
        <v>52.4</v>
      </c>
      <c r="E11551" s="43">
        <v>1.0</v>
      </c>
      <c r="F11551" s="19" t="s">
        <v>29</v>
      </c>
      <c r="G11551" s="19" t="s">
        <v>32</v>
      </c>
      <c r="H11551" s="44">
        <v>6.866111472E9</v>
      </c>
      <c r="I11551" s="19" t="s">
        <v>275</v>
      </c>
    </row>
    <row r="11552">
      <c r="A11552" s="41">
        <v>44413.0</v>
      </c>
      <c r="B11552" s="19">
        <v>952989.0</v>
      </c>
      <c r="C11552" s="19">
        <v>0.0</v>
      </c>
      <c r="D11552" s="42">
        <v>41.4</v>
      </c>
      <c r="E11552" s="43">
        <v>1.0</v>
      </c>
      <c r="F11552" s="19" t="s">
        <v>29</v>
      </c>
      <c r="G11552" s="19" t="s">
        <v>32</v>
      </c>
      <c r="H11552" s="44">
        <v>6.866111472E9</v>
      </c>
      <c r="I11552" s="19" t="s">
        <v>275</v>
      </c>
    </row>
    <row r="11553">
      <c r="A11553" s="41">
        <v>44415.0</v>
      </c>
      <c r="B11553" s="19">
        <v>955070.0</v>
      </c>
      <c r="C11553" s="19">
        <v>1.0</v>
      </c>
      <c r="D11553" s="42">
        <v>64.9</v>
      </c>
      <c r="E11553" s="43">
        <v>1.0</v>
      </c>
      <c r="F11553" s="19" t="s">
        <v>29</v>
      </c>
      <c r="G11553" s="19" t="s">
        <v>32</v>
      </c>
      <c r="H11553" s="44">
        <v>6.872271806E9</v>
      </c>
      <c r="I11553" s="19" t="s">
        <v>276</v>
      </c>
    </row>
    <row r="11554">
      <c r="A11554" s="41">
        <v>44417.0</v>
      </c>
      <c r="B11554" s="19">
        <v>956375.0</v>
      </c>
      <c r="C11554" s="19">
        <v>0.0</v>
      </c>
      <c r="D11554" s="42">
        <v>9.8</v>
      </c>
      <c r="E11554" s="43">
        <v>1.0</v>
      </c>
      <c r="F11554" s="19" t="s">
        <v>29</v>
      </c>
      <c r="G11554" s="19" t="s">
        <v>32</v>
      </c>
      <c r="H11554" s="44">
        <v>6.866111472E9</v>
      </c>
      <c r="I11554" s="19" t="s">
        <v>275</v>
      </c>
    </row>
    <row r="11555">
      <c r="A11555" s="41">
        <v>44419.0</v>
      </c>
      <c r="B11555" s="19">
        <v>958525.0</v>
      </c>
      <c r="C11555" s="19">
        <v>0.0</v>
      </c>
      <c r="D11555" s="42">
        <v>8.5</v>
      </c>
      <c r="E11555" s="43">
        <v>1.0</v>
      </c>
      <c r="F11555" s="19" t="s">
        <v>29</v>
      </c>
      <c r="G11555" s="19" t="s">
        <v>32</v>
      </c>
      <c r="H11555" s="44">
        <v>1.554932118E9</v>
      </c>
      <c r="I11555" s="19" t="s">
        <v>271</v>
      </c>
    </row>
    <row r="11556">
      <c r="A11556" s="41">
        <v>44412.0</v>
      </c>
      <c r="B11556" s="19">
        <v>952539.0</v>
      </c>
      <c r="C11556" s="19">
        <v>0.0</v>
      </c>
      <c r="D11556" s="42">
        <v>57.4</v>
      </c>
      <c r="E11556" s="43">
        <v>1.0</v>
      </c>
      <c r="F11556" s="19" t="s">
        <v>29</v>
      </c>
      <c r="G11556" s="19" t="s">
        <v>32</v>
      </c>
      <c r="H11556" s="44">
        <v>6.872271806E9</v>
      </c>
      <c r="I11556" s="19" t="s">
        <v>276</v>
      </c>
    </row>
    <row r="11557">
      <c r="A11557" s="41">
        <v>44419.0</v>
      </c>
      <c r="B11557" s="19">
        <v>958069.0</v>
      </c>
      <c r="C11557" s="19">
        <v>0.0</v>
      </c>
      <c r="D11557" s="42">
        <v>42.0</v>
      </c>
      <c r="E11557" s="43">
        <v>1.0</v>
      </c>
      <c r="F11557" s="19" t="s">
        <v>29</v>
      </c>
      <c r="G11557" s="19" t="s">
        <v>32</v>
      </c>
      <c r="H11557" s="44">
        <v>6.467292947E9</v>
      </c>
      <c r="I11557" s="19" t="s">
        <v>274</v>
      </c>
    </row>
    <row r="11558">
      <c r="A11558" s="41">
        <v>44420.0</v>
      </c>
      <c r="B11558" s="19">
        <v>959156.0</v>
      </c>
      <c r="C11558" s="19">
        <v>0.0</v>
      </c>
      <c r="D11558" s="42">
        <v>20.1</v>
      </c>
      <c r="E11558" s="43">
        <v>1.0</v>
      </c>
      <c r="F11558" s="19" t="s">
        <v>29</v>
      </c>
      <c r="G11558" s="19" t="s">
        <v>32</v>
      </c>
      <c r="H11558" s="44">
        <v>6.866111472E9</v>
      </c>
      <c r="I11558" s="19" t="s">
        <v>275</v>
      </c>
    </row>
    <row r="11559">
      <c r="A11559" s="41">
        <v>44422.0</v>
      </c>
      <c r="B11559" s="19">
        <v>960233.0</v>
      </c>
      <c r="C11559" s="19">
        <v>1.0</v>
      </c>
      <c r="D11559" s="42">
        <v>39.4</v>
      </c>
      <c r="E11559" s="43">
        <v>1.0</v>
      </c>
      <c r="F11559" s="19" t="s">
        <v>29</v>
      </c>
      <c r="G11559" s="19" t="s">
        <v>32</v>
      </c>
      <c r="H11559" s="44">
        <v>1.554932109E9</v>
      </c>
      <c r="I11559" s="19" t="s">
        <v>270</v>
      </c>
    </row>
    <row r="11560">
      <c r="A11560" s="41">
        <v>44410.0</v>
      </c>
      <c r="B11560" s="19">
        <v>950699.0</v>
      </c>
      <c r="C11560" s="19">
        <v>0.0</v>
      </c>
      <c r="D11560" s="42">
        <v>12.5</v>
      </c>
      <c r="E11560" s="43">
        <v>1.0</v>
      </c>
      <c r="F11560" s="19" t="s">
        <v>29</v>
      </c>
      <c r="G11560" s="19" t="s">
        <v>32</v>
      </c>
      <c r="H11560" s="44">
        <v>1.554932079E9</v>
      </c>
      <c r="I11560" s="19" t="s">
        <v>269</v>
      </c>
    </row>
    <row r="11561">
      <c r="A11561" s="41">
        <v>44411.0</v>
      </c>
      <c r="B11561" s="19">
        <v>951263.0</v>
      </c>
      <c r="C11561" s="19">
        <v>1.0</v>
      </c>
      <c r="D11561" s="42">
        <v>33.6</v>
      </c>
      <c r="E11561" s="43">
        <v>1.0</v>
      </c>
      <c r="F11561" s="19" t="s">
        <v>29</v>
      </c>
      <c r="G11561" s="19" t="s">
        <v>32</v>
      </c>
      <c r="H11561" s="44">
        <v>6.866111472E9</v>
      </c>
      <c r="I11561" s="19" t="s">
        <v>275</v>
      </c>
    </row>
    <row r="11562">
      <c r="A11562" s="41">
        <v>44411.0</v>
      </c>
      <c r="B11562" s="19">
        <v>951520.0</v>
      </c>
      <c r="C11562" s="19">
        <v>0.0</v>
      </c>
      <c r="D11562" s="42">
        <v>55.2</v>
      </c>
      <c r="E11562" s="43">
        <v>1.0</v>
      </c>
      <c r="F11562" s="19" t="s">
        <v>29</v>
      </c>
      <c r="G11562" s="19" t="s">
        <v>32</v>
      </c>
      <c r="H11562" s="44">
        <v>6.866111472E9</v>
      </c>
      <c r="I11562" s="19" t="s">
        <v>275</v>
      </c>
    </row>
    <row r="11563">
      <c r="A11563" s="41">
        <v>44412.0</v>
      </c>
      <c r="B11563" s="19">
        <v>951980.0</v>
      </c>
      <c r="C11563" s="19">
        <v>0.0</v>
      </c>
      <c r="D11563" s="42">
        <v>35.3</v>
      </c>
      <c r="E11563" s="43">
        <v>1.0</v>
      </c>
      <c r="F11563" s="19" t="s">
        <v>29</v>
      </c>
      <c r="G11563" s="19" t="s">
        <v>32</v>
      </c>
      <c r="H11563" s="44">
        <v>1.554932079E9</v>
      </c>
      <c r="I11563" s="19" t="s">
        <v>269</v>
      </c>
    </row>
    <row r="11564">
      <c r="A11564" s="41">
        <v>44412.0</v>
      </c>
      <c r="B11564" s="19">
        <v>952105.0</v>
      </c>
      <c r="C11564" s="19">
        <v>1.0</v>
      </c>
      <c r="D11564" s="42">
        <v>41.3</v>
      </c>
      <c r="E11564" s="43">
        <v>1.0</v>
      </c>
      <c r="F11564" s="19" t="s">
        <v>29</v>
      </c>
      <c r="G11564" s="19" t="s">
        <v>32</v>
      </c>
      <c r="H11564" s="44">
        <v>6.866111472E9</v>
      </c>
      <c r="I11564" s="19" t="s">
        <v>275</v>
      </c>
    </row>
    <row r="11565">
      <c r="A11565" s="41">
        <v>44413.0</v>
      </c>
      <c r="B11565" s="19">
        <v>953509.0</v>
      </c>
      <c r="C11565" s="19">
        <v>0.0</v>
      </c>
      <c r="D11565" s="42">
        <v>28.3</v>
      </c>
      <c r="E11565" s="43">
        <v>1.0</v>
      </c>
      <c r="F11565" s="19" t="s">
        <v>29</v>
      </c>
      <c r="G11565" s="19" t="s">
        <v>32</v>
      </c>
      <c r="H11565" s="44">
        <v>1.554932109E9</v>
      </c>
      <c r="I11565" s="19" t="s">
        <v>270</v>
      </c>
    </row>
    <row r="11566">
      <c r="A11566" s="41">
        <v>44417.0</v>
      </c>
      <c r="B11566" s="19">
        <v>957130.0</v>
      </c>
      <c r="C11566" s="19">
        <v>0.0</v>
      </c>
      <c r="D11566" s="42">
        <v>16.7</v>
      </c>
      <c r="E11566" s="43">
        <v>1.0</v>
      </c>
      <c r="F11566" s="19" t="s">
        <v>29</v>
      </c>
      <c r="G11566" s="19" t="s">
        <v>32</v>
      </c>
      <c r="H11566" s="44">
        <v>6.872271806E9</v>
      </c>
      <c r="I11566" s="19" t="s">
        <v>276</v>
      </c>
    </row>
    <row r="11567">
      <c r="A11567" s="41">
        <v>44411.0</v>
      </c>
      <c r="B11567" s="19">
        <v>951290.0</v>
      </c>
      <c r="C11567" s="19">
        <v>0.0</v>
      </c>
      <c r="D11567" s="42">
        <v>14.1</v>
      </c>
      <c r="E11567" s="43">
        <v>1.0</v>
      </c>
      <c r="F11567" s="19" t="s">
        <v>29</v>
      </c>
      <c r="G11567" s="19" t="s">
        <v>32</v>
      </c>
      <c r="H11567" s="44">
        <v>6.872355548E9</v>
      </c>
      <c r="I11567" s="19" t="s">
        <v>277</v>
      </c>
    </row>
    <row r="11568">
      <c r="A11568" s="41">
        <v>44414.0</v>
      </c>
      <c r="B11568" s="19">
        <v>954177.0</v>
      </c>
      <c r="C11568" s="19">
        <v>0.0</v>
      </c>
      <c r="D11568" s="42">
        <v>49.9</v>
      </c>
      <c r="E11568" s="43">
        <v>1.0</v>
      </c>
      <c r="F11568" s="19" t="s">
        <v>29</v>
      </c>
      <c r="G11568" s="19" t="s">
        <v>32</v>
      </c>
      <c r="H11568" s="44">
        <v>6.872271806E9</v>
      </c>
      <c r="I11568" s="19" t="s">
        <v>276</v>
      </c>
    </row>
    <row r="11569">
      <c r="A11569" s="41">
        <v>44417.0</v>
      </c>
      <c r="B11569" s="19">
        <v>956858.0</v>
      </c>
      <c r="C11569" s="19">
        <v>1.0</v>
      </c>
      <c r="D11569" s="42">
        <v>132.4</v>
      </c>
      <c r="E11569" s="43">
        <v>1.0</v>
      </c>
      <c r="F11569" s="19" t="s">
        <v>29</v>
      </c>
      <c r="G11569" s="19" t="s">
        <v>32</v>
      </c>
      <c r="H11569" s="44">
        <v>6.872271806E9</v>
      </c>
      <c r="I11569" s="19" t="s">
        <v>276</v>
      </c>
    </row>
    <row r="11570">
      <c r="A11570" s="41">
        <v>44421.0</v>
      </c>
      <c r="B11570" s="19">
        <v>959904.0</v>
      </c>
      <c r="C11570" s="19">
        <v>1.0</v>
      </c>
      <c r="D11570" s="42">
        <v>131.7</v>
      </c>
      <c r="E11570" s="43">
        <v>1.0</v>
      </c>
      <c r="F11570" s="19" t="s">
        <v>29</v>
      </c>
      <c r="G11570" s="19" t="s">
        <v>32</v>
      </c>
      <c r="H11570" s="44">
        <v>6.872271806E9</v>
      </c>
      <c r="I11570" s="19" t="s">
        <v>276</v>
      </c>
    </row>
    <row r="11571">
      <c r="A11571" s="41">
        <v>44411.0</v>
      </c>
      <c r="B11571" s="19">
        <v>951526.0</v>
      </c>
      <c r="C11571" s="19">
        <v>1.0</v>
      </c>
      <c r="D11571" s="42">
        <v>35.7</v>
      </c>
      <c r="E11571" s="43">
        <v>1.0</v>
      </c>
      <c r="F11571" s="19" t="s">
        <v>29</v>
      </c>
      <c r="G11571" s="19" t="s">
        <v>32</v>
      </c>
      <c r="H11571" s="44">
        <v>6.872271806E9</v>
      </c>
      <c r="I11571" s="19" t="s">
        <v>276</v>
      </c>
    </row>
    <row r="11572">
      <c r="A11572" s="41">
        <v>44413.0</v>
      </c>
      <c r="B11572" s="19">
        <v>952892.0</v>
      </c>
      <c r="C11572" s="19">
        <v>0.0</v>
      </c>
      <c r="D11572" s="42">
        <v>169.8</v>
      </c>
      <c r="E11572" s="43">
        <v>1.0</v>
      </c>
      <c r="F11572" s="19" t="s">
        <v>29</v>
      </c>
      <c r="G11572" s="19" t="s">
        <v>32</v>
      </c>
      <c r="H11572" s="44">
        <v>6.866111472E9</v>
      </c>
      <c r="I11572" s="19" t="s">
        <v>275</v>
      </c>
    </row>
    <row r="11573">
      <c r="A11573" s="41">
        <v>44418.0</v>
      </c>
      <c r="B11573" s="19">
        <v>957549.0</v>
      </c>
      <c r="C11573" s="19">
        <v>1.0</v>
      </c>
      <c r="D11573" s="42">
        <v>11.2</v>
      </c>
      <c r="E11573" s="43">
        <v>1.0</v>
      </c>
      <c r="F11573" s="19" t="s">
        <v>29</v>
      </c>
      <c r="G11573" s="19" t="s">
        <v>32</v>
      </c>
      <c r="H11573" s="44">
        <v>1.554932118E9</v>
      </c>
      <c r="I11573" s="19" t="s">
        <v>271</v>
      </c>
    </row>
    <row r="11574">
      <c r="A11574" s="41">
        <v>44421.0</v>
      </c>
      <c r="B11574" s="19">
        <v>959811.0</v>
      </c>
      <c r="C11574" s="19">
        <v>1.0</v>
      </c>
      <c r="D11574" s="42">
        <v>38.9</v>
      </c>
      <c r="E11574" s="43">
        <v>1.0</v>
      </c>
      <c r="F11574" s="19" t="s">
        <v>29</v>
      </c>
      <c r="G11574" s="19" t="s">
        <v>32</v>
      </c>
      <c r="H11574" s="44">
        <v>6.866111472E9</v>
      </c>
      <c r="I11574" s="19" t="s">
        <v>275</v>
      </c>
    </row>
    <row r="11575">
      <c r="A11575" s="41">
        <v>44423.0</v>
      </c>
      <c r="B11575" s="19">
        <v>960623.0</v>
      </c>
      <c r="C11575" s="19">
        <v>0.0</v>
      </c>
      <c r="D11575" s="42">
        <v>36.2</v>
      </c>
      <c r="E11575" s="43">
        <v>1.0</v>
      </c>
      <c r="F11575" s="19" t="s">
        <v>29</v>
      </c>
      <c r="G11575" s="19" t="s">
        <v>32</v>
      </c>
      <c r="H11575" s="44">
        <v>6.866111472E9</v>
      </c>
      <c r="I11575" s="19" t="s">
        <v>275</v>
      </c>
    </row>
    <row r="11576">
      <c r="A11576" s="41">
        <v>44413.0</v>
      </c>
      <c r="B11576" s="19">
        <v>953955.0</v>
      </c>
      <c r="C11576" s="19">
        <v>0.0</v>
      </c>
      <c r="D11576" s="42">
        <v>11.4</v>
      </c>
      <c r="E11576" s="43">
        <v>1.0</v>
      </c>
      <c r="F11576" s="19" t="s">
        <v>29</v>
      </c>
      <c r="G11576" s="19" t="s">
        <v>32</v>
      </c>
      <c r="H11576" s="44">
        <v>6.872355548E9</v>
      </c>
      <c r="I11576" s="19" t="s">
        <v>277</v>
      </c>
    </row>
    <row r="11577">
      <c r="A11577" s="41">
        <v>44415.0</v>
      </c>
      <c r="B11577" s="19">
        <v>954626.0</v>
      </c>
      <c r="C11577" s="19">
        <v>0.0</v>
      </c>
      <c r="D11577" s="42">
        <v>25.1</v>
      </c>
      <c r="E11577" s="43">
        <v>1.0</v>
      </c>
      <c r="F11577" s="19" t="s">
        <v>29</v>
      </c>
      <c r="G11577" s="19" t="s">
        <v>32</v>
      </c>
      <c r="H11577" s="44">
        <v>6.866111472E9</v>
      </c>
      <c r="I11577" s="19" t="s">
        <v>275</v>
      </c>
    </row>
    <row r="11578">
      <c r="A11578" s="41">
        <v>44420.0</v>
      </c>
      <c r="B11578" s="19">
        <v>958903.0</v>
      </c>
      <c r="C11578" s="19">
        <v>1.0</v>
      </c>
      <c r="D11578" s="42">
        <v>13.7</v>
      </c>
      <c r="E11578" s="43">
        <v>1.0</v>
      </c>
      <c r="F11578" s="19" t="s">
        <v>29</v>
      </c>
      <c r="G11578" s="19" t="s">
        <v>32</v>
      </c>
      <c r="H11578" s="44">
        <v>6.866111472E9</v>
      </c>
      <c r="I11578" s="19" t="s">
        <v>275</v>
      </c>
    </row>
    <row r="11579">
      <c r="A11579" s="41">
        <v>44421.0</v>
      </c>
      <c r="B11579" s="19">
        <v>959731.0</v>
      </c>
      <c r="C11579" s="19">
        <v>0.0</v>
      </c>
      <c r="D11579" s="42">
        <v>90.6</v>
      </c>
      <c r="E11579" s="43">
        <v>1.0</v>
      </c>
      <c r="F11579" s="19" t="s">
        <v>29</v>
      </c>
      <c r="G11579" s="19" t="s">
        <v>32</v>
      </c>
      <c r="H11579" s="44">
        <v>1.554932109E9</v>
      </c>
      <c r="I11579" s="19" t="s">
        <v>270</v>
      </c>
    </row>
    <row r="11580">
      <c r="A11580" s="41">
        <v>44410.0</v>
      </c>
      <c r="B11580" s="19">
        <v>950891.0</v>
      </c>
      <c r="C11580" s="19">
        <v>0.0</v>
      </c>
      <c r="D11580" s="42">
        <v>17.4</v>
      </c>
      <c r="E11580" s="43">
        <v>1.0</v>
      </c>
      <c r="F11580" s="19" t="s">
        <v>29</v>
      </c>
      <c r="G11580" s="19" t="s">
        <v>32</v>
      </c>
      <c r="H11580" s="44">
        <v>1.554932127E9</v>
      </c>
      <c r="I11580" s="19" t="s">
        <v>272</v>
      </c>
    </row>
    <row r="11581">
      <c r="A11581" s="41">
        <v>44413.0</v>
      </c>
      <c r="B11581" s="19">
        <v>953984.0</v>
      </c>
      <c r="C11581" s="19">
        <v>0.0</v>
      </c>
      <c r="D11581" s="42">
        <v>34.2</v>
      </c>
      <c r="E11581" s="43">
        <v>1.0</v>
      </c>
      <c r="F11581" s="19" t="s">
        <v>29</v>
      </c>
      <c r="G11581" s="19" t="s">
        <v>32</v>
      </c>
      <c r="H11581" s="44">
        <v>6.866111472E9</v>
      </c>
      <c r="I11581" s="19" t="s">
        <v>275</v>
      </c>
    </row>
    <row r="11582">
      <c r="A11582" s="41">
        <v>44416.0</v>
      </c>
      <c r="B11582" s="19">
        <v>955795.0</v>
      </c>
      <c r="C11582" s="19">
        <v>0.0</v>
      </c>
      <c r="D11582" s="42">
        <v>95.9</v>
      </c>
      <c r="E11582" s="43">
        <v>1.0</v>
      </c>
      <c r="F11582" s="19" t="s">
        <v>29</v>
      </c>
      <c r="G11582" s="19" t="s">
        <v>32</v>
      </c>
      <c r="H11582" s="44">
        <v>1.554932118E9</v>
      </c>
      <c r="I11582" s="19" t="s">
        <v>271</v>
      </c>
    </row>
    <row r="11583">
      <c r="A11583" s="41">
        <v>44416.0</v>
      </c>
      <c r="B11583" s="19">
        <v>955780.0</v>
      </c>
      <c r="C11583" s="19">
        <v>1.0</v>
      </c>
      <c r="D11583" s="42">
        <v>95.9</v>
      </c>
      <c r="E11583" s="43">
        <v>1.0</v>
      </c>
      <c r="F11583" s="19" t="s">
        <v>29</v>
      </c>
      <c r="G11583" s="19" t="s">
        <v>32</v>
      </c>
      <c r="H11583" s="44">
        <v>1.554932118E9</v>
      </c>
      <c r="I11583" s="19" t="s">
        <v>271</v>
      </c>
    </row>
    <row r="11584">
      <c r="A11584" s="41">
        <v>44420.0</v>
      </c>
      <c r="B11584" s="19">
        <v>959367.0</v>
      </c>
      <c r="C11584" s="19">
        <v>1.0</v>
      </c>
      <c r="D11584" s="42">
        <v>72.0</v>
      </c>
      <c r="E11584" s="43">
        <v>1.0</v>
      </c>
      <c r="F11584" s="19" t="s">
        <v>29</v>
      </c>
      <c r="G11584" s="19" t="s">
        <v>32</v>
      </c>
      <c r="H11584" s="44">
        <v>1.554932127E9</v>
      </c>
      <c r="I11584" s="19" t="s">
        <v>272</v>
      </c>
    </row>
    <row r="11585">
      <c r="A11585" s="41">
        <v>44420.0</v>
      </c>
      <c r="B11585" s="19">
        <v>959244.0</v>
      </c>
      <c r="C11585" s="19">
        <v>0.0</v>
      </c>
      <c r="D11585" s="42">
        <v>4.4</v>
      </c>
      <c r="E11585" s="43">
        <v>1.0</v>
      </c>
      <c r="F11585" s="19" t="s">
        <v>29</v>
      </c>
      <c r="G11585" s="19" t="s">
        <v>32</v>
      </c>
      <c r="H11585" s="44">
        <v>1.554932118E9</v>
      </c>
      <c r="I11585" s="19" t="s">
        <v>271</v>
      </c>
    </row>
    <row r="11586">
      <c r="A11586" s="41">
        <v>44410.0</v>
      </c>
      <c r="B11586" s="19">
        <v>950306.0</v>
      </c>
      <c r="C11586" s="19">
        <v>1.0</v>
      </c>
      <c r="D11586" s="42">
        <v>35.0</v>
      </c>
      <c r="E11586" s="43">
        <v>1.0</v>
      </c>
      <c r="F11586" s="19" t="s">
        <v>29</v>
      </c>
      <c r="G11586" s="19" t="s">
        <v>32</v>
      </c>
      <c r="H11586" s="44">
        <v>6.872355548E9</v>
      </c>
      <c r="I11586" s="19" t="s">
        <v>277</v>
      </c>
    </row>
    <row r="11587">
      <c r="A11587" s="41">
        <v>44411.0</v>
      </c>
      <c r="B11587" s="19">
        <v>951748.0</v>
      </c>
      <c r="C11587" s="19">
        <v>0.0</v>
      </c>
      <c r="D11587" s="42">
        <v>14.8</v>
      </c>
      <c r="E11587" s="43">
        <v>1.0</v>
      </c>
      <c r="F11587" s="19" t="s">
        <v>29</v>
      </c>
      <c r="G11587" s="19" t="s">
        <v>32</v>
      </c>
      <c r="H11587" s="44">
        <v>6.872271806E9</v>
      </c>
      <c r="I11587" s="19" t="s">
        <v>276</v>
      </c>
    </row>
    <row r="11588">
      <c r="A11588" s="41">
        <v>44418.0</v>
      </c>
      <c r="B11588" s="19">
        <v>957437.0</v>
      </c>
      <c r="C11588" s="19">
        <v>1.0</v>
      </c>
      <c r="D11588" s="42">
        <v>68.8</v>
      </c>
      <c r="E11588" s="43">
        <v>1.0</v>
      </c>
      <c r="F11588" s="19" t="s">
        <v>29</v>
      </c>
      <c r="G11588" s="19" t="s">
        <v>32</v>
      </c>
      <c r="H11588" s="44">
        <v>1.554932127E9</v>
      </c>
      <c r="I11588" s="19" t="s">
        <v>272</v>
      </c>
    </row>
    <row r="11589">
      <c r="A11589" s="41">
        <v>44419.0</v>
      </c>
      <c r="B11589" s="19">
        <v>958317.0</v>
      </c>
      <c r="C11589" s="19">
        <v>1.0</v>
      </c>
      <c r="D11589" s="42">
        <v>6.0</v>
      </c>
      <c r="E11589" s="43">
        <v>1.0</v>
      </c>
      <c r="F11589" s="19" t="s">
        <v>29</v>
      </c>
      <c r="G11589" s="19" t="s">
        <v>32</v>
      </c>
      <c r="H11589" s="44">
        <v>6.467292947E9</v>
      </c>
      <c r="I11589" s="19" t="s">
        <v>274</v>
      </c>
    </row>
    <row r="11590">
      <c r="A11590" s="41">
        <v>44421.0</v>
      </c>
      <c r="B11590" s="19">
        <v>959742.0</v>
      </c>
      <c r="C11590" s="19">
        <v>1.0</v>
      </c>
      <c r="D11590" s="42">
        <v>87.1</v>
      </c>
      <c r="E11590" s="43">
        <v>1.0</v>
      </c>
      <c r="F11590" s="19" t="s">
        <v>29</v>
      </c>
      <c r="G11590" s="19" t="s">
        <v>32</v>
      </c>
      <c r="H11590" s="44">
        <v>1.554932109E9</v>
      </c>
      <c r="I11590" s="19" t="s">
        <v>270</v>
      </c>
    </row>
    <row r="11591">
      <c r="A11591" s="41">
        <v>44409.0</v>
      </c>
      <c r="B11591" s="19">
        <v>949572.0</v>
      </c>
      <c r="C11591" s="19">
        <v>1.0</v>
      </c>
      <c r="D11591" s="42">
        <v>51.8</v>
      </c>
      <c r="E11591" s="43">
        <v>1.0</v>
      </c>
      <c r="F11591" s="19" t="s">
        <v>29</v>
      </c>
      <c r="G11591" s="19" t="s">
        <v>32</v>
      </c>
      <c r="H11591" s="44">
        <v>1.554932127E9</v>
      </c>
      <c r="I11591" s="19" t="s">
        <v>272</v>
      </c>
    </row>
    <row r="11592">
      <c r="A11592" s="41">
        <v>44415.0</v>
      </c>
      <c r="B11592" s="19">
        <v>955156.0</v>
      </c>
      <c r="C11592" s="19">
        <v>0.0</v>
      </c>
      <c r="D11592" s="42">
        <v>130.2</v>
      </c>
      <c r="E11592" s="43">
        <v>1.0</v>
      </c>
      <c r="F11592" s="19" t="s">
        <v>29</v>
      </c>
      <c r="G11592" s="19" t="s">
        <v>32</v>
      </c>
      <c r="H11592" s="44">
        <v>6.467292947E9</v>
      </c>
      <c r="I11592" s="19" t="s">
        <v>274</v>
      </c>
    </row>
    <row r="11593">
      <c r="A11593" s="41">
        <v>44415.0</v>
      </c>
      <c r="B11593" s="19">
        <v>955180.0</v>
      </c>
      <c r="C11593" s="19">
        <v>0.0</v>
      </c>
      <c r="D11593" s="42">
        <v>130.2</v>
      </c>
      <c r="E11593" s="43">
        <v>1.0</v>
      </c>
      <c r="F11593" s="19" t="s">
        <v>29</v>
      </c>
      <c r="G11593" s="19" t="s">
        <v>32</v>
      </c>
      <c r="H11593" s="44">
        <v>6.467292947E9</v>
      </c>
      <c r="I11593" s="19" t="s">
        <v>274</v>
      </c>
    </row>
    <row r="11594">
      <c r="A11594" s="41">
        <v>44416.0</v>
      </c>
      <c r="B11594" s="19">
        <v>955492.0</v>
      </c>
      <c r="C11594" s="19">
        <v>1.0</v>
      </c>
      <c r="D11594" s="42">
        <v>83.9</v>
      </c>
      <c r="E11594" s="43">
        <v>1.0</v>
      </c>
      <c r="F11594" s="19" t="s">
        <v>29</v>
      </c>
      <c r="G11594" s="19" t="s">
        <v>32</v>
      </c>
      <c r="H11594" s="44">
        <v>6.872271806E9</v>
      </c>
      <c r="I11594" s="19" t="s">
        <v>276</v>
      </c>
    </row>
    <row r="11595">
      <c r="A11595" s="41">
        <v>44410.0</v>
      </c>
      <c r="B11595" s="19">
        <v>950674.0</v>
      </c>
      <c r="C11595" s="19">
        <v>0.0</v>
      </c>
      <c r="D11595" s="42">
        <v>30.5</v>
      </c>
      <c r="E11595" s="43">
        <v>1.0</v>
      </c>
      <c r="F11595" s="19" t="s">
        <v>29</v>
      </c>
      <c r="G11595" s="19" t="s">
        <v>32</v>
      </c>
      <c r="H11595" s="44">
        <v>6.866111472E9</v>
      </c>
      <c r="I11595" s="19" t="s">
        <v>275</v>
      </c>
    </row>
    <row r="11596">
      <c r="A11596" s="41">
        <v>44413.0</v>
      </c>
      <c r="B11596" s="19">
        <v>953165.0</v>
      </c>
      <c r="C11596" s="19">
        <v>0.0</v>
      </c>
      <c r="D11596" s="42">
        <v>67.4</v>
      </c>
      <c r="E11596" s="43">
        <v>1.0</v>
      </c>
      <c r="F11596" s="19" t="s">
        <v>29</v>
      </c>
      <c r="G11596" s="19" t="s">
        <v>32</v>
      </c>
      <c r="H11596" s="44">
        <v>1.554932118E9</v>
      </c>
      <c r="I11596" s="19" t="s">
        <v>271</v>
      </c>
    </row>
    <row r="11597">
      <c r="A11597" s="41">
        <v>44414.0</v>
      </c>
      <c r="B11597" s="19">
        <v>954231.0</v>
      </c>
      <c r="C11597" s="19">
        <v>0.0</v>
      </c>
      <c r="D11597" s="42">
        <v>125.0</v>
      </c>
      <c r="E11597" s="43">
        <v>1.0</v>
      </c>
      <c r="F11597" s="19" t="s">
        <v>29</v>
      </c>
      <c r="G11597" s="19" t="s">
        <v>32</v>
      </c>
      <c r="H11597" s="44">
        <v>1.554932118E9</v>
      </c>
      <c r="I11597" s="19" t="s">
        <v>271</v>
      </c>
    </row>
    <row r="11598">
      <c r="A11598" s="41">
        <v>44421.0</v>
      </c>
      <c r="B11598" s="19">
        <v>959415.0</v>
      </c>
      <c r="C11598" s="19">
        <v>0.0</v>
      </c>
      <c r="D11598" s="42">
        <v>11.3</v>
      </c>
      <c r="E11598" s="43">
        <v>1.0</v>
      </c>
      <c r="F11598" s="19" t="s">
        <v>29</v>
      </c>
      <c r="G11598" s="19" t="s">
        <v>32</v>
      </c>
      <c r="H11598" s="44">
        <v>1.554932079E9</v>
      </c>
      <c r="I11598" s="19" t="s">
        <v>269</v>
      </c>
    </row>
    <row r="11599">
      <c r="A11599" s="41">
        <v>44409.0</v>
      </c>
      <c r="B11599" s="19">
        <v>949801.0</v>
      </c>
      <c r="C11599" s="19">
        <v>1.0</v>
      </c>
      <c r="D11599" s="42">
        <v>30.7</v>
      </c>
      <c r="E11599" s="43">
        <v>1.0</v>
      </c>
      <c r="F11599" s="19" t="s">
        <v>29</v>
      </c>
      <c r="G11599" s="19" t="s">
        <v>32</v>
      </c>
      <c r="H11599" s="44">
        <v>6.872355548E9</v>
      </c>
      <c r="I11599" s="19" t="s">
        <v>277</v>
      </c>
    </row>
    <row r="11600">
      <c r="A11600" s="41">
        <v>44409.0</v>
      </c>
      <c r="B11600" s="19">
        <v>949275.0</v>
      </c>
      <c r="C11600" s="19">
        <v>0.0</v>
      </c>
      <c r="D11600" s="42">
        <v>46.5</v>
      </c>
      <c r="E11600" s="43">
        <v>1.0</v>
      </c>
      <c r="F11600" s="19" t="s">
        <v>29</v>
      </c>
      <c r="G11600" s="19" t="s">
        <v>32</v>
      </c>
      <c r="H11600" s="44">
        <v>1.554932079E9</v>
      </c>
      <c r="I11600" s="19" t="s">
        <v>269</v>
      </c>
    </row>
    <row r="11601">
      <c r="A11601" s="41">
        <v>44413.0</v>
      </c>
      <c r="B11601" s="19">
        <v>953049.0</v>
      </c>
      <c r="C11601" s="19">
        <v>0.0</v>
      </c>
      <c r="D11601" s="42">
        <v>65.1</v>
      </c>
      <c r="E11601" s="43">
        <v>1.0</v>
      </c>
      <c r="F11601" s="19" t="s">
        <v>29</v>
      </c>
      <c r="G11601" s="19" t="s">
        <v>32</v>
      </c>
      <c r="H11601" s="44">
        <v>6.872271806E9</v>
      </c>
      <c r="I11601" s="19" t="s">
        <v>276</v>
      </c>
    </row>
    <row r="11602">
      <c r="A11602" s="41">
        <v>44417.0</v>
      </c>
      <c r="B11602" s="19">
        <v>956651.0</v>
      </c>
      <c r="C11602" s="19">
        <v>1.0</v>
      </c>
      <c r="D11602" s="42">
        <v>19.0</v>
      </c>
      <c r="E11602" s="43">
        <v>1.0</v>
      </c>
      <c r="F11602" s="19" t="s">
        <v>29</v>
      </c>
      <c r="G11602" s="19" t="s">
        <v>32</v>
      </c>
      <c r="H11602" s="44">
        <v>1.554932118E9</v>
      </c>
      <c r="I11602" s="19" t="s">
        <v>271</v>
      </c>
    </row>
    <row r="11603">
      <c r="A11603" s="41">
        <v>44423.0</v>
      </c>
      <c r="B11603" s="19">
        <v>961147.0</v>
      </c>
      <c r="C11603" s="19">
        <v>1.0</v>
      </c>
      <c r="D11603" s="42">
        <v>36.1</v>
      </c>
      <c r="E11603" s="43">
        <v>1.0</v>
      </c>
      <c r="F11603" s="19" t="s">
        <v>29</v>
      </c>
      <c r="G11603" s="19" t="s">
        <v>32</v>
      </c>
      <c r="H11603" s="44">
        <v>1.554932118E9</v>
      </c>
      <c r="I11603" s="19" t="s">
        <v>271</v>
      </c>
    </row>
    <row r="11604">
      <c r="A11604" s="41">
        <v>44423.0</v>
      </c>
      <c r="B11604" s="19">
        <v>961197.0</v>
      </c>
      <c r="C11604" s="19">
        <v>1.0</v>
      </c>
      <c r="D11604" s="42">
        <v>38.9</v>
      </c>
      <c r="E11604" s="43">
        <v>1.0</v>
      </c>
      <c r="F11604" s="19" t="s">
        <v>29</v>
      </c>
      <c r="G11604" s="19" t="s">
        <v>32</v>
      </c>
      <c r="H11604" s="44">
        <v>6.872271806E9</v>
      </c>
      <c r="I11604" s="19" t="s">
        <v>276</v>
      </c>
    </row>
    <row r="11605">
      <c r="A11605" s="41">
        <v>44414.0</v>
      </c>
      <c r="B11605" s="19">
        <v>954094.0</v>
      </c>
      <c r="C11605" s="19">
        <v>0.0</v>
      </c>
      <c r="D11605" s="42">
        <v>15.8</v>
      </c>
      <c r="E11605" s="43">
        <v>1.0</v>
      </c>
      <c r="F11605" s="19" t="s">
        <v>29</v>
      </c>
      <c r="G11605" s="19" t="s">
        <v>32</v>
      </c>
      <c r="H11605" s="44">
        <v>6.872271806E9</v>
      </c>
      <c r="I11605" s="19" t="s">
        <v>276</v>
      </c>
    </row>
    <row r="11606">
      <c r="A11606" s="41">
        <v>44417.0</v>
      </c>
      <c r="B11606" s="19">
        <v>956798.0</v>
      </c>
      <c r="C11606" s="19">
        <v>0.0</v>
      </c>
      <c r="D11606" s="42">
        <v>31.1</v>
      </c>
      <c r="E11606" s="43">
        <v>1.0</v>
      </c>
      <c r="F11606" s="19" t="s">
        <v>29</v>
      </c>
      <c r="G11606" s="19" t="s">
        <v>32</v>
      </c>
      <c r="H11606" s="44">
        <v>1.1997024228E10</v>
      </c>
      <c r="I11606" s="19" t="s">
        <v>280</v>
      </c>
    </row>
    <row r="11607">
      <c r="A11607" s="41">
        <v>44418.0</v>
      </c>
      <c r="B11607" s="19">
        <v>957758.0</v>
      </c>
      <c r="C11607" s="19">
        <v>0.0</v>
      </c>
      <c r="D11607" s="42">
        <v>66.3</v>
      </c>
      <c r="E11607" s="43">
        <v>1.0</v>
      </c>
      <c r="F11607" s="19" t="s">
        <v>29</v>
      </c>
      <c r="G11607" s="19" t="s">
        <v>32</v>
      </c>
      <c r="H11607" s="44">
        <v>6.467292947E9</v>
      </c>
      <c r="I11607" s="19" t="s">
        <v>274</v>
      </c>
    </row>
    <row r="11608">
      <c r="A11608" s="41">
        <v>44421.0</v>
      </c>
      <c r="B11608" s="19">
        <v>959801.0</v>
      </c>
      <c r="C11608" s="19">
        <v>0.0</v>
      </c>
      <c r="D11608" s="42">
        <v>39.2</v>
      </c>
      <c r="E11608" s="43">
        <v>1.0</v>
      </c>
      <c r="F11608" s="19" t="s">
        <v>29</v>
      </c>
      <c r="G11608" s="19" t="s">
        <v>32</v>
      </c>
      <c r="H11608" s="44">
        <v>1.554932118E9</v>
      </c>
      <c r="I11608" s="19" t="s">
        <v>271</v>
      </c>
    </row>
    <row r="11609">
      <c r="A11609" s="41">
        <v>44423.0</v>
      </c>
      <c r="B11609" s="19">
        <v>960833.0</v>
      </c>
      <c r="C11609" s="19">
        <v>0.0</v>
      </c>
      <c r="D11609" s="42">
        <v>51.1</v>
      </c>
      <c r="E11609" s="43">
        <v>1.0</v>
      </c>
      <c r="F11609" s="19" t="s">
        <v>29</v>
      </c>
      <c r="G11609" s="19" t="s">
        <v>32</v>
      </c>
      <c r="H11609" s="44">
        <v>1.554932079E9</v>
      </c>
      <c r="I11609" s="19" t="s">
        <v>269</v>
      </c>
    </row>
    <row r="11610">
      <c r="A11610" s="41">
        <v>44409.0</v>
      </c>
      <c r="B11610" s="19">
        <v>949306.0</v>
      </c>
      <c r="C11610" s="19">
        <v>0.0</v>
      </c>
      <c r="D11610" s="42">
        <v>42.6</v>
      </c>
      <c r="E11610" s="43">
        <v>1.0</v>
      </c>
      <c r="F11610" s="19" t="s">
        <v>29</v>
      </c>
      <c r="G11610" s="19" t="s">
        <v>32</v>
      </c>
      <c r="H11610" s="44">
        <v>6.467292947E9</v>
      </c>
      <c r="I11610" s="19" t="s">
        <v>274</v>
      </c>
    </row>
    <row r="11611">
      <c r="A11611" s="41">
        <v>44409.0</v>
      </c>
      <c r="B11611" s="19">
        <v>949464.0</v>
      </c>
      <c r="C11611" s="19">
        <v>0.0</v>
      </c>
      <c r="D11611" s="42">
        <v>38.3</v>
      </c>
      <c r="E11611" s="43">
        <v>1.0</v>
      </c>
      <c r="F11611" s="19" t="s">
        <v>29</v>
      </c>
      <c r="G11611" s="19" t="s">
        <v>32</v>
      </c>
      <c r="H11611" s="44">
        <v>6.872271806E9</v>
      </c>
      <c r="I11611" s="19" t="s">
        <v>276</v>
      </c>
    </row>
    <row r="11612">
      <c r="A11612" s="41">
        <v>44410.0</v>
      </c>
      <c r="B11612" s="19">
        <v>950816.0</v>
      </c>
      <c r="C11612" s="19">
        <v>1.0</v>
      </c>
      <c r="D11612" s="42">
        <v>138.2</v>
      </c>
      <c r="E11612" s="43">
        <v>1.0</v>
      </c>
      <c r="F11612" s="19" t="s">
        <v>29</v>
      </c>
      <c r="G11612" s="19" t="s">
        <v>32</v>
      </c>
      <c r="H11612" s="44">
        <v>1.554932118E9</v>
      </c>
      <c r="I11612" s="19" t="s">
        <v>271</v>
      </c>
    </row>
    <row r="11613">
      <c r="A11613" s="41">
        <v>44410.0</v>
      </c>
      <c r="B11613" s="19">
        <v>950464.0</v>
      </c>
      <c r="C11613" s="19">
        <v>1.0</v>
      </c>
      <c r="D11613" s="42">
        <v>54.6</v>
      </c>
      <c r="E11613" s="43">
        <v>1.0</v>
      </c>
      <c r="F11613" s="19" t="s">
        <v>29</v>
      </c>
      <c r="G11613" s="19" t="s">
        <v>32</v>
      </c>
      <c r="H11613" s="44">
        <v>6.866111472E9</v>
      </c>
      <c r="I11613" s="19" t="s">
        <v>275</v>
      </c>
    </row>
    <row r="11614">
      <c r="A11614" s="41">
        <v>44414.0</v>
      </c>
      <c r="B11614" s="19">
        <v>953998.0</v>
      </c>
      <c r="C11614" s="19">
        <v>0.0</v>
      </c>
      <c r="D11614" s="42">
        <v>34.8</v>
      </c>
      <c r="E11614" s="43">
        <v>1.0</v>
      </c>
      <c r="F11614" s="19" t="s">
        <v>29</v>
      </c>
      <c r="G11614" s="19" t="s">
        <v>32</v>
      </c>
      <c r="H11614" s="44">
        <v>6.872271806E9</v>
      </c>
      <c r="I11614" s="19" t="s">
        <v>276</v>
      </c>
    </row>
    <row r="11615">
      <c r="A11615" s="41">
        <v>44419.0</v>
      </c>
      <c r="B11615" s="19">
        <v>957983.0</v>
      </c>
      <c r="C11615" s="19">
        <v>0.0</v>
      </c>
      <c r="D11615" s="42">
        <v>35.0</v>
      </c>
      <c r="E11615" s="43">
        <v>1.0</v>
      </c>
      <c r="F11615" s="19" t="s">
        <v>29</v>
      </c>
      <c r="G11615" s="19" t="s">
        <v>32</v>
      </c>
      <c r="H11615" s="44">
        <v>6.872271806E9</v>
      </c>
      <c r="I11615" s="19" t="s">
        <v>276</v>
      </c>
    </row>
    <row r="11616">
      <c r="A11616" s="41">
        <v>44411.0</v>
      </c>
      <c r="B11616" s="19">
        <v>951794.0</v>
      </c>
      <c r="C11616" s="19">
        <v>0.0</v>
      </c>
      <c r="D11616" s="42">
        <v>16.4</v>
      </c>
      <c r="E11616" s="43">
        <v>1.0</v>
      </c>
      <c r="F11616" s="19" t="s">
        <v>29</v>
      </c>
      <c r="G11616" s="19" t="s">
        <v>32</v>
      </c>
      <c r="H11616" s="44">
        <v>6.872355548E9</v>
      </c>
      <c r="I11616" s="19" t="s">
        <v>277</v>
      </c>
    </row>
    <row r="11617">
      <c r="A11617" s="41">
        <v>44412.0</v>
      </c>
      <c r="B11617" s="19">
        <v>952217.0</v>
      </c>
      <c r="C11617" s="19">
        <v>0.0</v>
      </c>
      <c r="D11617" s="42">
        <v>45.6</v>
      </c>
      <c r="E11617" s="43">
        <v>1.0</v>
      </c>
      <c r="F11617" s="19" t="s">
        <v>29</v>
      </c>
      <c r="G11617" s="19" t="s">
        <v>32</v>
      </c>
      <c r="H11617" s="44">
        <v>6.866111472E9</v>
      </c>
      <c r="I11617" s="19" t="s">
        <v>275</v>
      </c>
    </row>
    <row r="11618">
      <c r="A11618" s="41">
        <v>44413.0</v>
      </c>
      <c r="B11618" s="19">
        <v>953702.0</v>
      </c>
      <c r="C11618" s="19">
        <v>0.0</v>
      </c>
      <c r="D11618" s="42">
        <v>66.4</v>
      </c>
      <c r="E11618" s="43">
        <v>1.0</v>
      </c>
      <c r="F11618" s="19" t="s">
        <v>29</v>
      </c>
      <c r="G11618" s="19" t="s">
        <v>32</v>
      </c>
      <c r="H11618" s="44">
        <v>6.872271806E9</v>
      </c>
      <c r="I11618" s="19" t="s">
        <v>276</v>
      </c>
    </row>
    <row r="11619">
      <c r="A11619" s="41">
        <v>44416.0</v>
      </c>
      <c r="B11619" s="19">
        <v>956047.0</v>
      </c>
      <c r="C11619" s="19">
        <v>0.0</v>
      </c>
      <c r="D11619" s="42">
        <v>27.7</v>
      </c>
      <c r="E11619" s="43">
        <v>1.0</v>
      </c>
      <c r="F11619" s="19" t="s">
        <v>29</v>
      </c>
      <c r="G11619" s="19" t="s">
        <v>32</v>
      </c>
      <c r="H11619" s="44">
        <v>6.872355548E9</v>
      </c>
      <c r="I11619" s="19" t="s">
        <v>277</v>
      </c>
    </row>
    <row r="11620">
      <c r="A11620" s="41">
        <v>44416.0</v>
      </c>
      <c r="B11620" s="19">
        <v>955477.0</v>
      </c>
      <c r="C11620" s="19">
        <v>1.0</v>
      </c>
      <c r="D11620" s="42">
        <v>33.3</v>
      </c>
      <c r="E11620" s="43">
        <v>1.0</v>
      </c>
      <c r="F11620" s="19" t="s">
        <v>29</v>
      </c>
      <c r="G11620" s="19" t="s">
        <v>32</v>
      </c>
      <c r="H11620" s="44">
        <v>1.554932109E9</v>
      </c>
      <c r="I11620" s="19" t="s">
        <v>270</v>
      </c>
    </row>
    <row r="11621">
      <c r="A11621" s="41">
        <v>44418.0</v>
      </c>
      <c r="B11621" s="19">
        <v>957515.0</v>
      </c>
      <c r="C11621" s="19">
        <v>1.0</v>
      </c>
      <c r="D11621" s="42">
        <v>17.2</v>
      </c>
      <c r="E11621" s="43">
        <v>1.0</v>
      </c>
      <c r="F11621" s="19" t="s">
        <v>29</v>
      </c>
      <c r="G11621" s="19" t="s">
        <v>32</v>
      </c>
      <c r="H11621" s="44">
        <v>1.554932118E9</v>
      </c>
      <c r="I11621" s="19" t="s">
        <v>271</v>
      </c>
    </row>
    <row r="11622">
      <c r="A11622" s="41">
        <v>44418.0</v>
      </c>
      <c r="B11622" s="19">
        <v>957787.0</v>
      </c>
      <c r="C11622" s="19">
        <v>0.0</v>
      </c>
      <c r="D11622" s="42">
        <v>43.8</v>
      </c>
      <c r="E11622" s="43">
        <v>1.0</v>
      </c>
      <c r="F11622" s="19" t="s">
        <v>29</v>
      </c>
      <c r="G11622" s="19" t="s">
        <v>32</v>
      </c>
      <c r="H11622" s="44">
        <v>1.554932118E9</v>
      </c>
      <c r="I11622" s="19" t="s">
        <v>271</v>
      </c>
    </row>
    <row r="11623">
      <c r="A11623" s="41">
        <v>44423.0</v>
      </c>
      <c r="B11623" s="19">
        <v>960681.0</v>
      </c>
      <c r="C11623" s="19">
        <v>0.0</v>
      </c>
      <c r="D11623" s="42">
        <v>53.5</v>
      </c>
      <c r="E11623" s="43">
        <v>1.0</v>
      </c>
      <c r="F11623" s="19" t="s">
        <v>29</v>
      </c>
      <c r="G11623" s="19" t="s">
        <v>32</v>
      </c>
      <c r="H11623" s="44">
        <v>6.866111472E9</v>
      </c>
      <c r="I11623" s="19" t="s">
        <v>275</v>
      </c>
    </row>
    <row r="11624">
      <c r="A11624" s="41">
        <v>44409.0</v>
      </c>
      <c r="B11624" s="19">
        <v>949763.0</v>
      </c>
      <c r="C11624" s="19">
        <v>1.0</v>
      </c>
      <c r="D11624" s="42">
        <v>14.8</v>
      </c>
      <c r="E11624" s="43">
        <v>1.0</v>
      </c>
      <c r="F11624" s="19" t="s">
        <v>29</v>
      </c>
      <c r="G11624" s="19" t="s">
        <v>32</v>
      </c>
      <c r="H11624" s="44">
        <v>6.872355548E9</v>
      </c>
      <c r="I11624" s="19" t="s">
        <v>277</v>
      </c>
    </row>
    <row r="11625">
      <c r="A11625" s="41">
        <v>44411.0</v>
      </c>
      <c r="B11625" s="19">
        <v>951544.0</v>
      </c>
      <c r="C11625" s="19">
        <v>0.0</v>
      </c>
      <c r="D11625" s="42">
        <v>51.9</v>
      </c>
      <c r="E11625" s="43">
        <v>1.0</v>
      </c>
      <c r="F11625" s="19" t="s">
        <v>29</v>
      </c>
      <c r="G11625" s="19" t="s">
        <v>32</v>
      </c>
      <c r="H11625" s="44">
        <v>6.872355548E9</v>
      </c>
      <c r="I11625" s="19" t="s">
        <v>277</v>
      </c>
    </row>
    <row r="11626">
      <c r="A11626" s="41">
        <v>44412.0</v>
      </c>
      <c r="B11626" s="19">
        <v>952245.0</v>
      </c>
      <c r="C11626" s="19">
        <v>1.0</v>
      </c>
      <c r="D11626" s="42">
        <v>38.0</v>
      </c>
      <c r="E11626" s="43">
        <v>1.0</v>
      </c>
      <c r="F11626" s="19" t="s">
        <v>29</v>
      </c>
      <c r="G11626" s="19" t="s">
        <v>32</v>
      </c>
      <c r="H11626" s="44">
        <v>6.872271806E9</v>
      </c>
      <c r="I11626" s="19" t="s">
        <v>276</v>
      </c>
    </row>
    <row r="11627">
      <c r="A11627" s="41">
        <v>44416.0</v>
      </c>
      <c r="B11627" s="19">
        <v>955701.0</v>
      </c>
      <c r="C11627" s="19">
        <v>0.0</v>
      </c>
      <c r="D11627" s="42">
        <v>11.5</v>
      </c>
      <c r="E11627" s="43">
        <v>1.0</v>
      </c>
      <c r="F11627" s="19" t="s">
        <v>29</v>
      </c>
      <c r="G11627" s="19" t="s">
        <v>32</v>
      </c>
      <c r="H11627" s="44">
        <v>1.554932079E9</v>
      </c>
      <c r="I11627" s="19" t="s">
        <v>269</v>
      </c>
    </row>
    <row r="11628">
      <c r="A11628" s="41">
        <v>44418.0</v>
      </c>
      <c r="B11628" s="19">
        <v>957671.0</v>
      </c>
      <c r="C11628" s="19">
        <v>0.0</v>
      </c>
      <c r="D11628" s="42">
        <v>33.9</v>
      </c>
      <c r="E11628" s="43">
        <v>1.0</v>
      </c>
      <c r="F11628" s="19" t="s">
        <v>29</v>
      </c>
      <c r="G11628" s="19" t="s">
        <v>32</v>
      </c>
      <c r="H11628" s="44">
        <v>1.554932079E9</v>
      </c>
      <c r="I11628" s="19" t="s">
        <v>269</v>
      </c>
    </row>
    <row r="11629">
      <c r="A11629" s="41">
        <v>44423.0</v>
      </c>
      <c r="B11629" s="19">
        <v>960933.0</v>
      </c>
      <c r="C11629" s="19">
        <v>1.0</v>
      </c>
      <c r="D11629" s="42">
        <v>36.0</v>
      </c>
      <c r="E11629" s="43">
        <v>1.0</v>
      </c>
      <c r="F11629" s="19" t="s">
        <v>29</v>
      </c>
      <c r="G11629" s="19" t="s">
        <v>32</v>
      </c>
      <c r="H11629" s="44">
        <v>6.872355548E9</v>
      </c>
      <c r="I11629" s="19" t="s">
        <v>277</v>
      </c>
    </row>
    <row r="11630">
      <c r="A11630" s="41">
        <v>44413.0</v>
      </c>
      <c r="B11630" s="19">
        <v>952867.0</v>
      </c>
      <c r="C11630" s="19">
        <v>0.0</v>
      </c>
      <c r="D11630" s="42">
        <v>60.3</v>
      </c>
      <c r="E11630" s="43">
        <v>1.0</v>
      </c>
      <c r="F11630" s="19" t="s">
        <v>29</v>
      </c>
      <c r="G11630" s="19" t="s">
        <v>32</v>
      </c>
      <c r="H11630" s="44">
        <v>6.872271806E9</v>
      </c>
      <c r="I11630" s="19" t="s">
        <v>276</v>
      </c>
    </row>
    <row r="11631">
      <c r="A11631" s="41">
        <v>44415.0</v>
      </c>
      <c r="B11631" s="19">
        <v>955013.0</v>
      </c>
      <c r="C11631" s="19">
        <v>0.0</v>
      </c>
      <c r="D11631" s="42">
        <v>15.6</v>
      </c>
      <c r="E11631" s="43">
        <v>1.0</v>
      </c>
      <c r="F11631" s="19" t="s">
        <v>29</v>
      </c>
      <c r="G11631" s="19" t="s">
        <v>32</v>
      </c>
      <c r="H11631" s="44">
        <v>6.872271806E9</v>
      </c>
      <c r="I11631" s="19" t="s">
        <v>276</v>
      </c>
    </row>
    <row r="11632">
      <c r="A11632" s="41">
        <v>44415.0</v>
      </c>
      <c r="B11632" s="19">
        <v>955140.0</v>
      </c>
      <c r="C11632" s="19">
        <v>1.0</v>
      </c>
      <c r="D11632" s="42">
        <v>65.5</v>
      </c>
      <c r="E11632" s="43">
        <v>1.0</v>
      </c>
      <c r="F11632" s="19" t="s">
        <v>29</v>
      </c>
      <c r="G11632" s="19" t="s">
        <v>32</v>
      </c>
      <c r="H11632" s="44">
        <v>1.554932118E9</v>
      </c>
      <c r="I11632" s="19" t="s">
        <v>271</v>
      </c>
    </row>
    <row r="11633">
      <c r="A11633" s="41">
        <v>44418.0</v>
      </c>
      <c r="B11633" s="19">
        <v>957375.0</v>
      </c>
      <c r="C11633" s="19">
        <v>0.0</v>
      </c>
      <c r="D11633" s="42">
        <v>56.0</v>
      </c>
      <c r="E11633" s="43">
        <v>1.0</v>
      </c>
      <c r="F11633" s="19" t="s">
        <v>29</v>
      </c>
      <c r="G11633" s="19" t="s">
        <v>32</v>
      </c>
      <c r="H11633" s="44">
        <v>6.866111472E9</v>
      </c>
      <c r="I11633" s="19" t="s">
        <v>275</v>
      </c>
    </row>
    <row r="11634">
      <c r="A11634" s="41">
        <v>44418.0</v>
      </c>
      <c r="B11634" s="19">
        <v>957595.0</v>
      </c>
      <c r="C11634" s="19">
        <v>0.0</v>
      </c>
      <c r="D11634" s="42">
        <v>4.2</v>
      </c>
      <c r="E11634" s="43">
        <v>1.0</v>
      </c>
      <c r="F11634" s="19" t="s">
        <v>29</v>
      </c>
      <c r="G11634" s="19" t="s">
        <v>32</v>
      </c>
      <c r="H11634" s="44">
        <v>1.554932079E9</v>
      </c>
      <c r="I11634" s="19" t="s">
        <v>269</v>
      </c>
    </row>
    <row r="11635">
      <c r="A11635" s="41">
        <v>44410.0</v>
      </c>
      <c r="B11635" s="19">
        <v>950488.0</v>
      </c>
      <c r="C11635" s="19">
        <v>0.0</v>
      </c>
      <c r="D11635" s="42">
        <v>73.7</v>
      </c>
      <c r="E11635" s="43">
        <v>1.0</v>
      </c>
      <c r="F11635" s="19" t="s">
        <v>29</v>
      </c>
      <c r="G11635" s="19" t="s">
        <v>32</v>
      </c>
      <c r="H11635" s="44">
        <v>6.866111472E9</v>
      </c>
      <c r="I11635" s="19" t="s">
        <v>275</v>
      </c>
    </row>
    <row r="11636">
      <c r="A11636" s="41">
        <v>44411.0</v>
      </c>
      <c r="B11636" s="19">
        <v>951316.0</v>
      </c>
      <c r="C11636" s="19">
        <v>0.0</v>
      </c>
      <c r="D11636" s="42">
        <v>118.6</v>
      </c>
      <c r="E11636" s="43">
        <v>1.0</v>
      </c>
      <c r="F11636" s="19" t="s">
        <v>29</v>
      </c>
      <c r="G11636" s="19" t="s">
        <v>32</v>
      </c>
      <c r="H11636" s="44">
        <v>6.866111472E9</v>
      </c>
      <c r="I11636" s="19" t="s">
        <v>275</v>
      </c>
    </row>
    <row r="11637">
      <c r="A11637" s="41">
        <v>44415.0</v>
      </c>
      <c r="B11637" s="19">
        <v>954865.0</v>
      </c>
      <c r="C11637" s="19">
        <v>0.0</v>
      </c>
      <c r="D11637" s="42">
        <v>33.5</v>
      </c>
      <c r="E11637" s="43">
        <v>1.0</v>
      </c>
      <c r="F11637" s="19" t="s">
        <v>29</v>
      </c>
      <c r="G11637" s="19" t="s">
        <v>32</v>
      </c>
      <c r="H11637" s="44">
        <v>6.872355548E9</v>
      </c>
      <c r="I11637" s="19" t="s">
        <v>277</v>
      </c>
    </row>
    <row r="11638">
      <c r="A11638" s="41">
        <v>44417.0</v>
      </c>
      <c r="B11638" s="19">
        <v>956941.0</v>
      </c>
      <c r="C11638" s="19">
        <v>0.0</v>
      </c>
      <c r="D11638" s="42">
        <v>125.2</v>
      </c>
      <c r="E11638" s="43">
        <v>1.0</v>
      </c>
      <c r="F11638" s="19" t="s">
        <v>29</v>
      </c>
      <c r="G11638" s="19" t="s">
        <v>32</v>
      </c>
      <c r="H11638" s="44">
        <v>1.554932127E9</v>
      </c>
      <c r="I11638" s="19" t="s">
        <v>272</v>
      </c>
    </row>
    <row r="11639">
      <c r="A11639" s="41">
        <v>44420.0</v>
      </c>
      <c r="B11639" s="19">
        <v>959133.0</v>
      </c>
      <c r="C11639" s="19">
        <v>0.0</v>
      </c>
      <c r="D11639" s="42">
        <v>97.6</v>
      </c>
      <c r="E11639" s="43">
        <v>1.0</v>
      </c>
      <c r="F11639" s="19" t="s">
        <v>29</v>
      </c>
      <c r="G11639" s="19" t="s">
        <v>32</v>
      </c>
      <c r="H11639" s="44">
        <v>1.554932079E9</v>
      </c>
      <c r="I11639" s="19" t="s">
        <v>269</v>
      </c>
    </row>
    <row r="11640">
      <c r="A11640" s="41">
        <v>44411.0</v>
      </c>
      <c r="B11640" s="19">
        <v>951211.0</v>
      </c>
      <c r="C11640" s="19">
        <v>1.0</v>
      </c>
      <c r="D11640" s="42">
        <v>28.3</v>
      </c>
      <c r="E11640" s="43">
        <v>1.0</v>
      </c>
      <c r="F11640" s="19" t="s">
        <v>29</v>
      </c>
      <c r="G11640" s="19" t="s">
        <v>32</v>
      </c>
      <c r="H11640" s="44">
        <v>6.872355548E9</v>
      </c>
      <c r="I11640" s="19" t="s">
        <v>277</v>
      </c>
    </row>
    <row r="11641">
      <c r="A11641" s="41">
        <v>44418.0</v>
      </c>
      <c r="B11641" s="19">
        <v>957827.0</v>
      </c>
      <c r="C11641" s="19">
        <v>0.0</v>
      </c>
      <c r="D11641" s="42">
        <v>43.6</v>
      </c>
      <c r="E11641" s="43">
        <v>1.0</v>
      </c>
      <c r="F11641" s="19" t="s">
        <v>29</v>
      </c>
      <c r="G11641" s="19" t="s">
        <v>32</v>
      </c>
      <c r="H11641" s="44">
        <v>6.866111472E9</v>
      </c>
      <c r="I11641" s="19" t="s">
        <v>275</v>
      </c>
    </row>
    <row r="11642">
      <c r="A11642" s="41">
        <v>44420.0</v>
      </c>
      <c r="B11642" s="19">
        <v>959029.0</v>
      </c>
      <c r="C11642" s="19">
        <v>1.0</v>
      </c>
      <c r="D11642" s="42">
        <v>25.8</v>
      </c>
      <c r="E11642" s="43">
        <v>1.0</v>
      </c>
      <c r="F11642" s="19" t="s">
        <v>29</v>
      </c>
      <c r="G11642" s="19" t="s">
        <v>32</v>
      </c>
      <c r="H11642" s="44">
        <v>6.872271806E9</v>
      </c>
      <c r="I11642" s="19" t="s">
        <v>276</v>
      </c>
    </row>
    <row r="11643">
      <c r="A11643" s="41">
        <v>44420.0</v>
      </c>
      <c r="B11643" s="19">
        <v>958638.0</v>
      </c>
      <c r="C11643" s="19">
        <v>1.0</v>
      </c>
      <c r="D11643" s="42">
        <v>105.1</v>
      </c>
      <c r="E11643" s="43">
        <v>1.0</v>
      </c>
      <c r="F11643" s="19" t="s">
        <v>29</v>
      </c>
      <c r="G11643" s="19" t="s">
        <v>32</v>
      </c>
      <c r="H11643" s="44">
        <v>1.554932118E9</v>
      </c>
      <c r="I11643" s="19" t="s">
        <v>271</v>
      </c>
    </row>
    <row r="11644">
      <c r="A11644" s="41">
        <v>44420.0</v>
      </c>
      <c r="B11644" s="19">
        <v>959331.0</v>
      </c>
      <c r="C11644" s="19">
        <v>0.0</v>
      </c>
      <c r="D11644" s="42">
        <v>18.1</v>
      </c>
      <c r="E11644" s="43">
        <v>1.0</v>
      </c>
      <c r="F11644" s="19" t="s">
        <v>29</v>
      </c>
      <c r="G11644" s="19" t="s">
        <v>32</v>
      </c>
      <c r="H11644" s="44">
        <v>6.467292947E9</v>
      </c>
      <c r="I11644" s="19" t="s">
        <v>274</v>
      </c>
    </row>
    <row r="11645">
      <c r="A11645" s="41">
        <v>44421.0</v>
      </c>
      <c r="B11645" s="19">
        <v>959894.0</v>
      </c>
      <c r="C11645" s="19">
        <v>1.0</v>
      </c>
      <c r="D11645" s="42">
        <v>96.0</v>
      </c>
      <c r="E11645" s="43">
        <v>1.0</v>
      </c>
      <c r="F11645" s="19" t="s">
        <v>29</v>
      </c>
      <c r="G11645" s="19" t="s">
        <v>32</v>
      </c>
      <c r="H11645" s="44">
        <v>6.866111472E9</v>
      </c>
      <c r="I11645" s="19" t="s">
        <v>275</v>
      </c>
    </row>
    <row r="11646">
      <c r="A11646" s="41">
        <v>44422.0</v>
      </c>
      <c r="B11646" s="19">
        <v>960389.0</v>
      </c>
      <c r="C11646" s="19">
        <v>1.0</v>
      </c>
      <c r="D11646" s="42">
        <v>36.9</v>
      </c>
      <c r="E11646" s="43">
        <v>1.0</v>
      </c>
      <c r="F11646" s="19" t="s">
        <v>29</v>
      </c>
      <c r="G11646" s="19" t="s">
        <v>32</v>
      </c>
      <c r="H11646" s="44">
        <v>6.866111472E9</v>
      </c>
      <c r="I11646" s="19" t="s">
        <v>275</v>
      </c>
    </row>
    <row r="11647">
      <c r="A11647" s="41">
        <v>44423.0</v>
      </c>
      <c r="B11647" s="19">
        <v>960907.0</v>
      </c>
      <c r="C11647" s="19">
        <v>0.0</v>
      </c>
      <c r="D11647" s="42">
        <v>12.4</v>
      </c>
      <c r="E11647" s="43">
        <v>1.0</v>
      </c>
      <c r="F11647" s="19" t="s">
        <v>29</v>
      </c>
      <c r="G11647" s="19" t="s">
        <v>32</v>
      </c>
      <c r="H11647" s="44">
        <v>1.554932079E9</v>
      </c>
      <c r="I11647" s="19" t="s">
        <v>269</v>
      </c>
    </row>
    <row r="11648">
      <c r="A11648" s="41">
        <v>44409.0</v>
      </c>
      <c r="B11648" s="19">
        <v>950000.0</v>
      </c>
      <c r="C11648" s="19">
        <v>0.0</v>
      </c>
      <c r="D11648" s="42">
        <v>18.2</v>
      </c>
      <c r="E11648" s="43">
        <v>1.0</v>
      </c>
      <c r="F11648" s="19" t="s">
        <v>29</v>
      </c>
      <c r="G11648" s="19" t="s">
        <v>32</v>
      </c>
      <c r="H11648" s="44">
        <v>6.872271806E9</v>
      </c>
      <c r="I11648" s="19" t="s">
        <v>276</v>
      </c>
    </row>
    <row r="11649">
      <c r="A11649" s="41">
        <v>44418.0</v>
      </c>
      <c r="B11649" s="19">
        <v>957178.0</v>
      </c>
      <c r="C11649" s="19">
        <v>0.0</v>
      </c>
      <c r="D11649" s="42">
        <v>36.8</v>
      </c>
      <c r="E11649" s="43">
        <v>1.0</v>
      </c>
      <c r="F11649" s="19" t="s">
        <v>29</v>
      </c>
      <c r="G11649" s="19" t="s">
        <v>32</v>
      </c>
      <c r="H11649" s="44">
        <v>6.866111472E9</v>
      </c>
      <c r="I11649" s="19" t="s">
        <v>275</v>
      </c>
    </row>
    <row r="11650">
      <c r="A11650" s="41">
        <v>44420.0</v>
      </c>
      <c r="B11650" s="19">
        <v>958776.0</v>
      </c>
      <c r="C11650" s="19">
        <v>0.0</v>
      </c>
      <c r="D11650" s="42">
        <v>9.0</v>
      </c>
      <c r="E11650" s="43">
        <v>1.0</v>
      </c>
      <c r="F11650" s="19" t="s">
        <v>29</v>
      </c>
      <c r="G11650" s="19" t="s">
        <v>32</v>
      </c>
      <c r="H11650" s="44">
        <v>1.554932079E9</v>
      </c>
      <c r="I11650" s="19" t="s">
        <v>269</v>
      </c>
    </row>
    <row r="11651">
      <c r="A11651" s="41">
        <v>44421.0</v>
      </c>
      <c r="B11651" s="19">
        <v>959883.0</v>
      </c>
      <c r="C11651" s="19">
        <v>0.0</v>
      </c>
      <c r="D11651" s="42">
        <v>41.8</v>
      </c>
      <c r="E11651" s="43">
        <v>1.0</v>
      </c>
      <c r="F11651" s="19" t="s">
        <v>29</v>
      </c>
      <c r="G11651" s="19" t="s">
        <v>32</v>
      </c>
      <c r="H11651" s="44">
        <v>6.872355548E9</v>
      </c>
      <c r="I11651" s="19" t="s">
        <v>277</v>
      </c>
    </row>
    <row r="11652">
      <c r="A11652" s="41">
        <v>44409.0</v>
      </c>
      <c r="B11652" s="19">
        <v>949998.0</v>
      </c>
      <c r="C11652" s="19">
        <v>1.0</v>
      </c>
      <c r="D11652" s="42">
        <v>66.0</v>
      </c>
      <c r="E11652" s="43">
        <v>1.0</v>
      </c>
      <c r="F11652" s="19" t="s">
        <v>29</v>
      </c>
      <c r="G11652" s="19" t="s">
        <v>32</v>
      </c>
      <c r="H11652" s="44">
        <v>6.872355548E9</v>
      </c>
      <c r="I11652" s="19" t="s">
        <v>277</v>
      </c>
    </row>
    <row r="11653">
      <c r="A11653" s="41">
        <v>44411.0</v>
      </c>
      <c r="B11653" s="19">
        <v>951809.0</v>
      </c>
      <c r="C11653" s="19">
        <v>1.0</v>
      </c>
      <c r="D11653" s="42">
        <v>36.2</v>
      </c>
      <c r="E11653" s="43">
        <v>1.0</v>
      </c>
      <c r="F11653" s="19" t="s">
        <v>29</v>
      </c>
      <c r="G11653" s="19" t="s">
        <v>32</v>
      </c>
      <c r="H11653" s="44">
        <v>1.554932118E9</v>
      </c>
      <c r="I11653" s="19" t="s">
        <v>271</v>
      </c>
    </row>
    <row r="11654">
      <c r="A11654" s="41">
        <v>44416.0</v>
      </c>
      <c r="B11654" s="19">
        <v>955542.0</v>
      </c>
      <c r="C11654" s="19">
        <v>0.0</v>
      </c>
      <c r="D11654" s="42">
        <v>17.8</v>
      </c>
      <c r="E11654" s="43">
        <v>1.0</v>
      </c>
      <c r="F11654" s="19" t="s">
        <v>29</v>
      </c>
      <c r="G11654" s="19" t="s">
        <v>32</v>
      </c>
      <c r="H11654" s="44">
        <v>6.467292947E9</v>
      </c>
      <c r="I11654" s="19" t="s">
        <v>274</v>
      </c>
    </row>
    <row r="11655">
      <c r="A11655" s="41">
        <v>44419.0</v>
      </c>
      <c r="B11655" s="19">
        <v>958068.0</v>
      </c>
      <c r="C11655" s="19">
        <v>0.0</v>
      </c>
      <c r="D11655" s="42">
        <v>9.4</v>
      </c>
      <c r="E11655" s="43">
        <v>1.0</v>
      </c>
      <c r="F11655" s="19" t="s">
        <v>29</v>
      </c>
      <c r="G11655" s="19" t="s">
        <v>32</v>
      </c>
      <c r="H11655" s="44">
        <v>1.554932118E9</v>
      </c>
      <c r="I11655" s="19" t="s">
        <v>271</v>
      </c>
    </row>
    <row r="11656">
      <c r="A11656" s="41">
        <v>44419.0</v>
      </c>
      <c r="B11656" s="19">
        <v>958225.0</v>
      </c>
      <c r="C11656" s="19">
        <v>0.0</v>
      </c>
      <c r="D11656" s="42">
        <v>12.3</v>
      </c>
      <c r="E11656" s="43">
        <v>1.0</v>
      </c>
      <c r="F11656" s="19" t="s">
        <v>29</v>
      </c>
      <c r="G11656" s="19" t="s">
        <v>32</v>
      </c>
      <c r="H11656" s="44">
        <v>6.467292947E9</v>
      </c>
      <c r="I11656" s="19" t="s">
        <v>274</v>
      </c>
    </row>
    <row r="11657">
      <c r="A11657" s="41">
        <v>44419.0</v>
      </c>
      <c r="B11657" s="19">
        <v>958270.0</v>
      </c>
      <c r="C11657" s="19">
        <v>1.0</v>
      </c>
      <c r="D11657" s="42">
        <v>38.1</v>
      </c>
      <c r="E11657" s="43">
        <v>1.0</v>
      </c>
      <c r="F11657" s="19" t="s">
        <v>29</v>
      </c>
      <c r="G11657" s="19" t="s">
        <v>32</v>
      </c>
      <c r="H11657" s="44">
        <v>1.554932118E9</v>
      </c>
      <c r="I11657" s="19" t="s">
        <v>271</v>
      </c>
    </row>
    <row r="11658">
      <c r="A11658" s="41">
        <v>44420.0</v>
      </c>
      <c r="B11658" s="19">
        <v>958623.0</v>
      </c>
      <c r="C11658" s="19">
        <v>1.0</v>
      </c>
      <c r="D11658" s="42">
        <v>22.6</v>
      </c>
      <c r="E11658" s="43">
        <v>1.0</v>
      </c>
      <c r="F11658" s="19" t="s">
        <v>29</v>
      </c>
      <c r="G11658" s="19" t="s">
        <v>32</v>
      </c>
      <c r="H11658" s="44">
        <v>1.554932118E9</v>
      </c>
      <c r="I11658" s="19" t="s">
        <v>271</v>
      </c>
    </row>
    <row r="11659">
      <c r="A11659" s="41">
        <v>44423.0</v>
      </c>
      <c r="B11659" s="19">
        <v>961057.0</v>
      </c>
      <c r="C11659" s="19">
        <v>0.0</v>
      </c>
      <c r="D11659" s="42">
        <v>69.2</v>
      </c>
      <c r="E11659" s="43">
        <v>1.0</v>
      </c>
      <c r="F11659" s="19" t="s">
        <v>29</v>
      </c>
      <c r="G11659" s="19" t="s">
        <v>32</v>
      </c>
      <c r="H11659" s="44">
        <v>6.872271806E9</v>
      </c>
      <c r="I11659" s="19" t="s">
        <v>276</v>
      </c>
    </row>
    <row r="11660">
      <c r="A11660" s="41">
        <v>44423.0</v>
      </c>
      <c r="B11660" s="19">
        <v>960539.0</v>
      </c>
      <c r="C11660" s="19">
        <v>0.0</v>
      </c>
      <c r="D11660" s="42">
        <v>23.3</v>
      </c>
      <c r="E11660" s="43">
        <v>1.0</v>
      </c>
      <c r="F11660" s="19" t="s">
        <v>29</v>
      </c>
      <c r="G11660" s="19" t="s">
        <v>32</v>
      </c>
      <c r="H11660" s="44">
        <v>1.554932079E9</v>
      </c>
      <c r="I11660" s="19" t="s">
        <v>269</v>
      </c>
    </row>
    <row r="11661">
      <c r="A11661" s="41">
        <v>44412.0</v>
      </c>
      <c r="B11661" s="19">
        <v>952723.0</v>
      </c>
      <c r="C11661" s="19">
        <v>0.0</v>
      </c>
      <c r="D11661" s="42">
        <v>17.2</v>
      </c>
      <c r="E11661" s="43">
        <v>1.0</v>
      </c>
      <c r="F11661" s="19" t="s">
        <v>29</v>
      </c>
      <c r="G11661" s="19" t="s">
        <v>32</v>
      </c>
      <c r="H11661" s="44">
        <v>1.554932079E9</v>
      </c>
      <c r="I11661" s="19" t="s">
        <v>269</v>
      </c>
    </row>
    <row r="11662">
      <c r="A11662" s="41">
        <v>44421.0</v>
      </c>
      <c r="B11662" s="19">
        <v>959393.0</v>
      </c>
      <c r="C11662" s="19">
        <v>0.0</v>
      </c>
      <c r="D11662" s="42">
        <v>9.4</v>
      </c>
      <c r="E11662" s="43">
        <v>1.0</v>
      </c>
      <c r="F11662" s="19" t="s">
        <v>29</v>
      </c>
      <c r="G11662" s="19" t="s">
        <v>32</v>
      </c>
      <c r="H11662" s="44">
        <v>6.872271806E9</v>
      </c>
      <c r="I11662" s="19" t="s">
        <v>276</v>
      </c>
    </row>
    <row r="11663">
      <c r="A11663" s="41">
        <v>44421.0</v>
      </c>
      <c r="B11663" s="19">
        <v>959472.0</v>
      </c>
      <c r="C11663" s="19">
        <v>0.0</v>
      </c>
      <c r="D11663" s="42">
        <v>53.6</v>
      </c>
      <c r="E11663" s="43">
        <v>1.0</v>
      </c>
      <c r="F11663" s="19" t="s">
        <v>29</v>
      </c>
      <c r="G11663" s="19" t="s">
        <v>32</v>
      </c>
      <c r="H11663" s="44">
        <v>1.554932118E9</v>
      </c>
      <c r="I11663" s="19" t="s">
        <v>271</v>
      </c>
    </row>
    <row r="11664">
      <c r="A11664" s="41">
        <v>44415.0</v>
      </c>
      <c r="B11664" s="19">
        <v>955034.0</v>
      </c>
      <c r="C11664" s="19">
        <v>1.0</v>
      </c>
      <c r="D11664" s="42">
        <v>78.1</v>
      </c>
      <c r="E11664" s="43">
        <v>1.0</v>
      </c>
      <c r="F11664" s="19" t="s">
        <v>29</v>
      </c>
      <c r="G11664" s="19" t="s">
        <v>32</v>
      </c>
      <c r="H11664" s="44">
        <v>1.554932109E9</v>
      </c>
      <c r="I11664" s="19" t="s">
        <v>270</v>
      </c>
    </row>
    <row r="11665">
      <c r="A11665" s="41">
        <v>44410.0</v>
      </c>
      <c r="B11665" s="19">
        <v>950667.0</v>
      </c>
      <c r="C11665" s="19">
        <v>0.0</v>
      </c>
      <c r="D11665" s="42">
        <v>18.5</v>
      </c>
      <c r="E11665" s="43">
        <v>1.0</v>
      </c>
      <c r="F11665" s="19" t="s">
        <v>29</v>
      </c>
      <c r="G11665" s="19" t="s">
        <v>32</v>
      </c>
      <c r="H11665" s="44">
        <v>6.866111472E9</v>
      </c>
      <c r="I11665" s="19" t="s">
        <v>275</v>
      </c>
    </row>
    <row r="11666">
      <c r="A11666" s="41">
        <v>44413.0</v>
      </c>
      <c r="B11666" s="19">
        <v>953528.0</v>
      </c>
      <c r="C11666" s="19">
        <v>0.0</v>
      </c>
      <c r="D11666" s="42">
        <v>64.6</v>
      </c>
      <c r="E11666" s="43">
        <v>1.0</v>
      </c>
      <c r="F11666" s="19" t="s">
        <v>29</v>
      </c>
      <c r="G11666" s="19" t="s">
        <v>32</v>
      </c>
      <c r="H11666" s="44">
        <v>6.866111472E9</v>
      </c>
      <c r="I11666" s="19" t="s">
        <v>275</v>
      </c>
    </row>
    <row r="11667">
      <c r="A11667" s="41">
        <v>44420.0</v>
      </c>
      <c r="B11667" s="19">
        <v>959081.0</v>
      </c>
      <c r="C11667" s="19">
        <v>1.0</v>
      </c>
      <c r="D11667" s="42">
        <v>87.8</v>
      </c>
      <c r="E11667" s="43">
        <v>1.0</v>
      </c>
      <c r="F11667" s="19" t="s">
        <v>29</v>
      </c>
      <c r="G11667" s="19" t="s">
        <v>32</v>
      </c>
      <c r="H11667" s="44">
        <v>6.872355548E9</v>
      </c>
      <c r="I11667" s="19" t="s">
        <v>277</v>
      </c>
    </row>
    <row r="11668">
      <c r="A11668" s="41">
        <v>44423.0</v>
      </c>
      <c r="B11668" s="19">
        <v>960629.0</v>
      </c>
      <c r="C11668" s="19">
        <v>0.0</v>
      </c>
      <c r="D11668" s="42">
        <v>18.0</v>
      </c>
      <c r="E11668" s="43">
        <v>1.0</v>
      </c>
      <c r="F11668" s="19" t="s">
        <v>29</v>
      </c>
      <c r="G11668" s="19" t="s">
        <v>32</v>
      </c>
      <c r="H11668" s="44">
        <v>6.872271806E9</v>
      </c>
      <c r="I11668" s="19" t="s">
        <v>276</v>
      </c>
    </row>
    <row r="11669">
      <c r="A11669" s="41">
        <v>44410.0</v>
      </c>
      <c r="B11669" s="19">
        <v>950341.0</v>
      </c>
      <c r="C11669" s="19">
        <v>1.0</v>
      </c>
      <c r="D11669" s="42">
        <v>31.4</v>
      </c>
      <c r="E11669" s="43">
        <v>1.0</v>
      </c>
      <c r="F11669" s="19" t="s">
        <v>29</v>
      </c>
      <c r="G11669" s="19" t="s">
        <v>32</v>
      </c>
      <c r="H11669" s="44">
        <v>6.872271806E9</v>
      </c>
      <c r="I11669" s="19" t="s">
        <v>276</v>
      </c>
    </row>
    <row r="11670">
      <c r="A11670" s="41">
        <v>44417.0</v>
      </c>
      <c r="B11670" s="19">
        <v>956626.0</v>
      </c>
      <c r="C11670" s="19">
        <v>0.0</v>
      </c>
      <c r="D11670" s="42">
        <v>40.0</v>
      </c>
      <c r="E11670" s="43">
        <v>1.0</v>
      </c>
      <c r="F11670" s="19" t="s">
        <v>29</v>
      </c>
      <c r="G11670" s="19" t="s">
        <v>32</v>
      </c>
      <c r="H11670" s="44">
        <v>1.554932118E9</v>
      </c>
      <c r="I11670" s="19" t="s">
        <v>271</v>
      </c>
    </row>
    <row r="11671">
      <c r="A11671" s="41">
        <v>44419.0</v>
      </c>
      <c r="B11671" s="19">
        <v>958462.0</v>
      </c>
      <c r="C11671" s="19">
        <v>1.0</v>
      </c>
      <c r="D11671" s="42">
        <v>29.8</v>
      </c>
      <c r="E11671" s="43">
        <v>1.0</v>
      </c>
      <c r="F11671" s="19" t="s">
        <v>29</v>
      </c>
      <c r="G11671" s="19" t="s">
        <v>32</v>
      </c>
      <c r="H11671" s="44">
        <v>6.872271806E9</v>
      </c>
      <c r="I11671" s="19" t="s">
        <v>276</v>
      </c>
    </row>
    <row r="11672">
      <c r="A11672" s="41">
        <v>44423.0</v>
      </c>
      <c r="B11672" s="19">
        <v>960811.0</v>
      </c>
      <c r="C11672" s="19">
        <v>1.0</v>
      </c>
      <c r="D11672" s="42">
        <v>74.2</v>
      </c>
      <c r="E11672" s="43">
        <v>1.0</v>
      </c>
      <c r="F11672" s="19" t="s">
        <v>29</v>
      </c>
      <c r="G11672" s="19" t="s">
        <v>32</v>
      </c>
      <c r="H11672" s="44">
        <v>1.554932127E9</v>
      </c>
      <c r="I11672" s="19" t="s">
        <v>272</v>
      </c>
    </row>
    <row r="11673">
      <c r="A11673" s="41">
        <v>44409.0</v>
      </c>
      <c r="B11673" s="19">
        <v>949338.0</v>
      </c>
      <c r="C11673" s="19">
        <v>1.0</v>
      </c>
      <c r="D11673" s="42">
        <v>31.7</v>
      </c>
      <c r="E11673" s="43">
        <v>1.0</v>
      </c>
      <c r="F11673" s="19" t="s">
        <v>29</v>
      </c>
      <c r="G11673" s="19" t="s">
        <v>32</v>
      </c>
      <c r="H11673" s="44">
        <v>1.554932079E9</v>
      </c>
      <c r="I11673" s="19" t="s">
        <v>269</v>
      </c>
    </row>
    <row r="11674">
      <c r="A11674" s="41">
        <v>44409.0</v>
      </c>
      <c r="B11674" s="19">
        <v>949734.0</v>
      </c>
      <c r="C11674" s="19">
        <v>1.0</v>
      </c>
      <c r="D11674" s="42">
        <v>43.1</v>
      </c>
      <c r="E11674" s="43">
        <v>1.0</v>
      </c>
      <c r="F11674" s="19" t="s">
        <v>29</v>
      </c>
      <c r="G11674" s="19" t="s">
        <v>32</v>
      </c>
      <c r="H11674" s="44">
        <v>6.467292947E9</v>
      </c>
      <c r="I11674" s="19" t="s">
        <v>274</v>
      </c>
    </row>
    <row r="11675">
      <c r="A11675" s="41">
        <v>44409.0</v>
      </c>
      <c r="B11675" s="19">
        <v>949585.0</v>
      </c>
      <c r="C11675" s="19">
        <v>0.0</v>
      </c>
      <c r="D11675" s="42">
        <v>13.6</v>
      </c>
      <c r="E11675" s="43">
        <v>1.0</v>
      </c>
      <c r="F11675" s="19" t="s">
        <v>29</v>
      </c>
      <c r="G11675" s="19" t="s">
        <v>32</v>
      </c>
      <c r="H11675" s="44">
        <v>1.554932079E9</v>
      </c>
      <c r="I11675" s="19" t="s">
        <v>269</v>
      </c>
    </row>
    <row r="11676">
      <c r="A11676" s="41">
        <v>44410.0</v>
      </c>
      <c r="B11676" s="19">
        <v>950451.0</v>
      </c>
      <c r="C11676" s="19">
        <v>1.0</v>
      </c>
      <c r="D11676" s="42">
        <v>126.4</v>
      </c>
      <c r="E11676" s="43">
        <v>1.0</v>
      </c>
      <c r="F11676" s="19" t="s">
        <v>29</v>
      </c>
      <c r="G11676" s="19" t="s">
        <v>32</v>
      </c>
      <c r="H11676" s="44">
        <v>6.872355548E9</v>
      </c>
      <c r="I11676" s="19" t="s">
        <v>277</v>
      </c>
    </row>
    <row r="11677">
      <c r="A11677" s="41">
        <v>44410.0</v>
      </c>
      <c r="B11677" s="19">
        <v>950328.0</v>
      </c>
      <c r="C11677" s="19">
        <v>0.0</v>
      </c>
      <c r="D11677" s="42">
        <v>9.2</v>
      </c>
      <c r="E11677" s="43">
        <v>1.0</v>
      </c>
      <c r="F11677" s="19" t="s">
        <v>29</v>
      </c>
      <c r="G11677" s="19" t="s">
        <v>32</v>
      </c>
      <c r="H11677" s="44">
        <v>6.866111472E9</v>
      </c>
      <c r="I11677" s="19" t="s">
        <v>275</v>
      </c>
    </row>
    <row r="11678">
      <c r="A11678" s="41">
        <v>44416.0</v>
      </c>
      <c r="B11678" s="19">
        <v>955846.0</v>
      </c>
      <c r="C11678" s="19">
        <v>0.0</v>
      </c>
      <c r="D11678" s="42">
        <v>37.4</v>
      </c>
      <c r="E11678" s="43">
        <v>1.0</v>
      </c>
      <c r="F11678" s="19" t="s">
        <v>29</v>
      </c>
      <c r="G11678" s="19" t="s">
        <v>32</v>
      </c>
      <c r="H11678" s="44">
        <v>6.866111472E9</v>
      </c>
      <c r="I11678" s="19" t="s">
        <v>275</v>
      </c>
    </row>
    <row r="11679">
      <c r="A11679" s="41">
        <v>44418.0</v>
      </c>
      <c r="B11679" s="19">
        <v>957591.0</v>
      </c>
      <c r="C11679" s="19">
        <v>1.0</v>
      </c>
      <c r="D11679" s="42">
        <v>10.0</v>
      </c>
      <c r="E11679" s="43">
        <v>1.0</v>
      </c>
      <c r="F11679" s="19" t="s">
        <v>29</v>
      </c>
      <c r="G11679" s="19" t="s">
        <v>32</v>
      </c>
      <c r="H11679" s="44">
        <v>6.872271806E9</v>
      </c>
      <c r="I11679" s="19" t="s">
        <v>276</v>
      </c>
    </row>
    <row r="11680">
      <c r="A11680" s="41">
        <v>44416.0</v>
      </c>
      <c r="B11680" s="19">
        <v>955644.0</v>
      </c>
      <c r="C11680" s="19">
        <v>1.0</v>
      </c>
      <c r="D11680" s="42">
        <v>71.4</v>
      </c>
      <c r="E11680" s="43">
        <v>1.0</v>
      </c>
      <c r="F11680" s="19" t="s">
        <v>29</v>
      </c>
      <c r="G11680" s="19" t="s">
        <v>32</v>
      </c>
      <c r="H11680" s="44">
        <v>1.554932118E9</v>
      </c>
      <c r="I11680" s="19" t="s">
        <v>271</v>
      </c>
    </row>
    <row r="11681">
      <c r="A11681" s="41">
        <v>44417.0</v>
      </c>
      <c r="B11681" s="19">
        <v>956693.0</v>
      </c>
      <c r="C11681" s="19">
        <v>1.0</v>
      </c>
      <c r="D11681" s="42">
        <v>34.0</v>
      </c>
      <c r="E11681" s="43">
        <v>1.0</v>
      </c>
      <c r="F11681" s="19" t="s">
        <v>29</v>
      </c>
      <c r="G11681" s="19" t="s">
        <v>32</v>
      </c>
      <c r="H11681" s="44">
        <v>6.866111472E9</v>
      </c>
      <c r="I11681" s="19" t="s">
        <v>275</v>
      </c>
    </row>
    <row r="11682">
      <c r="A11682" s="41">
        <v>44422.0</v>
      </c>
      <c r="B11682" s="19">
        <v>960260.0</v>
      </c>
      <c r="C11682" s="19">
        <v>1.0</v>
      </c>
      <c r="D11682" s="42">
        <v>69.2</v>
      </c>
      <c r="E11682" s="43">
        <v>1.0</v>
      </c>
      <c r="F11682" s="19" t="s">
        <v>29</v>
      </c>
      <c r="G11682" s="19" t="s">
        <v>32</v>
      </c>
      <c r="H11682" s="44">
        <v>6.866111472E9</v>
      </c>
      <c r="I11682" s="19" t="s">
        <v>275</v>
      </c>
    </row>
    <row r="11683">
      <c r="A11683" s="41">
        <v>44409.0</v>
      </c>
      <c r="B11683" s="19">
        <v>949367.0</v>
      </c>
      <c r="C11683" s="19">
        <v>0.0</v>
      </c>
      <c r="D11683" s="42">
        <v>54.3</v>
      </c>
      <c r="E11683" s="43">
        <v>1.0</v>
      </c>
      <c r="F11683" s="19" t="s">
        <v>29</v>
      </c>
      <c r="G11683" s="19" t="s">
        <v>32</v>
      </c>
      <c r="H11683" s="44">
        <v>6.872271806E9</v>
      </c>
      <c r="I11683" s="19" t="s">
        <v>276</v>
      </c>
    </row>
    <row r="11684">
      <c r="A11684" s="41">
        <v>44412.0</v>
      </c>
      <c r="B11684" s="19">
        <v>952156.0</v>
      </c>
      <c r="C11684" s="19">
        <v>0.0</v>
      </c>
      <c r="D11684" s="42">
        <v>58.9</v>
      </c>
      <c r="E11684" s="43">
        <v>1.0</v>
      </c>
      <c r="F11684" s="19" t="s">
        <v>29</v>
      </c>
      <c r="G11684" s="19" t="s">
        <v>32</v>
      </c>
      <c r="H11684" s="44">
        <v>6.866111472E9</v>
      </c>
      <c r="I11684" s="19" t="s">
        <v>275</v>
      </c>
    </row>
    <row r="11685">
      <c r="A11685" s="41">
        <v>44416.0</v>
      </c>
      <c r="B11685" s="19">
        <v>955472.0</v>
      </c>
      <c r="C11685" s="19">
        <v>0.0</v>
      </c>
      <c r="D11685" s="42">
        <v>50.4</v>
      </c>
      <c r="E11685" s="43">
        <v>1.0</v>
      </c>
      <c r="F11685" s="19" t="s">
        <v>29</v>
      </c>
      <c r="G11685" s="19" t="s">
        <v>32</v>
      </c>
      <c r="H11685" s="44">
        <v>6.872355548E9</v>
      </c>
      <c r="I11685" s="19" t="s">
        <v>277</v>
      </c>
    </row>
    <row r="11686">
      <c r="A11686" s="41">
        <v>44413.0</v>
      </c>
      <c r="B11686" s="19">
        <v>952830.0</v>
      </c>
      <c r="C11686" s="19">
        <v>0.0</v>
      </c>
      <c r="D11686" s="42">
        <v>53.7</v>
      </c>
      <c r="E11686" s="43">
        <v>1.0</v>
      </c>
      <c r="F11686" s="19" t="s">
        <v>29</v>
      </c>
      <c r="G11686" s="19" t="s">
        <v>32</v>
      </c>
      <c r="H11686" s="44">
        <v>6.866111472E9</v>
      </c>
      <c r="I11686" s="19" t="s">
        <v>275</v>
      </c>
    </row>
    <row r="11687">
      <c r="A11687" s="41">
        <v>44416.0</v>
      </c>
      <c r="B11687" s="19">
        <v>955761.0</v>
      </c>
      <c r="C11687" s="19">
        <v>0.0</v>
      </c>
      <c r="D11687" s="42">
        <v>37.4</v>
      </c>
      <c r="E11687" s="43">
        <v>1.0</v>
      </c>
      <c r="F11687" s="19" t="s">
        <v>29</v>
      </c>
      <c r="G11687" s="19" t="s">
        <v>32</v>
      </c>
      <c r="H11687" s="44">
        <v>1.554932109E9</v>
      </c>
      <c r="I11687" s="19" t="s">
        <v>270</v>
      </c>
    </row>
    <row r="11688">
      <c r="A11688" s="41">
        <v>44416.0</v>
      </c>
      <c r="B11688" s="19">
        <v>956101.0</v>
      </c>
      <c r="C11688" s="19">
        <v>0.0</v>
      </c>
      <c r="D11688" s="42">
        <v>68.5</v>
      </c>
      <c r="E11688" s="43">
        <v>1.0</v>
      </c>
      <c r="F11688" s="19" t="s">
        <v>29</v>
      </c>
      <c r="G11688" s="19" t="s">
        <v>32</v>
      </c>
      <c r="H11688" s="44">
        <v>6.872271806E9</v>
      </c>
      <c r="I11688" s="19" t="s">
        <v>276</v>
      </c>
    </row>
    <row r="11689">
      <c r="A11689" s="41">
        <v>44418.0</v>
      </c>
      <c r="B11689" s="19">
        <v>957702.0</v>
      </c>
      <c r="C11689" s="19">
        <v>0.0</v>
      </c>
      <c r="D11689" s="42">
        <v>57.2</v>
      </c>
      <c r="E11689" s="43">
        <v>1.0</v>
      </c>
      <c r="F11689" s="19" t="s">
        <v>29</v>
      </c>
      <c r="G11689" s="19" t="s">
        <v>32</v>
      </c>
      <c r="H11689" s="44">
        <v>6.866111472E9</v>
      </c>
      <c r="I11689" s="19" t="s">
        <v>275</v>
      </c>
    </row>
    <row r="11690">
      <c r="A11690" s="41">
        <v>44423.0</v>
      </c>
      <c r="B11690" s="19">
        <v>960781.0</v>
      </c>
      <c r="C11690" s="19">
        <v>0.0</v>
      </c>
      <c r="D11690" s="42">
        <v>60.8</v>
      </c>
      <c r="E11690" s="43">
        <v>1.0</v>
      </c>
      <c r="F11690" s="19" t="s">
        <v>29</v>
      </c>
      <c r="G11690" s="19" t="s">
        <v>32</v>
      </c>
      <c r="H11690" s="44">
        <v>6.872271806E9</v>
      </c>
      <c r="I11690" s="19" t="s">
        <v>276</v>
      </c>
    </row>
    <row r="11691">
      <c r="A11691" s="41">
        <v>44415.0</v>
      </c>
      <c r="B11691" s="19">
        <v>955089.0</v>
      </c>
      <c r="C11691" s="19">
        <v>0.0</v>
      </c>
      <c r="D11691" s="42">
        <v>249.4</v>
      </c>
      <c r="E11691" s="43">
        <v>1.0</v>
      </c>
      <c r="F11691" s="19" t="s">
        <v>29</v>
      </c>
      <c r="G11691" s="19" t="s">
        <v>32</v>
      </c>
      <c r="H11691" s="44">
        <v>6.872271806E9</v>
      </c>
      <c r="I11691" s="19" t="s">
        <v>276</v>
      </c>
    </row>
    <row r="11692">
      <c r="A11692" s="41">
        <v>44415.0</v>
      </c>
      <c r="B11692" s="19">
        <v>954780.0</v>
      </c>
      <c r="C11692" s="19">
        <v>1.0</v>
      </c>
      <c r="D11692" s="42">
        <v>30.9</v>
      </c>
      <c r="E11692" s="43">
        <v>1.0</v>
      </c>
      <c r="F11692" s="19" t="s">
        <v>29</v>
      </c>
      <c r="G11692" s="19" t="s">
        <v>32</v>
      </c>
      <c r="H11692" s="44">
        <v>6.467292947E9</v>
      </c>
      <c r="I11692" s="19" t="s">
        <v>274</v>
      </c>
    </row>
    <row r="11693">
      <c r="A11693" s="41">
        <v>44416.0</v>
      </c>
      <c r="B11693" s="19">
        <v>955988.0</v>
      </c>
      <c r="C11693" s="19">
        <v>0.0</v>
      </c>
      <c r="D11693" s="42">
        <v>43.5</v>
      </c>
      <c r="E11693" s="43">
        <v>1.0</v>
      </c>
      <c r="F11693" s="19" t="s">
        <v>29</v>
      </c>
      <c r="G11693" s="19" t="s">
        <v>32</v>
      </c>
      <c r="H11693" s="44">
        <v>6.866111472E9</v>
      </c>
      <c r="I11693" s="19" t="s">
        <v>275</v>
      </c>
    </row>
    <row r="11694">
      <c r="A11694" s="41">
        <v>44416.0</v>
      </c>
      <c r="B11694" s="19">
        <v>956108.0</v>
      </c>
      <c r="C11694" s="19">
        <v>1.0</v>
      </c>
      <c r="D11694" s="42">
        <v>111.1</v>
      </c>
      <c r="E11694" s="43">
        <v>1.0</v>
      </c>
      <c r="F11694" s="19" t="s">
        <v>29</v>
      </c>
      <c r="G11694" s="19" t="s">
        <v>32</v>
      </c>
      <c r="H11694" s="44">
        <v>6.872271806E9</v>
      </c>
      <c r="I11694" s="19" t="s">
        <v>276</v>
      </c>
    </row>
    <row r="11695">
      <c r="A11695" s="41">
        <v>44417.0</v>
      </c>
      <c r="B11695" s="19">
        <v>956535.0</v>
      </c>
      <c r="C11695" s="19">
        <v>0.0</v>
      </c>
      <c r="D11695" s="42">
        <v>10.0</v>
      </c>
      <c r="E11695" s="43">
        <v>1.0</v>
      </c>
      <c r="F11695" s="19" t="s">
        <v>29</v>
      </c>
      <c r="G11695" s="19" t="s">
        <v>32</v>
      </c>
      <c r="H11695" s="44">
        <v>6.872355548E9</v>
      </c>
      <c r="I11695" s="19" t="s">
        <v>277</v>
      </c>
    </row>
    <row r="11696">
      <c r="A11696" s="41">
        <v>44418.0</v>
      </c>
      <c r="B11696" s="19">
        <v>957321.0</v>
      </c>
      <c r="C11696" s="19">
        <v>0.0</v>
      </c>
      <c r="D11696" s="42">
        <v>30.8</v>
      </c>
      <c r="E11696" s="43">
        <v>1.0</v>
      </c>
      <c r="F11696" s="19" t="s">
        <v>29</v>
      </c>
      <c r="G11696" s="19" t="s">
        <v>32</v>
      </c>
      <c r="H11696" s="44">
        <v>1.554932109E9</v>
      </c>
      <c r="I11696" s="19" t="s">
        <v>270</v>
      </c>
    </row>
    <row r="11697">
      <c r="A11697" s="41">
        <v>44422.0</v>
      </c>
      <c r="B11697" s="19">
        <v>960125.0</v>
      </c>
      <c r="C11697" s="19">
        <v>1.0</v>
      </c>
      <c r="D11697" s="42">
        <v>19.9</v>
      </c>
      <c r="E11697" s="43">
        <v>1.0</v>
      </c>
      <c r="F11697" s="19" t="s">
        <v>29</v>
      </c>
      <c r="G11697" s="19" t="s">
        <v>32</v>
      </c>
      <c r="H11697" s="44">
        <v>6.866111472E9</v>
      </c>
      <c r="I11697" s="19" t="s">
        <v>275</v>
      </c>
    </row>
    <row r="11698">
      <c r="A11698" s="41">
        <v>44422.0</v>
      </c>
      <c r="B11698" s="19">
        <v>960217.0</v>
      </c>
      <c r="C11698" s="19">
        <v>0.0</v>
      </c>
      <c r="D11698" s="42">
        <v>14.3</v>
      </c>
      <c r="E11698" s="43">
        <v>1.0</v>
      </c>
      <c r="F11698" s="19" t="s">
        <v>29</v>
      </c>
      <c r="G11698" s="19" t="s">
        <v>32</v>
      </c>
      <c r="H11698" s="44">
        <v>6.872271806E9</v>
      </c>
      <c r="I11698" s="19" t="s">
        <v>276</v>
      </c>
    </row>
    <row r="11699">
      <c r="A11699" s="41">
        <v>44415.0</v>
      </c>
      <c r="B11699" s="19">
        <v>955092.0</v>
      </c>
      <c r="C11699" s="19">
        <v>0.0</v>
      </c>
      <c r="D11699" s="42">
        <v>6.4</v>
      </c>
      <c r="E11699" s="43">
        <v>1.0</v>
      </c>
      <c r="F11699" s="19" t="s">
        <v>29</v>
      </c>
      <c r="G11699" s="19" t="s">
        <v>32</v>
      </c>
      <c r="H11699" s="44">
        <v>1.554932118E9</v>
      </c>
      <c r="I11699" s="19" t="s">
        <v>271</v>
      </c>
    </row>
    <row r="11700">
      <c r="A11700" s="41">
        <v>44417.0</v>
      </c>
      <c r="B11700" s="19">
        <v>956630.0</v>
      </c>
      <c r="C11700" s="19">
        <v>0.0</v>
      </c>
      <c r="D11700" s="42">
        <v>32.5</v>
      </c>
      <c r="E11700" s="43">
        <v>1.0</v>
      </c>
      <c r="F11700" s="19" t="s">
        <v>29</v>
      </c>
      <c r="G11700" s="19" t="s">
        <v>32</v>
      </c>
      <c r="H11700" s="44">
        <v>6.872271806E9</v>
      </c>
      <c r="I11700" s="19" t="s">
        <v>276</v>
      </c>
    </row>
    <row r="11701">
      <c r="A11701" s="41">
        <v>44409.0</v>
      </c>
      <c r="B11701" s="19">
        <v>949842.0</v>
      </c>
      <c r="C11701" s="19">
        <v>0.0</v>
      </c>
      <c r="D11701" s="42">
        <v>67.9</v>
      </c>
      <c r="E11701" s="43">
        <v>1.0</v>
      </c>
      <c r="F11701" s="19" t="s">
        <v>29</v>
      </c>
      <c r="G11701" s="19" t="s">
        <v>32</v>
      </c>
      <c r="H11701" s="44">
        <v>1.554932118E9</v>
      </c>
      <c r="I11701" s="19" t="s">
        <v>271</v>
      </c>
    </row>
    <row r="11702">
      <c r="A11702" s="41">
        <v>44413.0</v>
      </c>
      <c r="B11702" s="19">
        <v>953568.0</v>
      </c>
      <c r="C11702" s="19">
        <v>0.0</v>
      </c>
      <c r="D11702" s="42">
        <v>36.2</v>
      </c>
      <c r="E11702" s="43">
        <v>1.0</v>
      </c>
      <c r="F11702" s="19" t="s">
        <v>29</v>
      </c>
      <c r="G11702" s="19" t="s">
        <v>32</v>
      </c>
      <c r="H11702" s="44">
        <v>6.866111472E9</v>
      </c>
      <c r="I11702" s="19" t="s">
        <v>275</v>
      </c>
    </row>
    <row r="11703">
      <c r="A11703" s="41">
        <v>44414.0</v>
      </c>
      <c r="B11703" s="19">
        <v>954393.0</v>
      </c>
      <c r="C11703" s="19">
        <v>0.0</v>
      </c>
      <c r="D11703" s="42">
        <v>104.1</v>
      </c>
      <c r="E11703" s="43">
        <v>1.0</v>
      </c>
      <c r="F11703" s="19" t="s">
        <v>29</v>
      </c>
      <c r="G11703" s="19" t="s">
        <v>32</v>
      </c>
      <c r="H11703" s="44">
        <v>6.866111472E9</v>
      </c>
      <c r="I11703" s="19" t="s">
        <v>275</v>
      </c>
    </row>
    <row r="11704">
      <c r="A11704" s="41">
        <v>44415.0</v>
      </c>
      <c r="B11704" s="19">
        <v>954916.0</v>
      </c>
      <c r="C11704" s="19">
        <v>0.0</v>
      </c>
      <c r="D11704" s="42">
        <v>33.6</v>
      </c>
      <c r="E11704" s="43">
        <v>1.0</v>
      </c>
      <c r="F11704" s="19" t="s">
        <v>29</v>
      </c>
      <c r="G11704" s="19" t="s">
        <v>32</v>
      </c>
      <c r="H11704" s="44">
        <v>6.872271806E9</v>
      </c>
      <c r="I11704" s="19" t="s">
        <v>276</v>
      </c>
    </row>
    <row r="11705">
      <c r="A11705" s="41">
        <v>44415.0</v>
      </c>
      <c r="B11705" s="19">
        <v>954922.0</v>
      </c>
      <c r="C11705" s="19">
        <v>0.0</v>
      </c>
      <c r="D11705" s="42">
        <v>65.0</v>
      </c>
      <c r="E11705" s="43">
        <v>1.0</v>
      </c>
      <c r="F11705" s="19" t="s">
        <v>29</v>
      </c>
      <c r="G11705" s="19" t="s">
        <v>32</v>
      </c>
      <c r="H11705" s="44">
        <v>1.554932118E9</v>
      </c>
      <c r="I11705" s="19" t="s">
        <v>271</v>
      </c>
    </row>
    <row r="11706">
      <c r="A11706" s="41">
        <v>44418.0</v>
      </c>
      <c r="B11706" s="19">
        <v>957524.0</v>
      </c>
      <c r="C11706" s="19">
        <v>1.0</v>
      </c>
      <c r="D11706" s="42">
        <v>27.0</v>
      </c>
      <c r="E11706" s="43">
        <v>1.0</v>
      </c>
      <c r="F11706" s="19" t="s">
        <v>29</v>
      </c>
      <c r="G11706" s="19" t="s">
        <v>32</v>
      </c>
      <c r="H11706" s="44">
        <v>6.872271806E9</v>
      </c>
      <c r="I11706" s="19" t="s">
        <v>276</v>
      </c>
    </row>
    <row r="11707">
      <c r="A11707" s="41">
        <v>44418.0</v>
      </c>
      <c r="B11707" s="19">
        <v>957815.0</v>
      </c>
      <c r="C11707" s="19">
        <v>0.0</v>
      </c>
      <c r="D11707" s="42">
        <v>76.8</v>
      </c>
      <c r="E11707" s="43">
        <v>1.0</v>
      </c>
      <c r="F11707" s="19" t="s">
        <v>29</v>
      </c>
      <c r="G11707" s="19" t="s">
        <v>32</v>
      </c>
      <c r="H11707" s="44">
        <v>6.872355548E9</v>
      </c>
      <c r="I11707" s="19" t="s">
        <v>277</v>
      </c>
    </row>
    <row r="11708">
      <c r="A11708" s="41">
        <v>44418.0</v>
      </c>
      <c r="B11708" s="19">
        <v>957586.0</v>
      </c>
      <c r="C11708" s="19">
        <v>0.0</v>
      </c>
      <c r="D11708" s="42">
        <v>7.0</v>
      </c>
      <c r="E11708" s="43">
        <v>1.0</v>
      </c>
      <c r="F11708" s="19" t="s">
        <v>29</v>
      </c>
      <c r="G11708" s="19" t="s">
        <v>32</v>
      </c>
      <c r="H11708" s="44">
        <v>6.866111472E9</v>
      </c>
      <c r="I11708" s="19" t="s">
        <v>275</v>
      </c>
    </row>
    <row r="11709">
      <c r="A11709" s="41">
        <v>44423.0</v>
      </c>
      <c r="B11709" s="19">
        <v>960575.0</v>
      </c>
      <c r="C11709" s="19">
        <v>1.0</v>
      </c>
      <c r="D11709" s="42">
        <v>22.7</v>
      </c>
      <c r="E11709" s="43">
        <v>1.0</v>
      </c>
      <c r="F11709" s="19" t="s">
        <v>29</v>
      </c>
      <c r="G11709" s="19" t="s">
        <v>32</v>
      </c>
      <c r="H11709" s="44">
        <v>1.554932109E9</v>
      </c>
      <c r="I11709" s="19" t="s">
        <v>270</v>
      </c>
    </row>
    <row r="11710">
      <c r="A11710" s="41">
        <v>44411.0</v>
      </c>
      <c r="B11710" s="19">
        <v>951840.0</v>
      </c>
      <c r="C11710" s="19">
        <v>0.0</v>
      </c>
      <c r="D11710" s="42">
        <v>39.7</v>
      </c>
      <c r="E11710" s="43">
        <v>1.0</v>
      </c>
      <c r="F11710" s="19" t="s">
        <v>29</v>
      </c>
      <c r="G11710" s="19" t="s">
        <v>32</v>
      </c>
      <c r="H11710" s="44">
        <v>6.866111472E9</v>
      </c>
      <c r="I11710" s="19" t="s">
        <v>275</v>
      </c>
    </row>
    <row r="11711">
      <c r="A11711" s="41">
        <v>44412.0</v>
      </c>
      <c r="B11711" s="19">
        <v>952623.0</v>
      </c>
      <c r="C11711" s="19">
        <v>0.0</v>
      </c>
      <c r="D11711" s="42">
        <v>23.6</v>
      </c>
      <c r="E11711" s="43">
        <v>1.0</v>
      </c>
      <c r="F11711" s="19" t="s">
        <v>29</v>
      </c>
      <c r="G11711" s="19" t="s">
        <v>32</v>
      </c>
      <c r="H11711" s="44">
        <v>6.872355548E9</v>
      </c>
      <c r="I11711" s="19" t="s">
        <v>277</v>
      </c>
    </row>
    <row r="11712">
      <c r="A11712" s="41">
        <v>44413.0</v>
      </c>
      <c r="B11712" s="19">
        <v>953178.0</v>
      </c>
      <c r="C11712" s="19">
        <v>0.0</v>
      </c>
      <c r="D11712" s="42">
        <v>107.7</v>
      </c>
      <c r="E11712" s="43">
        <v>1.0</v>
      </c>
      <c r="F11712" s="19" t="s">
        <v>29</v>
      </c>
      <c r="G11712" s="19" t="s">
        <v>32</v>
      </c>
      <c r="H11712" s="44">
        <v>1.554932079E9</v>
      </c>
      <c r="I11712" s="19" t="s">
        <v>269</v>
      </c>
    </row>
    <row r="11713">
      <c r="A11713" s="41">
        <v>44421.0</v>
      </c>
      <c r="B11713" s="19">
        <v>959534.0</v>
      </c>
      <c r="C11713" s="19">
        <v>0.0</v>
      </c>
      <c r="D11713" s="42">
        <v>37.3</v>
      </c>
      <c r="E11713" s="43">
        <v>1.0</v>
      </c>
      <c r="F11713" s="19" t="s">
        <v>29</v>
      </c>
      <c r="G11713" s="19" t="s">
        <v>32</v>
      </c>
      <c r="H11713" s="44">
        <v>6.872355548E9</v>
      </c>
      <c r="I11713" s="19" t="s">
        <v>277</v>
      </c>
    </row>
    <row r="11714">
      <c r="A11714" s="41">
        <v>44411.0</v>
      </c>
      <c r="B11714" s="19">
        <v>951725.0</v>
      </c>
      <c r="C11714" s="19">
        <v>0.0</v>
      </c>
      <c r="D11714" s="42">
        <v>41.9</v>
      </c>
      <c r="E11714" s="43">
        <v>1.0</v>
      </c>
      <c r="F11714" s="19" t="s">
        <v>29</v>
      </c>
      <c r="G11714" s="19" t="s">
        <v>32</v>
      </c>
      <c r="H11714" s="44">
        <v>6.872271806E9</v>
      </c>
      <c r="I11714" s="19" t="s">
        <v>276</v>
      </c>
    </row>
    <row r="11715">
      <c r="A11715" s="41">
        <v>44411.0</v>
      </c>
      <c r="B11715" s="19">
        <v>951268.0</v>
      </c>
      <c r="C11715" s="19">
        <v>1.0</v>
      </c>
      <c r="D11715" s="42">
        <v>109.1</v>
      </c>
      <c r="E11715" s="43">
        <v>1.0</v>
      </c>
      <c r="F11715" s="19" t="s">
        <v>29</v>
      </c>
      <c r="G11715" s="19" t="s">
        <v>32</v>
      </c>
      <c r="H11715" s="44">
        <v>6.872355548E9</v>
      </c>
      <c r="I11715" s="19" t="s">
        <v>277</v>
      </c>
    </row>
    <row r="11716">
      <c r="A11716" s="41">
        <v>44412.0</v>
      </c>
      <c r="B11716" s="19">
        <v>952534.0</v>
      </c>
      <c r="C11716" s="19">
        <v>0.0</v>
      </c>
      <c r="D11716" s="42">
        <v>49.3</v>
      </c>
      <c r="E11716" s="43">
        <v>1.0</v>
      </c>
      <c r="F11716" s="19" t="s">
        <v>29</v>
      </c>
      <c r="G11716" s="19" t="s">
        <v>32</v>
      </c>
      <c r="H11716" s="44">
        <v>1.554932079E9</v>
      </c>
      <c r="I11716" s="19" t="s">
        <v>269</v>
      </c>
    </row>
    <row r="11717">
      <c r="A11717" s="41">
        <v>44416.0</v>
      </c>
      <c r="B11717" s="19">
        <v>955506.0</v>
      </c>
      <c r="C11717" s="19">
        <v>1.0</v>
      </c>
      <c r="D11717" s="42">
        <v>16.7</v>
      </c>
      <c r="E11717" s="43">
        <v>1.0</v>
      </c>
      <c r="F11717" s="19" t="s">
        <v>29</v>
      </c>
      <c r="G11717" s="19" t="s">
        <v>32</v>
      </c>
      <c r="H11717" s="44">
        <v>6.872271806E9</v>
      </c>
      <c r="I11717" s="19" t="s">
        <v>276</v>
      </c>
    </row>
    <row r="11718">
      <c r="A11718" s="41">
        <v>44417.0</v>
      </c>
      <c r="B11718" s="19">
        <v>957101.0</v>
      </c>
      <c r="C11718" s="19">
        <v>1.0</v>
      </c>
      <c r="D11718" s="42">
        <v>38.5</v>
      </c>
      <c r="E11718" s="43">
        <v>1.0</v>
      </c>
      <c r="F11718" s="19" t="s">
        <v>29</v>
      </c>
      <c r="G11718" s="19" t="s">
        <v>32</v>
      </c>
      <c r="H11718" s="44">
        <v>6.467292947E9</v>
      </c>
      <c r="I11718" s="19" t="s">
        <v>274</v>
      </c>
    </row>
    <row r="11719">
      <c r="A11719" s="41">
        <v>44418.0</v>
      </c>
      <c r="B11719" s="19">
        <v>957462.0</v>
      </c>
      <c r="C11719" s="19">
        <v>1.0</v>
      </c>
      <c r="D11719" s="42">
        <v>63.9</v>
      </c>
      <c r="E11719" s="43">
        <v>1.0</v>
      </c>
      <c r="F11719" s="19" t="s">
        <v>29</v>
      </c>
      <c r="G11719" s="19" t="s">
        <v>32</v>
      </c>
      <c r="H11719" s="44">
        <v>6.872355548E9</v>
      </c>
      <c r="I11719" s="19" t="s">
        <v>277</v>
      </c>
    </row>
    <row r="11720">
      <c r="A11720" s="41">
        <v>44423.0</v>
      </c>
      <c r="B11720" s="19">
        <v>960799.0</v>
      </c>
      <c r="C11720" s="19">
        <v>1.0</v>
      </c>
      <c r="D11720" s="42">
        <v>61.3</v>
      </c>
      <c r="E11720" s="43">
        <v>1.0</v>
      </c>
      <c r="F11720" s="19" t="s">
        <v>29</v>
      </c>
      <c r="G11720" s="19" t="s">
        <v>32</v>
      </c>
      <c r="H11720" s="44">
        <v>1.554932109E9</v>
      </c>
      <c r="I11720" s="19" t="s">
        <v>270</v>
      </c>
    </row>
    <row r="11721">
      <c r="A11721" s="41">
        <v>44409.0</v>
      </c>
      <c r="B11721" s="19">
        <v>949941.0</v>
      </c>
      <c r="C11721" s="19">
        <v>1.0</v>
      </c>
      <c r="D11721" s="42">
        <v>5.8</v>
      </c>
      <c r="E11721" s="43">
        <v>1.0</v>
      </c>
      <c r="F11721" s="19" t="s">
        <v>29</v>
      </c>
      <c r="G11721" s="19" t="s">
        <v>32</v>
      </c>
      <c r="H11721" s="44">
        <v>6.866111472E9</v>
      </c>
      <c r="I11721" s="19" t="s">
        <v>275</v>
      </c>
    </row>
    <row r="11722">
      <c r="A11722" s="41">
        <v>44413.0</v>
      </c>
      <c r="B11722" s="19">
        <v>953470.0</v>
      </c>
      <c r="C11722" s="19">
        <v>0.0</v>
      </c>
      <c r="D11722" s="42">
        <v>29.0</v>
      </c>
      <c r="E11722" s="43">
        <v>1.0</v>
      </c>
      <c r="F11722" s="19" t="s">
        <v>29</v>
      </c>
      <c r="G11722" s="19" t="s">
        <v>32</v>
      </c>
      <c r="H11722" s="44">
        <v>6.872355548E9</v>
      </c>
      <c r="I11722" s="19" t="s">
        <v>277</v>
      </c>
    </row>
    <row r="11723">
      <c r="A11723" s="41">
        <v>44418.0</v>
      </c>
      <c r="B11723" s="19">
        <v>957719.0</v>
      </c>
      <c r="C11723" s="19">
        <v>0.0</v>
      </c>
      <c r="D11723" s="42">
        <v>39.8</v>
      </c>
      <c r="E11723" s="43">
        <v>1.0</v>
      </c>
      <c r="F11723" s="19" t="s">
        <v>29</v>
      </c>
      <c r="G11723" s="19" t="s">
        <v>32</v>
      </c>
      <c r="H11723" s="44">
        <v>1.554932118E9</v>
      </c>
      <c r="I11723" s="19" t="s">
        <v>271</v>
      </c>
    </row>
    <row r="11724">
      <c r="A11724" s="41">
        <v>44419.0</v>
      </c>
      <c r="B11724" s="19">
        <v>958287.0</v>
      </c>
      <c r="C11724" s="19">
        <v>0.0</v>
      </c>
      <c r="D11724" s="42">
        <v>75.7</v>
      </c>
      <c r="E11724" s="43">
        <v>1.0</v>
      </c>
      <c r="F11724" s="19" t="s">
        <v>29</v>
      </c>
      <c r="G11724" s="19" t="s">
        <v>32</v>
      </c>
      <c r="H11724" s="44">
        <v>6.872355548E9</v>
      </c>
      <c r="I11724" s="19" t="s">
        <v>277</v>
      </c>
    </row>
    <row r="11725">
      <c r="A11725" s="41">
        <v>44423.0</v>
      </c>
      <c r="B11725" s="19">
        <v>960706.0</v>
      </c>
      <c r="C11725" s="19">
        <v>0.0</v>
      </c>
      <c r="D11725" s="42">
        <v>10.8</v>
      </c>
      <c r="E11725" s="43">
        <v>1.0</v>
      </c>
      <c r="F11725" s="19" t="s">
        <v>29</v>
      </c>
      <c r="G11725" s="19" t="s">
        <v>32</v>
      </c>
      <c r="H11725" s="44">
        <v>1.554932127E9</v>
      </c>
      <c r="I11725" s="19" t="s">
        <v>272</v>
      </c>
    </row>
    <row r="11726">
      <c r="A11726" s="41">
        <v>44410.0</v>
      </c>
      <c r="B11726" s="19">
        <v>950133.0</v>
      </c>
      <c r="C11726" s="19">
        <v>0.0</v>
      </c>
      <c r="D11726" s="42">
        <v>46.3</v>
      </c>
      <c r="E11726" s="43">
        <v>1.0</v>
      </c>
      <c r="F11726" s="19" t="s">
        <v>29</v>
      </c>
      <c r="G11726" s="19" t="s">
        <v>32</v>
      </c>
      <c r="H11726" s="44">
        <v>1.554932079E9</v>
      </c>
      <c r="I11726" s="19" t="s">
        <v>269</v>
      </c>
    </row>
    <row r="11727">
      <c r="A11727" s="41">
        <v>44419.0</v>
      </c>
      <c r="B11727" s="19">
        <v>958275.0</v>
      </c>
      <c r="C11727" s="19">
        <v>1.0</v>
      </c>
      <c r="D11727" s="42">
        <v>66.5</v>
      </c>
      <c r="E11727" s="43">
        <v>1.0</v>
      </c>
      <c r="F11727" s="19" t="s">
        <v>29</v>
      </c>
      <c r="G11727" s="19" t="s">
        <v>32</v>
      </c>
      <c r="H11727" s="44">
        <v>1.554932079E9</v>
      </c>
      <c r="I11727" s="19" t="s">
        <v>269</v>
      </c>
    </row>
    <row r="11728">
      <c r="A11728" s="41">
        <v>44421.0</v>
      </c>
      <c r="B11728" s="19">
        <v>959727.0</v>
      </c>
      <c r="C11728" s="19">
        <v>1.0</v>
      </c>
      <c r="D11728" s="42">
        <v>275.4</v>
      </c>
      <c r="E11728" s="43">
        <v>1.0</v>
      </c>
      <c r="F11728" s="19" t="s">
        <v>29</v>
      </c>
      <c r="G11728" s="19" t="s">
        <v>32</v>
      </c>
      <c r="H11728" s="44">
        <v>6.467292947E9</v>
      </c>
      <c r="I11728" s="19" t="s">
        <v>274</v>
      </c>
    </row>
    <row r="11729">
      <c r="A11729" s="41">
        <v>44411.0</v>
      </c>
      <c r="B11729" s="19">
        <v>951203.0</v>
      </c>
      <c r="C11729" s="19">
        <v>0.0</v>
      </c>
      <c r="D11729" s="42">
        <v>66.6</v>
      </c>
      <c r="E11729" s="43">
        <v>1.0</v>
      </c>
      <c r="F11729" s="19" t="s">
        <v>29</v>
      </c>
      <c r="G11729" s="19" t="s">
        <v>32</v>
      </c>
      <c r="H11729" s="44">
        <v>1.554932109E9</v>
      </c>
      <c r="I11729" s="19" t="s">
        <v>270</v>
      </c>
    </row>
    <row r="11730">
      <c r="A11730" s="41">
        <v>44415.0</v>
      </c>
      <c r="B11730" s="19">
        <v>955127.0</v>
      </c>
      <c r="C11730" s="19">
        <v>0.0</v>
      </c>
      <c r="D11730" s="42">
        <v>57.4</v>
      </c>
      <c r="E11730" s="43">
        <v>1.0</v>
      </c>
      <c r="F11730" s="19" t="s">
        <v>29</v>
      </c>
      <c r="G11730" s="19" t="s">
        <v>32</v>
      </c>
      <c r="H11730" s="44">
        <v>6.467292947E9</v>
      </c>
      <c r="I11730" s="19" t="s">
        <v>274</v>
      </c>
    </row>
    <row r="11731">
      <c r="A11731" s="41">
        <v>44416.0</v>
      </c>
      <c r="B11731" s="19">
        <v>955975.0</v>
      </c>
      <c r="C11731" s="19">
        <v>0.0</v>
      </c>
      <c r="D11731" s="42">
        <v>6.8</v>
      </c>
      <c r="E11731" s="43">
        <v>1.0</v>
      </c>
      <c r="F11731" s="19" t="s">
        <v>29</v>
      </c>
      <c r="G11731" s="19" t="s">
        <v>32</v>
      </c>
      <c r="H11731" s="44">
        <v>1.554932079E9</v>
      </c>
      <c r="I11731" s="19" t="s">
        <v>269</v>
      </c>
    </row>
    <row r="11732">
      <c r="A11732" s="41">
        <v>44416.0</v>
      </c>
      <c r="B11732" s="19">
        <v>955694.0</v>
      </c>
      <c r="C11732" s="19">
        <v>0.0</v>
      </c>
      <c r="D11732" s="42">
        <v>60.3</v>
      </c>
      <c r="E11732" s="43">
        <v>1.0</v>
      </c>
      <c r="F11732" s="19" t="s">
        <v>29</v>
      </c>
      <c r="G11732" s="19" t="s">
        <v>32</v>
      </c>
      <c r="H11732" s="44">
        <v>6.872271806E9</v>
      </c>
      <c r="I11732" s="19" t="s">
        <v>276</v>
      </c>
    </row>
    <row r="11733">
      <c r="A11733" s="41">
        <v>44418.0</v>
      </c>
      <c r="B11733" s="19">
        <v>957309.0</v>
      </c>
      <c r="C11733" s="19">
        <v>1.0</v>
      </c>
      <c r="D11733" s="42">
        <v>44.5</v>
      </c>
      <c r="E11733" s="43">
        <v>1.0</v>
      </c>
      <c r="F11733" s="19" t="s">
        <v>29</v>
      </c>
      <c r="G11733" s="19" t="s">
        <v>32</v>
      </c>
      <c r="H11733" s="44">
        <v>6.467292947E9</v>
      </c>
      <c r="I11733" s="19" t="s">
        <v>274</v>
      </c>
    </row>
    <row r="11734">
      <c r="A11734" s="41">
        <v>44421.0</v>
      </c>
      <c r="B11734" s="19">
        <v>959545.0</v>
      </c>
      <c r="C11734" s="19">
        <v>0.0</v>
      </c>
      <c r="D11734" s="42">
        <v>63.0</v>
      </c>
      <c r="E11734" s="43">
        <v>1.0</v>
      </c>
      <c r="F11734" s="19" t="s">
        <v>29</v>
      </c>
      <c r="G11734" s="19" t="s">
        <v>32</v>
      </c>
      <c r="H11734" s="44">
        <v>1.554932079E9</v>
      </c>
      <c r="I11734" s="19" t="s">
        <v>269</v>
      </c>
    </row>
    <row r="11735">
      <c r="A11735" s="41">
        <v>44423.0</v>
      </c>
      <c r="B11735" s="19">
        <v>960852.0</v>
      </c>
      <c r="C11735" s="19">
        <v>1.0</v>
      </c>
      <c r="D11735" s="42">
        <v>25.2</v>
      </c>
      <c r="E11735" s="43">
        <v>1.0</v>
      </c>
      <c r="F11735" s="19" t="s">
        <v>29</v>
      </c>
      <c r="G11735" s="19" t="s">
        <v>32</v>
      </c>
      <c r="H11735" s="44">
        <v>6.872355548E9</v>
      </c>
      <c r="I11735" s="19" t="s">
        <v>277</v>
      </c>
    </row>
    <row r="11736">
      <c r="A11736" s="41">
        <v>44415.0</v>
      </c>
      <c r="B11736" s="19">
        <v>954837.0</v>
      </c>
      <c r="C11736" s="19">
        <v>0.0</v>
      </c>
      <c r="D11736" s="42">
        <v>61.9</v>
      </c>
      <c r="E11736" s="43">
        <v>1.0</v>
      </c>
      <c r="F11736" s="19" t="s">
        <v>29</v>
      </c>
      <c r="G11736" s="19" t="s">
        <v>32</v>
      </c>
      <c r="H11736" s="44">
        <v>1.554932079E9</v>
      </c>
      <c r="I11736" s="19" t="s">
        <v>269</v>
      </c>
    </row>
    <row r="11737">
      <c r="A11737" s="41">
        <v>44420.0</v>
      </c>
      <c r="B11737" s="19">
        <v>959248.0</v>
      </c>
      <c r="C11737" s="19">
        <v>1.0</v>
      </c>
      <c r="D11737" s="42">
        <v>24.7</v>
      </c>
      <c r="E11737" s="43">
        <v>1.0</v>
      </c>
      <c r="F11737" s="19" t="s">
        <v>29</v>
      </c>
      <c r="G11737" s="19" t="s">
        <v>32</v>
      </c>
      <c r="H11737" s="44">
        <v>6.872271806E9</v>
      </c>
      <c r="I11737" s="19" t="s">
        <v>276</v>
      </c>
    </row>
    <row r="11738">
      <c r="A11738" s="41">
        <v>44420.0</v>
      </c>
      <c r="B11738" s="19">
        <v>958968.0</v>
      </c>
      <c r="C11738" s="19">
        <v>0.0</v>
      </c>
      <c r="D11738" s="42">
        <v>76.8</v>
      </c>
      <c r="E11738" s="43">
        <v>1.0</v>
      </c>
      <c r="F11738" s="19" t="s">
        <v>29</v>
      </c>
      <c r="G11738" s="19" t="s">
        <v>32</v>
      </c>
      <c r="H11738" s="44">
        <v>6.872271806E9</v>
      </c>
      <c r="I11738" s="19" t="s">
        <v>276</v>
      </c>
    </row>
    <row r="11739">
      <c r="A11739" s="41">
        <v>44423.0</v>
      </c>
      <c r="B11739" s="19">
        <v>960960.0</v>
      </c>
      <c r="C11739" s="19">
        <v>0.0</v>
      </c>
      <c r="D11739" s="42">
        <v>180.6</v>
      </c>
      <c r="E11739" s="43">
        <v>1.0</v>
      </c>
      <c r="F11739" s="19" t="s">
        <v>29</v>
      </c>
      <c r="G11739" s="19" t="s">
        <v>32</v>
      </c>
      <c r="H11739" s="44">
        <v>6.872355548E9</v>
      </c>
      <c r="I11739" s="19" t="s">
        <v>277</v>
      </c>
    </row>
    <row r="11740">
      <c r="A11740" s="41">
        <v>44410.0</v>
      </c>
      <c r="B11740" s="19">
        <v>950048.0</v>
      </c>
      <c r="C11740" s="19">
        <v>0.0</v>
      </c>
      <c r="D11740" s="42">
        <v>41.6</v>
      </c>
      <c r="E11740" s="43">
        <v>1.0</v>
      </c>
      <c r="F11740" s="19" t="s">
        <v>29</v>
      </c>
      <c r="G11740" s="19" t="s">
        <v>32</v>
      </c>
      <c r="H11740" s="44">
        <v>1.554932109E9</v>
      </c>
      <c r="I11740" s="19" t="s">
        <v>270</v>
      </c>
    </row>
    <row r="11741">
      <c r="A11741" s="41">
        <v>44412.0</v>
      </c>
      <c r="B11741" s="19">
        <v>952049.0</v>
      </c>
      <c r="C11741" s="19">
        <v>0.0</v>
      </c>
      <c r="D11741" s="42">
        <v>10.0</v>
      </c>
      <c r="E11741" s="43">
        <v>1.0</v>
      </c>
      <c r="F11741" s="19" t="s">
        <v>29</v>
      </c>
      <c r="G11741" s="19" t="s">
        <v>32</v>
      </c>
      <c r="H11741" s="44">
        <v>6.872271806E9</v>
      </c>
      <c r="I11741" s="19" t="s">
        <v>276</v>
      </c>
    </row>
    <row r="11742">
      <c r="A11742" s="41">
        <v>44418.0</v>
      </c>
      <c r="B11742" s="19">
        <v>957630.0</v>
      </c>
      <c r="C11742" s="19">
        <v>0.0</v>
      </c>
      <c r="D11742" s="42">
        <v>11.9</v>
      </c>
      <c r="E11742" s="43">
        <v>1.0</v>
      </c>
      <c r="F11742" s="19" t="s">
        <v>29</v>
      </c>
      <c r="G11742" s="19" t="s">
        <v>32</v>
      </c>
      <c r="H11742" s="44">
        <v>6.866111472E9</v>
      </c>
      <c r="I11742" s="19" t="s">
        <v>275</v>
      </c>
    </row>
    <row r="11743">
      <c r="A11743" s="41">
        <v>44423.0</v>
      </c>
      <c r="B11743" s="19">
        <v>960892.0</v>
      </c>
      <c r="C11743" s="19">
        <v>1.0</v>
      </c>
      <c r="D11743" s="42">
        <v>21.2</v>
      </c>
      <c r="E11743" s="43">
        <v>1.0</v>
      </c>
      <c r="F11743" s="19" t="s">
        <v>29</v>
      </c>
      <c r="G11743" s="19" t="s">
        <v>32</v>
      </c>
      <c r="H11743" s="44">
        <v>6.866111472E9</v>
      </c>
      <c r="I11743" s="19" t="s">
        <v>275</v>
      </c>
    </row>
    <row r="11744">
      <c r="A11744" s="41">
        <v>44423.0</v>
      </c>
      <c r="B11744" s="19">
        <v>960525.0</v>
      </c>
      <c r="C11744" s="19">
        <v>1.0</v>
      </c>
      <c r="D11744" s="42">
        <v>66.1</v>
      </c>
      <c r="E11744" s="43">
        <v>1.0</v>
      </c>
      <c r="F11744" s="19" t="s">
        <v>29</v>
      </c>
      <c r="G11744" s="19" t="s">
        <v>32</v>
      </c>
      <c r="H11744" s="44">
        <v>6.866111472E9</v>
      </c>
      <c r="I11744" s="19" t="s">
        <v>275</v>
      </c>
    </row>
    <row r="11745">
      <c r="A11745" s="41">
        <v>44412.0</v>
      </c>
      <c r="B11745" s="19">
        <v>952284.0</v>
      </c>
      <c r="C11745" s="19">
        <v>0.0</v>
      </c>
      <c r="D11745" s="42">
        <v>59.3</v>
      </c>
      <c r="E11745" s="43">
        <v>1.0</v>
      </c>
      <c r="F11745" s="19" t="s">
        <v>29</v>
      </c>
      <c r="G11745" s="19" t="s">
        <v>32</v>
      </c>
      <c r="H11745" s="44">
        <v>1.554932118E9</v>
      </c>
      <c r="I11745" s="19" t="s">
        <v>271</v>
      </c>
    </row>
    <row r="11746">
      <c r="A11746" s="41">
        <v>44413.0</v>
      </c>
      <c r="B11746" s="19">
        <v>953164.0</v>
      </c>
      <c r="C11746" s="19">
        <v>0.0</v>
      </c>
      <c r="D11746" s="42">
        <v>70.2</v>
      </c>
      <c r="E11746" s="43">
        <v>1.0</v>
      </c>
      <c r="F11746" s="19" t="s">
        <v>29</v>
      </c>
      <c r="G11746" s="19" t="s">
        <v>32</v>
      </c>
      <c r="H11746" s="44">
        <v>6.872355548E9</v>
      </c>
      <c r="I11746" s="19" t="s">
        <v>277</v>
      </c>
    </row>
    <row r="11747">
      <c r="A11747" s="41">
        <v>44420.0</v>
      </c>
      <c r="B11747" s="19">
        <v>958901.0</v>
      </c>
      <c r="C11747" s="19">
        <v>0.0</v>
      </c>
      <c r="D11747" s="42">
        <v>31.8</v>
      </c>
      <c r="E11747" s="43">
        <v>1.0</v>
      </c>
      <c r="F11747" s="19" t="s">
        <v>29</v>
      </c>
      <c r="G11747" s="19" t="s">
        <v>32</v>
      </c>
      <c r="H11747" s="44">
        <v>1.554932118E9</v>
      </c>
      <c r="I11747" s="19" t="s">
        <v>271</v>
      </c>
    </row>
    <row r="11748">
      <c r="A11748" s="41">
        <v>44423.0</v>
      </c>
      <c r="B11748" s="19">
        <v>961175.0</v>
      </c>
      <c r="C11748" s="19">
        <v>0.0</v>
      </c>
      <c r="D11748" s="42">
        <v>26.1</v>
      </c>
      <c r="E11748" s="43">
        <v>1.0</v>
      </c>
      <c r="F11748" s="19" t="s">
        <v>29</v>
      </c>
      <c r="G11748" s="19" t="s">
        <v>32</v>
      </c>
      <c r="H11748" s="44">
        <v>1.554932079E9</v>
      </c>
      <c r="I11748" s="19" t="s">
        <v>269</v>
      </c>
    </row>
    <row r="11749">
      <c r="A11749" s="41">
        <v>44423.0</v>
      </c>
      <c r="B11749" s="19">
        <v>960757.0</v>
      </c>
      <c r="C11749" s="19">
        <v>0.0</v>
      </c>
      <c r="D11749" s="42">
        <v>45.5</v>
      </c>
      <c r="E11749" s="43">
        <v>1.0</v>
      </c>
      <c r="F11749" s="19" t="s">
        <v>29</v>
      </c>
      <c r="G11749" s="19" t="s">
        <v>32</v>
      </c>
      <c r="H11749" s="44">
        <v>6.467292947E9</v>
      </c>
      <c r="I11749" s="19" t="s">
        <v>274</v>
      </c>
    </row>
    <row r="11750">
      <c r="A11750" s="41">
        <v>44423.0</v>
      </c>
      <c r="B11750" s="19">
        <v>961093.0</v>
      </c>
      <c r="C11750" s="19">
        <v>0.0</v>
      </c>
      <c r="D11750" s="42">
        <v>53.3</v>
      </c>
      <c r="E11750" s="43">
        <v>1.0</v>
      </c>
      <c r="F11750" s="19" t="s">
        <v>29</v>
      </c>
      <c r="G11750" s="19" t="s">
        <v>32</v>
      </c>
      <c r="H11750" s="44">
        <v>1.554932127E9</v>
      </c>
      <c r="I11750" s="19" t="s">
        <v>272</v>
      </c>
    </row>
    <row r="11751">
      <c r="A11751" s="41">
        <v>44420.0</v>
      </c>
      <c r="B11751" s="19">
        <v>959234.0</v>
      </c>
      <c r="C11751" s="19">
        <v>1.0</v>
      </c>
      <c r="D11751" s="42">
        <v>57.1</v>
      </c>
      <c r="E11751" s="43">
        <v>1.0</v>
      </c>
      <c r="F11751" s="19" t="s">
        <v>29</v>
      </c>
      <c r="G11751" s="19" t="s">
        <v>32</v>
      </c>
      <c r="H11751" s="44">
        <v>6.866111472E9</v>
      </c>
      <c r="I11751" s="19" t="s">
        <v>275</v>
      </c>
    </row>
    <row r="11752">
      <c r="A11752" s="41">
        <v>44423.0</v>
      </c>
      <c r="B11752" s="19">
        <v>960939.0</v>
      </c>
      <c r="C11752" s="19">
        <v>0.0</v>
      </c>
      <c r="D11752" s="42">
        <v>9.4</v>
      </c>
      <c r="E11752" s="43">
        <v>1.0</v>
      </c>
      <c r="F11752" s="19" t="s">
        <v>29</v>
      </c>
      <c r="G11752" s="19" t="s">
        <v>32</v>
      </c>
      <c r="H11752" s="44">
        <v>1.554932118E9</v>
      </c>
      <c r="I11752" s="19" t="s">
        <v>271</v>
      </c>
    </row>
    <row r="11753">
      <c r="A11753" s="41">
        <v>44423.0</v>
      </c>
      <c r="B11753" s="19">
        <v>960891.0</v>
      </c>
      <c r="C11753" s="19">
        <v>0.0</v>
      </c>
      <c r="D11753" s="42">
        <v>27.9</v>
      </c>
      <c r="E11753" s="43">
        <v>1.0</v>
      </c>
      <c r="F11753" s="19" t="s">
        <v>29</v>
      </c>
      <c r="G11753" s="19" t="s">
        <v>32</v>
      </c>
      <c r="H11753" s="44">
        <v>6.872355548E9</v>
      </c>
      <c r="I11753" s="19" t="s">
        <v>277</v>
      </c>
    </row>
    <row r="11754">
      <c r="A11754" s="41">
        <v>44409.0</v>
      </c>
      <c r="B11754" s="19">
        <v>950011.0</v>
      </c>
      <c r="C11754" s="19">
        <v>0.0</v>
      </c>
      <c r="D11754" s="42">
        <v>37.0</v>
      </c>
      <c r="E11754" s="43">
        <v>1.0</v>
      </c>
      <c r="F11754" s="19" t="s">
        <v>29</v>
      </c>
      <c r="G11754" s="19" t="s">
        <v>32</v>
      </c>
      <c r="H11754" s="44">
        <v>6.872271806E9</v>
      </c>
      <c r="I11754" s="19" t="s">
        <v>276</v>
      </c>
    </row>
    <row r="11755">
      <c r="A11755" s="41">
        <v>44415.0</v>
      </c>
      <c r="B11755" s="19">
        <v>954998.0</v>
      </c>
      <c r="C11755" s="19">
        <v>1.0</v>
      </c>
      <c r="D11755" s="42">
        <v>100.9</v>
      </c>
      <c r="E11755" s="43">
        <v>1.0</v>
      </c>
      <c r="F11755" s="19" t="s">
        <v>29</v>
      </c>
      <c r="G11755" s="19" t="s">
        <v>32</v>
      </c>
      <c r="H11755" s="44">
        <v>1.554932127E9</v>
      </c>
      <c r="I11755" s="19" t="s">
        <v>272</v>
      </c>
    </row>
    <row r="11756">
      <c r="A11756" s="41">
        <v>44416.0</v>
      </c>
      <c r="B11756" s="19">
        <v>955960.0</v>
      </c>
      <c r="C11756" s="19">
        <v>0.0</v>
      </c>
      <c r="D11756" s="42">
        <v>18.6</v>
      </c>
      <c r="E11756" s="43">
        <v>1.0</v>
      </c>
      <c r="F11756" s="19" t="s">
        <v>29</v>
      </c>
      <c r="G11756" s="19" t="s">
        <v>32</v>
      </c>
      <c r="H11756" s="44">
        <v>6.866111472E9</v>
      </c>
      <c r="I11756" s="19" t="s">
        <v>275</v>
      </c>
    </row>
    <row r="11757">
      <c r="A11757" s="41">
        <v>44420.0</v>
      </c>
      <c r="B11757" s="19">
        <v>959237.0</v>
      </c>
      <c r="C11757" s="19">
        <v>0.0</v>
      </c>
      <c r="D11757" s="42">
        <v>24.7</v>
      </c>
      <c r="E11757" s="43">
        <v>1.0</v>
      </c>
      <c r="F11757" s="19" t="s">
        <v>29</v>
      </c>
      <c r="G11757" s="19" t="s">
        <v>32</v>
      </c>
      <c r="H11757" s="44">
        <v>6.872271806E9</v>
      </c>
      <c r="I11757" s="19" t="s">
        <v>276</v>
      </c>
    </row>
    <row r="11758">
      <c r="A11758" s="41">
        <v>44423.0</v>
      </c>
      <c r="B11758" s="19">
        <v>960471.0</v>
      </c>
      <c r="C11758" s="19">
        <v>1.0</v>
      </c>
      <c r="D11758" s="42">
        <v>155.8</v>
      </c>
      <c r="E11758" s="43">
        <v>1.0</v>
      </c>
      <c r="F11758" s="19" t="s">
        <v>29</v>
      </c>
      <c r="G11758" s="19" t="s">
        <v>32</v>
      </c>
      <c r="H11758" s="44">
        <v>1.554932109E9</v>
      </c>
      <c r="I11758" s="19" t="s">
        <v>270</v>
      </c>
    </row>
    <row r="11759">
      <c r="A11759" s="41">
        <v>44412.0</v>
      </c>
      <c r="B11759" s="19">
        <v>952126.0</v>
      </c>
      <c r="C11759" s="19">
        <v>0.0</v>
      </c>
      <c r="D11759" s="42">
        <v>32.7</v>
      </c>
      <c r="E11759" s="43">
        <v>1.0</v>
      </c>
      <c r="F11759" s="19" t="s">
        <v>29</v>
      </c>
      <c r="G11759" s="19" t="s">
        <v>32</v>
      </c>
      <c r="H11759" s="44">
        <v>1.554932118E9</v>
      </c>
      <c r="I11759" s="19" t="s">
        <v>271</v>
      </c>
    </row>
    <row r="11760">
      <c r="A11760" s="41">
        <v>44414.0</v>
      </c>
      <c r="B11760" s="19">
        <v>954269.0</v>
      </c>
      <c r="C11760" s="19">
        <v>1.0</v>
      </c>
      <c r="D11760" s="42">
        <v>51.0</v>
      </c>
      <c r="E11760" s="43">
        <v>1.0</v>
      </c>
      <c r="F11760" s="19" t="s">
        <v>29</v>
      </c>
      <c r="G11760" s="19" t="s">
        <v>32</v>
      </c>
      <c r="H11760" s="44">
        <v>6.866111472E9</v>
      </c>
      <c r="I11760" s="19" t="s">
        <v>275</v>
      </c>
    </row>
    <row r="11761">
      <c r="A11761" s="41">
        <v>44414.0</v>
      </c>
      <c r="B11761" s="19">
        <v>954165.0</v>
      </c>
      <c r="C11761" s="19">
        <v>0.0</v>
      </c>
      <c r="D11761" s="42">
        <v>22.4</v>
      </c>
      <c r="E11761" s="43">
        <v>1.0</v>
      </c>
      <c r="F11761" s="19" t="s">
        <v>29</v>
      </c>
      <c r="G11761" s="19" t="s">
        <v>32</v>
      </c>
      <c r="H11761" s="44">
        <v>6.866111472E9</v>
      </c>
      <c r="I11761" s="19" t="s">
        <v>275</v>
      </c>
    </row>
    <row r="11762">
      <c r="A11762" s="41">
        <v>44416.0</v>
      </c>
      <c r="B11762" s="19">
        <v>956164.0</v>
      </c>
      <c r="C11762" s="19">
        <v>1.0</v>
      </c>
      <c r="D11762" s="42">
        <v>63.1</v>
      </c>
      <c r="E11762" s="43">
        <v>1.0</v>
      </c>
      <c r="F11762" s="19" t="s">
        <v>29</v>
      </c>
      <c r="G11762" s="19" t="s">
        <v>32</v>
      </c>
      <c r="H11762" s="44">
        <v>6.866111472E9</v>
      </c>
      <c r="I11762" s="19" t="s">
        <v>275</v>
      </c>
    </row>
    <row r="11763">
      <c r="A11763" s="41">
        <v>44418.0</v>
      </c>
      <c r="B11763" s="19">
        <v>957395.0</v>
      </c>
      <c r="C11763" s="19">
        <v>1.0</v>
      </c>
      <c r="D11763" s="42">
        <v>12.2</v>
      </c>
      <c r="E11763" s="43">
        <v>1.0</v>
      </c>
      <c r="F11763" s="19" t="s">
        <v>29</v>
      </c>
      <c r="G11763" s="19" t="s">
        <v>32</v>
      </c>
      <c r="H11763" s="44">
        <v>6.872355548E9</v>
      </c>
      <c r="I11763" s="19" t="s">
        <v>277</v>
      </c>
    </row>
    <row r="11764">
      <c r="A11764" s="41">
        <v>44412.0</v>
      </c>
      <c r="B11764" s="19">
        <v>952591.0</v>
      </c>
      <c r="C11764" s="19">
        <v>1.0</v>
      </c>
      <c r="D11764" s="42">
        <v>39.8</v>
      </c>
      <c r="E11764" s="43">
        <v>1.0</v>
      </c>
      <c r="F11764" s="19" t="s">
        <v>29</v>
      </c>
      <c r="G11764" s="19" t="s">
        <v>32</v>
      </c>
      <c r="H11764" s="44">
        <v>1.554932127E9</v>
      </c>
      <c r="I11764" s="19" t="s">
        <v>272</v>
      </c>
    </row>
    <row r="11765">
      <c r="A11765" s="41">
        <v>44413.0</v>
      </c>
      <c r="B11765" s="19">
        <v>953981.0</v>
      </c>
      <c r="C11765" s="19">
        <v>0.0</v>
      </c>
      <c r="D11765" s="42">
        <v>59.1</v>
      </c>
      <c r="E11765" s="43">
        <v>1.0</v>
      </c>
      <c r="F11765" s="19" t="s">
        <v>29</v>
      </c>
      <c r="G11765" s="19" t="s">
        <v>32</v>
      </c>
      <c r="H11765" s="44">
        <v>6.872271806E9</v>
      </c>
      <c r="I11765" s="19" t="s">
        <v>276</v>
      </c>
    </row>
    <row r="11766">
      <c r="A11766" s="41">
        <v>44415.0</v>
      </c>
      <c r="B11766" s="19">
        <v>955171.0</v>
      </c>
      <c r="C11766" s="19">
        <v>0.0</v>
      </c>
      <c r="D11766" s="42">
        <v>33.1</v>
      </c>
      <c r="E11766" s="43">
        <v>1.0</v>
      </c>
      <c r="F11766" s="19" t="s">
        <v>29</v>
      </c>
      <c r="G11766" s="19" t="s">
        <v>32</v>
      </c>
      <c r="H11766" s="44">
        <v>6.467292947E9</v>
      </c>
      <c r="I11766" s="19" t="s">
        <v>274</v>
      </c>
    </row>
    <row r="11767">
      <c r="A11767" s="41">
        <v>44417.0</v>
      </c>
      <c r="B11767" s="19">
        <v>956462.0</v>
      </c>
      <c r="C11767" s="19">
        <v>0.0</v>
      </c>
      <c r="D11767" s="42">
        <v>66.8</v>
      </c>
      <c r="E11767" s="43">
        <v>1.0</v>
      </c>
      <c r="F11767" s="19" t="s">
        <v>29</v>
      </c>
      <c r="G11767" s="19" t="s">
        <v>32</v>
      </c>
      <c r="H11767" s="44">
        <v>6.467292947E9</v>
      </c>
      <c r="I11767" s="19" t="s">
        <v>274</v>
      </c>
    </row>
    <row r="11768">
      <c r="A11768" s="41">
        <v>44418.0</v>
      </c>
      <c r="B11768" s="19">
        <v>957182.0</v>
      </c>
      <c r="C11768" s="19">
        <v>0.0</v>
      </c>
      <c r="D11768" s="42">
        <v>39.9</v>
      </c>
      <c r="E11768" s="43">
        <v>1.0</v>
      </c>
      <c r="F11768" s="19" t="s">
        <v>29</v>
      </c>
      <c r="G11768" s="19" t="s">
        <v>32</v>
      </c>
      <c r="H11768" s="44">
        <v>6.872271806E9</v>
      </c>
      <c r="I11768" s="19" t="s">
        <v>276</v>
      </c>
    </row>
    <row r="11769">
      <c r="A11769" s="41">
        <v>44419.0</v>
      </c>
      <c r="B11769" s="19">
        <v>958293.0</v>
      </c>
      <c r="C11769" s="19">
        <v>1.0</v>
      </c>
      <c r="D11769" s="42">
        <v>36.3</v>
      </c>
      <c r="E11769" s="43">
        <v>1.0</v>
      </c>
      <c r="F11769" s="19" t="s">
        <v>29</v>
      </c>
      <c r="G11769" s="19" t="s">
        <v>32</v>
      </c>
      <c r="H11769" s="44">
        <v>6.467292947E9</v>
      </c>
      <c r="I11769" s="19" t="s">
        <v>274</v>
      </c>
    </row>
    <row r="11770">
      <c r="A11770" s="41">
        <v>44420.0</v>
      </c>
      <c r="B11770" s="19">
        <v>958602.0</v>
      </c>
      <c r="C11770" s="19">
        <v>0.0</v>
      </c>
      <c r="D11770" s="42">
        <v>51.0</v>
      </c>
      <c r="E11770" s="43">
        <v>1.0</v>
      </c>
      <c r="F11770" s="19" t="s">
        <v>29</v>
      </c>
      <c r="G11770" s="19" t="s">
        <v>32</v>
      </c>
      <c r="H11770" s="44">
        <v>6.866111472E9</v>
      </c>
      <c r="I11770" s="19" t="s">
        <v>275</v>
      </c>
    </row>
    <row r="11771">
      <c r="A11771" s="41">
        <v>44421.0</v>
      </c>
      <c r="B11771" s="19">
        <v>959934.0</v>
      </c>
      <c r="C11771" s="19">
        <v>0.0</v>
      </c>
      <c r="D11771" s="42">
        <v>62.1</v>
      </c>
      <c r="E11771" s="43">
        <v>1.0</v>
      </c>
      <c r="F11771" s="19" t="s">
        <v>29</v>
      </c>
      <c r="G11771" s="19" t="s">
        <v>32</v>
      </c>
      <c r="H11771" s="44">
        <v>6.866111472E9</v>
      </c>
      <c r="I11771" s="19" t="s">
        <v>275</v>
      </c>
    </row>
    <row r="11772">
      <c r="A11772" s="41">
        <v>44422.0</v>
      </c>
      <c r="B11772" s="19">
        <v>960219.0</v>
      </c>
      <c r="C11772" s="19">
        <v>1.0</v>
      </c>
      <c r="D11772" s="42">
        <v>73.1</v>
      </c>
      <c r="E11772" s="43">
        <v>1.0</v>
      </c>
      <c r="F11772" s="19" t="s">
        <v>29</v>
      </c>
      <c r="G11772" s="19" t="s">
        <v>32</v>
      </c>
      <c r="H11772" s="44">
        <v>6.467292947E9</v>
      </c>
      <c r="I11772" s="19" t="s">
        <v>274</v>
      </c>
    </row>
    <row r="11773">
      <c r="A11773" s="41">
        <v>44409.0</v>
      </c>
      <c r="B11773" s="19">
        <v>950012.0</v>
      </c>
      <c r="C11773" s="19">
        <v>0.0</v>
      </c>
      <c r="D11773" s="42">
        <v>68.2</v>
      </c>
      <c r="E11773" s="43">
        <v>1.0</v>
      </c>
      <c r="F11773" s="19" t="s">
        <v>29</v>
      </c>
      <c r="G11773" s="19" t="s">
        <v>32</v>
      </c>
      <c r="H11773" s="44">
        <v>1.1997024228E10</v>
      </c>
      <c r="I11773" s="19" t="s">
        <v>280</v>
      </c>
    </row>
    <row r="11774">
      <c r="A11774" s="41">
        <v>44417.0</v>
      </c>
      <c r="B11774" s="19">
        <v>956588.0</v>
      </c>
      <c r="C11774" s="19">
        <v>0.0</v>
      </c>
      <c r="D11774" s="42">
        <v>18.9</v>
      </c>
      <c r="E11774" s="43">
        <v>1.0</v>
      </c>
      <c r="F11774" s="19" t="s">
        <v>29</v>
      </c>
      <c r="G11774" s="19" t="s">
        <v>32</v>
      </c>
      <c r="H11774" s="44">
        <v>1.554932118E9</v>
      </c>
      <c r="I11774" s="19" t="s">
        <v>271</v>
      </c>
    </row>
    <row r="11775">
      <c r="A11775" s="41">
        <v>44419.0</v>
      </c>
      <c r="B11775" s="19">
        <v>958040.0</v>
      </c>
      <c r="C11775" s="19">
        <v>0.0</v>
      </c>
      <c r="D11775" s="42">
        <v>95.0</v>
      </c>
      <c r="E11775" s="43">
        <v>1.0</v>
      </c>
      <c r="F11775" s="19" t="s">
        <v>29</v>
      </c>
      <c r="G11775" s="19" t="s">
        <v>32</v>
      </c>
      <c r="H11775" s="44">
        <v>6.872271806E9</v>
      </c>
      <c r="I11775" s="19" t="s">
        <v>276</v>
      </c>
    </row>
    <row r="11776">
      <c r="A11776" s="41">
        <v>44422.0</v>
      </c>
      <c r="B11776" s="19">
        <v>960201.0</v>
      </c>
      <c r="C11776" s="19">
        <v>0.0</v>
      </c>
      <c r="D11776" s="42">
        <v>16.5</v>
      </c>
      <c r="E11776" s="43">
        <v>1.0</v>
      </c>
      <c r="F11776" s="19" t="s">
        <v>29</v>
      </c>
      <c r="G11776" s="19" t="s">
        <v>32</v>
      </c>
      <c r="H11776" s="44">
        <v>1.554932127E9</v>
      </c>
      <c r="I11776" s="19" t="s">
        <v>272</v>
      </c>
    </row>
    <row r="11777">
      <c r="A11777" s="41">
        <v>44414.0</v>
      </c>
      <c r="B11777" s="19">
        <v>954521.0</v>
      </c>
      <c r="C11777" s="19">
        <v>0.0</v>
      </c>
      <c r="D11777" s="42">
        <v>16.2</v>
      </c>
      <c r="E11777" s="43">
        <v>1.0</v>
      </c>
      <c r="F11777" s="19" t="s">
        <v>29</v>
      </c>
      <c r="G11777" s="19" t="s">
        <v>32</v>
      </c>
      <c r="H11777" s="44">
        <v>6.866111472E9</v>
      </c>
      <c r="I11777" s="19" t="s">
        <v>275</v>
      </c>
    </row>
    <row r="11778">
      <c r="A11778" s="41">
        <v>44418.0</v>
      </c>
      <c r="B11778" s="19">
        <v>957409.0</v>
      </c>
      <c r="C11778" s="19">
        <v>1.0</v>
      </c>
      <c r="D11778" s="42">
        <v>174.4</v>
      </c>
      <c r="E11778" s="43">
        <v>1.0</v>
      </c>
      <c r="F11778" s="19" t="s">
        <v>29</v>
      </c>
      <c r="G11778" s="19" t="s">
        <v>32</v>
      </c>
      <c r="H11778" s="44">
        <v>1.554932109E9</v>
      </c>
      <c r="I11778" s="19" t="s">
        <v>270</v>
      </c>
    </row>
    <row r="11779">
      <c r="A11779" s="41">
        <v>44423.0</v>
      </c>
      <c r="B11779" s="19">
        <v>961095.0</v>
      </c>
      <c r="C11779" s="19">
        <v>1.0</v>
      </c>
      <c r="D11779" s="42">
        <v>74.9</v>
      </c>
      <c r="E11779" s="43">
        <v>1.0</v>
      </c>
      <c r="F11779" s="19" t="s">
        <v>29</v>
      </c>
      <c r="G11779" s="19" t="s">
        <v>32</v>
      </c>
      <c r="H11779" s="44">
        <v>1.554932118E9</v>
      </c>
      <c r="I11779" s="19" t="s">
        <v>271</v>
      </c>
    </row>
    <row r="11780">
      <c r="A11780" s="41">
        <v>44423.0</v>
      </c>
      <c r="B11780" s="19">
        <v>961103.0</v>
      </c>
      <c r="C11780" s="19">
        <v>1.0</v>
      </c>
      <c r="D11780" s="42">
        <v>74.9</v>
      </c>
      <c r="E11780" s="43">
        <v>1.0</v>
      </c>
      <c r="F11780" s="19" t="s">
        <v>29</v>
      </c>
      <c r="G11780" s="19" t="s">
        <v>32</v>
      </c>
      <c r="H11780" s="44">
        <v>1.554932118E9</v>
      </c>
      <c r="I11780" s="19" t="s">
        <v>271</v>
      </c>
    </row>
    <row r="11781">
      <c r="A11781" s="41">
        <v>44421.0</v>
      </c>
      <c r="B11781" s="19">
        <v>959807.0</v>
      </c>
      <c r="C11781" s="19">
        <v>1.0</v>
      </c>
      <c r="D11781" s="42">
        <v>26.3</v>
      </c>
      <c r="E11781" s="43">
        <v>1.0</v>
      </c>
      <c r="F11781" s="19" t="s">
        <v>29</v>
      </c>
      <c r="G11781" s="19" t="s">
        <v>32</v>
      </c>
      <c r="H11781" s="44">
        <v>1.554932109E9</v>
      </c>
      <c r="I11781" s="19" t="s">
        <v>270</v>
      </c>
    </row>
    <row r="11782">
      <c r="A11782" s="41">
        <v>44410.0</v>
      </c>
      <c r="B11782" s="19">
        <v>951078.0</v>
      </c>
      <c r="C11782" s="19">
        <v>0.0</v>
      </c>
      <c r="D11782" s="42">
        <v>39.8</v>
      </c>
      <c r="E11782" s="43">
        <v>1.0</v>
      </c>
      <c r="F11782" s="19" t="s">
        <v>29</v>
      </c>
      <c r="G11782" s="19" t="s">
        <v>32</v>
      </c>
      <c r="H11782" s="44">
        <v>6.866111472E9</v>
      </c>
      <c r="I11782" s="19" t="s">
        <v>275</v>
      </c>
    </row>
    <row r="11783">
      <c r="A11783" s="41">
        <v>44418.0</v>
      </c>
      <c r="B11783" s="19">
        <v>957500.0</v>
      </c>
      <c r="C11783" s="19">
        <v>0.0</v>
      </c>
      <c r="D11783" s="42">
        <v>185.6</v>
      </c>
      <c r="E11783" s="43">
        <v>1.0</v>
      </c>
      <c r="F11783" s="19" t="s">
        <v>29</v>
      </c>
      <c r="G11783" s="19" t="s">
        <v>32</v>
      </c>
      <c r="H11783" s="44">
        <v>1.554932118E9</v>
      </c>
      <c r="I11783" s="19" t="s">
        <v>271</v>
      </c>
    </row>
    <row r="11784">
      <c r="A11784" s="41">
        <v>44421.0</v>
      </c>
      <c r="B11784" s="19">
        <v>959876.0</v>
      </c>
      <c r="C11784" s="19">
        <v>0.0</v>
      </c>
      <c r="D11784" s="42">
        <v>73.4</v>
      </c>
      <c r="E11784" s="43">
        <v>1.0</v>
      </c>
      <c r="F11784" s="19" t="s">
        <v>29</v>
      </c>
      <c r="G11784" s="19" t="s">
        <v>32</v>
      </c>
      <c r="H11784" s="44">
        <v>1.1997024228E10</v>
      </c>
      <c r="I11784" s="19" t="s">
        <v>280</v>
      </c>
    </row>
    <row r="11785">
      <c r="A11785" s="41">
        <v>44415.0</v>
      </c>
      <c r="B11785" s="19">
        <v>955131.0</v>
      </c>
      <c r="C11785" s="19">
        <v>0.0</v>
      </c>
      <c r="D11785" s="42">
        <v>83.0</v>
      </c>
      <c r="E11785" s="43">
        <v>1.0</v>
      </c>
      <c r="F11785" s="19" t="s">
        <v>29</v>
      </c>
      <c r="G11785" s="19" t="s">
        <v>32</v>
      </c>
      <c r="H11785" s="44">
        <v>6.467292947E9</v>
      </c>
      <c r="I11785" s="19" t="s">
        <v>274</v>
      </c>
    </row>
    <row r="11786">
      <c r="A11786" s="41">
        <v>44419.0</v>
      </c>
      <c r="B11786" s="19">
        <v>958056.0</v>
      </c>
      <c r="C11786" s="19">
        <v>0.0</v>
      </c>
      <c r="D11786" s="42">
        <v>25.0</v>
      </c>
      <c r="E11786" s="43">
        <v>1.0</v>
      </c>
      <c r="F11786" s="19" t="s">
        <v>29</v>
      </c>
      <c r="G11786" s="19" t="s">
        <v>32</v>
      </c>
      <c r="H11786" s="44">
        <v>1.554932109E9</v>
      </c>
      <c r="I11786" s="19" t="s">
        <v>270</v>
      </c>
    </row>
    <row r="11787">
      <c r="A11787" s="41">
        <v>44420.0</v>
      </c>
      <c r="B11787" s="19">
        <v>958557.0</v>
      </c>
      <c r="C11787" s="19">
        <v>1.0</v>
      </c>
      <c r="D11787" s="42">
        <v>123.2</v>
      </c>
      <c r="E11787" s="43">
        <v>1.0</v>
      </c>
      <c r="F11787" s="19" t="s">
        <v>29</v>
      </c>
      <c r="G11787" s="19" t="s">
        <v>32</v>
      </c>
      <c r="H11787" s="44">
        <v>1.554932079E9</v>
      </c>
      <c r="I11787" s="19" t="s">
        <v>269</v>
      </c>
    </row>
    <row r="11788">
      <c r="A11788" s="41">
        <v>44411.0</v>
      </c>
      <c r="B11788" s="19">
        <v>951464.0</v>
      </c>
      <c r="C11788" s="19">
        <v>0.0</v>
      </c>
      <c r="D11788" s="42">
        <v>19.8</v>
      </c>
      <c r="E11788" s="43">
        <v>1.0</v>
      </c>
      <c r="F11788" s="19" t="s">
        <v>29</v>
      </c>
      <c r="G11788" s="19" t="s">
        <v>32</v>
      </c>
      <c r="H11788" s="44">
        <v>6.872271806E9</v>
      </c>
      <c r="I11788" s="19" t="s">
        <v>276</v>
      </c>
    </row>
    <row r="11789">
      <c r="A11789" s="41">
        <v>44412.0</v>
      </c>
      <c r="B11789" s="19">
        <v>952319.0</v>
      </c>
      <c r="C11789" s="19">
        <v>0.0</v>
      </c>
      <c r="D11789" s="42">
        <v>31.8</v>
      </c>
      <c r="E11789" s="43">
        <v>1.0</v>
      </c>
      <c r="F11789" s="19" t="s">
        <v>29</v>
      </c>
      <c r="G11789" s="19" t="s">
        <v>32</v>
      </c>
      <c r="H11789" s="44">
        <v>6.872271806E9</v>
      </c>
      <c r="I11789" s="19" t="s">
        <v>276</v>
      </c>
    </row>
    <row r="11790">
      <c r="A11790" s="41">
        <v>44417.0</v>
      </c>
      <c r="B11790" s="19">
        <v>956475.0</v>
      </c>
      <c r="C11790" s="19">
        <v>0.0</v>
      </c>
      <c r="D11790" s="42">
        <v>42.6</v>
      </c>
      <c r="E11790" s="43">
        <v>1.0</v>
      </c>
      <c r="F11790" s="19" t="s">
        <v>29</v>
      </c>
      <c r="G11790" s="19" t="s">
        <v>32</v>
      </c>
      <c r="H11790" s="44">
        <v>6.872271806E9</v>
      </c>
      <c r="I11790" s="19" t="s">
        <v>276</v>
      </c>
    </row>
    <row r="11791">
      <c r="A11791" s="41">
        <v>44419.0</v>
      </c>
      <c r="B11791" s="19">
        <v>958540.0</v>
      </c>
      <c r="C11791" s="19">
        <v>0.0</v>
      </c>
      <c r="D11791" s="42">
        <v>32.0</v>
      </c>
      <c r="E11791" s="43">
        <v>1.0</v>
      </c>
      <c r="F11791" s="19" t="s">
        <v>29</v>
      </c>
      <c r="G11791" s="19" t="s">
        <v>32</v>
      </c>
      <c r="H11791" s="44">
        <v>6.467292947E9</v>
      </c>
      <c r="I11791" s="19" t="s">
        <v>274</v>
      </c>
    </row>
    <row r="11792">
      <c r="A11792" s="41">
        <v>44421.0</v>
      </c>
      <c r="B11792" s="19">
        <v>959519.0</v>
      </c>
      <c r="C11792" s="19">
        <v>0.0</v>
      </c>
      <c r="D11792" s="42">
        <v>20.8</v>
      </c>
      <c r="E11792" s="43">
        <v>1.0</v>
      </c>
      <c r="F11792" s="19" t="s">
        <v>29</v>
      </c>
      <c r="G11792" s="19" t="s">
        <v>32</v>
      </c>
      <c r="H11792" s="44">
        <v>1.554932109E9</v>
      </c>
      <c r="I11792" s="19" t="s">
        <v>270</v>
      </c>
    </row>
    <row r="11793">
      <c r="A11793" s="41">
        <v>44422.0</v>
      </c>
      <c r="B11793" s="19">
        <v>960002.0</v>
      </c>
      <c r="C11793" s="19">
        <v>1.0</v>
      </c>
      <c r="D11793" s="42">
        <v>6.8</v>
      </c>
      <c r="E11793" s="43">
        <v>1.0</v>
      </c>
      <c r="F11793" s="19" t="s">
        <v>29</v>
      </c>
      <c r="G11793" s="19" t="s">
        <v>32</v>
      </c>
      <c r="H11793" s="44">
        <v>1.554932079E9</v>
      </c>
      <c r="I11793" s="19" t="s">
        <v>269</v>
      </c>
    </row>
    <row r="11794">
      <c r="A11794" s="41">
        <v>44409.0</v>
      </c>
      <c r="B11794" s="19">
        <v>949243.0</v>
      </c>
      <c r="C11794" s="19">
        <v>0.0</v>
      </c>
      <c r="D11794" s="42">
        <v>16.7</v>
      </c>
      <c r="E11794" s="43">
        <v>1.0</v>
      </c>
      <c r="F11794" s="19" t="s">
        <v>29</v>
      </c>
      <c r="G11794" s="19" t="s">
        <v>32</v>
      </c>
      <c r="H11794" s="44">
        <v>6.872271806E9</v>
      </c>
      <c r="I11794" s="19" t="s">
        <v>276</v>
      </c>
    </row>
    <row r="11795">
      <c r="A11795" s="41">
        <v>44411.0</v>
      </c>
      <c r="B11795" s="19">
        <v>951754.0</v>
      </c>
      <c r="C11795" s="19">
        <v>0.0</v>
      </c>
      <c r="D11795" s="42">
        <v>17.7</v>
      </c>
      <c r="E11795" s="43">
        <v>1.0</v>
      </c>
      <c r="F11795" s="19" t="s">
        <v>29</v>
      </c>
      <c r="G11795" s="19" t="s">
        <v>32</v>
      </c>
      <c r="H11795" s="44">
        <v>6.866111472E9</v>
      </c>
      <c r="I11795" s="19" t="s">
        <v>275</v>
      </c>
    </row>
    <row r="11796">
      <c r="A11796" s="41">
        <v>44416.0</v>
      </c>
      <c r="B11796" s="19">
        <v>956151.0</v>
      </c>
      <c r="C11796" s="19">
        <v>0.0</v>
      </c>
      <c r="D11796" s="42">
        <v>47.9</v>
      </c>
      <c r="E11796" s="43">
        <v>1.0</v>
      </c>
      <c r="F11796" s="19" t="s">
        <v>29</v>
      </c>
      <c r="G11796" s="19" t="s">
        <v>32</v>
      </c>
      <c r="H11796" s="44">
        <v>1.554932118E9</v>
      </c>
      <c r="I11796" s="19" t="s">
        <v>271</v>
      </c>
    </row>
    <row r="11797">
      <c r="A11797" s="41">
        <v>44423.0</v>
      </c>
      <c r="B11797" s="19">
        <v>960826.0</v>
      </c>
      <c r="C11797" s="19">
        <v>0.0</v>
      </c>
      <c r="D11797" s="42">
        <v>42.1</v>
      </c>
      <c r="E11797" s="43">
        <v>1.0</v>
      </c>
      <c r="F11797" s="19" t="s">
        <v>29</v>
      </c>
      <c r="G11797" s="19" t="s">
        <v>32</v>
      </c>
      <c r="H11797" s="44">
        <v>1.554932079E9</v>
      </c>
      <c r="I11797" s="19" t="s">
        <v>269</v>
      </c>
    </row>
    <row r="11798">
      <c r="A11798" s="41">
        <v>44421.0</v>
      </c>
      <c r="B11798" s="19">
        <v>959586.0</v>
      </c>
      <c r="C11798" s="19">
        <v>0.0</v>
      </c>
      <c r="D11798" s="42">
        <v>14.9</v>
      </c>
      <c r="E11798" s="43">
        <v>1.0</v>
      </c>
      <c r="F11798" s="19" t="s">
        <v>29</v>
      </c>
      <c r="G11798" s="19" t="s">
        <v>32</v>
      </c>
      <c r="H11798" s="44">
        <v>6.866111472E9</v>
      </c>
      <c r="I11798" s="19" t="s">
        <v>275</v>
      </c>
    </row>
    <row r="11799">
      <c r="A11799" s="41">
        <v>44415.0</v>
      </c>
      <c r="B11799" s="19">
        <v>955028.0</v>
      </c>
      <c r="C11799" s="19">
        <v>0.0</v>
      </c>
      <c r="D11799" s="42">
        <v>181.7</v>
      </c>
      <c r="E11799" s="43">
        <v>1.0</v>
      </c>
      <c r="F11799" s="19" t="s">
        <v>29</v>
      </c>
      <c r="G11799" s="19" t="s">
        <v>32</v>
      </c>
      <c r="H11799" s="44">
        <v>6.866111472E9</v>
      </c>
      <c r="I11799" s="19" t="s">
        <v>275</v>
      </c>
    </row>
    <row r="11800">
      <c r="A11800" s="41">
        <v>44415.0</v>
      </c>
      <c r="B11800" s="19">
        <v>955109.0</v>
      </c>
      <c r="C11800" s="19">
        <v>0.0</v>
      </c>
      <c r="D11800" s="42">
        <v>23.1</v>
      </c>
      <c r="E11800" s="43">
        <v>1.0</v>
      </c>
      <c r="F11800" s="19" t="s">
        <v>29</v>
      </c>
      <c r="G11800" s="19" t="s">
        <v>32</v>
      </c>
      <c r="H11800" s="44">
        <v>1.554932079E9</v>
      </c>
      <c r="I11800" s="19" t="s">
        <v>269</v>
      </c>
    </row>
    <row r="11801">
      <c r="A11801" s="41">
        <v>44421.0</v>
      </c>
      <c r="B11801" s="19">
        <v>959923.0</v>
      </c>
      <c r="C11801" s="19">
        <v>1.0</v>
      </c>
      <c r="D11801" s="42">
        <v>42.6</v>
      </c>
      <c r="E11801" s="43">
        <v>1.0</v>
      </c>
      <c r="F11801" s="19" t="s">
        <v>29</v>
      </c>
      <c r="G11801" s="19" t="s">
        <v>32</v>
      </c>
      <c r="H11801" s="44">
        <v>1.554932118E9</v>
      </c>
      <c r="I11801" s="19" t="s">
        <v>271</v>
      </c>
    </row>
    <row r="11802">
      <c r="A11802" s="41">
        <v>44409.0</v>
      </c>
      <c r="B11802" s="19">
        <v>949688.0</v>
      </c>
      <c r="C11802" s="19">
        <v>0.0</v>
      </c>
      <c r="D11802" s="42">
        <v>37.2</v>
      </c>
      <c r="E11802" s="43">
        <v>1.0</v>
      </c>
      <c r="F11802" s="19" t="s">
        <v>29</v>
      </c>
      <c r="G11802" s="19" t="s">
        <v>32</v>
      </c>
      <c r="H11802" s="44">
        <v>6.866111472E9</v>
      </c>
      <c r="I11802" s="19" t="s">
        <v>275</v>
      </c>
    </row>
    <row r="11803">
      <c r="A11803" s="41">
        <v>44423.0</v>
      </c>
      <c r="B11803" s="19">
        <v>960526.0</v>
      </c>
      <c r="C11803" s="19">
        <v>0.0</v>
      </c>
      <c r="D11803" s="42">
        <v>37.7</v>
      </c>
      <c r="E11803" s="43">
        <v>1.0</v>
      </c>
      <c r="F11803" s="19" t="s">
        <v>29</v>
      </c>
      <c r="G11803" s="19" t="s">
        <v>32</v>
      </c>
      <c r="H11803" s="44">
        <v>6.866111472E9</v>
      </c>
      <c r="I11803" s="19" t="s">
        <v>275</v>
      </c>
    </row>
    <row r="11804">
      <c r="A11804" s="41">
        <v>44423.0</v>
      </c>
      <c r="B11804" s="19">
        <v>961190.0</v>
      </c>
      <c r="C11804" s="19">
        <v>0.0</v>
      </c>
      <c r="D11804" s="42">
        <v>57.0</v>
      </c>
      <c r="E11804" s="43">
        <v>1.0</v>
      </c>
      <c r="F11804" s="19" t="s">
        <v>29</v>
      </c>
      <c r="G11804" s="19" t="s">
        <v>32</v>
      </c>
      <c r="H11804" s="44">
        <v>6.872271806E9</v>
      </c>
      <c r="I11804" s="19" t="s">
        <v>276</v>
      </c>
    </row>
    <row r="11805">
      <c r="A11805" s="41">
        <v>44413.0</v>
      </c>
      <c r="B11805" s="19">
        <v>953223.0</v>
      </c>
      <c r="C11805" s="19">
        <v>0.0</v>
      </c>
      <c r="D11805" s="42">
        <v>51.6</v>
      </c>
      <c r="E11805" s="43">
        <v>1.0</v>
      </c>
      <c r="F11805" s="19" t="s">
        <v>29</v>
      </c>
      <c r="G11805" s="19" t="s">
        <v>32</v>
      </c>
      <c r="H11805" s="44">
        <v>1.554932109E9</v>
      </c>
      <c r="I11805" s="19" t="s">
        <v>270</v>
      </c>
    </row>
    <row r="11806">
      <c r="A11806" s="41">
        <v>44417.0</v>
      </c>
      <c r="B11806" s="19">
        <v>957144.0</v>
      </c>
      <c r="C11806" s="19">
        <v>0.0</v>
      </c>
      <c r="D11806" s="42">
        <v>4.4</v>
      </c>
      <c r="E11806" s="43">
        <v>1.0</v>
      </c>
      <c r="F11806" s="19" t="s">
        <v>29</v>
      </c>
      <c r="G11806" s="19" t="s">
        <v>32</v>
      </c>
      <c r="H11806" s="44">
        <v>1.554932079E9</v>
      </c>
      <c r="I11806" s="19" t="s">
        <v>269</v>
      </c>
    </row>
    <row r="11807">
      <c r="A11807" s="41">
        <v>44418.0</v>
      </c>
      <c r="B11807" s="19">
        <v>957563.0</v>
      </c>
      <c r="C11807" s="19">
        <v>0.0</v>
      </c>
      <c r="D11807" s="42">
        <v>35.5</v>
      </c>
      <c r="E11807" s="43">
        <v>1.0</v>
      </c>
      <c r="F11807" s="19" t="s">
        <v>29</v>
      </c>
      <c r="G11807" s="19" t="s">
        <v>32</v>
      </c>
      <c r="H11807" s="44">
        <v>6.866111472E9</v>
      </c>
      <c r="I11807" s="19" t="s">
        <v>275</v>
      </c>
    </row>
    <row r="11808">
      <c r="A11808" s="41">
        <v>44423.0</v>
      </c>
      <c r="B11808" s="19">
        <v>960639.0</v>
      </c>
      <c r="C11808" s="19">
        <v>1.0</v>
      </c>
      <c r="D11808" s="42">
        <v>27.5</v>
      </c>
      <c r="E11808" s="43">
        <v>1.0</v>
      </c>
      <c r="F11808" s="19" t="s">
        <v>29</v>
      </c>
      <c r="G11808" s="19" t="s">
        <v>32</v>
      </c>
      <c r="H11808" s="44">
        <v>1.554932109E9</v>
      </c>
      <c r="I11808" s="19" t="s">
        <v>270</v>
      </c>
    </row>
    <row r="11809">
      <c r="A11809" s="41">
        <v>44416.0</v>
      </c>
      <c r="B11809" s="19">
        <v>955886.0</v>
      </c>
      <c r="C11809" s="19">
        <v>1.0</v>
      </c>
      <c r="D11809" s="42">
        <v>34.6</v>
      </c>
      <c r="E11809" s="43">
        <v>1.0</v>
      </c>
      <c r="F11809" s="19" t="s">
        <v>29</v>
      </c>
      <c r="G11809" s="19" t="s">
        <v>32</v>
      </c>
      <c r="H11809" s="44">
        <v>1.554932079E9</v>
      </c>
      <c r="I11809" s="19" t="s">
        <v>269</v>
      </c>
    </row>
    <row r="11810">
      <c r="A11810" s="41">
        <v>44418.0</v>
      </c>
      <c r="B11810" s="19">
        <v>957474.0</v>
      </c>
      <c r="C11810" s="19">
        <v>0.0</v>
      </c>
      <c r="D11810" s="42">
        <v>66.0</v>
      </c>
      <c r="E11810" s="43">
        <v>1.0</v>
      </c>
      <c r="F11810" s="19" t="s">
        <v>29</v>
      </c>
      <c r="G11810" s="19" t="s">
        <v>32</v>
      </c>
      <c r="H11810" s="44">
        <v>6.866111472E9</v>
      </c>
      <c r="I11810" s="19" t="s">
        <v>275</v>
      </c>
    </row>
    <row r="11811">
      <c r="A11811" s="41">
        <v>44421.0</v>
      </c>
      <c r="B11811" s="19">
        <v>959839.0</v>
      </c>
      <c r="C11811" s="19">
        <v>0.0</v>
      </c>
      <c r="D11811" s="42">
        <v>3.8</v>
      </c>
      <c r="E11811" s="43">
        <v>1.0</v>
      </c>
      <c r="F11811" s="19" t="s">
        <v>29</v>
      </c>
      <c r="G11811" s="19" t="s">
        <v>32</v>
      </c>
      <c r="H11811" s="44">
        <v>1.554932079E9</v>
      </c>
      <c r="I11811" s="19" t="s">
        <v>269</v>
      </c>
    </row>
    <row r="11812">
      <c r="A11812" s="41">
        <v>44410.0</v>
      </c>
      <c r="B11812" s="19">
        <v>950521.0</v>
      </c>
      <c r="C11812" s="19">
        <v>0.0</v>
      </c>
      <c r="D11812" s="42">
        <v>153.3</v>
      </c>
      <c r="E11812" s="43">
        <v>1.0</v>
      </c>
      <c r="F11812" s="19" t="s">
        <v>29</v>
      </c>
      <c r="G11812" s="19" t="s">
        <v>32</v>
      </c>
      <c r="H11812" s="44">
        <v>6.872271806E9</v>
      </c>
      <c r="I11812" s="19" t="s">
        <v>276</v>
      </c>
    </row>
    <row r="11813">
      <c r="A11813" s="41">
        <v>44411.0</v>
      </c>
      <c r="B11813" s="19">
        <v>951528.0</v>
      </c>
      <c r="C11813" s="19">
        <v>1.0</v>
      </c>
      <c r="D11813" s="42">
        <v>152.8</v>
      </c>
      <c r="E11813" s="43">
        <v>1.0</v>
      </c>
      <c r="F11813" s="19" t="s">
        <v>29</v>
      </c>
      <c r="G11813" s="19" t="s">
        <v>32</v>
      </c>
      <c r="H11813" s="44">
        <v>6.866111472E9</v>
      </c>
      <c r="I11813" s="19" t="s">
        <v>275</v>
      </c>
    </row>
    <row r="11814">
      <c r="A11814" s="41">
        <v>44415.0</v>
      </c>
      <c r="B11814" s="19">
        <v>954692.0</v>
      </c>
      <c r="C11814" s="19">
        <v>1.0</v>
      </c>
      <c r="D11814" s="42">
        <v>93.2</v>
      </c>
      <c r="E11814" s="43">
        <v>1.0</v>
      </c>
      <c r="F11814" s="19" t="s">
        <v>29</v>
      </c>
      <c r="G11814" s="19" t="s">
        <v>32</v>
      </c>
      <c r="H11814" s="44">
        <v>1.554932118E9</v>
      </c>
      <c r="I11814" s="19" t="s">
        <v>271</v>
      </c>
    </row>
    <row r="11815">
      <c r="A11815" s="41">
        <v>44416.0</v>
      </c>
      <c r="B11815" s="19">
        <v>955272.0</v>
      </c>
      <c r="C11815" s="19">
        <v>1.0</v>
      </c>
      <c r="D11815" s="42">
        <v>97.1</v>
      </c>
      <c r="E11815" s="43">
        <v>1.0</v>
      </c>
      <c r="F11815" s="19" t="s">
        <v>29</v>
      </c>
      <c r="G11815" s="19" t="s">
        <v>32</v>
      </c>
      <c r="H11815" s="44">
        <v>6.872271806E9</v>
      </c>
      <c r="I11815" s="19" t="s">
        <v>276</v>
      </c>
    </row>
    <row r="11816">
      <c r="A11816" s="41">
        <v>44416.0</v>
      </c>
      <c r="B11816" s="19">
        <v>955765.0</v>
      </c>
      <c r="C11816" s="19">
        <v>0.0</v>
      </c>
      <c r="D11816" s="42">
        <v>43.7</v>
      </c>
      <c r="E11816" s="43">
        <v>1.0</v>
      </c>
      <c r="F11816" s="19" t="s">
        <v>29</v>
      </c>
      <c r="G11816" s="19" t="s">
        <v>32</v>
      </c>
      <c r="H11816" s="44">
        <v>6.866111472E9</v>
      </c>
      <c r="I11816" s="19" t="s">
        <v>275</v>
      </c>
    </row>
    <row r="11817">
      <c r="A11817" s="41">
        <v>44422.0</v>
      </c>
      <c r="B11817" s="19">
        <v>960370.0</v>
      </c>
      <c r="C11817" s="19">
        <v>0.0</v>
      </c>
      <c r="D11817" s="42">
        <v>38.4</v>
      </c>
      <c r="E11817" s="43">
        <v>1.0</v>
      </c>
      <c r="F11817" s="19" t="s">
        <v>29</v>
      </c>
      <c r="G11817" s="19" t="s">
        <v>32</v>
      </c>
      <c r="H11817" s="44">
        <v>6.866111472E9</v>
      </c>
      <c r="I11817" s="19" t="s">
        <v>275</v>
      </c>
    </row>
    <row r="11818">
      <c r="A11818" s="41">
        <v>44422.0</v>
      </c>
      <c r="B11818" s="19">
        <v>960183.0</v>
      </c>
      <c r="C11818" s="19">
        <v>0.0</v>
      </c>
      <c r="D11818" s="42">
        <v>106.7</v>
      </c>
      <c r="E11818" s="43">
        <v>1.0</v>
      </c>
      <c r="F11818" s="19" t="s">
        <v>29</v>
      </c>
      <c r="G11818" s="19" t="s">
        <v>32</v>
      </c>
      <c r="H11818" s="44">
        <v>1.554932109E9</v>
      </c>
      <c r="I11818" s="19" t="s">
        <v>270</v>
      </c>
    </row>
    <row r="11819">
      <c r="A11819" s="41">
        <v>44423.0</v>
      </c>
      <c r="B11819" s="19">
        <v>960989.0</v>
      </c>
      <c r="C11819" s="19">
        <v>0.0</v>
      </c>
      <c r="D11819" s="42">
        <v>33.2</v>
      </c>
      <c r="E11819" s="43">
        <v>1.0</v>
      </c>
      <c r="F11819" s="19" t="s">
        <v>29</v>
      </c>
      <c r="G11819" s="19" t="s">
        <v>32</v>
      </c>
      <c r="H11819" s="44">
        <v>1.554932109E9</v>
      </c>
      <c r="I11819" s="19" t="s">
        <v>270</v>
      </c>
    </row>
    <row r="11820">
      <c r="A11820" s="41">
        <v>44409.0</v>
      </c>
      <c r="B11820" s="19">
        <v>949738.0</v>
      </c>
      <c r="C11820" s="19">
        <v>0.0</v>
      </c>
      <c r="D11820" s="42">
        <v>10.6</v>
      </c>
      <c r="E11820" s="43">
        <v>1.0</v>
      </c>
      <c r="F11820" s="19" t="s">
        <v>29</v>
      </c>
      <c r="G11820" s="19" t="s">
        <v>32</v>
      </c>
      <c r="H11820" s="44">
        <v>6.866111472E9</v>
      </c>
      <c r="I11820" s="19" t="s">
        <v>275</v>
      </c>
    </row>
    <row r="11821">
      <c r="A11821" s="41">
        <v>44417.0</v>
      </c>
      <c r="B11821" s="19">
        <v>956951.0</v>
      </c>
      <c r="C11821" s="19">
        <v>1.0</v>
      </c>
      <c r="D11821" s="42">
        <v>13.0</v>
      </c>
      <c r="E11821" s="43">
        <v>1.0</v>
      </c>
      <c r="F11821" s="19" t="s">
        <v>29</v>
      </c>
      <c r="G11821" s="19" t="s">
        <v>32</v>
      </c>
      <c r="H11821" s="44">
        <v>1.554932109E9</v>
      </c>
      <c r="I11821" s="19" t="s">
        <v>270</v>
      </c>
    </row>
    <row r="11822">
      <c r="A11822" s="41">
        <v>44411.0</v>
      </c>
      <c r="B11822" s="19">
        <v>951243.0</v>
      </c>
      <c r="C11822" s="19">
        <v>0.0</v>
      </c>
      <c r="D11822" s="42">
        <v>40.7</v>
      </c>
      <c r="E11822" s="43">
        <v>1.0</v>
      </c>
      <c r="F11822" s="19" t="s">
        <v>29</v>
      </c>
      <c r="G11822" s="19" t="s">
        <v>32</v>
      </c>
      <c r="H11822" s="44">
        <v>6.866111472E9</v>
      </c>
      <c r="I11822" s="19" t="s">
        <v>275</v>
      </c>
    </row>
    <row r="11823">
      <c r="A11823" s="41">
        <v>44413.0</v>
      </c>
      <c r="B11823" s="19">
        <v>952822.0</v>
      </c>
      <c r="C11823" s="19">
        <v>0.0</v>
      </c>
      <c r="D11823" s="42">
        <v>66.0</v>
      </c>
      <c r="E11823" s="43">
        <v>1.0</v>
      </c>
      <c r="F11823" s="19" t="s">
        <v>29</v>
      </c>
      <c r="G11823" s="19" t="s">
        <v>32</v>
      </c>
      <c r="H11823" s="44">
        <v>6.467292947E9</v>
      </c>
      <c r="I11823" s="19" t="s">
        <v>274</v>
      </c>
    </row>
    <row r="11824">
      <c r="A11824" s="41">
        <v>44414.0</v>
      </c>
      <c r="B11824" s="19">
        <v>954369.0</v>
      </c>
      <c r="C11824" s="19">
        <v>1.0</v>
      </c>
      <c r="D11824" s="42">
        <v>12.2</v>
      </c>
      <c r="E11824" s="43">
        <v>1.0</v>
      </c>
      <c r="F11824" s="19" t="s">
        <v>29</v>
      </c>
      <c r="G11824" s="19" t="s">
        <v>32</v>
      </c>
      <c r="H11824" s="44">
        <v>6.866111472E9</v>
      </c>
      <c r="I11824" s="19" t="s">
        <v>275</v>
      </c>
    </row>
    <row r="11825">
      <c r="A11825" s="41">
        <v>44414.0</v>
      </c>
      <c r="B11825" s="19">
        <v>954564.0</v>
      </c>
      <c r="C11825" s="19">
        <v>0.0</v>
      </c>
      <c r="D11825" s="42">
        <v>11.5</v>
      </c>
      <c r="E11825" s="43">
        <v>1.0</v>
      </c>
      <c r="F11825" s="19" t="s">
        <v>29</v>
      </c>
      <c r="G11825" s="19" t="s">
        <v>32</v>
      </c>
      <c r="H11825" s="44">
        <v>1.554932127E9</v>
      </c>
      <c r="I11825" s="19" t="s">
        <v>272</v>
      </c>
    </row>
    <row r="11826">
      <c r="A11826" s="41">
        <v>44415.0</v>
      </c>
      <c r="B11826" s="19">
        <v>954973.0</v>
      </c>
      <c r="C11826" s="19">
        <v>1.0</v>
      </c>
      <c r="D11826" s="42">
        <v>72.7</v>
      </c>
      <c r="E11826" s="43">
        <v>1.0</v>
      </c>
      <c r="F11826" s="19" t="s">
        <v>29</v>
      </c>
      <c r="G11826" s="19" t="s">
        <v>32</v>
      </c>
      <c r="H11826" s="44">
        <v>1.554932127E9</v>
      </c>
      <c r="I11826" s="19" t="s">
        <v>272</v>
      </c>
    </row>
    <row r="11827">
      <c r="A11827" s="41">
        <v>44420.0</v>
      </c>
      <c r="B11827" s="19">
        <v>958961.0</v>
      </c>
      <c r="C11827" s="19">
        <v>0.0</v>
      </c>
      <c r="D11827" s="42">
        <v>59.0</v>
      </c>
      <c r="E11827" s="43">
        <v>1.0</v>
      </c>
      <c r="F11827" s="19" t="s">
        <v>29</v>
      </c>
      <c r="G11827" s="19" t="s">
        <v>32</v>
      </c>
      <c r="H11827" s="44">
        <v>6.872271806E9</v>
      </c>
      <c r="I11827" s="19" t="s">
        <v>276</v>
      </c>
    </row>
    <row r="11828">
      <c r="A11828" s="41">
        <v>44422.0</v>
      </c>
      <c r="B11828" s="19">
        <v>960417.0</v>
      </c>
      <c r="C11828" s="19">
        <v>0.0</v>
      </c>
      <c r="D11828" s="42">
        <v>8.7</v>
      </c>
      <c r="E11828" s="43">
        <v>1.0</v>
      </c>
      <c r="F11828" s="19" t="s">
        <v>29</v>
      </c>
      <c r="G11828" s="19" t="s">
        <v>32</v>
      </c>
      <c r="H11828" s="44">
        <v>1.554932109E9</v>
      </c>
      <c r="I11828" s="19" t="s">
        <v>270</v>
      </c>
    </row>
    <row r="11829">
      <c r="A11829" s="41">
        <v>44423.0</v>
      </c>
      <c r="B11829" s="19">
        <v>961146.0</v>
      </c>
      <c r="C11829" s="19">
        <v>0.0</v>
      </c>
      <c r="D11829" s="42">
        <v>41.6</v>
      </c>
      <c r="E11829" s="43">
        <v>1.0</v>
      </c>
      <c r="F11829" s="19" t="s">
        <v>29</v>
      </c>
      <c r="G11829" s="19" t="s">
        <v>32</v>
      </c>
      <c r="H11829" s="44">
        <v>1.554932118E9</v>
      </c>
      <c r="I11829" s="19" t="s">
        <v>271</v>
      </c>
    </row>
    <row r="11830">
      <c r="A11830" s="41">
        <v>44411.0</v>
      </c>
      <c r="B11830" s="19">
        <v>951861.0</v>
      </c>
      <c r="C11830" s="19">
        <v>1.0</v>
      </c>
      <c r="D11830" s="42">
        <v>20.8</v>
      </c>
      <c r="E11830" s="43">
        <v>1.0</v>
      </c>
      <c r="F11830" s="19" t="s">
        <v>29</v>
      </c>
      <c r="G11830" s="19" t="s">
        <v>32</v>
      </c>
      <c r="H11830" s="44">
        <v>6.866111472E9</v>
      </c>
      <c r="I11830" s="19" t="s">
        <v>275</v>
      </c>
    </row>
    <row r="11831">
      <c r="A11831" s="41">
        <v>44414.0</v>
      </c>
      <c r="B11831" s="19">
        <v>954569.0</v>
      </c>
      <c r="C11831" s="19">
        <v>0.0</v>
      </c>
      <c r="D11831" s="42">
        <v>24.8</v>
      </c>
      <c r="E11831" s="43">
        <v>1.0</v>
      </c>
      <c r="F11831" s="19" t="s">
        <v>29</v>
      </c>
      <c r="G11831" s="19" t="s">
        <v>32</v>
      </c>
      <c r="H11831" s="44">
        <v>6.866111472E9</v>
      </c>
      <c r="I11831" s="19" t="s">
        <v>275</v>
      </c>
    </row>
    <row r="11832">
      <c r="A11832" s="41">
        <v>44416.0</v>
      </c>
      <c r="B11832" s="19">
        <v>955913.0</v>
      </c>
      <c r="C11832" s="19">
        <v>0.0</v>
      </c>
      <c r="D11832" s="42">
        <v>15.2</v>
      </c>
      <c r="E11832" s="43">
        <v>1.0</v>
      </c>
      <c r="F11832" s="19" t="s">
        <v>29</v>
      </c>
      <c r="G11832" s="19" t="s">
        <v>32</v>
      </c>
      <c r="H11832" s="44">
        <v>1.554932079E9</v>
      </c>
      <c r="I11832" s="19" t="s">
        <v>269</v>
      </c>
    </row>
    <row r="11833">
      <c r="A11833" s="41">
        <v>44418.0</v>
      </c>
      <c r="B11833" s="19">
        <v>957170.0</v>
      </c>
      <c r="C11833" s="19">
        <v>0.0</v>
      </c>
      <c r="D11833" s="42">
        <v>7.4</v>
      </c>
      <c r="E11833" s="43">
        <v>1.0</v>
      </c>
      <c r="F11833" s="19" t="s">
        <v>29</v>
      </c>
      <c r="G11833" s="19" t="s">
        <v>32</v>
      </c>
      <c r="H11833" s="44">
        <v>1.554932118E9</v>
      </c>
      <c r="I11833" s="19" t="s">
        <v>271</v>
      </c>
    </row>
    <row r="11834">
      <c r="A11834" s="41">
        <v>44419.0</v>
      </c>
      <c r="B11834" s="19">
        <v>957937.0</v>
      </c>
      <c r="C11834" s="19">
        <v>1.0</v>
      </c>
      <c r="D11834" s="42">
        <v>39.4</v>
      </c>
      <c r="E11834" s="43">
        <v>1.0</v>
      </c>
      <c r="F11834" s="19" t="s">
        <v>29</v>
      </c>
      <c r="G11834" s="19" t="s">
        <v>32</v>
      </c>
      <c r="H11834" s="44">
        <v>1.554932118E9</v>
      </c>
      <c r="I11834" s="19" t="s">
        <v>271</v>
      </c>
    </row>
    <row r="11835">
      <c r="A11835" s="41">
        <v>44410.0</v>
      </c>
      <c r="B11835" s="19">
        <v>950624.0</v>
      </c>
      <c r="C11835" s="19">
        <v>1.0</v>
      </c>
      <c r="D11835" s="42">
        <v>33.2</v>
      </c>
      <c r="E11835" s="43">
        <v>1.0</v>
      </c>
      <c r="F11835" s="19" t="s">
        <v>29</v>
      </c>
      <c r="G11835" s="19" t="s">
        <v>32</v>
      </c>
      <c r="H11835" s="44">
        <v>6.872271806E9</v>
      </c>
      <c r="I11835" s="19" t="s">
        <v>276</v>
      </c>
    </row>
    <row r="11836">
      <c r="A11836" s="41">
        <v>44410.0</v>
      </c>
      <c r="B11836" s="19">
        <v>950110.0</v>
      </c>
      <c r="C11836" s="19">
        <v>0.0</v>
      </c>
      <c r="D11836" s="42">
        <v>33.3</v>
      </c>
      <c r="E11836" s="43">
        <v>1.0</v>
      </c>
      <c r="F11836" s="19" t="s">
        <v>29</v>
      </c>
      <c r="G11836" s="19" t="s">
        <v>32</v>
      </c>
      <c r="H11836" s="44">
        <v>1.554932079E9</v>
      </c>
      <c r="I11836" s="19" t="s">
        <v>269</v>
      </c>
    </row>
    <row r="11837">
      <c r="A11837" s="41">
        <v>44412.0</v>
      </c>
      <c r="B11837" s="19">
        <v>952802.0</v>
      </c>
      <c r="C11837" s="19">
        <v>0.0</v>
      </c>
      <c r="D11837" s="42">
        <v>99.7</v>
      </c>
      <c r="E11837" s="43">
        <v>1.0</v>
      </c>
      <c r="F11837" s="19" t="s">
        <v>29</v>
      </c>
      <c r="G11837" s="19" t="s">
        <v>32</v>
      </c>
      <c r="H11837" s="44">
        <v>6.866111472E9</v>
      </c>
      <c r="I11837" s="19" t="s">
        <v>275</v>
      </c>
    </row>
    <row r="11838">
      <c r="A11838" s="41">
        <v>44417.0</v>
      </c>
      <c r="B11838" s="19">
        <v>956938.0</v>
      </c>
      <c r="C11838" s="19">
        <v>0.0</v>
      </c>
      <c r="D11838" s="42">
        <v>37.1</v>
      </c>
      <c r="E11838" s="43">
        <v>1.0</v>
      </c>
      <c r="F11838" s="19" t="s">
        <v>29</v>
      </c>
      <c r="G11838" s="19" t="s">
        <v>32</v>
      </c>
      <c r="H11838" s="44">
        <v>1.554932118E9</v>
      </c>
      <c r="I11838" s="19" t="s">
        <v>271</v>
      </c>
    </row>
    <row r="11839">
      <c r="A11839" s="41">
        <v>44422.0</v>
      </c>
      <c r="B11839" s="19">
        <v>960440.0</v>
      </c>
      <c r="C11839" s="19">
        <v>0.0</v>
      </c>
      <c r="D11839" s="42">
        <v>12.6</v>
      </c>
      <c r="E11839" s="43">
        <v>1.0</v>
      </c>
      <c r="F11839" s="19" t="s">
        <v>29</v>
      </c>
      <c r="G11839" s="19" t="s">
        <v>32</v>
      </c>
      <c r="H11839" s="44">
        <v>6.866111472E9</v>
      </c>
      <c r="I11839" s="19" t="s">
        <v>275</v>
      </c>
    </row>
    <row r="11840">
      <c r="A11840" s="41">
        <v>44413.0</v>
      </c>
      <c r="B11840" s="19">
        <v>953971.0</v>
      </c>
      <c r="C11840" s="19">
        <v>1.0</v>
      </c>
      <c r="D11840" s="42">
        <v>76.3</v>
      </c>
      <c r="E11840" s="43">
        <v>1.0</v>
      </c>
      <c r="F11840" s="19" t="s">
        <v>29</v>
      </c>
      <c r="G11840" s="19" t="s">
        <v>32</v>
      </c>
      <c r="H11840" s="44">
        <v>1.554932079E9</v>
      </c>
      <c r="I11840" s="19" t="s">
        <v>269</v>
      </c>
    </row>
    <row r="11841">
      <c r="A11841" s="41">
        <v>44418.0</v>
      </c>
      <c r="B11841" s="19">
        <v>957566.0</v>
      </c>
      <c r="C11841" s="19">
        <v>0.0</v>
      </c>
      <c r="D11841" s="42">
        <v>48.3</v>
      </c>
      <c r="E11841" s="43">
        <v>1.0</v>
      </c>
      <c r="F11841" s="19" t="s">
        <v>29</v>
      </c>
      <c r="G11841" s="19" t="s">
        <v>32</v>
      </c>
      <c r="H11841" s="44">
        <v>6.467292947E9</v>
      </c>
      <c r="I11841" s="19" t="s">
        <v>274</v>
      </c>
    </row>
    <row r="11842">
      <c r="A11842" s="41">
        <v>44421.0</v>
      </c>
      <c r="B11842" s="19">
        <v>959736.0</v>
      </c>
      <c r="C11842" s="19">
        <v>0.0</v>
      </c>
      <c r="D11842" s="42">
        <v>7.2</v>
      </c>
      <c r="E11842" s="43">
        <v>1.0</v>
      </c>
      <c r="F11842" s="19" t="s">
        <v>29</v>
      </c>
      <c r="G11842" s="19" t="s">
        <v>32</v>
      </c>
      <c r="H11842" s="44">
        <v>6.872355548E9</v>
      </c>
      <c r="I11842" s="19" t="s">
        <v>277</v>
      </c>
    </row>
    <row r="11843">
      <c r="A11843" s="41">
        <v>44422.0</v>
      </c>
      <c r="B11843" s="19">
        <v>960248.0</v>
      </c>
      <c r="C11843" s="19">
        <v>0.0</v>
      </c>
      <c r="D11843" s="42">
        <v>86.1</v>
      </c>
      <c r="E11843" s="43">
        <v>1.0</v>
      </c>
      <c r="F11843" s="19" t="s">
        <v>29</v>
      </c>
      <c r="G11843" s="19" t="s">
        <v>32</v>
      </c>
      <c r="H11843" s="44">
        <v>1.554932118E9</v>
      </c>
      <c r="I11843" s="19" t="s">
        <v>271</v>
      </c>
    </row>
    <row r="11844">
      <c r="A11844" s="41">
        <v>44409.0</v>
      </c>
      <c r="B11844" s="19">
        <v>949526.0</v>
      </c>
      <c r="C11844" s="19">
        <v>1.0</v>
      </c>
      <c r="D11844" s="42">
        <v>59.7</v>
      </c>
      <c r="E11844" s="43">
        <v>1.0</v>
      </c>
      <c r="F11844" s="19" t="s">
        <v>29</v>
      </c>
      <c r="G11844" s="19" t="s">
        <v>32</v>
      </c>
      <c r="H11844" s="44">
        <v>6.872271806E9</v>
      </c>
      <c r="I11844" s="19" t="s">
        <v>276</v>
      </c>
    </row>
    <row r="11845">
      <c r="A11845" s="41">
        <v>44409.0</v>
      </c>
      <c r="B11845" s="19">
        <v>949266.0</v>
      </c>
      <c r="C11845" s="19">
        <v>1.0</v>
      </c>
      <c r="D11845" s="42">
        <v>51.0</v>
      </c>
      <c r="E11845" s="43">
        <v>1.0</v>
      </c>
      <c r="F11845" s="19" t="s">
        <v>29</v>
      </c>
      <c r="G11845" s="19" t="s">
        <v>32</v>
      </c>
      <c r="H11845" s="44">
        <v>6.872355548E9</v>
      </c>
      <c r="I11845" s="19" t="s">
        <v>277</v>
      </c>
    </row>
    <row r="11846">
      <c r="A11846" s="41">
        <v>44410.0</v>
      </c>
      <c r="B11846" s="19">
        <v>950388.0</v>
      </c>
      <c r="C11846" s="19">
        <v>0.0</v>
      </c>
      <c r="D11846" s="42">
        <v>54.0</v>
      </c>
      <c r="E11846" s="43">
        <v>1.0</v>
      </c>
      <c r="F11846" s="19" t="s">
        <v>29</v>
      </c>
      <c r="G11846" s="19" t="s">
        <v>32</v>
      </c>
      <c r="H11846" s="44">
        <v>1.554932127E9</v>
      </c>
      <c r="I11846" s="19" t="s">
        <v>272</v>
      </c>
    </row>
    <row r="11847">
      <c r="A11847" s="41">
        <v>44412.0</v>
      </c>
      <c r="B11847" s="19">
        <v>952141.0</v>
      </c>
      <c r="C11847" s="19">
        <v>0.0</v>
      </c>
      <c r="D11847" s="42">
        <v>70.3</v>
      </c>
      <c r="E11847" s="43">
        <v>1.0</v>
      </c>
      <c r="F11847" s="19" t="s">
        <v>29</v>
      </c>
      <c r="G11847" s="19" t="s">
        <v>32</v>
      </c>
      <c r="H11847" s="44">
        <v>6.866111472E9</v>
      </c>
      <c r="I11847" s="19" t="s">
        <v>275</v>
      </c>
    </row>
    <row r="11848">
      <c r="A11848" s="41">
        <v>44413.0</v>
      </c>
      <c r="B11848" s="19">
        <v>953648.0</v>
      </c>
      <c r="C11848" s="19">
        <v>0.0</v>
      </c>
      <c r="D11848" s="42">
        <v>10.0</v>
      </c>
      <c r="E11848" s="43">
        <v>1.0</v>
      </c>
      <c r="F11848" s="19" t="s">
        <v>29</v>
      </c>
      <c r="G11848" s="19" t="s">
        <v>32</v>
      </c>
      <c r="H11848" s="44">
        <v>6.872355548E9</v>
      </c>
      <c r="I11848" s="19" t="s">
        <v>277</v>
      </c>
    </row>
    <row r="11849">
      <c r="A11849" s="41">
        <v>44413.0</v>
      </c>
      <c r="B11849" s="19">
        <v>953479.0</v>
      </c>
      <c r="C11849" s="19">
        <v>0.0</v>
      </c>
      <c r="D11849" s="42">
        <v>108.1</v>
      </c>
      <c r="E11849" s="43">
        <v>1.0</v>
      </c>
      <c r="F11849" s="19" t="s">
        <v>29</v>
      </c>
      <c r="G11849" s="19" t="s">
        <v>32</v>
      </c>
      <c r="H11849" s="44">
        <v>6.866111472E9</v>
      </c>
      <c r="I11849" s="19" t="s">
        <v>275</v>
      </c>
    </row>
    <row r="11850">
      <c r="A11850" s="41">
        <v>44417.0</v>
      </c>
      <c r="B11850" s="19">
        <v>956678.0</v>
      </c>
      <c r="C11850" s="19">
        <v>0.0</v>
      </c>
      <c r="D11850" s="42">
        <v>206.5</v>
      </c>
      <c r="E11850" s="43">
        <v>1.0</v>
      </c>
      <c r="F11850" s="19" t="s">
        <v>29</v>
      </c>
      <c r="G11850" s="19" t="s">
        <v>32</v>
      </c>
      <c r="H11850" s="44">
        <v>1.554932109E9</v>
      </c>
      <c r="I11850" s="19" t="s">
        <v>270</v>
      </c>
    </row>
    <row r="11851">
      <c r="A11851" s="41">
        <v>44419.0</v>
      </c>
      <c r="B11851" s="19">
        <v>958343.0</v>
      </c>
      <c r="C11851" s="19">
        <v>1.0</v>
      </c>
      <c r="D11851" s="42">
        <v>28.4</v>
      </c>
      <c r="E11851" s="43">
        <v>1.0</v>
      </c>
      <c r="F11851" s="19" t="s">
        <v>29</v>
      </c>
      <c r="G11851" s="19" t="s">
        <v>32</v>
      </c>
      <c r="H11851" s="44">
        <v>6.467292947E9</v>
      </c>
      <c r="I11851" s="19" t="s">
        <v>274</v>
      </c>
    </row>
    <row r="11852">
      <c r="A11852" s="41">
        <v>44412.0</v>
      </c>
      <c r="B11852" s="19">
        <v>952629.0</v>
      </c>
      <c r="C11852" s="19">
        <v>1.0</v>
      </c>
      <c r="D11852" s="42">
        <v>11.7</v>
      </c>
      <c r="E11852" s="43">
        <v>1.0</v>
      </c>
      <c r="F11852" s="19" t="s">
        <v>29</v>
      </c>
      <c r="G11852" s="19" t="s">
        <v>32</v>
      </c>
      <c r="H11852" s="44">
        <v>6.872355548E9</v>
      </c>
      <c r="I11852" s="19" t="s">
        <v>277</v>
      </c>
    </row>
    <row r="11853">
      <c r="A11853" s="41">
        <v>44412.0</v>
      </c>
      <c r="B11853" s="19">
        <v>952692.0</v>
      </c>
      <c r="C11853" s="19">
        <v>0.0</v>
      </c>
      <c r="D11853" s="42">
        <v>15.8</v>
      </c>
      <c r="E11853" s="43">
        <v>1.0</v>
      </c>
      <c r="F11853" s="19" t="s">
        <v>29</v>
      </c>
      <c r="G11853" s="19" t="s">
        <v>32</v>
      </c>
      <c r="H11853" s="44">
        <v>6.872271806E9</v>
      </c>
      <c r="I11853" s="19" t="s">
        <v>276</v>
      </c>
    </row>
    <row r="11854">
      <c r="A11854" s="41">
        <v>44416.0</v>
      </c>
      <c r="B11854" s="19">
        <v>955863.0</v>
      </c>
      <c r="C11854" s="19">
        <v>0.0</v>
      </c>
      <c r="D11854" s="42">
        <v>13.6</v>
      </c>
      <c r="E11854" s="43">
        <v>1.0</v>
      </c>
      <c r="F11854" s="19" t="s">
        <v>29</v>
      </c>
      <c r="G11854" s="19" t="s">
        <v>32</v>
      </c>
      <c r="H11854" s="44">
        <v>6.866111472E9</v>
      </c>
      <c r="I11854" s="19" t="s">
        <v>275</v>
      </c>
    </row>
    <row r="11855">
      <c r="A11855" s="41">
        <v>44417.0</v>
      </c>
      <c r="B11855" s="19">
        <v>956757.0</v>
      </c>
      <c r="C11855" s="19">
        <v>0.0</v>
      </c>
      <c r="D11855" s="42">
        <v>68.4</v>
      </c>
      <c r="E11855" s="43">
        <v>1.0</v>
      </c>
      <c r="F11855" s="19" t="s">
        <v>29</v>
      </c>
      <c r="G11855" s="19" t="s">
        <v>32</v>
      </c>
      <c r="H11855" s="44">
        <v>1.554932118E9</v>
      </c>
      <c r="I11855" s="19" t="s">
        <v>271</v>
      </c>
    </row>
    <row r="11856">
      <c r="A11856" s="41">
        <v>44420.0</v>
      </c>
      <c r="B11856" s="19">
        <v>959022.0</v>
      </c>
      <c r="C11856" s="19">
        <v>0.0</v>
      </c>
      <c r="D11856" s="42">
        <v>41.8</v>
      </c>
      <c r="E11856" s="43">
        <v>1.0</v>
      </c>
      <c r="F11856" s="19" t="s">
        <v>29</v>
      </c>
      <c r="G11856" s="19" t="s">
        <v>32</v>
      </c>
      <c r="H11856" s="44">
        <v>6.872271806E9</v>
      </c>
      <c r="I11856" s="19" t="s">
        <v>276</v>
      </c>
    </row>
    <row r="11857">
      <c r="A11857" s="41">
        <v>44421.0</v>
      </c>
      <c r="B11857" s="19">
        <v>959510.0</v>
      </c>
      <c r="C11857" s="19">
        <v>1.0</v>
      </c>
      <c r="D11857" s="42">
        <v>110.9</v>
      </c>
      <c r="E11857" s="43">
        <v>1.0</v>
      </c>
      <c r="F11857" s="19" t="s">
        <v>29</v>
      </c>
      <c r="G11857" s="19" t="s">
        <v>32</v>
      </c>
      <c r="H11857" s="44">
        <v>6.866111472E9</v>
      </c>
      <c r="I11857" s="19" t="s">
        <v>275</v>
      </c>
    </row>
    <row r="11858">
      <c r="A11858" s="41">
        <v>44409.0</v>
      </c>
      <c r="B11858" s="19">
        <v>949508.0</v>
      </c>
      <c r="C11858" s="19">
        <v>0.0</v>
      </c>
      <c r="D11858" s="42">
        <v>34.2</v>
      </c>
      <c r="E11858" s="43">
        <v>1.0</v>
      </c>
      <c r="F11858" s="19" t="s">
        <v>29</v>
      </c>
      <c r="G11858" s="19" t="s">
        <v>32</v>
      </c>
      <c r="H11858" s="44">
        <v>6.872271806E9</v>
      </c>
      <c r="I11858" s="19" t="s">
        <v>276</v>
      </c>
    </row>
    <row r="11859">
      <c r="A11859" s="41">
        <v>44412.0</v>
      </c>
      <c r="B11859" s="19">
        <v>952399.0</v>
      </c>
      <c r="C11859" s="19">
        <v>0.0</v>
      </c>
      <c r="D11859" s="42">
        <v>35.5</v>
      </c>
      <c r="E11859" s="43">
        <v>1.0</v>
      </c>
      <c r="F11859" s="19" t="s">
        <v>29</v>
      </c>
      <c r="G11859" s="19" t="s">
        <v>32</v>
      </c>
      <c r="H11859" s="44">
        <v>1.554932118E9</v>
      </c>
      <c r="I11859" s="19" t="s">
        <v>271</v>
      </c>
    </row>
    <row r="11860">
      <c r="A11860" s="41">
        <v>44412.0</v>
      </c>
      <c r="B11860" s="19">
        <v>952092.0</v>
      </c>
      <c r="C11860" s="19">
        <v>0.0</v>
      </c>
      <c r="D11860" s="42">
        <v>58.0</v>
      </c>
      <c r="E11860" s="43">
        <v>1.0</v>
      </c>
      <c r="F11860" s="19" t="s">
        <v>29</v>
      </c>
      <c r="G11860" s="19" t="s">
        <v>32</v>
      </c>
      <c r="H11860" s="44">
        <v>6.866111472E9</v>
      </c>
      <c r="I11860" s="19" t="s">
        <v>275</v>
      </c>
    </row>
    <row r="11861">
      <c r="A11861" s="41">
        <v>44414.0</v>
      </c>
      <c r="B11861" s="19">
        <v>954522.0</v>
      </c>
      <c r="C11861" s="19">
        <v>0.0</v>
      </c>
      <c r="D11861" s="42">
        <v>37.1</v>
      </c>
      <c r="E11861" s="43">
        <v>1.0</v>
      </c>
      <c r="F11861" s="19" t="s">
        <v>29</v>
      </c>
      <c r="G11861" s="19" t="s">
        <v>32</v>
      </c>
      <c r="H11861" s="44">
        <v>6.467292947E9</v>
      </c>
      <c r="I11861" s="19" t="s">
        <v>274</v>
      </c>
    </row>
    <row r="11862">
      <c r="A11862" s="41">
        <v>44422.0</v>
      </c>
      <c r="B11862" s="19">
        <v>960184.0</v>
      </c>
      <c r="C11862" s="19">
        <v>1.0</v>
      </c>
      <c r="D11862" s="42">
        <v>43.7</v>
      </c>
      <c r="E11862" s="43">
        <v>1.0</v>
      </c>
      <c r="F11862" s="19" t="s">
        <v>29</v>
      </c>
      <c r="G11862" s="19" t="s">
        <v>32</v>
      </c>
      <c r="H11862" s="44">
        <v>1.554932118E9</v>
      </c>
      <c r="I11862" s="19" t="s">
        <v>271</v>
      </c>
    </row>
    <row r="11863">
      <c r="A11863" s="41">
        <v>44423.0</v>
      </c>
      <c r="B11863" s="19">
        <v>961111.0</v>
      </c>
      <c r="C11863" s="19">
        <v>0.0</v>
      </c>
      <c r="D11863" s="42">
        <v>3.8</v>
      </c>
      <c r="E11863" s="43">
        <v>1.0</v>
      </c>
      <c r="F11863" s="19" t="s">
        <v>29</v>
      </c>
      <c r="G11863" s="19" t="s">
        <v>32</v>
      </c>
      <c r="H11863" s="44">
        <v>1.554932079E9</v>
      </c>
      <c r="I11863" s="19" t="s">
        <v>269</v>
      </c>
    </row>
    <row r="11864">
      <c r="A11864" s="41">
        <v>44412.0</v>
      </c>
      <c r="B11864" s="19">
        <v>952175.0</v>
      </c>
      <c r="C11864" s="19">
        <v>0.0</v>
      </c>
      <c r="D11864" s="42">
        <v>34.5</v>
      </c>
      <c r="E11864" s="43">
        <v>1.0</v>
      </c>
      <c r="F11864" s="19" t="s">
        <v>29</v>
      </c>
      <c r="G11864" s="19" t="s">
        <v>32</v>
      </c>
      <c r="H11864" s="44">
        <v>6.872271806E9</v>
      </c>
      <c r="I11864" s="19" t="s">
        <v>276</v>
      </c>
    </row>
    <row r="11865">
      <c r="A11865" s="41">
        <v>44419.0</v>
      </c>
      <c r="B11865" s="19">
        <v>958336.0</v>
      </c>
      <c r="C11865" s="19">
        <v>0.0</v>
      </c>
      <c r="D11865" s="42">
        <v>35.7</v>
      </c>
      <c r="E11865" s="43">
        <v>1.0</v>
      </c>
      <c r="F11865" s="19" t="s">
        <v>29</v>
      </c>
      <c r="G11865" s="19" t="s">
        <v>32</v>
      </c>
      <c r="H11865" s="44">
        <v>6.872271806E9</v>
      </c>
      <c r="I11865" s="19" t="s">
        <v>276</v>
      </c>
    </row>
    <row r="11866">
      <c r="A11866" s="41">
        <v>44411.0</v>
      </c>
      <c r="B11866" s="19">
        <v>951240.0</v>
      </c>
      <c r="C11866" s="19">
        <v>0.0</v>
      </c>
      <c r="D11866" s="42">
        <v>138.6</v>
      </c>
      <c r="E11866" s="43">
        <v>1.0</v>
      </c>
      <c r="F11866" s="19" t="s">
        <v>29</v>
      </c>
      <c r="G11866" s="19" t="s">
        <v>32</v>
      </c>
      <c r="H11866" s="44">
        <v>6.866111472E9</v>
      </c>
      <c r="I11866" s="19" t="s">
        <v>275</v>
      </c>
    </row>
    <row r="11867">
      <c r="A11867" s="41">
        <v>44415.0</v>
      </c>
      <c r="B11867" s="19">
        <v>955045.0</v>
      </c>
      <c r="C11867" s="19">
        <v>0.0</v>
      </c>
      <c r="D11867" s="42">
        <v>28.3</v>
      </c>
      <c r="E11867" s="43">
        <v>1.0</v>
      </c>
      <c r="F11867" s="19" t="s">
        <v>29</v>
      </c>
      <c r="G11867" s="19" t="s">
        <v>32</v>
      </c>
      <c r="H11867" s="44">
        <v>1.554932079E9</v>
      </c>
      <c r="I11867" s="19" t="s">
        <v>269</v>
      </c>
    </row>
    <row r="11868">
      <c r="A11868" s="41">
        <v>44419.0</v>
      </c>
      <c r="B11868" s="19">
        <v>958416.0</v>
      </c>
      <c r="C11868" s="19">
        <v>0.0</v>
      </c>
      <c r="D11868" s="42">
        <v>6.9</v>
      </c>
      <c r="E11868" s="43">
        <v>1.0</v>
      </c>
      <c r="F11868" s="19" t="s">
        <v>29</v>
      </c>
      <c r="G11868" s="19" t="s">
        <v>32</v>
      </c>
      <c r="H11868" s="44">
        <v>6.872355548E9</v>
      </c>
      <c r="I11868" s="19" t="s">
        <v>277</v>
      </c>
    </row>
    <row r="11869">
      <c r="A11869" s="41">
        <v>44420.0</v>
      </c>
      <c r="B11869" s="19">
        <v>959001.0</v>
      </c>
      <c r="C11869" s="19">
        <v>1.0</v>
      </c>
      <c r="D11869" s="42">
        <v>38.8</v>
      </c>
      <c r="E11869" s="43">
        <v>1.0</v>
      </c>
      <c r="F11869" s="19" t="s">
        <v>29</v>
      </c>
      <c r="G11869" s="19" t="s">
        <v>32</v>
      </c>
      <c r="H11869" s="44">
        <v>6.872271806E9</v>
      </c>
      <c r="I11869" s="19" t="s">
        <v>276</v>
      </c>
    </row>
    <row r="11870">
      <c r="A11870" s="41">
        <v>44422.0</v>
      </c>
      <c r="B11870" s="19">
        <v>960167.0</v>
      </c>
      <c r="C11870" s="19">
        <v>0.0</v>
      </c>
      <c r="D11870" s="42">
        <v>104.9</v>
      </c>
      <c r="E11870" s="43">
        <v>1.0</v>
      </c>
      <c r="F11870" s="19" t="s">
        <v>29</v>
      </c>
      <c r="G11870" s="19" t="s">
        <v>32</v>
      </c>
      <c r="H11870" s="44">
        <v>1.554932118E9</v>
      </c>
      <c r="I11870" s="19" t="s">
        <v>271</v>
      </c>
    </row>
    <row r="11871">
      <c r="A11871" s="41">
        <v>44419.0</v>
      </c>
      <c r="B11871" s="19">
        <v>958469.0</v>
      </c>
      <c r="C11871" s="19">
        <v>0.0</v>
      </c>
      <c r="D11871" s="42">
        <v>65.0</v>
      </c>
      <c r="E11871" s="43">
        <v>1.0</v>
      </c>
      <c r="F11871" s="19" t="s">
        <v>29</v>
      </c>
      <c r="G11871" s="19" t="s">
        <v>34</v>
      </c>
      <c r="H11871" s="44">
        <v>1.2770477884E10</v>
      </c>
      <c r="I11871" s="19" t="s">
        <v>333</v>
      </c>
    </row>
    <row r="11872">
      <c r="A11872" s="41">
        <v>44419.0</v>
      </c>
      <c r="B11872" s="19">
        <v>958476.0</v>
      </c>
      <c r="C11872" s="19">
        <v>0.0</v>
      </c>
      <c r="D11872" s="42">
        <v>99.5</v>
      </c>
      <c r="E11872" s="43">
        <v>1.0</v>
      </c>
      <c r="F11872" s="19" t="s">
        <v>29</v>
      </c>
      <c r="G11872" s="19" t="s">
        <v>34</v>
      </c>
      <c r="H11872" s="44">
        <v>1.2770477884E10</v>
      </c>
      <c r="I11872" s="19" t="s">
        <v>333</v>
      </c>
    </row>
    <row r="11873">
      <c r="A11873" s="41">
        <v>44420.0</v>
      </c>
      <c r="B11873" s="19">
        <v>958823.0</v>
      </c>
      <c r="C11873" s="19">
        <v>0.0</v>
      </c>
      <c r="D11873" s="42">
        <v>57.1</v>
      </c>
      <c r="E11873" s="43">
        <v>1.0</v>
      </c>
      <c r="F11873" s="19" t="s">
        <v>29</v>
      </c>
      <c r="G11873" s="19" t="s">
        <v>34</v>
      </c>
      <c r="H11873" s="44">
        <v>1.2771329453E10</v>
      </c>
      <c r="I11873" s="19" t="s">
        <v>334</v>
      </c>
    </row>
    <row r="11874">
      <c r="A11874" s="41">
        <v>44423.0</v>
      </c>
      <c r="B11874" s="19">
        <v>961083.0</v>
      </c>
      <c r="C11874" s="19">
        <v>1.0</v>
      </c>
      <c r="D11874" s="42">
        <v>76.8</v>
      </c>
      <c r="E11874" s="43">
        <v>1.0</v>
      </c>
      <c r="F11874" s="19" t="s">
        <v>29</v>
      </c>
      <c r="G11874" s="19" t="s">
        <v>34</v>
      </c>
      <c r="H11874" s="44">
        <v>1.2770477884E10</v>
      </c>
      <c r="I11874" s="19" t="s">
        <v>333</v>
      </c>
    </row>
    <row r="11875">
      <c r="A11875" s="41">
        <v>44411.0</v>
      </c>
      <c r="B11875" s="19">
        <v>951303.0</v>
      </c>
      <c r="C11875" s="19">
        <v>1.0</v>
      </c>
      <c r="D11875" s="42">
        <v>38.6</v>
      </c>
      <c r="E11875" s="43">
        <v>1.0</v>
      </c>
      <c r="F11875" s="19" t="s">
        <v>29</v>
      </c>
      <c r="G11875" s="19" t="s">
        <v>34</v>
      </c>
      <c r="H11875" s="44">
        <v>1.2771329453E10</v>
      </c>
      <c r="I11875" s="19" t="s">
        <v>282</v>
      </c>
    </row>
    <row r="11876">
      <c r="A11876" s="41">
        <v>44420.0</v>
      </c>
      <c r="B11876" s="19">
        <v>958997.0</v>
      </c>
      <c r="C11876" s="19">
        <v>0.0</v>
      </c>
      <c r="D11876" s="42">
        <v>122.7</v>
      </c>
      <c r="E11876" s="43">
        <v>1.0</v>
      </c>
      <c r="F11876" s="19" t="s">
        <v>29</v>
      </c>
      <c r="G11876" s="19" t="s">
        <v>34</v>
      </c>
      <c r="H11876" s="44">
        <v>1.3391691052E10</v>
      </c>
      <c r="I11876" s="19" t="s">
        <v>335</v>
      </c>
    </row>
    <row r="11877">
      <c r="A11877" s="41">
        <v>44411.0</v>
      </c>
      <c r="B11877" s="19">
        <v>951685.0</v>
      </c>
      <c r="C11877" s="19">
        <v>1.0</v>
      </c>
      <c r="D11877" s="42">
        <v>64.1</v>
      </c>
      <c r="E11877" s="43">
        <v>1.0</v>
      </c>
      <c r="F11877" s="19" t="s">
        <v>29</v>
      </c>
      <c r="G11877" s="19" t="s">
        <v>34</v>
      </c>
      <c r="H11877" s="44">
        <v>1.3391691052E10</v>
      </c>
      <c r="I11877" s="19" t="s">
        <v>335</v>
      </c>
    </row>
    <row r="11878">
      <c r="A11878" s="41">
        <v>44419.0</v>
      </c>
      <c r="B11878" s="19">
        <v>958449.0</v>
      </c>
      <c r="C11878" s="19">
        <v>1.0</v>
      </c>
      <c r="D11878" s="42">
        <v>59.5</v>
      </c>
      <c r="E11878" s="43">
        <v>1.0</v>
      </c>
      <c r="F11878" s="19" t="s">
        <v>29</v>
      </c>
      <c r="G11878" s="19" t="s">
        <v>34</v>
      </c>
      <c r="H11878" s="44">
        <v>1.2770477884E10</v>
      </c>
      <c r="I11878" s="19" t="s">
        <v>333</v>
      </c>
    </row>
    <row r="11879">
      <c r="A11879" s="41">
        <v>44410.0</v>
      </c>
      <c r="B11879" s="19">
        <v>950049.0</v>
      </c>
      <c r="C11879" s="19">
        <v>0.0</v>
      </c>
      <c r="D11879" s="42">
        <v>35.8</v>
      </c>
      <c r="E11879" s="43">
        <v>1.0</v>
      </c>
      <c r="F11879" s="19" t="s">
        <v>29</v>
      </c>
      <c r="G11879" s="19" t="s">
        <v>34</v>
      </c>
      <c r="H11879" s="44">
        <v>1.3391691052E10</v>
      </c>
      <c r="I11879" s="19" t="s">
        <v>335</v>
      </c>
    </row>
    <row r="11880">
      <c r="A11880" s="41">
        <v>44418.0</v>
      </c>
      <c r="B11880" s="19">
        <v>957648.0</v>
      </c>
      <c r="C11880" s="19">
        <v>0.0</v>
      </c>
      <c r="D11880" s="42">
        <v>22.4</v>
      </c>
      <c r="E11880" s="43">
        <v>1.0</v>
      </c>
      <c r="F11880" s="19" t="s">
        <v>29</v>
      </c>
      <c r="G11880" s="19" t="s">
        <v>34</v>
      </c>
      <c r="H11880" s="44">
        <v>1.3391691052E10</v>
      </c>
      <c r="I11880" s="19" t="s">
        <v>335</v>
      </c>
    </row>
    <row r="11881">
      <c r="A11881" s="41">
        <v>44421.0</v>
      </c>
      <c r="B11881" s="19">
        <v>959794.0</v>
      </c>
      <c r="C11881" s="19">
        <v>0.0</v>
      </c>
      <c r="D11881" s="42">
        <v>35.7</v>
      </c>
      <c r="E11881" s="43">
        <v>1.0</v>
      </c>
      <c r="F11881" s="19" t="s">
        <v>29</v>
      </c>
      <c r="G11881" s="19" t="s">
        <v>34</v>
      </c>
      <c r="H11881" s="44">
        <v>1.3391691052E10</v>
      </c>
      <c r="I11881" s="19" t="s">
        <v>335</v>
      </c>
    </row>
    <row r="11882">
      <c r="A11882" s="41">
        <v>44411.0</v>
      </c>
      <c r="B11882" s="19">
        <v>951504.0</v>
      </c>
      <c r="C11882" s="19">
        <v>0.0</v>
      </c>
      <c r="D11882" s="42">
        <v>35.2</v>
      </c>
      <c r="E11882" s="43">
        <v>1.0</v>
      </c>
      <c r="F11882" s="19" t="s">
        <v>29</v>
      </c>
      <c r="G11882" s="19" t="s">
        <v>34</v>
      </c>
      <c r="H11882" s="44">
        <v>1.2770477884E10</v>
      </c>
      <c r="I11882" s="19" t="s">
        <v>333</v>
      </c>
    </row>
    <row r="11883">
      <c r="A11883" s="41">
        <v>44423.0</v>
      </c>
      <c r="B11883" s="19">
        <v>960992.0</v>
      </c>
      <c r="C11883" s="19">
        <v>1.0</v>
      </c>
      <c r="D11883" s="42">
        <v>44.8</v>
      </c>
      <c r="E11883" s="43">
        <v>1.0</v>
      </c>
      <c r="F11883" s="19" t="s">
        <v>29</v>
      </c>
      <c r="G11883" s="19" t="s">
        <v>34</v>
      </c>
      <c r="H11883" s="44">
        <v>1.2771329453E10</v>
      </c>
      <c r="I11883" s="19" t="s">
        <v>334</v>
      </c>
    </row>
    <row r="11884">
      <c r="A11884" s="41">
        <v>44416.0</v>
      </c>
      <c r="B11884" s="19">
        <v>956006.0</v>
      </c>
      <c r="C11884" s="19">
        <v>1.0</v>
      </c>
      <c r="D11884" s="42">
        <v>25.4</v>
      </c>
      <c r="E11884" s="43">
        <v>1.0</v>
      </c>
      <c r="F11884" s="19" t="s">
        <v>29</v>
      </c>
      <c r="G11884" s="19" t="s">
        <v>34</v>
      </c>
      <c r="H11884" s="44">
        <v>1.2770477884E10</v>
      </c>
      <c r="I11884" s="19" t="s">
        <v>333</v>
      </c>
    </row>
    <row r="11885">
      <c r="A11885" s="41">
        <v>44418.0</v>
      </c>
      <c r="B11885" s="19">
        <v>957396.0</v>
      </c>
      <c r="C11885" s="19">
        <v>1.0</v>
      </c>
      <c r="D11885" s="42">
        <v>49.1</v>
      </c>
      <c r="E11885" s="43">
        <v>1.0</v>
      </c>
      <c r="F11885" s="19" t="s">
        <v>29</v>
      </c>
      <c r="G11885" s="19" t="s">
        <v>34</v>
      </c>
      <c r="H11885" s="44">
        <v>1.2771329453E10</v>
      </c>
      <c r="I11885" s="19" t="s">
        <v>334</v>
      </c>
    </row>
    <row r="11886">
      <c r="A11886" s="41">
        <v>44418.0</v>
      </c>
      <c r="B11886" s="19">
        <v>957626.0</v>
      </c>
      <c r="C11886" s="19">
        <v>1.0</v>
      </c>
      <c r="D11886" s="42">
        <v>129.7</v>
      </c>
      <c r="E11886" s="43">
        <v>1.0</v>
      </c>
      <c r="F11886" s="19" t="s">
        <v>29</v>
      </c>
      <c r="G11886" s="19" t="s">
        <v>34</v>
      </c>
      <c r="H11886" s="44">
        <v>1.2770477884E10</v>
      </c>
      <c r="I11886" s="19" t="s">
        <v>333</v>
      </c>
    </row>
    <row r="11887">
      <c r="A11887" s="41">
        <v>44413.0</v>
      </c>
      <c r="B11887" s="19">
        <v>953375.0</v>
      </c>
      <c r="C11887" s="19">
        <v>0.0</v>
      </c>
      <c r="D11887" s="42">
        <v>17.5</v>
      </c>
      <c r="E11887" s="43">
        <v>1.0</v>
      </c>
      <c r="F11887" s="19" t="s">
        <v>29</v>
      </c>
      <c r="G11887" s="19" t="s">
        <v>34</v>
      </c>
      <c r="H11887" s="44">
        <v>1.3391691052E10</v>
      </c>
      <c r="I11887" s="19" t="s">
        <v>335</v>
      </c>
    </row>
    <row r="11888">
      <c r="A11888" s="41">
        <v>44417.0</v>
      </c>
      <c r="B11888" s="19">
        <v>956445.0</v>
      </c>
      <c r="C11888" s="19">
        <v>0.0</v>
      </c>
      <c r="D11888" s="42">
        <v>27.5</v>
      </c>
      <c r="E11888" s="43">
        <v>1.0</v>
      </c>
      <c r="F11888" s="19" t="s">
        <v>29</v>
      </c>
      <c r="G11888" s="19" t="s">
        <v>34</v>
      </c>
      <c r="H11888" s="44">
        <v>1.2770477884E10</v>
      </c>
      <c r="I11888" s="19" t="s">
        <v>333</v>
      </c>
    </row>
    <row r="11889">
      <c r="A11889" s="41">
        <v>44420.0</v>
      </c>
      <c r="B11889" s="19">
        <v>958699.0</v>
      </c>
      <c r="C11889" s="19">
        <v>1.0</v>
      </c>
      <c r="D11889" s="42">
        <v>120.3</v>
      </c>
      <c r="E11889" s="43">
        <v>1.0</v>
      </c>
      <c r="F11889" s="19" t="s">
        <v>29</v>
      </c>
      <c r="G11889" s="19" t="s">
        <v>34</v>
      </c>
      <c r="H11889" s="44">
        <v>1.3391691052E10</v>
      </c>
      <c r="I11889" s="19" t="s">
        <v>335</v>
      </c>
    </row>
    <row r="11890">
      <c r="A11890" s="41">
        <v>44412.0</v>
      </c>
      <c r="B11890" s="19">
        <v>952231.0</v>
      </c>
      <c r="C11890" s="19">
        <v>0.0</v>
      </c>
      <c r="D11890" s="42">
        <v>60.6</v>
      </c>
      <c r="E11890" s="43">
        <v>1.0</v>
      </c>
      <c r="F11890" s="19" t="s">
        <v>29</v>
      </c>
      <c r="G11890" s="19" t="s">
        <v>34</v>
      </c>
      <c r="H11890" s="44">
        <v>1.2770477884E10</v>
      </c>
      <c r="I11890" s="19" t="s">
        <v>333</v>
      </c>
    </row>
    <row r="11891">
      <c r="A11891" s="41">
        <v>44414.0</v>
      </c>
      <c r="B11891" s="19">
        <v>954218.0</v>
      </c>
      <c r="C11891" s="19">
        <v>1.0</v>
      </c>
      <c r="D11891" s="42">
        <v>90.4</v>
      </c>
      <c r="E11891" s="43">
        <v>1.0</v>
      </c>
      <c r="F11891" s="19" t="s">
        <v>29</v>
      </c>
      <c r="G11891" s="19" t="s">
        <v>34</v>
      </c>
      <c r="H11891" s="44">
        <v>1.3391691052E10</v>
      </c>
      <c r="I11891" s="19" t="s">
        <v>335</v>
      </c>
    </row>
    <row r="11892">
      <c r="A11892" s="41">
        <v>44418.0</v>
      </c>
      <c r="B11892" s="19">
        <v>957401.0</v>
      </c>
      <c r="C11892" s="19">
        <v>1.0</v>
      </c>
      <c r="D11892" s="42">
        <v>12.8</v>
      </c>
      <c r="E11892" s="43">
        <v>1.0</v>
      </c>
      <c r="F11892" s="19" t="s">
        <v>29</v>
      </c>
      <c r="G11892" s="19" t="s">
        <v>34</v>
      </c>
      <c r="H11892" s="44">
        <v>1.2770477884E10</v>
      </c>
      <c r="I11892" s="19" t="s">
        <v>333</v>
      </c>
    </row>
    <row r="11893">
      <c r="A11893" s="41">
        <v>44423.0</v>
      </c>
      <c r="B11893" s="19">
        <v>960584.0</v>
      </c>
      <c r="C11893" s="19">
        <v>0.0</v>
      </c>
      <c r="D11893" s="42">
        <v>27.9</v>
      </c>
      <c r="E11893" s="43">
        <v>1.0</v>
      </c>
      <c r="F11893" s="19" t="s">
        <v>29</v>
      </c>
      <c r="G11893" s="19" t="s">
        <v>34</v>
      </c>
      <c r="H11893" s="44">
        <v>1.2770477884E10</v>
      </c>
      <c r="I11893" s="19" t="s">
        <v>333</v>
      </c>
    </row>
    <row r="11894">
      <c r="A11894" s="41">
        <v>44410.0</v>
      </c>
      <c r="B11894" s="19">
        <v>950316.0</v>
      </c>
      <c r="C11894" s="19">
        <v>1.0</v>
      </c>
      <c r="D11894" s="42">
        <v>40.9</v>
      </c>
      <c r="E11894" s="43">
        <v>1.0</v>
      </c>
      <c r="F11894" s="19" t="s">
        <v>29</v>
      </c>
      <c r="G11894" s="19" t="s">
        <v>34</v>
      </c>
      <c r="H11894" s="44">
        <v>1.3391691052E10</v>
      </c>
      <c r="I11894" s="19" t="s">
        <v>335</v>
      </c>
    </row>
    <row r="11895">
      <c r="A11895" s="41">
        <v>44412.0</v>
      </c>
      <c r="B11895" s="19">
        <v>952070.0</v>
      </c>
      <c r="C11895" s="19">
        <v>0.0</v>
      </c>
      <c r="D11895" s="42">
        <v>74.5</v>
      </c>
      <c r="E11895" s="43">
        <v>1.0</v>
      </c>
      <c r="F11895" s="19" t="s">
        <v>29</v>
      </c>
      <c r="G11895" s="19" t="s">
        <v>34</v>
      </c>
      <c r="H11895" s="44">
        <v>1.2771329453E10</v>
      </c>
      <c r="I11895" s="19" t="s">
        <v>334</v>
      </c>
    </row>
    <row r="11896">
      <c r="A11896" s="41">
        <v>44414.0</v>
      </c>
      <c r="B11896" s="19">
        <v>954243.0</v>
      </c>
      <c r="C11896" s="19">
        <v>1.0</v>
      </c>
      <c r="D11896" s="42">
        <v>11.8</v>
      </c>
      <c r="E11896" s="43">
        <v>1.0</v>
      </c>
      <c r="F11896" s="19" t="s">
        <v>29</v>
      </c>
      <c r="G11896" s="19" t="s">
        <v>34</v>
      </c>
      <c r="H11896" s="44">
        <v>1.2770477884E10</v>
      </c>
      <c r="I11896" s="19" t="s">
        <v>333</v>
      </c>
    </row>
    <row r="11897">
      <c r="A11897" s="41">
        <v>44415.0</v>
      </c>
      <c r="B11897" s="19">
        <v>954629.0</v>
      </c>
      <c r="C11897" s="19">
        <v>1.0</v>
      </c>
      <c r="D11897" s="42">
        <v>64.1</v>
      </c>
      <c r="E11897" s="43">
        <v>1.0</v>
      </c>
      <c r="F11897" s="19" t="s">
        <v>29</v>
      </c>
      <c r="G11897" s="19" t="s">
        <v>34</v>
      </c>
      <c r="H11897" s="44">
        <v>1.2770477884E10</v>
      </c>
      <c r="I11897" s="19" t="s">
        <v>333</v>
      </c>
    </row>
    <row r="11898">
      <c r="A11898" s="41">
        <v>44414.0</v>
      </c>
      <c r="B11898" s="19">
        <v>954467.0</v>
      </c>
      <c r="C11898" s="19">
        <v>0.0</v>
      </c>
      <c r="D11898" s="42">
        <v>17.5</v>
      </c>
      <c r="E11898" s="43">
        <v>1.0</v>
      </c>
      <c r="F11898" s="19" t="s">
        <v>29</v>
      </c>
      <c r="G11898" s="19" t="s">
        <v>34</v>
      </c>
      <c r="H11898" s="44">
        <v>1.3391691052E10</v>
      </c>
      <c r="I11898" s="19" t="s">
        <v>335</v>
      </c>
    </row>
    <row r="11899">
      <c r="A11899" s="41">
        <v>44409.0</v>
      </c>
      <c r="B11899" s="19">
        <v>949701.0</v>
      </c>
      <c r="C11899" s="19">
        <v>0.0</v>
      </c>
      <c r="D11899" s="42">
        <v>110.8</v>
      </c>
      <c r="E11899" s="43">
        <v>1.0</v>
      </c>
      <c r="F11899" s="19" t="s">
        <v>29</v>
      </c>
      <c r="G11899" s="19" t="s">
        <v>34</v>
      </c>
      <c r="H11899" s="44">
        <v>1.2771329453E10</v>
      </c>
      <c r="I11899" s="19" t="s">
        <v>334</v>
      </c>
    </row>
    <row r="11900">
      <c r="A11900" s="41">
        <v>44413.0</v>
      </c>
      <c r="B11900" s="19">
        <v>953438.0</v>
      </c>
      <c r="C11900" s="19">
        <v>1.0</v>
      </c>
      <c r="D11900" s="42">
        <v>28.0</v>
      </c>
      <c r="E11900" s="43">
        <v>1.0</v>
      </c>
      <c r="F11900" s="19" t="s">
        <v>29</v>
      </c>
      <c r="G11900" s="19" t="s">
        <v>34</v>
      </c>
      <c r="H11900" s="44">
        <v>1.2770477884E10</v>
      </c>
      <c r="I11900" s="19" t="s">
        <v>333</v>
      </c>
    </row>
    <row r="11901">
      <c r="A11901" s="41">
        <v>44416.0</v>
      </c>
      <c r="B11901" s="19">
        <v>955417.0</v>
      </c>
      <c r="C11901" s="19">
        <v>0.0</v>
      </c>
      <c r="D11901" s="42">
        <v>36.6</v>
      </c>
      <c r="E11901" s="43">
        <v>1.0</v>
      </c>
      <c r="F11901" s="19" t="s">
        <v>29</v>
      </c>
      <c r="G11901" s="19" t="s">
        <v>34</v>
      </c>
      <c r="H11901" s="44">
        <v>1.2770477884E10</v>
      </c>
      <c r="I11901" s="19" t="s">
        <v>333</v>
      </c>
    </row>
    <row r="11902">
      <c r="A11902" s="41">
        <v>44419.0</v>
      </c>
      <c r="B11902" s="19">
        <v>958100.0</v>
      </c>
      <c r="C11902" s="19">
        <v>0.0</v>
      </c>
      <c r="D11902" s="42">
        <v>11.0</v>
      </c>
      <c r="E11902" s="43">
        <v>1.0</v>
      </c>
      <c r="F11902" s="19" t="s">
        <v>29</v>
      </c>
      <c r="G11902" s="19" t="s">
        <v>34</v>
      </c>
      <c r="H11902" s="44">
        <v>1.2770477884E10</v>
      </c>
      <c r="I11902" s="19" t="s">
        <v>333</v>
      </c>
    </row>
    <row r="11903">
      <c r="A11903" s="41">
        <v>44412.0</v>
      </c>
      <c r="B11903" s="19">
        <v>952463.0</v>
      </c>
      <c r="C11903" s="19">
        <v>1.0</v>
      </c>
      <c r="D11903" s="42">
        <v>24.9</v>
      </c>
      <c r="E11903" s="43">
        <v>1.0</v>
      </c>
      <c r="F11903" s="19" t="s">
        <v>29</v>
      </c>
      <c r="G11903" s="19" t="s">
        <v>34</v>
      </c>
      <c r="H11903" s="44">
        <v>1.2770477884E10</v>
      </c>
      <c r="I11903" s="19" t="s">
        <v>333</v>
      </c>
    </row>
    <row r="11904">
      <c r="A11904" s="41">
        <v>44415.0</v>
      </c>
      <c r="B11904" s="19">
        <v>955175.0</v>
      </c>
      <c r="C11904" s="19">
        <v>0.0</v>
      </c>
      <c r="D11904" s="42">
        <v>307.2</v>
      </c>
      <c r="E11904" s="43">
        <v>1.0</v>
      </c>
      <c r="F11904" s="19" t="s">
        <v>29</v>
      </c>
      <c r="G11904" s="19" t="s">
        <v>34</v>
      </c>
      <c r="H11904" s="44">
        <v>1.2770477884E10</v>
      </c>
      <c r="I11904" s="19" t="s">
        <v>333</v>
      </c>
    </row>
    <row r="11905">
      <c r="A11905" s="41">
        <v>44420.0</v>
      </c>
      <c r="B11905" s="19">
        <v>958911.0</v>
      </c>
      <c r="C11905" s="19">
        <v>0.0</v>
      </c>
      <c r="D11905" s="42">
        <v>98.4</v>
      </c>
      <c r="E11905" s="43">
        <v>1.0</v>
      </c>
      <c r="F11905" s="19" t="s">
        <v>29</v>
      </c>
      <c r="G11905" s="19" t="s">
        <v>34</v>
      </c>
      <c r="H11905" s="44">
        <v>1.2770477884E10</v>
      </c>
      <c r="I11905" s="19" t="s">
        <v>333</v>
      </c>
    </row>
    <row r="11906">
      <c r="A11906" s="41">
        <v>44418.0</v>
      </c>
      <c r="B11906" s="19">
        <v>957241.0</v>
      </c>
      <c r="C11906" s="19">
        <v>1.0</v>
      </c>
      <c r="D11906" s="42">
        <v>69.2</v>
      </c>
      <c r="E11906" s="43">
        <v>1.0</v>
      </c>
      <c r="F11906" s="19" t="s">
        <v>29</v>
      </c>
      <c r="G11906" s="19" t="s">
        <v>34</v>
      </c>
      <c r="H11906" s="44">
        <v>1.2770477884E10</v>
      </c>
      <c r="I11906" s="19" t="s">
        <v>333</v>
      </c>
    </row>
    <row r="11907">
      <c r="A11907" s="41">
        <v>44419.0</v>
      </c>
      <c r="B11907" s="19">
        <v>958507.0</v>
      </c>
      <c r="C11907" s="19">
        <v>0.0</v>
      </c>
      <c r="D11907" s="42">
        <v>28.2</v>
      </c>
      <c r="E11907" s="43">
        <v>1.0</v>
      </c>
      <c r="F11907" s="19" t="s">
        <v>29</v>
      </c>
      <c r="G11907" s="19" t="s">
        <v>34</v>
      </c>
      <c r="H11907" s="44">
        <v>1.2770477884E10</v>
      </c>
      <c r="I11907" s="19" t="s">
        <v>333</v>
      </c>
    </row>
    <row r="11908">
      <c r="A11908" s="41">
        <v>44413.0</v>
      </c>
      <c r="B11908" s="19">
        <v>953350.0</v>
      </c>
      <c r="C11908" s="19">
        <v>0.0</v>
      </c>
      <c r="D11908" s="42">
        <v>17.5</v>
      </c>
      <c r="E11908" s="43">
        <v>1.0</v>
      </c>
      <c r="F11908" s="19" t="s">
        <v>29</v>
      </c>
      <c r="G11908" s="19" t="s">
        <v>34</v>
      </c>
      <c r="H11908" s="44">
        <v>1.3391691052E10</v>
      </c>
      <c r="I11908" s="19" t="s">
        <v>335</v>
      </c>
    </row>
    <row r="11909">
      <c r="A11909" s="41">
        <v>44423.0</v>
      </c>
      <c r="B11909" s="19">
        <v>960515.0</v>
      </c>
      <c r="C11909" s="19">
        <v>0.0</v>
      </c>
      <c r="D11909" s="42">
        <v>48.6</v>
      </c>
      <c r="E11909" s="43">
        <v>1.0</v>
      </c>
      <c r="F11909" s="19" t="s">
        <v>29</v>
      </c>
      <c r="G11909" s="19" t="s">
        <v>34</v>
      </c>
      <c r="H11909" s="44">
        <v>1.2771329453E10</v>
      </c>
      <c r="I11909" s="19" t="s">
        <v>334</v>
      </c>
    </row>
    <row r="11910">
      <c r="A11910" s="41">
        <v>44414.0</v>
      </c>
      <c r="B11910" s="19">
        <v>954371.0</v>
      </c>
      <c r="C11910" s="19">
        <v>0.0</v>
      </c>
      <c r="D11910" s="42">
        <v>90.0</v>
      </c>
      <c r="E11910" s="43">
        <v>1.0</v>
      </c>
      <c r="F11910" s="19" t="s">
        <v>29</v>
      </c>
      <c r="G11910" s="19" t="s">
        <v>34</v>
      </c>
      <c r="H11910" s="44">
        <v>1.2770477884E10</v>
      </c>
      <c r="I11910" s="19" t="s">
        <v>333</v>
      </c>
    </row>
    <row r="11911">
      <c r="A11911" s="41">
        <v>44416.0</v>
      </c>
      <c r="B11911" s="19">
        <v>955639.0</v>
      </c>
      <c r="C11911" s="19">
        <v>0.0</v>
      </c>
      <c r="D11911" s="42">
        <v>46.3</v>
      </c>
      <c r="E11911" s="43">
        <v>1.0</v>
      </c>
      <c r="F11911" s="19" t="s">
        <v>29</v>
      </c>
      <c r="G11911" s="19" t="s">
        <v>34</v>
      </c>
      <c r="H11911" s="44">
        <v>1.2770477884E10</v>
      </c>
      <c r="I11911" s="19" t="s">
        <v>333</v>
      </c>
    </row>
    <row r="11912">
      <c r="A11912" s="41">
        <v>44416.0</v>
      </c>
      <c r="B11912" s="19">
        <v>955607.0</v>
      </c>
      <c r="C11912" s="19">
        <v>0.0</v>
      </c>
      <c r="D11912" s="42">
        <v>46.9</v>
      </c>
      <c r="E11912" s="43">
        <v>1.0</v>
      </c>
      <c r="F11912" s="19" t="s">
        <v>29</v>
      </c>
      <c r="G11912" s="19" t="s">
        <v>34</v>
      </c>
      <c r="H11912" s="44">
        <v>1.2770477884E10</v>
      </c>
      <c r="I11912" s="19" t="s">
        <v>333</v>
      </c>
    </row>
    <row r="11913">
      <c r="A11913" s="41">
        <v>44423.0</v>
      </c>
      <c r="B11913" s="19">
        <v>960762.0</v>
      </c>
      <c r="C11913" s="19">
        <v>0.0</v>
      </c>
      <c r="D11913" s="42">
        <v>261.0</v>
      </c>
      <c r="E11913" s="43">
        <v>1.0</v>
      </c>
      <c r="F11913" s="19" t="s">
        <v>29</v>
      </c>
      <c r="G11913" s="19" t="s">
        <v>34</v>
      </c>
      <c r="H11913" s="44">
        <v>1.2771329453E10</v>
      </c>
      <c r="I11913" s="19" t="s">
        <v>334</v>
      </c>
    </row>
    <row r="11914">
      <c r="A11914" s="41">
        <v>44423.0</v>
      </c>
      <c r="C11914" s="19">
        <v>1.0</v>
      </c>
      <c r="D11914" s="42">
        <v>261.0</v>
      </c>
      <c r="E11914" s="43">
        <v>1.0</v>
      </c>
      <c r="F11914" s="19" t="s">
        <v>29</v>
      </c>
      <c r="G11914" s="19" t="s">
        <v>34</v>
      </c>
      <c r="H11914" s="44">
        <v>1.2771329453E10</v>
      </c>
      <c r="I11914" s="19" t="s">
        <v>334</v>
      </c>
    </row>
    <row r="11915">
      <c r="A11915" s="41">
        <v>44416.0</v>
      </c>
      <c r="B11915" s="19">
        <v>955559.0</v>
      </c>
      <c r="C11915" s="19">
        <v>1.0</v>
      </c>
      <c r="D11915" s="42">
        <v>23.0</v>
      </c>
      <c r="E11915" s="43">
        <v>1.0</v>
      </c>
      <c r="F11915" s="19" t="s">
        <v>29</v>
      </c>
      <c r="G11915" s="19" t="s">
        <v>34</v>
      </c>
      <c r="H11915" s="44">
        <v>1.2770477884E10</v>
      </c>
      <c r="I11915" s="19" t="s">
        <v>333</v>
      </c>
    </row>
    <row r="11916">
      <c r="A11916" s="41">
        <v>44420.0</v>
      </c>
      <c r="B11916" s="19">
        <v>959101.0</v>
      </c>
      <c r="C11916" s="19">
        <v>0.0</v>
      </c>
      <c r="D11916" s="42">
        <v>67.8</v>
      </c>
      <c r="E11916" s="43">
        <v>1.0</v>
      </c>
      <c r="F11916" s="19" t="s">
        <v>29</v>
      </c>
      <c r="G11916" s="19" t="s">
        <v>34</v>
      </c>
      <c r="H11916" s="44">
        <v>1.2770477884E10</v>
      </c>
      <c r="I11916" s="19" t="s">
        <v>333</v>
      </c>
    </row>
    <row r="11917">
      <c r="A11917" s="41">
        <v>44420.0</v>
      </c>
      <c r="B11917" s="19">
        <v>959266.0</v>
      </c>
      <c r="C11917" s="19">
        <v>0.0</v>
      </c>
      <c r="D11917" s="42">
        <v>57.0</v>
      </c>
      <c r="E11917" s="43">
        <v>1.0</v>
      </c>
      <c r="F11917" s="19" t="s">
        <v>29</v>
      </c>
      <c r="G11917" s="19" t="s">
        <v>34</v>
      </c>
      <c r="H11917" s="44">
        <v>1.2770477884E10</v>
      </c>
      <c r="I11917" s="19" t="s">
        <v>333</v>
      </c>
    </row>
    <row r="11918">
      <c r="A11918" s="41">
        <v>44421.0</v>
      </c>
      <c r="B11918" s="19">
        <v>959638.0</v>
      </c>
      <c r="C11918" s="19">
        <v>0.0</v>
      </c>
      <c r="D11918" s="42">
        <v>32.0</v>
      </c>
      <c r="E11918" s="43">
        <v>1.0</v>
      </c>
      <c r="F11918" s="19" t="s">
        <v>29</v>
      </c>
      <c r="G11918" s="19" t="s">
        <v>34</v>
      </c>
      <c r="H11918" s="44">
        <v>1.2770477884E10</v>
      </c>
      <c r="I11918" s="19" t="s">
        <v>333</v>
      </c>
    </row>
    <row r="11919">
      <c r="A11919" s="41">
        <v>44423.0</v>
      </c>
      <c r="B11919" s="19">
        <v>960764.0</v>
      </c>
      <c r="C11919" s="19">
        <v>0.0</v>
      </c>
      <c r="D11919" s="42">
        <v>56.7</v>
      </c>
      <c r="E11919" s="43">
        <v>1.0</v>
      </c>
      <c r="F11919" s="19" t="s">
        <v>29</v>
      </c>
      <c r="G11919" s="19" t="s">
        <v>34</v>
      </c>
      <c r="H11919" s="44">
        <v>1.2770477884E10</v>
      </c>
      <c r="I11919" s="19" t="s">
        <v>333</v>
      </c>
    </row>
    <row r="11920">
      <c r="A11920" s="41">
        <v>44410.0</v>
      </c>
      <c r="B11920" s="19">
        <v>951001.0</v>
      </c>
      <c r="C11920" s="19">
        <v>0.0</v>
      </c>
      <c r="D11920" s="42">
        <v>93.1</v>
      </c>
      <c r="E11920" s="43">
        <v>1.0</v>
      </c>
      <c r="F11920" s="19" t="s">
        <v>29</v>
      </c>
      <c r="G11920" s="19" t="s">
        <v>34</v>
      </c>
      <c r="H11920" s="44">
        <v>1.3391691052E10</v>
      </c>
      <c r="I11920" s="19" t="s">
        <v>335</v>
      </c>
    </row>
    <row r="11921">
      <c r="A11921" s="41">
        <v>44412.0</v>
      </c>
      <c r="B11921" s="19">
        <v>952742.0</v>
      </c>
      <c r="C11921" s="19">
        <v>0.0</v>
      </c>
      <c r="D11921" s="42">
        <v>15.9</v>
      </c>
      <c r="E11921" s="43">
        <v>1.0</v>
      </c>
      <c r="F11921" s="19" t="s">
        <v>29</v>
      </c>
      <c r="G11921" s="19" t="s">
        <v>34</v>
      </c>
      <c r="H11921" s="44">
        <v>1.2771329453E10</v>
      </c>
      <c r="I11921" s="19" t="s">
        <v>334</v>
      </c>
    </row>
    <row r="11922">
      <c r="A11922" s="41">
        <v>44410.0</v>
      </c>
      <c r="B11922" s="19">
        <v>950104.0</v>
      </c>
      <c r="C11922" s="19">
        <v>1.0</v>
      </c>
      <c r="D11922" s="42">
        <v>73.3</v>
      </c>
      <c r="E11922" s="43">
        <v>1.0</v>
      </c>
      <c r="F11922" s="19" t="s">
        <v>29</v>
      </c>
      <c r="G11922" s="19" t="s">
        <v>34</v>
      </c>
      <c r="H11922" s="44">
        <v>1.2770477884E10</v>
      </c>
      <c r="I11922" s="19" t="s">
        <v>333</v>
      </c>
    </row>
    <row r="11923">
      <c r="A11923" s="41">
        <v>44415.0</v>
      </c>
      <c r="B11923" s="19">
        <v>955149.0</v>
      </c>
      <c r="C11923" s="19">
        <v>1.0</v>
      </c>
      <c r="D11923" s="42">
        <v>37.6</v>
      </c>
      <c r="E11923" s="43">
        <v>1.0</v>
      </c>
      <c r="F11923" s="19" t="s">
        <v>29</v>
      </c>
      <c r="G11923" s="19" t="s">
        <v>34</v>
      </c>
      <c r="H11923" s="44">
        <v>1.2770477884E10</v>
      </c>
      <c r="I11923" s="19" t="s">
        <v>333</v>
      </c>
    </row>
    <row r="11924">
      <c r="A11924" s="41">
        <v>44417.0</v>
      </c>
      <c r="B11924" s="19">
        <v>957105.0</v>
      </c>
      <c r="C11924" s="19">
        <v>0.0</v>
      </c>
      <c r="D11924" s="42">
        <v>79.4</v>
      </c>
      <c r="E11924" s="43">
        <v>1.0</v>
      </c>
      <c r="F11924" s="19" t="s">
        <v>29</v>
      </c>
      <c r="G11924" s="19" t="s">
        <v>34</v>
      </c>
      <c r="H11924" s="44">
        <v>1.2771329453E10</v>
      </c>
      <c r="I11924" s="19" t="s">
        <v>334</v>
      </c>
    </row>
    <row r="11925">
      <c r="A11925" s="41">
        <v>44418.0</v>
      </c>
      <c r="B11925" s="19">
        <v>957782.0</v>
      </c>
      <c r="C11925" s="19">
        <v>1.0</v>
      </c>
      <c r="D11925" s="42">
        <v>70.3</v>
      </c>
      <c r="E11925" s="43">
        <v>1.0</v>
      </c>
      <c r="F11925" s="19" t="s">
        <v>29</v>
      </c>
      <c r="G11925" s="19" t="s">
        <v>34</v>
      </c>
      <c r="H11925" s="44">
        <v>1.3391691052E10</v>
      </c>
      <c r="I11925" s="19" t="s">
        <v>335</v>
      </c>
    </row>
    <row r="11926">
      <c r="A11926" s="41">
        <v>44412.0</v>
      </c>
      <c r="B11926" s="19">
        <v>952057.0</v>
      </c>
      <c r="C11926" s="19">
        <v>0.0</v>
      </c>
      <c r="D11926" s="42">
        <v>141.7</v>
      </c>
      <c r="E11926" s="43">
        <v>1.0</v>
      </c>
      <c r="F11926" s="19" t="s">
        <v>29</v>
      </c>
      <c r="G11926" s="19" t="s">
        <v>34</v>
      </c>
      <c r="H11926" s="44">
        <v>1.2770477884E10</v>
      </c>
      <c r="I11926" s="19" t="s">
        <v>333</v>
      </c>
    </row>
    <row r="11927">
      <c r="A11927" s="41">
        <v>44413.0</v>
      </c>
      <c r="B11927" s="19">
        <v>953626.0</v>
      </c>
      <c r="C11927" s="19">
        <v>0.0</v>
      </c>
      <c r="D11927" s="42">
        <v>22.9</v>
      </c>
      <c r="E11927" s="43">
        <v>1.0</v>
      </c>
      <c r="F11927" s="19" t="s">
        <v>29</v>
      </c>
      <c r="G11927" s="19" t="s">
        <v>34</v>
      </c>
      <c r="H11927" s="44">
        <v>1.3391691052E10</v>
      </c>
      <c r="I11927" s="19" t="s">
        <v>335</v>
      </c>
    </row>
    <row r="11928">
      <c r="A11928" s="41">
        <v>44418.0</v>
      </c>
      <c r="B11928" s="19">
        <v>957682.0</v>
      </c>
      <c r="C11928" s="19">
        <v>0.0</v>
      </c>
      <c r="D11928" s="42">
        <v>52.1</v>
      </c>
      <c r="E11928" s="43">
        <v>1.0</v>
      </c>
      <c r="F11928" s="19" t="s">
        <v>29</v>
      </c>
      <c r="G11928" s="19" t="s">
        <v>34</v>
      </c>
      <c r="H11928" s="44">
        <v>1.3391691052E10</v>
      </c>
      <c r="I11928" s="19" t="s">
        <v>335</v>
      </c>
    </row>
    <row r="11929">
      <c r="A11929" s="41">
        <v>44413.0</v>
      </c>
      <c r="B11929" s="19">
        <v>953815.0</v>
      </c>
      <c r="C11929" s="19">
        <v>0.0</v>
      </c>
      <c r="D11929" s="42">
        <v>107.0</v>
      </c>
      <c r="E11929" s="43">
        <v>1.0</v>
      </c>
      <c r="F11929" s="19" t="s">
        <v>29</v>
      </c>
      <c r="G11929" s="19" t="s">
        <v>34</v>
      </c>
      <c r="H11929" s="44">
        <v>1.3391691052E10</v>
      </c>
      <c r="I11929" s="19" t="s">
        <v>335</v>
      </c>
    </row>
    <row r="11930">
      <c r="A11930" s="41">
        <v>44413.0</v>
      </c>
      <c r="B11930" s="19">
        <v>953475.0</v>
      </c>
      <c r="C11930" s="19">
        <v>0.0</v>
      </c>
      <c r="D11930" s="42">
        <v>40.1</v>
      </c>
      <c r="E11930" s="43">
        <v>1.0</v>
      </c>
      <c r="F11930" s="19" t="s">
        <v>29</v>
      </c>
      <c r="G11930" s="19" t="s">
        <v>34</v>
      </c>
      <c r="H11930" s="44">
        <v>1.3391691052E10</v>
      </c>
      <c r="I11930" s="19" t="s">
        <v>335</v>
      </c>
    </row>
    <row r="11931">
      <c r="A11931" s="41">
        <v>44421.0</v>
      </c>
      <c r="B11931" s="19">
        <v>959639.0</v>
      </c>
      <c r="C11931" s="19">
        <v>0.0</v>
      </c>
      <c r="D11931" s="42">
        <v>91.3</v>
      </c>
      <c r="E11931" s="43">
        <v>1.0</v>
      </c>
      <c r="F11931" s="19" t="s">
        <v>29</v>
      </c>
      <c r="G11931" s="19" t="s">
        <v>34</v>
      </c>
      <c r="H11931" s="44">
        <v>1.2771329453E10</v>
      </c>
      <c r="I11931" s="19" t="s">
        <v>334</v>
      </c>
    </row>
    <row r="11932">
      <c r="A11932" s="41">
        <v>44418.0</v>
      </c>
      <c r="B11932" s="19">
        <v>957776.0</v>
      </c>
      <c r="C11932" s="19">
        <v>0.0</v>
      </c>
      <c r="D11932" s="42">
        <v>34.7</v>
      </c>
      <c r="E11932" s="43">
        <v>1.0</v>
      </c>
      <c r="F11932" s="19" t="s">
        <v>29</v>
      </c>
      <c r="G11932" s="19" t="s">
        <v>34</v>
      </c>
      <c r="H11932" s="44">
        <v>1.3391691052E10</v>
      </c>
      <c r="I11932" s="19" t="s">
        <v>335</v>
      </c>
    </row>
    <row r="11933">
      <c r="A11933" s="41">
        <v>44420.0</v>
      </c>
      <c r="B11933" s="19">
        <v>959018.0</v>
      </c>
      <c r="C11933" s="19">
        <v>0.0</v>
      </c>
      <c r="D11933" s="42">
        <v>65.3</v>
      </c>
      <c r="E11933" s="43">
        <v>1.0</v>
      </c>
      <c r="F11933" s="19" t="s">
        <v>29</v>
      </c>
      <c r="G11933" s="19" t="s">
        <v>34</v>
      </c>
      <c r="H11933" s="44">
        <v>1.3391691052E10</v>
      </c>
      <c r="I11933" s="19" t="s">
        <v>335</v>
      </c>
    </row>
    <row r="11934">
      <c r="A11934" s="41">
        <v>44412.0</v>
      </c>
      <c r="B11934" s="19">
        <v>952086.0</v>
      </c>
      <c r="C11934" s="19">
        <v>0.0</v>
      </c>
      <c r="D11934" s="42">
        <v>15.0</v>
      </c>
      <c r="E11934" s="43">
        <v>1.0</v>
      </c>
      <c r="F11934" s="19" t="s">
        <v>29</v>
      </c>
      <c r="G11934" s="19" t="s">
        <v>34</v>
      </c>
      <c r="H11934" s="44">
        <v>1.2770477884E10</v>
      </c>
      <c r="I11934" s="19" t="s">
        <v>333</v>
      </c>
    </row>
    <row r="11935">
      <c r="A11935" s="41">
        <v>44411.0</v>
      </c>
      <c r="B11935" s="19">
        <v>951775.0</v>
      </c>
      <c r="C11935" s="19">
        <v>1.0</v>
      </c>
      <c r="D11935" s="42">
        <v>8.2</v>
      </c>
      <c r="E11935" s="43">
        <v>1.0</v>
      </c>
      <c r="F11935" s="19" t="s">
        <v>29</v>
      </c>
      <c r="G11935" s="19" t="s">
        <v>34</v>
      </c>
      <c r="H11935" s="44">
        <v>1.3391691052E10</v>
      </c>
      <c r="I11935" s="19" t="s">
        <v>335</v>
      </c>
    </row>
    <row r="11936">
      <c r="A11936" s="41">
        <v>44412.0</v>
      </c>
      <c r="B11936" s="19">
        <v>952301.0</v>
      </c>
      <c r="C11936" s="19">
        <v>1.0</v>
      </c>
      <c r="D11936" s="42">
        <v>17.0</v>
      </c>
      <c r="E11936" s="43">
        <v>1.0</v>
      </c>
      <c r="F11936" s="19" t="s">
        <v>29</v>
      </c>
      <c r="G11936" s="19" t="s">
        <v>34</v>
      </c>
      <c r="H11936" s="44">
        <v>1.2770477884E10</v>
      </c>
      <c r="I11936" s="19" t="s">
        <v>333</v>
      </c>
    </row>
    <row r="11937">
      <c r="A11937" s="41">
        <v>44416.0</v>
      </c>
      <c r="B11937" s="19">
        <v>955262.0</v>
      </c>
      <c r="C11937" s="19">
        <v>0.0</v>
      </c>
      <c r="D11937" s="42">
        <v>23.0</v>
      </c>
      <c r="E11937" s="43">
        <v>1.0</v>
      </c>
      <c r="F11937" s="19" t="s">
        <v>29</v>
      </c>
      <c r="G11937" s="19" t="s">
        <v>34</v>
      </c>
      <c r="H11937" s="44">
        <v>1.2770477884E10</v>
      </c>
      <c r="I11937" s="19" t="s">
        <v>333</v>
      </c>
    </row>
    <row r="11938">
      <c r="A11938" s="41">
        <v>44422.0</v>
      </c>
      <c r="B11938" s="19">
        <v>960324.0</v>
      </c>
      <c r="C11938" s="19">
        <v>0.0</v>
      </c>
      <c r="D11938" s="42">
        <v>62.0</v>
      </c>
      <c r="E11938" s="43">
        <v>1.0</v>
      </c>
      <c r="F11938" s="19" t="s">
        <v>29</v>
      </c>
      <c r="G11938" s="19" t="s">
        <v>34</v>
      </c>
      <c r="H11938" s="44">
        <v>1.2771329453E10</v>
      </c>
      <c r="I11938" s="19" t="s">
        <v>334</v>
      </c>
    </row>
    <row r="11939">
      <c r="A11939" s="41">
        <v>44417.0</v>
      </c>
      <c r="B11939" s="19">
        <v>956946.0</v>
      </c>
      <c r="C11939" s="19">
        <v>0.0</v>
      </c>
      <c r="D11939" s="42">
        <v>95.4</v>
      </c>
      <c r="E11939" s="43">
        <v>1.0</v>
      </c>
      <c r="F11939" s="19" t="s">
        <v>29</v>
      </c>
      <c r="G11939" s="19" t="s">
        <v>34</v>
      </c>
      <c r="H11939" s="44">
        <v>1.2770477884E10</v>
      </c>
      <c r="I11939" s="19" t="s">
        <v>333</v>
      </c>
    </row>
    <row r="11940">
      <c r="A11940" s="41">
        <v>44417.0</v>
      </c>
      <c r="B11940" s="19">
        <v>956923.0</v>
      </c>
      <c r="C11940" s="19">
        <v>1.0</v>
      </c>
      <c r="D11940" s="42">
        <v>40.8</v>
      </c>
      <c r="E11940" s="43">
        <v>1.0</v>
      </c>
      <c r="F11940" s="19" t="s">
        <v>29</v>
      </c>
      <c r="G11940" s="19" t="s">
        <v>34</v>
      </c>
      <c r="H11940" s="44">
        <v>1.2770477884E10</v>
      </c>
      <c r="I11940" s="19" t="s">
        <v>333</v>
      </c>
    </row>
    <row r="11941">
      <c r="A11941" s="41">
        <v>44421.0</v>
      </c>
      <c r="B11941" s="19">
        <v>959452.0</v>
      </c>
      <c r="C11941" s="19">
        <v>1.0</v>
      </c>
      <c r="D11941" s="42">
        <v>13.9</v>
      </c>
      <c r="E11941" s="43">
        <v>1.0</v>
      </c>
      <c r="F11941" s="19" t="s">
        <v>29</v>
      </c>
      <c r="G11941" s="19" t="s">
        <v>34</v>
      </c>
      <c r="H11941" s="44">
        <v>1.2771329453E10</v>
      </c>
      <c r="I11941" s="19" t="s">
        <v>334</v>
      </c>
    </row>
    <row r="11942">
      <c r="A11942" s="41">
        <v>44422.0</v>
      </c>
      <c r="B11942" s="19">
        <v>960274.0</v>
      </c>
      <c r="C11942" s="19">
        <v>1.0</v>
      </c>
      <c r="D11942" s="42">
        <v>64.3</v>
      </c>
      <c r="E11942" s="43">
        <v>1.0</v>
      </c>
      <c r="F11942" s="19" t="s">
        <v>29</v>
      </c>
      <c r="G11942" s="19" t="s">
        <v>34</v>
      </c>
      <c r="H11942" s="44">
        <v>1.2771329453E10</v>
      </c>
      <c r="I11942" s="19" t="s">
        <v>334</v>
      </c>
    </row>
    <row r="11943">
      <c r="A11943" s="41">
        <v>44416.0</v>
      </c>
      <c r="B11943" s="19">
        <v>955274.0</v>
      </c>
      <c r="C11943" s="19">
        <v>1.0</v>
      </c>
      <c r="D11943" s="42">
        <v>139.9</v>
      </c>
      <c r="E11943" s="43">
        <v>1.0</v>
      </c>
      <c r="F11943" s="19" t="s">
        <v>29</v>
      </c>
      <c r="G11943" s="19" t="s">
        <v>34</v>
      </c>
      <c r="H11943" s="44">
        <v>1.2770477884E10</v>
      </c>
      <c r="I11943" s="19" t="s">
        <v>333</v>
      </c>
    </row>
    <row r="11944">
      <c r="A11944" s="41">
        <v>44417.0</v>
      </c>
      <c r="B11944" s="19">
        <v>956415.0</v>
      </c>
      <c r="C11944" s="19">
        <v>0.0</v>
      </c>
      <c r="D11944" s="42">
        <v>155.0</v>
      </c>
      <c r="E11944" s="43">
        <v>1.0</v>
      </c>
      <c r="F11944" s="19" t="s">
        <v>29</v>
      </c>
      <c r="G11944" s="19" t="s">
        <v>34</v>
      </c>
      <c r="H11944" s="44">
        <v>1.2770477884E10</v>
      </c>
      <c r="I11944" s="19" t="s">
        <v>333</v>
      </c>
    </row>
    <row r="11945">
      <c r="A11945" s="41">
        <v>44420.0</v>
      </c>
      <c r="B11945" s="19">
        <v>958988.0</v>
      </c>
      <c r="C11945" s="19">
        <v>1.0</v>
      </c>
      <c r="D11945" s="42">
        <v>56.7</v>
      </c>
      <c r="E11945" s="43">
        <v>1.0</v>
      </c>
      <c r="F11945" s="19" t="s">
        <v>29</v>
      </c>
      <c r="G11945" s="19" t="s">
        <v>34</v>
      </c>
      <c r="H11945" s="44">
        <v>1.2771329453E10</v>
      </c>
      <c r="I11945" s="19" t="s">
        <v>334</v>
      </c>
    </row>
    <row r="11946">
      <c r="A11946" s="41">
        <v>44421.0</v>
      </c>
      <c r="B11946" s="19">
        <v>959970.0</v>
      </c>
      <c r="C11946" s="19">
        <v>0.0</v>
      </c>
      <c r="D11946" s="42">
        <v>30.0</v>
      </c>
      <c r="E11946" s="43">
        <v>1.0</v>
      </c>
      <c r="F11946" s="19" t="s">
        <v>29</v>
      </c>
      <c r="G11946" s="19" t="s">
        <v>34</v>
      </c>
      <c r="H11946" s="44">
        <v>1.3391691052E10</v>
      </c>
      <c r="I11946" s="19" t="s">
        <v>335</v>
      </c>
    </row>
    <row r="11947">
      <c r="A11947" s="41">
        <v>44421.0</v>
      </c>
      <c r="B11947" s="19">
        <v>959532.0</v>
      </c>
      <c r="C11947" s="19">
        <v>0.0</v>
      </c>
      <c r="D11947" s="42">
        <v>20.2</v>
      </c>
      <c r="E11947" s="43">
        <v>1.0</v>
      </c>
      <c r="F11947" s="19" t="s">
        <v>29</v>
      </c>
      <c r="G11947" s="19" t="s">
        <v>34</v>
      </c>
      <c r="H11947" s="44">
        <v>1.2770477884E10</v>
      </c>
      <c r="I11947" s="19" t="s">
        <v>333</v>
      </c>
    </row>
    <row r="11948">
      <c r="A11948" s="41">
        <v>44416.0</v>
      </c>
      <c r="B11948" s="19">
        <v>955634.0</v>
      </c>
      <c r="C11948" s="19">
        <v>0.0</v>
      </c>
      <c r="D11948" s="42">
        <v>142.1</v>
      </c>
      <c r="E11948" s="43">
        <v>1.0</v>
      </c>
      <c r="F11948" s="19" t="s">
        <v>29</v>
      </c>
      <c r="G11948" s="19" t="s">
        <v>34</v>
      </c>
      <c r="H11948" s="44">
        <v>1.2770477884E10</v>
      </c>
      <c r="I11948" s="19" t="s">
        <v>333</v>
      </c>
    </row>
    <row r="11949">
      <c r="A11949" s="41">
        <v>44411.0</v>
      </c>
      <c r="B11949" s="19">
        <v>951893.0</v>
      </c>
      <c r="C11949" s="19">
        <v>0.0</v>
      </c>
      <c r="D11949" s="42">
        <v>37.2</v>
      </c>
      <c r="E11949" s="43">
        <v>1.0</v>
      </c>
      <c r="F11949" s="19" t="s">
        <v>29</v>
      </c>
      <c r="G11949" s="19" t="s">
        <v>34</v>
      </c>
      <c r="H11949" s="44">
        <v>1.3391691052E10</v>
      </c>
      <c r="I11949" s="19" t="s">
        <v>335</v>
      </c>
    </row>
    <row r="11950">
      <c r="A11950" s="41">
        <v>44412.0</v>
      </c>
      <c r="B11950" s="19">
        <v>952563.0</v>
      </c>
      <c r="C11950" s="19">
        <v>1.0</v>
      </c>
      <c r="D11950" s="42">
        <v>13.8</v>
      </c>
      <c r="E11950" s="43">
        <v>1.0</v>
      </c>
      <c r="F11950" s="19" t="s">
        <v>29</v>
      </c>
      <c r="G11950" s="19" t="s">
        <v>34</v>
      </c>
      <c r="H11950" s="44">
        <v>1.3391691052E10</v>
      </c>
      <c r="I11950" s="19" t="s">
        <v>335</v>
      </c>
    </row>
    <row r="11951">
      <c r="A11951" s="41">
        <v>44418.0</v>
      </c>
      <c r="B11951" s="19">
        <v>957382.0</v>
      </c>
      <c r="C11951" s="19">
        <v>1.0</v>
      </c>
      <c r="D11951" s="42">
        <v>81.4</v>
      </c>
      <c r="E11951" s="43">
        <v>1.0</v>
      </c>
      <c r="F11951" s="19" t="s">
        <v>29</v>
      </c>
      <c r="G11951" s="19" t="s">
        <v>34</v>
      </c>
      <c r="H11951" s="44">
        <v>1.2770477884E10</v>
      </c>
      <c r="I11951" s="19" t="s">
        <v>333</v>
      </c>
    </row>
    <row r="11952">
      <c r="A11952" s="41">
        <v>44410.0</v>
      </c>
      <c r="B11952" s="19">
        <v>950100.0</v>
      </c>
      <c r="C11952" s="19">
        <v>1.0</v>
      </c>
      <c r="D11952" s="42">
        <v>50.9</v>
      </c>
      <c r="E11952" s="43">
        <v>1.0</v>
      </c>
      <c r="F11952" s="19" t="s">
        <v>29</v>
      </c>
      <c r="G11952" s="19" t="s">
        <v>34</v>
      </c>
      <c r="H11952" s="44">
        <v>1.2771329453E10</v>
      </c>
      <c r="I11952" s="19" t="s">
        <v>334</v>
      </c>
    </row>
    <row r="11953">
      <c r="A11953" s="41">
        <v>44411.0</v>
      </c>
      <c r="B11953" s="19">
        <v>951485.0</v>
      </c>
      <c r="C11953" s="19">
        <v>1.0</v>
      </c>
      <c r="D11953" s="42">
        <v>24.6</v>
      </c>
      <c r="E11953" s="43">
        <v>1.0</v>
      </c>
      <c r="F11953" s="19" t="s">
        <v>29</v>
      </c>
      <c r="G11953" s="19" t="s">
        <v>34</v>
      </c>
      <c r="H11953" s="44">
        <v>1.2770477884E10</v>
      </c>
      <c r="I11953" s="19" t="s">
        <v>333</v>
      </c>
    </row>
    <row r="11954">
      <c r="A11954" s="41">
        <v>44409.0</v>
      </c>
      <c r="B11954" s="19">
        <v>949944.0</v>
      </c>
      <c r="C11954" s="19">
        <v>0.0</v>
      </c>
      <c r="D11954" s="42">
        <v>6.8</v>
      </c>
      <c r="E11954" s="43">
        <v>1.0</v>
      </c>
      <c r="F11954" s="19" t="s">
        <v>29</v>
      </c>
      <c r="G11954" s="19" t="s">
        <v>34</v>
      </c>
      <c r="H11954" s="44">
        <v>1.2770477884E10</v>
      </c>
      <c r="I11954" s="19" t="s">
        <v>333</v>
      </c>
    </row>
    <row r="11955">
      <c r="A11955" s="41">
        <v>44410.0</v>
      </c>
      <c r="B11955" s="19">
        <v>950290.0</v>
      </c>
      <c r="C11955" s="19">
        <v>0.0</v>
      </c>
      <c r="D11955" s="42">
        <v>162.2</v>
      </c>
      <c r="E11955" s="43">
        <v>1.0</v>
      </c>
      <c r="F11955" s="19" t="s">
        <v>29</v>
      </c>
      <c r="G11955" s="19" t="s">
        <v>34</v>
      </c>
      <c r="H11955" s="44">
        <v>1.3391691052E10</v>
      </c>
      <c r="I11955" s="19" t="s">
        <v>335</v>
      </c>
    </row>
    <row r="11956">
      <c r="A11956" s="41">
        <v>44413.0</v>
      </c>
      <c r="B11956" s="19">
        <v>952941.0</v>
      </c>
      <c r="C11956" s="19">
        <v>0.0</v>
      </c>
      <c r="D11956" s="42">
        <v>37.5</v>
      </c>
      <c r="E11956" s="43">
        <v>1.0</v>
      </c>
      <c r="F11956" s="19" t="s">
        <v>29</v>
      </c>
      <c r="G11956" s="19" t="s">
        <v>34</v>
      </c>
      <c r="H11956" s="44">
        <v>1.3391691052E10</v>
      </c>
      <c r="I11956" s="19" t="s">
        <v>335</v>
      </c>
    </row>
    <row r="11957">
      <c r="A11957" s="41">
        <v>44413.0</v>
      </c>
      <c r="B11957" s="19">
        <v>953822.0</v>
      </c>
      <c r="C11957" s="19">
        <v>0.0</v>
      </c>
      <c r="D11957" s="42">
        <v>25.0</v>
      </c>
      <c r="E11957" s="43">
        <v>1.0</v>
      </c>
      <c r="F11957" s="19" t="s">
        <v>29</v>
      </c>
      <c r="G11957" s="19" t="s">
        <v>34</v>
      </c>
      <c r="H11957" s="44">
        <v>1.3391691052E10</v>
      </c>
      <c r="I11957" s="19" t="s">
        <v>335</v>
      </c>
    </row>
    <row r="11958">
      <c r="A11958" s="41">
        <v>44415.0</v>
      </c>
      <c r="B11958" s="19">
        <v>954832.0</v>
      </c>
      <c r="C11958" s="19">
        <v>1.0</v>
      </c>
      <c r="D11958" s="42">
        <v>37.7</v>
      </c>
      <c r="E11958" s="43">
        <v>1.0</v>
      </c>
      <c r="F11958" s="19" t="s">
        <v>29</v>
      </c>
      <c r="G11958" s="19" t="s">
        <v>34</v>
      </c>
      <c r="H11958" s="44">
        <v>1.2770477884E10</v>
      </c>
      <c r="I11958" s="19" t="s">
        <v>333</v>
      </c>
    </row>
    <row r="11959">
      <c r="A11959" s="41">
        <v>44416.0</v>
      </c>
      <c r="B11959" s="19">
        <v>956032.0</v>
      </c>
      <c r="C11959" s="19">
        <v>0.0</v>
      </c>
      <c r="D11959" s="42">
        <v>66.4</v>
      </c>
      <c r="E11959" s="43">
        <v>1.0</v>
      </c>
      <c r="F11959" s="19" t="s">
        <v>29</v>
      </c>
      <c r="G11959" s="19" t="s">
        <v>34</v>
      </c>
      <c r="H11959" s="44">
        <v>1.2770477884E10</v>
      </c>
      <c r="I11959" s="19" t="s">
        <v>333</v>
      </c>
    </row>
    <row r="11960">
      <c r="A11960" s="41">
        <v>44417.0</v>
      </c>
      <c r="B11960" s="19">
        <v>956959.0</v>
      </c>
      <c r="C11960" s="19">
        <v>1.0</v>
      </c>
      <c r="D11960" s="42">
        <v>103.8</v>
      </c>
      <c r="E11960" s="43">
        <v>1.0</v>
      </c>
      <c r="F11960" s="19" t="s">
        <v>29</v>
      </c>
      <c r="G11960" s="19" t="s">
        <v>34</v>
      </c>
      <c r="H11960" s="44">
        <v>1.3391691052E10</v>
      </c>
      <c r="I11960" s="19" t="s">
        <v>335</v>
      </c>
    </row>
    <row r="11961">
      <c r="A11961" s="41">
        <v>44417.0</v>
      </c>
      <c r="B11961" s="19">
        <v>957011.0</v>
      </c>
      <c r="C11961" s="19">
        <v>1.0</v>
      </c>
      <c r="D11961" s="42">
        <v>69.9</v>
      </c>
      <c r="E11961" s="43">
        <v>1.0</v>
      </c>
      <c r="F11961" s="19" t="s">
        <v>29</v>
      </c>
      <c r="G11961" s="19" t="s">
        <v>34</v>
      </c>
      <c r="H11961" s="44">
        <v>1.2770477884E10</v>
      </c>
      <c r="I11961" s="19" t="s">
        <v>333</v>
      </c>
    </row>
    <row r="11962">
      <c r="A11962" s="41">
        <v>44421.0</v>
      </c>
      <c r="B11962" s="19">
        <v>959957.0</v>
      </c>
      <c r="C11962" s="19">
        <v>1.0</v>
      </c>
      <c r="D11962" s="42">
        <v>7.8</v>
      </c>
      <c r="E11962" s="43">
        <v>1.0</v>
      </c>
      <c r="F11962" s="19" t="s">
        <v>29</v>
      </c>
      <c r="G11962" s="19" t="s">
        <v>34</v>
      </c>
      <c r="H11962" s="44">
        <v>1.2770477884E10</v>
      </c>
      <c r="I11962" s="19" t="s">
        <v>333</v>
      </c>
    </row>
    <row r="11963">
      <c r="A11963" s="41">
        <v>44410.0</v>
      </c>
      <c r="B11963" s="19">
        <v>950803.0</v>
      </c>
      <c r="C11963" s="19">
        <v>0.0</v>
      </c>
      <c r="D11963" s="42">
        <v>66.5</v>
      </c>
      <c r="E11963" s="43">
        <v>1.0</v>
      </c>
      <c r="F11963" s="19" t="s">
        <v>29</v>
      </c>
      <c r="G11963" s="19" t="s">
        <v>34</v>
      </c>
      <c r="H11963" s="44">
        <v>1.2771329453E10</v>
      </c>
      <c r="I11963" s="19" t="s">
        <v>334</v>
      </c>
    </row>
    <row r="11964">
      <c r="A11964" s="41">
        <v>44421.0</v>
      </c>
      <c r="B11964" s="19">
        <v>959395.0</v>
      </c>
      <c r="C11964" s="19">
        <v>0.0</v>
      </c>
      <c r="D11964" s="42">
        <v>10.7</v>
      </c>
      <c r="E11964" s="43">
        <v>1.0</v>
      </c>
      <c r="F11964" s="19" t="s">
        <v>29</v>
      </c>
      <c r="G11964" s="19" t="s">
        <v>34</v>
      </c>
      <c r="H11964" s="44">
        <v>1.2770477884E10</v>
      </c>
      <c r="I11964" s="19" t="s">
        <v>333</v>
      </c>
    </row>
    <row r="11965">
      <c r="A11965" s="41">
        <v>44412.0</v>
      </c>
      <c r="B11965" s="19">
        <v>952673.0</v>
      </c>
      <c r="C11965" s="19">
        <v>1.0</v>
      </c>
      <c r="D11965" s="42">
        <v>80.5</v>
      </c>
      <c r="E11965" s="43">
        <v>1.0</v>
      </c>
      <c r="F11965" s="19" t="s">
        <v>29</v>
      </c>
      <c r="G11965" s="19" t="s">
        <v>34</v>
      </c>
      <c r="H11965" s="44">
        <v>1.2770477884E10</v>
      </c>
      <c r="I11965" s="19" t="s">
        <v>333</v>
      </c>
    </row>
    <row r="11966">
      <c r="A11966" s="41">
        <v>44423.0</v>
      </c>
      <c r="B11966" s="19">
        <v>961063.0</v>
      </c>
      <c r="C11966" s="19">
        <v>0.0</v>
      </c>
      <c r="D11966" s="42">
        <v>89.9</v>
      </c>
      <c r="E11966" s="43">
        <v>1.0</v>
      </c>
      <c r="F11966" s="19" t="s">
        <v>29</v>
      </c>
      <c r="G11966" s="19" t="s">
        <v>34</v>
      </c>
      <c r="H11966" s="44">
        <v>1.2771329453E10</v>
      </c>
      <c r="I11966" s="19" t="s">
        <v>334</v>
      </c>
    </row>
    <row r="11967">
      <c r="A11967" s="41">
        <v>44409.0</v>
      </c>
      <c r="B11967" s="19">
        <v>949177.0</v>
      </c>
      <c r="C11967" s="19">
        <v>0.0</v>
      </c>
      <c r="D11967" s="42">
        <v>24.0</v>
      </c>
      <c r="E11967" s="43">
        <v>1.0</v>
      </c>
      <c r="F11967" s="19" t="s">
        <v>29</v>
      </c>
      <c r="G11967" s="19" t="s">
        <v>34</v>
      </c>
      <c r="H11967" s="44">
        <v>1.2770477884E10</v>
      </c>
      <c r="I11967" s="19" t="s">
        <v>333</v>
      </c>
    </row>
    <row r="11968">
      <c r="A11968" s="41">
        <v>44414.0</v>
      </c>
      <c r="B11968" s="19">
        <v>954046.0</v>
      </c>
      <c r="C11968" s="19">
        <v>0.0</v>
      </c>
      <c r="D11968" s="42">
        <v>48.4</v>
      </c>
      <c r="E11968" s="43">
        <v>1.0</v>
      </c>
      <c r="F11968" s="19" t="s">
        <v>29</v>
      </c>
      <c r="G11968" s="19" t="s">
        <v>34</v>
      </c>
      <c r="H11968" s="44">
        <v>1.2770477884E10</v>
      </c>
      <c r="I11968" s="19" t="s">
        <v>333</v>
      </c>
    </row>
    <row r="11969">
      <c r="A11969" s="41">
        <v>44418.0</v>
      </c>
      <c r="B11969" s="19">
        <v>957150.0</v>
      </c>
      <c r="C11969" s="19">
        <v>0.0</v>
      </c>
      <c r="D11969" s="42">
        <v>88.4</v>
      </c>
      <c r="E11969" s="43">
        <v>1.0</v>
      </c>
      <c r="F11969" s="19" t="s">
        <v>29</v>
      </c>
      <c r="G11969" s="19" t="s">
        <v>34</v>
      </c>
      <c r="H11969" s="44">
        <v>1.2771329453E10</v>
      </c>
      <c r="I11969" s="19" t="s">
        <v>334</v>
      </c>
    </row>
    <row r="11970">
      <c r="A11970" s="41">
        <v>44416.0</v>
      </c>
      <c r="B11970" s="19">
        <v>955456.0</v>
      </c>
      <c r="C11970" s="19">
        <v>1.0</v>
      </c>
      <c r="D11970" s="42">
        <v>35.6</v>
      </c>
      <c r="E11970" s="43">
        <v>1.0</v>
      </c>
      <c r="F11970" s="19" t="s">
        <v>29</v>
      </c>
      <c r="G11970" s="19" t="s">
        <v>34</v>
      </c>
      <c r="H11970" s="44">
        <v>1.3391691052E10</v>
      </c>
      <c r="I11970" s="19" t="s">
        <v>335</v>
      </c>
    </row>
    <row r="11971">
      <c r="A11971" s="41">
        <v>44423.0</v>
      </c>
      <c r="B11971" s="19">
        <v>960842.0</v>
      </c>
      <c r="C11971" s="19">
        <v>0.0</v>
      </c>
      <c r="D11971" s="42">
        <v>24.9</v>
      </c>
      <c r="E11971" s="43">
        <v>1.0</v>
      </c>
      <c r="F11971" s="19" t="s">
        <v>29</v>
      </c>
      <c r="G11971" s="19" t="s">
        <v>34</v>
      </c>
      <c r="H11971" s="44">
        <v>1.2770477884E10</v>
      </c>
      <c r="I11971" s="19" t="s">
        <v>333</v>
      </c>
    </row>
    <row r="11972">
      <c r="A11972" s="41">
        <v>44412.0</v>
      </c>
      <c r="B11972" s="19">
        <v>952498.0</v>
      </c>
      <c r="C11972" s="19">
        <v>1.0</v>
      </c>
      <c r="D11972" s="42">
        <v>15.9</v>
      </c>
      <c r="E11972" s="43">
        <v>1.0</v>
      </c>
      <c r="F11972" s="19" t="s">
        <v>29</v>
      </c>
      <c r="G11972" s="19" t="s">
        <v>34</v>
      </c>
      <c r="H11972" s="44">
        <v>1.2770477884E10</v>
      </c>
      <c r="I11972" s="19" t="s">
        <v>333</v>
      </c>
    </row>
    <row r="11973">
      <c r="A11973" s="41">
        <v>44419.0</v>
      </c>
      <c r="B11973" s="19">
        <v>958082.0</v>
      </c>
      <c r="C11973" s="19">
        <v>0.0</v>
      </c>
      <c r="D11973" s="42">
        <v>72.7</v>
      </c>
      <c r="E11973" s="43">
        <v>1.0</v>
      </c>
      <c r="F11973" s="19" t="s">
        <v>29</v>
      </c>
      <c r="G11973" s="19" t="s">
        <v>34</v>
      </c>
      <c r="H11973" s="44">
        <v>1.2771329453E10</v>
      </c>
      <c r="I11973" s="19" t="s">
        <v>334</v>
      </c>
    </row>
    <row r="11974">
      <c r="A11974" s="41">
        <v>44409.0</v>
      </c>
      <c r="B11974" s="19">
        <v>949220.0</v>
      </c>
      <c r="C11974" s="19">
        <v>0.0</v>
      </c>
      <c r="D11974" s="42">
        <v>28.9</v>
      </c>
      <c r="E11974" s="43">
        <v>1.0</v>
      </c>
      <c r="F11974" s="19" t="s">
        <v>29</v>
      </c>
      <c r="G11974" s="19" t="s">
        <v>34</v>
      </c>
      <c r="H11974" s="44">
        <v>1.3391691052E10</v>
      </c>
      <c r="I11974" s="19" t="s">
        <v>335</v>
      </c>
    </row>
    <row r="11975">
      <c r="A11975" s="41">
        <v>44413.0</v>
      </c>
      <c r="B11975" s="19">
        <v>952979.0</v>
      </c>
      <c r="C11975" s="19">
        <v>0.0</v>
      </c>
      <c r="D11975" s="42">
        <v>34.5</v>
      </c>
      <c r="E11975" s="43">
        <v>1.0</v>
      </c>
      <c r="F11975" s="19" t="s">
        <v>29</v>
      </c>
      <c r="G11975" s="19" t="s">
        <v>34</v>
      </c>
      <c r="H11975" s="44">
        <v>1.2771329453E10</v>
      </c>
      <c r="I11975" s="19" t="s">
        <v>334</v>
      </c>
    </row>
    <row r="11976">
      <c r="A11976" s="41">
        <v>44413.0</v>
      </c>
      <c r="B11976" s="19">
        <v>952951.0</v>
      </c>
      <c r="C11976" s="19">
        <v>0.0</v>
      </c>
      <c r="D11976" s="42">
        <v>75.0</v>
      </c>
      <c r="E11976" s="43">
        <v>1.0</v>
      </c>
      <c r="F11976" s="19" t="s">
        <v>29</v>
      </c>
      <c r="G11976" s="19" t="s">
        <v>34</v>
      </c>
      <c r="H11976" s="44">
        <v>1.3391691052E10</v>
      </c>
      <c r="I11976" s="19" t="s">
        <v>335</v>
      </c>
    </row>
    <row r="11977">
      <c r="A11977" s="41">
        <v>44414.0</v>
      </c>
      <c r="B11977" s="19">
        <v>954495.0</v>
      </c>
      <c r="C11977" s="19">
        <v>1.0</v>
      </c>
      <c r="D11977" s="42">
        <v>34.9</v>
      </c>
      <c r="E11977" s="43">
        <v>1.0</v>
      </c>
      <c r="F11977" s="19" t="s">
        <v>29</v>
      </c>
      <c r="G11977" s="19" t="s">
        <v>34</v>
      </c>
      <c r="H11977" s="44">
        <v>1.3391691052E10</v>
      </c>
      <c r="I11977" s="19" t="s">
        <v>335</v>
      </c>
    </row>
    <row r="11978">
      <c r="A11978" s="41">
        <v>44413.0</v>
      </c>
      <c r="B11978" s="19">
        <v>953045.0</v>
      </c>
      <c r="C11978" s="19">
        <v>0.0</v>
      </c>
      <c r="D11978" s="42">
        <v>39.8</v>
      </c>
      <c r="E11978" s="43">
        <v>1.0</v>
      </c>
      <c r="F11978" s="19" t="s">
        <v>29</v>
      </c>
      <c r="G11978" s="19" t="s">
        <v>34</v>
      </c>
      <c r="H11978" s="44">
        <v>1.2771329453E10</v>
      </c>
      <c r="I11978" s="19" t="s">
        <v>334</v>
      </c>
    </row>
    <row r="11979">
      <c r="A11979" s="41">
        <v>44414.0</v>
      </c>
      <c r="B11979" s="19">
        <v>954200.0</v>
      </c>
      <c r="C11979" s="19">
        <v>0.0</v>
      </c>
      <c r="D11979" s="42">
        <v>12.5</v>
      </c>
      <c r="E11979" s="43">
        <v>1.0</v>
      </c>
      <c r="F11979" s="19" t="s">
        <v>29</v>
      </c>
      <c r="G11979" s="19" t="s">
        <v>34</v>
      </c>
      <c r="H11979" s="44">
        <v>1.2770477884E10</v>
      </c>
      <c r="I11979" s="19" t="s">
        <v>333</v>
      </c>
    </row>
    <row r="11980">
      <c r="A11980" s="41">
        <v>44409.0</v>
      </c>
      <c r="B11980" s="19">
        <v>949756.0</v>
      </c>
      <c r="C11980" s="19">
        <v>0.0</v>
      </c>
      <c r="D11980" s="42">
        <v>81.7</v>
      </c>
      <c r="E11980" s="43">
        <v>1.0</v>
      </c>
      <c r="F11980" s="19" t="s">
        <v>29</v>
      </c>
      <c r="G11980" s="19" t="s">
        <v>34</v>
      </c>
      <c r="H11980" s="44">
        <v>1.2770477884E10</v>
      </c>
      <c r="I11980" s="19" t="s">
        <v>333</v>
      </c>
    </row>
    <row r="11981">
      <c r="A11981" s="41">
        <v>44415.0</v>
      </c>
      <c r="B11981" s="19">
        <v>954831.0</v>
      </c>
      <c r="C11981" s="19">
        <v>0.0</v>
      </c>
      <c r="D11981" s="42">
        <v>18.0</v>
      </c>
      <c r="E11981" s="43">
        <v>1.0</v>
      </c>
      <c r="F11981" s="19" t="s">
        <v>29</v>
      </c>
      <c r="G11981" s="19" t="s">
        <v>34</v>
      </c>
      <c r="H11981" s="44">
        <v>1.2771329453E10</v>
      </c>
      <c r="I11981" s="19" t="s">
        <v>334</v>
      </c>
    </row>
    <row r="11982">
      <c r="A11982" s="41">
        <v>44417.0</v>
      </c>
      <c r="B11982" s="19">
        <v>956592.0</v>
      </c>
      <c r="C11982" s="19">
        <v>1.0</v>
      </c>
      <c r="D11982" s="42">
        <v>66.7</v>
      </c>
      <c r="E11982" s="43">
        <v>1.0</v>
      </c>
      <c r="F11982" s="19" t="s">
        <v>29</v>
      </c>
      <c r="G11982" s="19" t="s">
        <v>34</v>
      </c>
      <c r="H11982" s="44">
        <v>1.2770477884E10</v>
      </c>
      <c r="I11982" s="19" t="s">
        <v>333</v>
      </c>
    </row>
    <row r="11983">
      <c r="A11983" s="41">
        <v>44409.0</v>
      </c>
      <c r="B11983" s="19">
        <v>949403.0</v>
      </c>
      <c r="C11983" s="19">
        <v>0.0</v>
      </c>
      <c r="D11983" s="42">
        <v>12.9</v>
      </c>
      <c r="E11983" s="43">
        <v>1.0</v>
      </c>
      <c r="F11983" s="19" t="s">
        <v>29</v>
      </c>
      <c r="G11983" s="19" t="s">
        <v>34</v>
      </c>
      <c r="H11983" s="44">
        <v>1.2771329453E10</v>
      </c>
      <c r="I11983" s="19" t="s">
        <v>334</v>
      </c>
    </row>
    <row r="11984">
      <c r="A11984" s="41">
        <v>44410.0</v>
      </c>
      <c r="B11984" s="19">
        <v>950561.0</v>
      </c>
      <c r="C11984" s="19">
        <v>1.0</v>
      </c>
      <c r="D11984" s="42">
        <v>60.5</v>
      </c>
      <c r="E11984" s="43">
        <v>1.0</v>
      </c>
      <c r="F11984" s="19" t="s">
        <v>29</v>
      </c>
      <c r="G11984" s="19" t="s">
        <v>34</v>
      </c>
      <c r="H11984" s="44">
        <v>1.2771329453E10</v>
      </c>
      <c r="I11984" s="19" t="s">
        <v>334</v>
      </c>
    </row>
    <row r="11985">
      <c r="A11985" s="41">
        <v>44419.0</v>
      </c>
      <c r="B11985" s="19">
        <v>957926.0</v>
      </c>
      <c r="C11985" s="19">
        <v>1.0</v>
      </c>
      <c r="D11985" s="42">
        <v>10.7</v>
      </c>
      <c r="E11985" s="43">
        <v>1.0</v>
      </c>
      <c r="F11985" s="19" t="s">
        <v>29</v>
      </c>
      <c r="G11985" s="19" t="s">
        <v>34</v>
      </c>
      <c r="H11985" s="44">
        <v>1.2770477884E10</v>
      </c>
      <c r="I11985" s="19" t="s">
        <v>333</v>
      </c>
    </row>
    <row r="11986">
      <c r="A11986" s="41">
        <v>44409.0</v>
      </c>
      <c r="B11986" s="19">
        <v>949395.0</v>
      </c>
      <c r="C11986" s="19">
        <v>0.0</v>
      </c>
      <c r="D11986" s="42">
        <v>76.1</v>
      </c>
      <c r="E11986" s="43">
        <v>1.0</v>
      </c>
      <c r="F11986" s="19" t="s">
        <v>29</v>
      </c>
      <c r="G11986" s="19" t="s">
        <v>34</v>
      </c>
      <c r="H11986" s="44">
        <v>1.3391691052E10</v>
      </c>
      <c r="I11986" s="19" t="s">
        <v>335</v>
      </c>
    </row>
    <row r="11987">
      <c r="A11987" s="41">
        <v>44413.0</v>
      </c>
      <c r="B11987" s="19">
        <v>953629.0</v>
      </c>
      <c r="C11987" s="19">
        <v>1.0</v>
      </c>
      <c r="D11987" s="42">
        <v>27.9</v>
      </c>
      <c r="E11987" s="43">
        <v>1.0</v>
      </c>
      <c r="F11987" s="19" t="s">
        <v>29</v>
      </c>
      <c r="G11987" s="19" t="s">
        <v>34</v>
      </c>
      <c r="H11987" s="44">
        <v>1.2770477884E10</v>
      </c>
      <c r="I11987" s="19" t="s">
        <v>333</v>
      </c>
    </row>
    <row r="11988">
      <c r="A11988" s="41">
        <v>44419.0</v>
      </c>
      <c r="B11988" s="19">
        <v>958127.0</v>
      </c>
      <c r="C11988" s="19">
        <v>0.0</v>
      </c>
      <c r="D11988" s="42">
        <v>21.7</v>
      </c>
      <c r="E11988" s="43">
        <v>1.0</v>
      </c>
      <c r="F11988" s="19" t="s">
        <v>29</v>
      </c>
      <c r="G11988" s="19" t="s">
        <v>34</v>
      </c>
      <c r="H11988" s="44">
        <v>1.3391691052E10</v>
      </c>
      <c r="I11988" s="19" t="s">
        <v>335</v>
      </c>
    </row>
    <row r="11989">
      <c r="A11989" s="41">
        <v>44421.0</v>
      </c>
      <c r="B11989" s="19">
        <v>959902.0</v>
      </c>
      <c r="C11989" s="19">
        <v>1.0</v>
      </c>
      <c r="D11989" s="42">
        <v>60.0</v>
      </c>
      <c r="E11989" s="43">
        <v>1.0</v>
      </c>
      <c r="F11989" s="19" t="s">
        <v>29</v>
      </c>
      <c r="G11989" s="19" t="s">
        <v>34</v>
      </c>
      <c r="H11989" s="44">
        <v>1.2770477884E10</v>
      </c>
      <c r="I11989" s="19" t="s">
        <v>333</v>
      </c>
    </row>
    <row r="11990">
      <c r="A11990" s="41">
        <v>44416.0</v>
      </c>
      <c r="B11990" s="19">
        <v>955354.0</v>
      </c>
      <c r="C11990" s="19">
        <v>0.0</v>
      </c>
      <c r="D11990" s="42">
        <v>50.2</v>
      </c>
      <c r="E11990" s="43">
        <v>1.0</v>
      </c>
      <c r="F11990" s="19" t="s">
        <v>29</v>
      </c>
      <c r="G11990" s="19" t="s">
        <v>34</v>
      </c>
      <c r="H11990" s="44">
        <v>1.2770477884E10</v>
      </c>
      <c r="I11990" s="19" t="s">
        <v>333</v>
      </c>
    </row>
    <row r="11991">
      <c r="A11991" s="41">
        <v>44419.0</v>
      </c>
      <c r="B11991" s="19">
        <v>958538.0</v>
      </c>
      <c r="C11991" s="19">
        <v>0.0</v>
      </c>
      <c r="D11991" s="42">
        <v>49.8</v>
      </c>
      <c r="E11991" s="43">
        <v>1.0</v>
      </c>
      <c r="F11991" s="19" t="s">
        <v>29</v>
      </c>
      <c r="G11991" s="19" t="s">
        <v>34</v>
      </c>
      <c r="H11991" s="44">
        <v>1.2770477884E10</v>
      </c>
      <c r="I11991" s="19" t="s">
        <v>333</v>
      </c>
    </row>
    <row r="11992">
      <c r="A11992" s="41">
        <v>44422.0</v>
      </c>
      <c r="B11992" s="19">
        <v>960257.0</v>
      </c>
      <c r="C11992" s="19">
        <v>1.0</v>
      </c>
      <c r="D11992" s="42">
        <v>23.6</v>
      </c>
      <c r="E11992" s="43">
        <v>1.0</v>
      </c>
      <c r="F11992" s="19" t="s">
        <v>29</v>
      </c>
      <c r="G11992" s="19" t="s">
        <v>34</v>
      </c>
      <c r="H11992" s="44">
        <v>1.2771329453E10</v>
      </c>
      <c r="I11992" s="19" t="s">
        <v>334</v>
      </c>
    </row>
    <row r="11993">
      <c r="A11993" s="41">
        <v>44417.0</v>
      </c>
      <c r="B11993" s="19">
        <v>956842.0</v>
      </c>
      <c r="C11993" s="19">
        <v>0.0</v>
      </c>
      <c r="D11993" s="42">
        <v>65.2</v>
      </c>
      <c r="E11993" s="43">
        <v>1.0</v>
      </c>
      <c r="F11993" s="19" t="s">
        <v>29</v>
      </c>
      <c r="G11993" s="19" t="s">
        <v>34</v>
      </c>
      <c r="H11993" s="44">
        <v>1.2770477884E10</v>
      </c>
      <c r="I11993" s="19" t="s">
        <v>333</v>
      </c>
    </row>
    <row r="11994">
      <c r="A11994" s="41">
        <v>44411.0</v>
      </c>
      <c r="B11994" s="19">
        <v>951340.0</v>
      </c>
      <c r="C11994" s="19">
        <v>1.0</v>
      </c>
      <c r="D11994" s="42">
        <v>17.5</v>
      </c>
      <c r="E11994" s="43">
        <v>1.0</v>
      </c>
      <c r="F11994" s="19" t="s">
        <v>29</v>
      </c>
      <c r="G11994" s="19" t="s">
        <v>34</v>
      </c>
      <c r="H11994" s="44">
        <v>1.2770477884E10</v>
      </c>
      <c r="I11994" s="19" t="s">
        <v>333</v>
      </c>
    </row>
    <row r="11995">
      <c r="A11995" s="41">
        <v>44412.0</v>
      </c>
      <c r="B11995" s="19">
        <v>952300.0</v>
      </c>
      <c r="C11995" s="19">
        <v>1.0</v>
      </c>
      <c r="D11995" s="42">
        <v>22.0</v>
      </c>
      <c r="E11995" s="43">
        <v>1.0</v>
      </c>
      <c r="F11995" s="19" t="s">
        <v>29</v>
      </c>
      <c r="G11995" s="19" t="s">
        <v>34</v>
      </c>
      <c r="H11995" s="44">
        <v>1.2770477884E10</v>
      </c>
      <c r="I11995" s="19" t="s">
        <v>333</v>
      </c>
    </row>
    <row r="11996">
      <c r="A11996" s="41">
        <v>44413.0</v>
      </c>
      <c r="B11996" s="19">
        <v>953371.0</v>
      </c>
      <c r="C11996" s="19">
        <v>1.0</v>
      </c>
      <c r="D11996" s="42">
        <v>99.7</v>
      </c>
      <c r="E11996" s="43">
        <v>1.0</v>
      </c>
      <c r="F11996" s="19" t="s">
        <v>29</v>
      </c>
      <c r="G11996" s="19" t="s">
        <v>34</v>
      </c>
      <c r="H11996" s="44">
        <v>1.3391691052E10</v>
      </c>
      <c r="I11996" s="19" t="s">
        <v>335</v>
      </c>
    </row>
    <row r="11997">
      <c r="A11997" s="41">
        <v>44417.0</v>
      </c>
      <c r="B11997" s="19">
        <v>956869.0</v>
      </c>
      <c r="C11997" s="19">
        <v>1.0</v>
      </c>
      <c r="D11997" s="42">
        <v>14.9</v>
      </c>
      <c r="E11997" s="43">
        <v>1.0</v>
      </c>
      <c r="F11997" s="19" t="s">
        <v>29</v>
      </c>
      <c r="G11997" s="19" t="s">
        <v>34</v>
      </c>
      <c r="H11997" s="44">
        <v>1.2771329453E10</v>
      </c>
      <c r="I11997" s="19" t="s">
        <v>334</v>
      </c>
    </row>
    <row r="11998">
      <c r="A11998" s="41">
        <v>44420.0</v>
      </c>
      <c r="B11998" s="19">
        <v>959257.0</v>
      </c>
      <c r="C11998" s="19">
        <v>0.0</v>
      </c>
      <c r="D11998" s="42">
        <v>20.0</v>
      </c>
      <c r="E11998" s="43">
        <v>1.0</v>
      </c>
      <c r="F11998" s="19" t="s">
        <v>29</v>
      </c>
      <c r="G11998" s="19" t="s">
        <v>34</v>
      </c>
      <c r="H11998" s="44">
        <v>1.2770477884E10</v>
      </c>
      <c r="I11998" s="19" t="s">
        <v>333</v>
      </c>
    </row>
    <row r="11999">
      <c r="A11999" s="41">
        <v>44412.0</v>
      </c>
      <c r="B11999" s="19">
        <v>952256.0</v>
      </c>
      <c r="C11999" s="19">
        <v>0.0</v>
      </c>
      <c r="D11999" s="42">
        <v>142.4</v>
      </c>
      <c r="E11999" s="43">
        <v>1.0</v>
      </c>
      <c r="F11999" s="19" t="s">
        <v>29</v>
      </c>
      <c r="G11999" s="19" t="s">
        <v>34</v>
      </c>
      <c r="H11999" s="44">
        <v>1.2771329453E10</v>
      </c>
      <c r="I11999" s="19" t="s">
        <v>334</v>
      </c>
    </row>
    <row r="12000">
      <c r="A12000" s="41">
        <v>44414.0</v>
      </c>
      <c r="B12000" s="19">
        <v>954090.0</v>
      </c>
      <c r="C12000" s="19">
        <v>0.0</v>
      </c>
      <c r="D12000" s="42">
        <v>116.9</v>
      </c>
      <c r="E12000" s="43">
        <v>1.0</v>
      </c>
      <c r="F12000" s="19" t="s">
        <v>29</v>
      </c>
      <c r="G12000" s="19" t="s">
        <v>34</v>
      </c>
      <c r="H12000" s="44">
        <v>1.2771329453E10</v>
      </c>
      <c r="I12000" s="19" t="s">
        <v>334</v>
      </c>
    </row>
    <row r="12001">
      <c r="A12001" s="41">
        <v>44416.0</v>
      </c>
      <c r="B12001" s="19">
        <v>956073.0</v>
      </c>
      <c r="C12001" s="19">
        <v>0.0</v>
      </c>
      <c r="D12001" s="19">
        <v>75.63</v>
      </c>
      <c r="E12001" s="43">
        <v>1.0</v>
      </c>
      <c r="F12001" s="19" t="s">
        <v>29</v>
      </c>
      <c r="G12001" s="19" t="s">
        <v>34</v>
      </c>
      <c r="H12001" s="44">
        <v>1.3391691052E10</v>
      </c>
      <c r="I12001" s="19" t="s">
        <v>335</v>
      </c>
    </row>
    <row r="12002">
      <c r="A12002" s="41">
        <v>44419.0</v>
      </c>
      <c r="B12002" s="19">
        <v>957935.0</v>
      </c>
      <c r="C12002" s="19">
        <v>0.0</v>
      </c>
      <c r="D12002" s="19">
        <v>65.62</v>
      </c>
      <c r="E12002" s="43">
        <v>1.0</v>
      </c>
      <c r="F12002" s="19" t="s">
        <v>29</v>
      </c>
      <c r="G12002" s="19" t="s">
        <v>34</v>
      </c>
      <c r="H12002" s="44">
        <v>1.2770477884E10</v>
      </c>
      <c r="I12002" s="19" t="s">
        <v>333</v>
      </c>
    </row>
    <row r="12003">
      <c r="A12003" s="41">
        <v>44415.0</v>
      </c>
      <c r="B12003" s="19">
        <v>954667.0</v>
      </c>
      <c r="C12003" s="19">
        <v>0.0</v>
      </c>
      <c r="D12003" s="19">
        <v>29.9</v>
      </c>
      <c r="E12003" s="43">
        <v>1.0</v>
      </c>
      <c r="F12003" s="19" t="s">
        <v>29</v>
      </c>
      <c r="G12003" s="19" t="s">
        <v>34</v>
      </c>
      <c r="H12003" s="44">
        <v>1.2770477884E10</v>
      </c>
      <c r="I12003" s="19" t="s">
        <v>333</v>
      </c>
    </row>
    <row r="12004">
      <c r="A12004" s="41">
        <v>44410.0</v>
      </c>
      <c r="B12004" s="19">
        <v>950893.0</v>
      </c>
      <c r="C12004" s="19">
        <v>1.0</v>
      </c>
      <c r="D12004" s="19">
        <v>31.68</v>
      </c>
      <c r="E12004" s="43">
        <v>1.0</v>
      </c>
      <c r="F12004" s="19" t="s">
        <v>29</v>
      </c>
      <c r="G12004" s="19" t="s">
        <v>34</v>
      </c>
      <c r="H12004" s="44">
        <v>1.2771329453E10</v>
      </c>
      <c r="I12004" s="19" t="s">
        <v>334</v>
      </c>
    </row>
    <row r="12005">
      <c r="A12005" s="41">
        <v>44410.0</v>
      </c>
      <c r="B12005" s="19">
        <v>950353.0</v>
      </c>
      <c r="C12005" s="19">
        <v>0.0</v>
      </c>
      <c r="D12005" s="19">
        <v>35.0</v>
      </c>
      <c r="E12005" s="43">
        <v>1.0</v>
      </c>
      <c r="F12005" s="19" t="s">
        <v>29</v>
      </c>
      <c r="G12005" s="19" t="s">
        <v>34</v>
      </c>
      <c r="H12005" s="44">
        <v>1.2770477884E10</v>
      </c>
      <c r="I12005" s="19" t="s">
        <v>333</v>
      </c>
    </row>
    <row r="12006">
      <c r="A12006" s="41">
        <v>44410.0</v>
      </c>
      <c r="B12006" s="19">
        <v>950931.0</v>
      </c>
      <c r="C12006" s="19">
        <v>1.0</v>
      </c>
      <c r="D12006" s="19">
        <v>84.02</v>
      </c>
      <c r="E12006" s="43">
        <v>1.0</v>
      </c>
      <c r="F12006" s="19" t="s">
        <v>29</v>
      </c>
      <c r="G12006" s="19" t="s">
        <v>34</v>
      </c>
      <c r="H12006" s="44">
        <v>1.2771329453E10</v>
      </c>
      <c r="I12006" s="19" t="s">
        <v>334</v>
      </c>
    </row>
    <row r="12007">
      <c r="A12007" s="41">
        <v>44417.0</v>
      </c>
      <c r="B12007" s="19">
        <v>956552.0</v>
      </c>
      <c r="C12007" s="19">
        <v>0.0</v>
      </c>
      <c r="D12007" s="19">
        <v>74.9</v>
      </c>
      <c r="E12007" s="43">
        <v>1.0</v>
      </c>
      <c r="F12007" s="19" t="s">
        <v>29</v>
      </c>
      <c r="G12007" s="19" t="s">
        <v>34</v>
      </c>
      <c r="H12007" s="44">
        <v>1.2770477884E10</v>
      </c>
      <c r="I12007" s="19" t="s">
        <v>333</v>
      </c>
    </row>
    <row r="12008">
      <c r="A12008" s="41">
        <v>44420.0</v>
      </c>
      <c r="B12008" s="19">
        <v>958852.0</v>
      </c>
      <c r="C12008" s="19">
        <v>0.0</v>
      </c>
      <c r="D12008" s="19">
        <v>139.62</v>
      </c>
      <c r="E12008" s="43">
        <v>1.0</v>
      </c>
      <c r="F12008" s="19" t="s">
        <v>29</v>
      </c>
      <c r="G12008" s="19" t="s">
        <v>34</v>
      </c>
      <c r="H12008" s="44">
        <v>1.3391691052E10</v>
      </c>
      <c r="I12008" s="19" t="s">
        <v>335</v>
      </c>
    </row>
    <row r="12009">
      <c r="A12009" s="41">
        <v>44420.0</v>
      </c>
      <c r="B12009" s="19">
        <v>958872.0</v>
      </c>
      <c r="C12009" s="19">
        <v>0.0</v>
      </c>
      <c r="D12009" s="19">
        <v>139.62</v>
      </c>
      <c r="E12009" s="43">
        <v>1.0</v>
      </c>
      <c r="F12009" s="19" t="s">
        <v>29</v>
      </c>
      <c r="G12009" s="19" t="s">
        <v>34</v>
      </c>
      <c r="H12009" s="44">
        <v>1.3391691052E10</v>
      </c>
      <c r="I12009" s="19" t="s">
        <v>335</v>
      </c>
    </row>
    <row r="12010">
      <c r="A12010" s="41">
        <v>44417.0</v>
      </c>
      <c r="B12010" s="19">
        <v>956334.0</v>
      </c>
      <c r="C12010" s="19">
        <v>1.0</v>
      </c>
      <c r="D12010" s="19">
        <v>35.69</v>
      </c>
      <c r="E12010" s="43">
        <v>1.0</v>
      </c>
      <c r="F12010" s="19" t="s">
        <v>29</v>
      </c>
      <c r="G12010" s="19" t="s">
        <v>34</v>
      </c>
      <c r="H12010" s="44">
        <v>1.2770477884E10</v>
      </c>
      <c r="I12010" s="19" t="s">
        <v>333</v>
      </c>
    </row>
    <row r="12011">
      <c r="A12011" s="41">
        <v>44417.0</v>
      </c>
      <c r="B12011" s="19">
        <v>956365.0</v>
      </c>
      <c r="C12011" s="19">
        <v>1.0</v>
      </c>
      <c r="D12011" s="19">
        <v>96.0</v>
      </c>
      <c r="E12011" s="43">
        <v>1.0</v>
      </c>
      <c r="F12011" s="19" t="s">
        <v>29</v>
      </c>
      <c r="G12011" s="19" t="s">
        <v>34</v>
      </c>
      <c r="H12011" s="44">
        <v>1.2770477884E10</v>
      </c>
      <c r="I12011" s="19" t="s">
        <v>333</v>
      </c>
    </row>
    <row r="12012">
      <c r="A12012" s="41">
        <v>44410.0</v>
      </c>
      <c r="B12012" s="19">
        <v>950234.0</v>
      </c>
      <c r="C12012" s="19">
        <v>0.0</v>
      </c>
      <c r="D12012" s="19">
        <v>88.56</v>
      </c>
      <c r="E12012" s="43">
        <v>1.0</v>
      </c>
      <c r="F12012" s="19" t="s">
        <v>29</v>
      </c>
      <c r="G12012" s="19" t="s">
        <v>34</v>
      </c>
      <c r="H12012" s="44">
        <v>1.3391691052E10</v>
      </c>
      <c r="I12012" s="19" t="s">
        <v>335</v>
      </c>
    </row>
    <row r="12013">
      <c r="A12013" s="41">
        <v>44420.0</v>
      </c>
      <c r="B12013" s="19">
        <v>959216.0</v>
      </c>
      <c r="C12013" s="19">
        <v>0.0</v>
      </c>
      <c r="D12013" s="19">
        <v>62.41</v>
      </c>
      <c r="E12013" s="43">
        <v>1.0</v>
      </c>
      <c r="F12013" s="19" t="s">
        <v>29</v>
      </c>
      <c r="G12013" s="19" t="s">
        <v>34</v>
      </c>
      <c r="H12013" s="44">
        <v>1.2770477884E10</v>
      </c>
      <c r="I12013" s="19" t="s">
        <v>333</v>
      </c>
    </row>
    <row r="12014">
      <c r="A12014" s="41">
        <v>44413.0</v>
      </c>
      <c r="B12014" s="19">
        <v>952874.0</v>
      </c>
      <c r="C12014" s="19">
        <v>1.0</v>
      </c>
      <c r="D12014" s="19">
        <v>31.68</v>
      </c>
      <c r="E12014" s="43">
        <v>1.0</v>
      </c>
      <c r="F12014" s="19" t="s">
        <v>29</v>
      </c>
      <c r="G12014" s="19" t="s">
        <v>34</v>
      </c>
      <c r="H12014" s="44">
        <v>1.2771329453E10</v>
      </c>
      <c r="I12014" s="19" t="s">
        <v>334</v>
      </c>
    </row>
    <row r="12015">
      <c r="A12015" s="41">
        <v>44415.0</v>
      </c>
      <c r="B12015" s="19">
        <v>955075.0</v>
      </c>
      <c r="C12015" s="19">
        <v>1.0</v>
      </c>
      <c r="D12015" s="19">
        <v>127.5</v>
      </c>
      <c r="E12015" s="43">
        <v>1.0</v>
      </c>
      <c r="F12015" s="19" t="s">
        <v>29</v>
      </c>
      <c r="G12015" s="19" t="s">
        <v>34</v>
      </c>
      <c r="H12015" s="44">
        <v>1.2770477884E10</v>
      </c>
      <c r="I12015" s="19" t="s">
        <v>333</v>
      </c>
    </row>
    <row r="12016">
      <c r="A12016" s="41">
        <v>44417.0</v>
      </c>
      <c r="B12016" s="19">
        <v>956377.0</v>
      </c>
      <c r="C12016" s="19">
        <v>0.0</v>
      </c>
      <c r="D12016" s="19">
        <v>69.99</v>
      </c>
      <c r="E12016" s="43">
        <v>1.0</v>
      </c>
      <c r="F12016" s="19" t="s">
        <v>29</v>
      </c>
      <c r="G12016" s="19" t="s">
        <v>34</v>
      </c>
      <c r="H12016" s="44">
        <v>1.2770477884E10</v>
      </c>
      <c r="I12016" s="19" t="s">
        <v>333</v>
      </c>
    </row>
    <row r="12017">
      <c r="A12017" s="41">
        <v>44413.0</v>
      </c>
      <c r="B12017" s="19">
        <v>953083.0</v>
      </c>
      <c r="C12017" s="19">
        <v>0.0</v>
      </c>
      <c r="D12017" s="19">
        <v>29.69</v>
      </c>
      <c r="E12017" s="43">
        <v>1.0</v>
      </c>
      <c r="F12017" s="19" t="s">
        <v>29</v>
      </c>
      <c r="G12017" s="19" t="s">
        <v>34</v>
      </c>
      <c r="H12017" s="44">
        <v>1.2771329453E10</v>
      </c>
      <c r="I12017" s="19" t="s">
        <v>334</v>
      </c>
    </row>
    <row r="12018">
      <c r="A12018" s="41">
        <v>44416.0</v>
      </c>
      <c r="B12018" s="19">
        <v>955679.0</v>
      </c>
      <c r="C12018" s="19">
        <v>1.0</v>
      </c>
      <c r="D12018" s="19">
        <v>24.4</v>
      </c>
      <c r="E12018" s="43">
        <v>1.0</v>
      </c>
      <c r="F12018" s="19" t="s">
        <v>29</v>
      </c>
      <c r="G12018" s="19" t="s">
        <v>34</v>
      </c>
      <c r="H12018" s="44">
        <v>1.2770477884E10</v>
      </c>
      <c r="I12018" s="19" t="s">
        <v>333</v>
      </c>
    </row>
    <row r="12019">
      <c r="A12019" s="41">
        <v>44416.0</v>
      </c>
      <c r="B12019" s="19">
        <v>956143.0</v>
      </c>
      <c r="C12019" s="19">
        <v>1.0</v>
      </c>
      <c r="D12019" s="19">
        <v>8.75</v>
      </c>
      <c r="E12019" s="43">
        <v>1.0</v>
      </c>
      <c r="F12019" s="19" t="s">
        <v>29</v>
      </c>
      <c r="G12019" s="19" t="s">
        <v>34</v>
      </c>
      <c r="H12019" s="44">
        <v>1.3391691052E10</v>
      </c>
      <c r="I12019" s="19" t="s">
        <v>335</v>
      </c>
    </row>
    <row r="12020">
      <c r="A12020" s="41">
        <v>44421.0</v>
      </c>
      <c r="B12020" s="19">
        <v>959741.0</v>
      </c>
      <c r="C12020" s="19">
        <v>0.0</v>
      </c>
      <c r="D12020" s="19">
        <v>113.22</v>
      </c>
      <c r="E12020" s="43">
        <v>1.0</v>
      </c>
      <c r="F12020" s="19" t="s">
        <v>29</v>
      </c>
      <c r="G12020" s="19" t="s">
        <v>34</v>
      </c>
      <c r="H12020" s="44">
        <v>1.3391691052E10</v>
      </c>
      <c r="I12020" s="19" t="s">
        <v>335</v>
      </c>
    </row>
    <row r="12021">
      <c r="A12021" s="41">
        <v>44416.0</v>
      </c>
      <c r="B12021" s="19">
        <v>955515.0</v>
      </c>
      <c r="C12021" s="19">
        <v>1.0</v>
      </c>
      <c r="D12021" s="19">
        <v>11.04</v>
      </c>
      <c r="E12021" s="43">
        <v>1.0</v>
      </c>
      <c r="F12021" s="19" t="s">
        <v>29</v>
      </c>
      <c r="G12021" s="19" t="s">
        <v>34</v>
      </c>
      <c r="H12021" s="44">
        <v>1.2770477884E10</v>
      </c>
      <c r="I12021" s="19" t="s">
        <v>333</v>
      </c>
    </row>
    <row r="12022">
      <c r="A12022" s="41">
        <v>44411.0</v>
      </c>
      <c r="B12022" s="19">
        <v>951957.0</v>
      </c>
      <c r="C12022" s="19">
        <v>1.0</v>
      </c>
      <c r="D12022" s="19">
        <v>15.95</v>
      </c>
      <c r="E12022" s="43">
        <v>1.0</v>
      </c>
      <c r="F12022" s="19" t="s">
        <v>29</v>
      </c>
      <c r="G12022" s="19" t="s">
        <v>34</v>
      </c>
      <c r="H12022" s="44">
        <v>1.2771329453E10</v>
      </c>
      <c r="I12022" s="19" t="s">
        <v>334</v>
      </c>
    </row>
    <row r="12023">
      <c r="A12023" s="41">
        <v>44423.0</v>
      </c>
      <c r="B12023" s="19">
        <v>960938.0</v>
      </c>
      <c r="C12023" s="19">
        <v>1.0</v>
      </c>
      <c r="D12023" s="19">
        <v>27.86</v>
      </c>
      <c r="E12023" s="43">
        <v>1.0</v>
      </c>
      <c r="F12023" s="19" t="s">
        <v>29</v>
      </c>
      <c r="G12023" s="19" t="s">
        <v>34</v>
      </c>
      <c r="H12023" s="44">
        <v>1.2771329453E10</v>
      </c>
      <c r="I12023" s="19" t="s">
        <v>334</v>
      </c>
    </row>
    <row r="12024">
      <c r="A12024" s="41">
        <v>44410.0</v>
      </c>
      <c r="B12024" s="19">
        <v>950577.0</v>
      </c>
      <c r="C12024" s="19">
        <v>0.0</v>
      </c>
      <c r="D12024" s="19">
        <v>56.59</v>
      </c>
      <c r="E12024" s="43">
        <v>1.0</v>
      </c>
      <c r="F12024" s="19" t="s">
        <v>29</v>
      </c>
      <c r="G12024" s="19" t="s">
        <v>34</v>
      </c>
      <c r="H12024" s="44">
        <v>1.2770477884E10</v>
      </c>
      <c r="I12024" s="19" t="s">
        <v>333</v>
      </c>
    </row>
    <row r="12025">
      <c r="A12025" s="41">
        <v>44411.0</v>
      </c>
      <c r="B12025" s="19">
        <v>951601.0</v>
      </c>
      <c r="C12025" s="19">
        <v>1.0</v>
      </c>
      <c r="D12025" s="19">
        <v>85.75</v>
      </c>
      <c r="E12025" s="43">
        <v>1.0</v>
      </c>
      <c r="F12025" s="19" t="s">
        <v>29</v>
      </c>
      <c r="G12025" s="19" t="s">
        <v>34</v>
      </c>
      <c r="H12025" s="44">
        <v>1.2770477884E10</v>
      </c>
      <c r="I12025" s="19" t="s">
        <v>333</v>
      </c>
    </row>
    <row r="12026">
      <c r="A12026" s="41">
        <v>44416.0</v>
      </c>
      <c r="B12026" s="19">
        <v>955853.0</v>
      </c>
      <c r="C12026" s="19">
        <v>1.0</v>
      </c>
      <c r="D12026" s="19">
        <v>112.07</v>
      </c>
      <c r="E12026" s="43">
        <v>1.0</v>
      </c>
      <c r="F12026" s="19" t="s">
        <v>29</v>
      </c>
      <c r="G12026" s="19" t="s">
        <v>34</v>
      </c>
      <c r="H12026" s="44">
        <v>1.3391691052E10</v>
      </c>
      <c r="I12026" s="19" t="s">
        <v>335</v>
      </c>
    </row>
    <row r="12027">
      <c r="A12027" s="41">
        <v>44418.0</v>
      </c>
      <c r="B12027" s="19">
        <v>957213.0</v>
      </c>
      <c r="C12027" s="19">
        <v>1.0</v>
      </c>
      <c r="D12027" s="19">
        <v>48.3</v>
      </c>
      <c r="E12027" s="43">
        <v>1.0</v>
      </c>
      <c r="F12027" s="19" t="s">
        <v>29</v>
      </c>
      <c r="G12027" s="19" t="s">
        <v>34</v>
      </c>
      <c r="H12027" s="44">
        <v>1.2770477884E10</v>
      </c>
      <c r="I12027" s="19" t="s">
        <v>333</v>
      </c>
    </row>
    <row r="12028">
      <c r="A12028" s="41">
        <v>44409.0</v>
      </c>
      <c r="B12028" s="19">
        <v>949448.0</v>
      </c>
      <c r="C12028" s="19">
        <v>1.0</v>
      </c>
      <c r="D12028" s="19">
        <v>109.81</v>
      </c>
      <c r="E12028" s="43">
        <v>1.0</v>
      </c>
      <c r="F12028" s="19" t="s">
        <v>29</v>
      </c>
      <c r="G12028" s="19" t="s">
        <v>34</v>
      </c>
      <c r="H12028" s="44">
        <v>1.2770477884E10</v>
      </c>
      <c r="I12028" s="19" t="s">
        <v>333</v>
      </c>
    </row>
    <row r="12029">
      <c r="A12029" s="41">
        <v>44421.0</v>
      </c>
      <c r="B12029" s="19">
        <v>959886.0</v>
      </c>
      <c r="C12029" s="19">
        <v>0.0</v>
      </c>
      <c r="D12029" s="19">
        <v>179.88</v>
      </c>
      <c r="E12029" s="43">
        <v>1.0</v>
      </c>
      <c r="F12029" s="19" t="s">
        <v>29</v>
      </c>
      <c r="G12029" s="19" t="s">
        <v>34</v>
      </c>
      <c r="H12029" s="44">
        <v>1.2770477884E10</v>
      </c>
      <c r="I12029" s="19" t="s">
        <v>333</v>
      </c>
    </row>
    <row r="12030">
      <c r="A12030" s="41">
        <v>44417.0</v>
      </c>
      <c r="B12030" s="19">
        <v>956391.0</v>
      </c>
      <c r="C12030" s="19">
        <v>1.0</v>
      </c>
      <c r="D12030" s="19">
        <v>131.97</v>
      </c>
      <c r="E12030" s="43">
        <v>1.0</v>
      </c>
      <c r="F12030" s="19" t="s">
        <v>29</v>
      </c>
      <c r="G12030" s="19" t="s">
        <v>34</v>
      </c>
      <c r="H12030" s="44">
        <v>1.2770477884E10</v>
      </c>
      <c r="I12030" s="19" t="s">
        <v>333</v>
      </c>
    </row>
    <row r="12031">
      <c r="A12031" s="41">
        <v>44415.0</v>
      </c>
      <c r="B12031" s="19">
        <v>954677.0</v>
      </c>
      <c r="C12031" s="19">
        <v>1.0</v>
      </c>
      <c r="D12031" s="19">
        <v>82.25</v>
      </c>
      <c r="E12031" s="43">
        <v>1.0</v>
      </c>
      <c r="F12031" s="19" t="s">
        <v>29</v>
      </c>
      <c r="G12031" s="19" t="s">
        <v>34</v>
      </c>
      <c r="H12031" s="44">
        <v>1.2770477884E10</v>
      </c>
      <c r="I12031" s="19" t="s">
        <v>333</v>
      </c>
    </row>
    <row r="12032">
      <c r="A12032" s="41">
        <v>44412.0</v>
      </c>
      <c r="B12032" s="19">
        <v>952528.0</v>
      </c>
      <c r="C12032" s="19">
        <v>0.0</v>
      </c>
      <c r="D12032" s="19">
        <v>76.99</v>
      </c>
      <c r="E12032" s="43">
        <v>1.0</v>
      </c>
      <c r="F12032" s="19" t="s">
        <v>29</v>
      </c>
      <c r="G12032" s="19" t="s">
        <v>34</v>
      </c>
      <c r="H12032" s="44">
        <v>1.2770477884E10</v>
      </c>
      <c r="I12032" s="19" t="s">
        <v>333</v>
      </c>
    </row>
    <row r="12033">
      <c r="A12033" s="41">
        <v>44420.0</v>
      </c>
      <c r="B12033" s="19">
        <v>959111.0</v>
      </c>
      <c r="C12033" s="19">
        <v>0.0</v>
      </c>
      <c r="D12033" s="19">
        <v>65.85</v>
      </c>
      <c r="E12033" s="43">
        <v>1.0</v>
      </c>
      <c r="F12033" s="19" t="s">
        <v>29</v>
      </c>
      <c r="G12033" s="19" t="s">
        <v>34</v>
      </c>
      <c r="H12033" s="44">
        <v>1.2770477884E10</v>
      </c>
      <c r="I12033" s="19" t="s">
        <v>333</v>
      </c>
    </row>
    <row r="12034">
      <c r="A12034" s="41">
        <v>44420.0</v>
      </c>
      <c r="B12034" s="19">
        <v>958993.0</v>
      </c>
      <c r="C12034" s="19">
        <v>0.0</v>
      </c>
      <c r="D12034" s="19">
        <v>122.81</v>
      </c>
      <c r="E12034" s="43">
        <v>1.0</v>
      </c>
      <c r="F12034" s="19" t="s">
        <v>29</v>
      </c>
      <c r="G12034" s="19" t="s">
        <v>34</v>
      </c>
      <c r="H12034" s="44">
        <v>1.2771329453E10</v>
      </c>
      <c r="I12034" s="19" t="s">
        <v>334</v>
      </c>
    </row>
    <row r="12035">
      <c r="A12035" s="41">
        <v>44421.0</v>
      </c>
      <c r="B12035" s="19">
        <v>959413.0</v>
      </c>
      <c r="C12035" s="19">
        <v>0.0</v>
      </c>
      <c r="D12035" s="19">
        <v>49.17</v>
      </c>
      <c r="E12035" s="43">
        <v>1.0</v>
      </c>
      <c r="F12035" s="19" t="s">
        <v>29</v>
      </c>
      <c r="G12035" s="19" t="s">
        <v>34</v>
      </c>
      <c r="H12035" s="44">
        <v>1.3391691052E10</v>
      </c>
      <c r="I12035" s="19" t="s">
        <v>335</v>
      </c>
    </row>
    <row r="12036">
      <c r="A12036" s="41">
        <v>44423.0</v>
      </c>
      <c r="B12036" s="19">
        <v>960546.0</v>
      </c>
      <c r="C12036" s="19">
        <v>0.0</v>
      </c>
      <c r="D12036" s="19">
        <v>13.4</v>
      </c>
      <c r="E12036" s="43">
        <v>1.0</v>
      </c>
      <c r="F12036" s="19" t="s">
        <v>29</v>
      </c>
      <c r="G12036" s="19" t="s">
        <v>34</v>
      </c>
      <c r="H12036" s="44">
        <v>1.2770477884E10</v>
      </c>
      <c r="I12036" s="19" t="s">
        <v>333</v>
      </c>
    </row>
    <row r="12037">
      <c r="A12037" s="41">
        <v>44419.0</v>
      </c>
      <c r="B12037" s="19">
        <v>958186.0</v>
      </c>
      <c r="C12037" s="19">
        <v>0.0</v>
      </c>
      <c r="D12037" s="19">
        <v>36.08</v>
      </c>
      <c r="E12037" s="43">
        <v>1.0</v>
      </c>
      <c r="F12037" s="19" t="s">
        <v>29</v>
      </c>
      <c r="G12037" s="19" t="s">
        <v>34</v>
      </c>
      <c r="H12037" s="44">
        <v>1.2771329453E10</v>
      </c>
      <c r="I12037" s="19" t="s">
        <v>334</v>
      </c>
    </row>
    <row r="12038">
      <c r="A12038" s="41">
        <v>44409.0</v>
      </c>
      <c r="B12038" s="19">
        <v>949312.0</v>
      </c>
      <c r="C12038" s="19">
        <v>1.0</v>
      </c>
      <c r="D12038" s="19">
        <v>64.08</v>
      </c>
      <c r="E12038" s="43">
        <v>1.0</v>
      </c>
      <c r="F12038" s="19" t="s">
        <v>29</v>
      </c>
      <c r="G12038" s="19" t="s">
        <v>34</v>
      </c>
      <c r="H12038" s="44">
        <v>1.2770477884E10</v>
      </c>
      <c r="I12038" s="19" t="s">
        <v>333</v>
      </c>
    </row>
    <row r="12039">
      <c r="A12039" s="41">
        <v>44414.0</v>
      </c>
      <c r="B12039" s="19">
        <v>954274.0</v>
      </c>
      <c r="C12039" s="19">
        <v>0.0</v>
      </c>
      <c r="D12039" s="19">
        <v>27.9</v>
      </c>
      <c r="E12039" s="43">
        <v>1.0</v>
      </c>
      <c r="F12039" s="19" t="s">
        <v>29</v>
      </c>
      <c r="G12039" s="19" t="s">
        <v>34</v>
      </c>
      <c r="H12039" s="44">
        <v>1.2770477884E10</v>
      </c>
      <c r="I12039" s="19" t="s">
        <v>333</v>
      </c>
    </row>
    <row r="12040">
      <c r="A12040" s="41">
        <v>44418.0</v>
      </c>
      <c r="B12040" s="19">
        <v>957734.0</v>
      </c>
      <c r="C12040" s="19">
        <v>0.0</v>
      </c>
      <c r="D12040" s="19">
        <v>64.82</v>
      </c>
      <c r="E12040" s="43">
        <v>1.0</v>
      </c>
      <c r="F12040" s="19" t="s">
        <v>29</v>
      </c>
      <c r="G12040" s="19" t="s">
        <v>34</v>
      </c>
      <c r="H12040" s="44">
        <v>1.2771329453E10</v>
      </c>
      <c r="I12040" s="19" t="s">
        <v>282</v>
      </c>
    </row>
    <row r="12041">
      <c r="A12041" s="41">
        <v>44411.0</v>
      </c>
      <c r="B12041" s="19">
        <v>951457.0</v>
      </c>
      <c r="C12041" s="19">
        <v>0.0</v>
      </c>
      <c r="D12041" s="19">
        <v>34.85</v>
      </c>
      <c r="E12041" s="43">
        <v>1.0</v>
      </c>
      <c r="F12041" s="19" t="s">
        <v>29</v>
      </c>
      <c r="G12041" s="19" t="s">
        <v>34</v>
      </c>
      <c r="H12041" s="44">
        <v>1.2770477884E10</v>
      </c>
      <c r="I12041" s="19" t="s">
        <v>333</v>
      </c>
    </row>
    <row r="12042">
      <c r="A12042" s="41">
        <v>44418.0</v>
      </c>
      <c r="B12042" s="19">
        <v>957547.0</v>
      </c>
      <c r="C12042" s="19">
        <v>1.0</v>
      </c>
      <c r="D12042" s="19">
        <v>31.06</v>
      </c>
      <c r="E12042" s="43">
        <v>1.0</v>
      </c>
      <c r="F12042" s="19" t="s">
        <v>29</v>
      </c>
      <c r="G12042" s="19" t="s">
        <v>34</v>
      </c>
      <c r="H12042" s="44">
        <v>1.2770477884E10</v>
      </c>
      <c r="I12042" s="19" t="s">
        <v>333</v>
      </c>
    </row>
    <row r="12043">
      <c r="A12043" s="41">
        <v>44413.0</v>
      </c>
      <c r="B12043" s="19">
        <v>952950.0</v>
      </c>
      <c r="C12043" s="19">
        <v>0.0</v>
      </c>
      <c r="D12043" s="19">
        <v>79.0</v>
      </c>
      <c r="E12043" s="43">
        <v>1.0</v>
      </c>
      <c r="F12043" s="19" t="s">
        <v>29</v>
      </c>
      <c r="G12043" s="19" t="s">
        <v>34</v>
      </c>
      <c r="H12043" s="44">
        <v>1.2770477884E10</v>
      </c>
      <c r="I12043" s="19" t="s">
        <v>333</v>
      </c>
    </row>
    <row r="12044">
      <c r="A12044" s="41">
        <v>44414.0</v>
      </c>
      <c r="B12044" s="19">
        <v>954192.0</v>
      </c>
      <c r="C12044" s="19">
        <v>0.0</v>
      </c>
      <c r="D12044" s="19">
        <v>19.0</v>
      </c>
      <c r="E12044" s="43">
        <v>1.0</v>
      </c>
      <c r="F12044" s="19" t="s">
        <v>29</v>
      </c>
      <c r="G12044" s="19" t="s">
        <v>34</v>
      </c>
      <c r="H12044" s="44">
        <v>1.2770477884E10</v>
      </c>
      <c r="I12044" s="19" t="s">
        <v>333</v>
      </c>
    </row>
    <row r="12045">
      <c r="A12045" s="41">
        <v>44410.0</v>
      </c>
      <c r="B12045" s="19">
        <v>950720.0</v>
      </c>
      <c r="C12045" s="19">
        <v>0.0</v>
      </c>
      <c r="D12045" s="19">
        <v>65.13</v>
      </c>
      <c r="E12045" s="43">
        <v>1.0</v>
      </c>
      <c r="F12045" s="19" t="s">
        <v>29</v>
      </c>
      <c r="G12045" s="19" t="s">
        <v>34</v>
      </c>
      <c r="H12045" s="44">
        <v>1.3391691052E10</v>
      </c>
      <c r="I12045" s="19" t="s">
        <v>335</v>
      </c>
    </row>
    <row r="12046">
      <c r="A12046" s="41">
        <v>44416.0</v>
      </c>
      <c r="B12046" s="19">
        <v>955717.0</v>
      </c>
      <c r="C12046" s="19">
        <v>1.0</v>
      </c>
      <c r="D12046" s="19">
        <v>50.0</v>
      </c>
      <c r="E12046" s="43">
        <v>1.0</v>
      </c>
      <c r="F12046" s="19" t="s">
        <v>29</v>
      </c>
      <c r="G12046" s="19" t="s">
        <v>34</v>
      </c>
      <c r="H12046" s="44">
        <v>1.2770477884E10</v>
      </c>
      <c r="I12046" s="19" t="s">
        <v>333</v>
      </c>
    </row>
    <row r="12047">
      <c r="A12047" s="41">
        <v>44419.0</v>
      </c>
      <c r="B12047" s="19">
        <v>958415.0</v>
      </c>
      <c r="C12047" s="19">
        <v>1.0</v>
      </c>
      <c r="D12047" s="19">
        <v>141.36</v>
      </c>
      <c r="E12047" s="43">
        <v>1.0</v>
      </c>
      <c r="F12047" s="19" t="s">
        <v>29</v>
      </c>
      <c r="G12047" s="19" t="s">
        <v>34</v>
      </c>
      <c r="H12047" s="44">
        <v>1.2770477884E10</v>
      </c>
      <c r="I12047" s="19" t="s">
        <v>333</v>
      </c>
    </row>
    <row r="12048">
      <c r="A12048" s="41">
        <v>44416.0</v>
      </c>
      <c r="B12048" s="19">
        <v>956314.0</v>
      </c>
      <c r="C12048" s="19">
        <v>0.0</v>
      </c>
      <c r="D12048" s="19">
        <v>90.9</v>
      </c>
      <c r="E12048" s="43">
        <v>1.0</v>
      </c>
      <c r="F12048" s="19" t="s">
        <v>29</v>
      </c>
      <c r="G12048" s="19" t="s">
        <v>34</v>
      </c>
      <c r="H12048" s="44">
        <v>1.3391691052E10</v>
      </c>
      <c r="I12048" s="19" t="s">
        <v>335</v>
      </c>
    </row>
    <row r="12049">
      <c r="A12049" s="41">
        <v>44415.0</v>
      </c>
      <c r="B12049" s="19">
        <v>954751.0</v>
      </c>
      <c r="C12049" s="19">
        <v>0.0</v>
      </c>
      <c r="D12049" s="19">
        <v>0.0</v>
      </c>
      <c r="E12049" s="43">
        <v>1.0</v>
      </c>
      <c r="F12049" s="19" t="s">
        <v>29</v>
      </c>
      <c r="G12049" s="19" t="s">
        <v>34</v>
      </c>
      <c r="H12049" s="44">
        <v>1.2770477884E10</v>
      </c>
      <c r="I12049" s="19" t="s">
        <v>333</v>
      </c>
    </row>
    <row r="12050">
      <c r="A12050" s="41">
        <v>44422.0</v>
      </c>
      <c r="B12050" s="19">
        <v>960304.0</v>
      </c>
      <c r="C12050" s="19">
        <v>0.0</v>
      </c>
      <c r="D12050" s="19">
        <v>31.9</v>
      </c>
      <c r="E12050" s="43">
        <v>1.0</v>
      </c>
      <c r="F12050" s="19" t="s">
        <v>29</v>
      </c>
      <c r="G12050" s="19" t="s">
        <v>34</v>
      </c>
      <c r="H12050" s="44">
        <v>1.2770477884E10</v>
      </c>
      <c r="I12050" s="19" t="s">
        <v>333</v>
      </c>
    </row>
    <row r="12051">
      <c r="A12051" s="41">
        <v>44411.0</v>
      </c>
      <c r="B12051" s="19">
        <v>951344.0</v>
      </c>
      <c r="C12051" s="19">
        <v>0.0</v>
      </c>
      <c r="D12051" s="19">
        <v>163.9</v>
      </c>
      <c r="E12051" s="43">
        <v>1.0</v>
      </c>
      <c r="F12051" s="19" t="s">
        <v>29</v>
      </c>
      <c r="G12051" s="19" t="s">
        <v>34</v>
      </c>
      <c r="H12051" s="44">
        <v>1.2770477884E10</v>
      </c>
      <c r="I12051" s="19" t="s">
        <v>333</v>
      </c>
    </row>
    <row r="12052">
      <c r="A12052" s="41">
        <v>44409.0</v>
      </c>
      <c r="B12052" s="19">
        <v>949871.0</v>
      </c>
      <c r="C12052" s="19">
        <v>0.0</v>
      </c>
      <c r="D12052" s="19">
        <v>15.84</v>
      </c>
      <c r="E12052" s="43">
        <v>1.0</v>
      </c>
      <c r="F12052" s="19" t="s">
        <v>29</v>
      </c>
      <c r="G12052" s="19" t="s">
        <v>34</v>
      </c>
      <c r="H12052" s="44">
        <v>1.2771329453E10</v>
      </c>
      <c r="I12052" s="19" t="s">
        <v>334</v>
      </c>
    </row>
    <row r="12053">
      <c r="A12053" s="41">
        <v>44411.0</v>
      </c>
      <c r="B12053" s="19">
        <v>951574.0</v>
      </c>
      <c r="C12053" s="19">
        <v>0.0</v>
      </c>
      <c r="D12053" s="19">
        <v>33.63</v>
      </c>
      <c r="E12053" s="43">
        <v>1.0</v>
      </c>
      <c r="F12053" s="19" t="s">
        <v>29</v>
      </c>
      <c r="G12053" s="19" t="s">
        <v>34</v>
      </c>
      <c r="H12053" s="44">
        <v>1.3391691052E10</v>
      </c>
      <c r="I12053" s="19" t="s">
        <v>335</v>
      </c>
    </row>
    <row r="12054">
      <c r="A12054" s="41">
        <v>44421.0</v>
      </c>
      <c r="B12054" s="19">
        <v>959537.0</v>
      </c>
      <c r="C12054" s="19">
        <v>0.0</v>
      </c>
      <c r="D12054" s="19">
        <v>38.58</v>
      </c>
      <c r="E12054" s="43">
        <v>1.0</v>
      </c>
      <c r="F12054" s="19" t="s">
        <v>29</v>
      </c>
      <c r="G12054" s="19" t="s">
        <v>34</v>
      </c>
      <c r="H12054" s="44">
        <v>1.2771329453E10</v>
      </c>
      <c r="I12054" s="19" t="s">
        <v>334</v>
      </c>
    </row>
    <row r="12055">
      <c r="A12055" s="41">
        <v>44412.0</v>
      </c>
      <c r="B12055" s="19">
        <v>952271.0</v>
      </c>
      <c r="C12055" s="19">
        <v>1.0</v>
      </c>
      <c r="D12055" s="19">
        <v>57.45</v>
      </c>
      <c r="E12055" s="43">
        <v>1.0</v>
      </c>
      <c r="F12055" s="19" t="s">
        <v>29</v>
      </c>
      <c r="G12055" s="19" t="s">
        <v>34</v>
      </c>
      <c r="H12055" s="44">
        <v>1.2770477884E10</v>
      </c>
      <c r="I12055" s="19" t="s">
        <v>333</v>
      </c>
    </row>
    <row r="12056">
      <c r="A12056" s="41">
        <v>44414.0</v>
      </c>
      <c r="B12056" s="19">
        <v>954544.0</v>
      </c>
      <c r="C12056" s="19">
        <v>0.0</v>
      </c>
      <c r="D12056" s="19">
        <v>50.32</v>
      </c>
      <c r="E12056" s="43">
        <v>1.0</v>
      </c>
      <c r="F12056" s="19" t="s">
        <v>29</v>
      </c>
      <c r="G12056" s="19" t="s">
        <v>34</v>
      </c>
      <c r="H12056" s="44">
        <v>1.3391691052E10</v>
      </c>
      <c r="I12056" s="19" t="s">
        <v>335</v>
      </c>
    </row>
    <row r="12057">
      <c r="A12057" s="41">
        <v>44419.0</v>
      </c>
      <c r="B12057" s="19">
        <v>958043.0</v>
      </c>
      <c r="C12057" s="19">
        <v>0.0</v>
      </c>
      <c r="D12057" s="19">
        <v>18.99</v>
      </c>
      <c r="E12057" s="43">
        <v>1.0</v>
      </c>
      <c r="F12057" s="19" t="s">
        <v>29</v>
      </c>
      <c r="G12057" s="19" t="s">
        <v>34</v>
      </c>
      <c r="H12057" s="44">
        <v>1.2770477884E10</v>
      </c>
      <c r="I12057" s="19" t="s">
        <v>333</v>
      </c>
    </row>
    <row r="12058">
      <c r="A12058" s="41">
        <v>44416.0</v>
      </c>
      <c r="B12058" s="19">
        <v>956191.0</v>
      </c>
      <c r="C12058" s="19">
        <v>1.0</v>
      </c>
      <c r="D12058" s="19">
        <v>82.54</v>
      </c>
      <c r="E12058" s="43">
        <v>1.0</v>
      </c>
      <c r="F12058" s="19" t="s">
        <v>29</v>
      </c>
      <c r="G12058" s="19" t="s">
        <v>34</v>
      </c>
      <c r="H12058" s="44">
        <v>1.3391691052E10</v>
      </c>
      <c r="I12058" s="19" t="s">
        <v>335</v>
      </c>
    </row>
    <row r="12059">
      <c r="A12059" s="41">
        <v>44412.0</v>
      </c>
      <c r="B12059" s="19">
        <v>952308.0</v>
      </c>
      <c r="C12059" s="19">
        <v>0.0</v>
      </c>
      <c r="D12059" s="19">
        <v>31.41</v>
      </c>
      <c r="E12059" s="43">
        <v>1.0</v>
      </c>
      <c r="F12059" s="19" t="s">
        <v>29</v>
      </c>
      <c r="G12059" s="19" t="s">
        <v>34</v>
      </c>
      <c r="H12059" s="44">
        <v>1.3391691052E10</v>
      </c>
      <c r="I12059" s="19" t="s">
        <v>335</v>
      </c>
    </row>
    <row r="12060">
      <c r="A12060" s="41">
        <v>44413.0</v>
      </c>
      <c r="B12060" s="19">
        <v>953801.0</v>
      </c>
      <c r="C12060" s="19">
        <v>0.0</v>
      </c>
      <c r="D12060" s="19">
        <v>79.77</v>
      </c>
      <c r="E12060" s="43">
        <v>1.0</v>
      </c>
      <c r="F12060" s="19" t="s">
        <v>29</v>
      </c>
      <c r="G12060" s="19" t="s">
        <v>34</v>
      </c>
      <c r="H12060" s="44">
        <v>1.2770477884E10</v>
      </c>
      <c r="I12060" s="19" t="s">
        <v>333</v>
      </c>
    </row>
    <row r="12061">
      <c r="A12061" s="41">
        <v>44414.0</v>
      </c>
      <c r="B12061" s="19">
        <v>954186.0</v>
      </c>
      <c r="C12061" s="19">
        <v>0.0</v>
      </c>
      <c r="D12061" s="19">
        <v>53.9</v>
      </c>
      <c r="E12061" s="43">
        <v>1.0</v>
      </c>
      <c r="F12061" s="19" t="s">
        <v>29</v>
      </c>
      <c r="G12061" s="19" t="s">
        <v>34</v>
      </c>
      <c r="H12061" s="44">
        <v>1.2770477884E10</v>
      </c>
      <c r="I12061" s="19" t="s">
        <v>333</v>
      </c>
    </row>
    <row r="12062">
      <c r="A12062" s="41">
        <v>44417.0</v>
      </c>
      <c r="B12062" s="19">
        <v>956665.0</v>
      </c>
      <c r="C12062" s="19">
        <v>0.0</v>
      </c>
      <c r="D12062" s="19">
        <v>84.96</v>
      </c>
      <c r="E12062" s="43">
        <v>1.0</v>
      </c>
      <c r="F12062" s="19" t="s">
        <v>29</v>
      </c>
      <c r="G12062" s="19" t="s">
        <v>34</v>
      </c>
      <c r="H12062" s="44">
        <v>1.2770477884E10</v>
      </c>
      <c r="I12062" s="19" t="s">
        <v>333</v>
      </c>
    </row>
    <row r="12063">
      <c r="A12063" s="41">
        <v>44419.0</v>
      </c>
      <c r="B12063" s="19">
        <v>958396.0</v>
      </c>
      <c r="C12063" s="19">
        <v>0.0</v>
      </c>
      <c r="D12063" s="19">
        <v>14.47</v>
      </c>
      <c r="E12063" s="43">
        <v>1.0</v>
      </c>
      <c r="F12063" s="19" t="s">
        <v>29</v>
      </c>
      <c r="G12063" s="19" t="s">
        <v>34</v>
      </c>
      <c r="H12063" s="44">
        <v>1.2770477884E10</v>
      </c>
      <c r="I12063" s="19" t="s">
        <v>333</v>
      </c>
    </row>
    <row r="12064">
      <c r="A12064" s="41">
        <v>44411.0</v>
      </c>
      <c r="B12064" s="19">
        <v>951523.0</v>
      </c>
      <c r="C12064" s="19">
        <v>0.0</v>
      </c>
      <c r="D12064" s="19">
        <v>42.75</v>
      </c>
      <c r="E12064" s="43">
        <v>1.0</v>
      </c>
      <c r="F12064" s="19" t="s">
        <v>29</v>
      </c>
      <c r="G12064" s="19" t="s">
        <v>34</v>
      </c>
      <c r="H12064" s="44">
        <v>1.2770477884E10</v>
      </c>
      <c r="I12064" s="19" t="s">
        <v>333</v>
      </c>
    </row>
    <row r="12065">
      <c r="A12065" s="41">
        <v>44412.0</v>
      </c>
      <c r="B12065" s="19">
        <v>952062.0</v>
      </c>
      <c r="C12065" s="19">
        <v>1.0</v>
      </c>
      <c r="D12065" s="19">
        <v>20.85</v>
      </c>
      <c r="E12065" s="43">
        <v>1.0</v>
      </c>
      <c r="F12065" s="19" t="s">
        <v>29</v>
      </c>
      <c r="G12065" s="19" t="s">
        <v>34</v>
      </c>
      <c r="H12065" s="44">
        <v>1.2770477884E10</v>
      </c>
      <c r="I12065" s="19" t="s">
        <v>333</v>
      </c>
    </row>
    <row r="12066">
      <c r="A12066" s="41">
        <v>44413.0</v>
      </c>
      <c r="B12066" s="19">
        <v>952844.0</v>
      </c>
      <c r="C12066" s="19">
        <v>0.0</v>
      </c>
      <c r="D12066" s="19">
        <v>142.08</v>
      </c>
      <c r="E12066" s="43">
        <v>1.0</v>
      </c>
      <c r="F12066" s="19" t="s">
        <v>29</v>
      </c>
      <c r="G12066" s="19" t="s">
        <v>34</v>
      </c>
      <c r="H12066" s="44">
        <v>1.2770477884E10</v>
      </c>
      <c r="I12066" s="19" t="s">
        <v>333</v>
      </c>
    </row>
    <row r="12067">
      <c r="A12067" s="41">
        <v>44418.0</v>
      </c>
      <c r="B12067" s="19">
        <v>957181.0</v>
      </c>
      <c r="C12067" s="19">
        <v>1.0</v>
      </c>
      <c r="D12067" s="19">
        <v>38.18</v>
      </c>
      <c r="E12067" s="43">
        <v>1.0</v>
      </c>
      <c r="F12067" s="19" t="s">
        <v>29</v>
      </c>
      <c r="G12067" s="19" t="s">
        <v>34</v>
      </c>
      <c r="H12067" s="44">
        <v>1.2771329453E10</v>
      </c>
      <c r="I12067" s="19" t="s">
        <v>334</v>
      </c>
    </row>
    <row r="12068">
      <c r="A12068" s="41">
        <v>44420.0</v>
      </c>
      <c r="B12068" s="19">
        <v>959277.0</v>
      </c>
      <c r="C12068" s="19">
        <v>0.0</v>
      </c>
      <c r="D12068" s="19">
        <v>69.0</v>
      </c>
      <c r="E12068" s="43">
        <v>1.0</v>
      </c>
      <c r="F12068" s="19" t="s">
        <v>29</v>
      </c>
      <c r="G12068" s="19" t="s">
        <v>34</v>
      </c>
      <c r="H12068" s="44">
        <v>1.2770477884E10</v>
      </c>
      <c r="I12068" s="19" t="s">
        <v>333</v>
      </c>
    </row>
    <row r="12069">
      <c r="A12069" s="41">
        <v>44423.0</v>
      </c>
      <c r="B12069" s="19">
        <v>961174.0</v>
      </c>
      <c r="C12069" s="19">
        <v>0.0</v>
      </c>
      <c r="D12069" s="19">
        <v>61.4</v>
      </c>
      <c r="E12069" s="43">
        <v>1.0</v>
      </c>
      <c r="F12069" s="19" t="s">
        <v>29</v>
      </c>
      <c r="G12069" s="19" t="s">
        <v>34</v>
      </c>
      <c r="H12069" s="44">
        <v>1.2770477884E10</v>
      </c>
      <c r="I12069" s="19" t="s">
        <v>333</v>
      </c>
    </row>
    <row r="12070">
      <c r="A12070" s="41">
        <v>44413.0</v>
      </c>
      <c r="B12070" s="19">
        <v>953289.0</v>
      </c>
      <c r="C12070" s="19">
        <v>1.0</v>
      </c>
      <c r="D12070" s="19">
        <v>124.85</v>
      </c>
      <c r="E12070" s="43">
        <v>1.0</v>
      </c>
      <c r="F12070" s="19" t="s">
        <v>29</v>
      </c>
      <c r="G12070" s="19" t="s">
        <v>34</v>
      </c>
      <c r="H12070" s="44">
        <v>1.2770477884E10</v>
      </c>
      <c r="I12070" s="19" t="s">
        <v>333</v>
      </c>
    </row>
    <row r="12071">
      <c r="A12071" s="41">
        <v>44421.0</v>
      </c>
      <c r="B12071" s="19">
        <v>959432.0</v>
      </c>
      <c r="C12071" s="19">
        <v>1.0</v>
      </c>
      <c r="D12071" s="19">
        <v>79.9</v>
      </c>
      <c r="E12071" s="43">
        <v>1.0</v>
      </c>
      <c r="F12071" s="19" t="s">
        <v>29</v>
      </c>
      <c r="G12071" s="19" t="s">
        <v>34</v>
      </c>
      <c r="H12071" s="44">
        <v>1.2770477884E10</v>
      </c>
      <c r="I12071" s="19" t="s">
        <v>333</v>
      </c>
    </row>
    <row r="12072">
      <c r="A12072" s="41">
        <v>44415.0</v>
      </c>
      <c r="B12072" s="19">
        <v>955197.0</v>
      </c>
      <c r="C12072" s="19">
        <v>0.0</v>
      </c>
      <c r="D12072" s="19">
        <v>39.33</v>
      </c>
      <c r="E12072" s="43">
        <v>1.0</v>
      </c>
      <c r="F12072" s="19" t="s">
        <v>29</v>
      </c>
      <c r="G12072" s="19" t="s">
        <v>34</v>
      </c>
      <c r="H12072" s="44">
        <v>1.2770477884E10</v>
      </c>
      <c r="I12072" s="19" t="s">
        <v>333</v>
      </c>
    </row>
    <row r="12073">
      <c r="A12073" s="41">
        <v>44422.0</v>
      </c>
      <c r="B12073" s="19">
        <v>960364.0</v>
      </c>
      <c r="C12073" s="19">
        <v>0.0</v>
      </c>
      <c r="D12073" s="19">
        <v>23.03</v>
      </c>
      <c r="E12073" s="43">
        <v>1.0</v>
      </c>
      <c r="F12073" s="19" t="s">
        <v>29</v>
      </c>
      <c r="G12073" s="19" t="s">
        <v>34</v>
      </c>
      <c r="H12073" s="44">
        <v>1.2770477884E10</v>
      </c>
      <c r="I12073" s="19" t="s">
        <v>333</v>
      </c>
    </row>
    <row r="12074">
      <c r="A12074" s="45"/>
      <c r="E12074" s="6"/>
      <c r="H12074" s="45"/>
    </row>
    <row r="12075">
      <c r="A12075" s="45"/>
      <c r="E12075" s="6"/>
      <c r="H12075" s="45"/>
    </row>
  </sheetData>
  <autoFilter ref="$A$1:$Z$12073">
    <filterColumn colId="4">
      <filters>
        <filter val="1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18</v>
      </c>
      <c r="B1" s="16" t="s">
        <v>2</v>
      </c>
      <c r="C1" s="16" t="s">
        <v>257</v>
      </c>
      <c r="D1" s="16" t="s">
        <v>258</v>
      </c>
      <c r="E1" s="16" t="s">
        <v>23</v>
      </c>
      <c r="F1" s="16" t="s">
        <v>24</v>
      </c>
      <c r="G1" s="16" t="s">
        <v>25</v>
      </c>
    </row>
    <row r="2">
      <c r="A2" s="41">
        <v>44413.0</v>
      </c>
      <c r="B2" s="19">
        <v>2.3985487E7</v>
      </c>
      <c r="C2" s="19" t="s">
        <v>259</v>
      </c>
      <c r="D2" s="19" t="s">
        <v>260</v>
      </c>
      <c r="E2" s="13">
        <v>8.0</v>
      </c>
      <c r="F2" s="19">
        <v>367.0</v>
      </c>
      <c r="G2" s="19">
        <v>14.0</v>
      </c>
    </row>
    <row r="3">
      <c r="A3" s="41">
        <v>44410.0</v>
      </c>
      <c r="B3" s="19">
        <v>2.3985487E7</v>
      </c>
      <c r="C3" s="19" t="s">
        <v>259</v>
      </c>
      <c r="D3" s="19" t="s">
        <v>260</v>
      </c>
      <c r="E3" s="13">
        <v>7.0</v>
      </c>
      <c r="F3" s="19">
        <v>240.0</v>
      </c>
      <c r="G3" s="19">
        <v>13.0</v>
      </c>
    </row>
    <row r="4">
      <c r="A4" s="41">
        <v>44419.0</v>
      </c>
      <c r="B4" s="19">
        <v>2.3985487E7</v>
      </c>
      <c r="C4" s="19" t="s">
        <v>259</v>
      </c>
      <c r="D4" s="19" t="s">
        <v>260</v>
      </c>
      <c r="E4" s="13">
        <v>18.0</v>
      </c>
      <c r="F4" s="19">
        <v>436.0</v>
      </c>
      <c r="G4" s="19">
        <v>24.0</v>
      </c>
    </row>
    <row r="5">
      <c r="A5" s="41">
        <v>44422.0</v>
      </c>
      <c r="B5" s="19">
        <v>2.3985487E7</v>
      </c>
      <c r="C5" s="19" t="s">
        <v>259</v>
      </c>
      <c r="D5" s="19" t="s">
        <v>260</v>
      </c>
      <c r="E5" s="13">
        <v>12.0</v>
      </c>
      <c r="F5" s="19">
        <v>338.0</v>
      </c>
      <c r="G5" s="19">
        <v>15.0</v>
      </c>
    </row>
    <row r="6">
      <c r="A6" s="41">
        <v>44423.0</v>
      </c>
      <c r="B6" s="19">
        <v>2.3985487E7</v>
      </c>
      <c r="C6" s="19" t="s">
        <v>259</v>
      </c>
      <c r="D6" s="19" t="s">
        <v>260</v>
      </c>
      <c r="E6" s="13">
        <v>8.0</v>
      </c>
      <c r="F6" s="19">
        <v>337.0</v>
      </c>
      <c r="G6" s="19">
        <v>15.0</v>
      </c>
    </row>
    <row r="7">
      <c r="A7" s="41">
        <v>44420.0</v>
      </c>
      <c r="B7" s="19">
        <v>2.3985487E7</v>
      </c>
      <c r="C7" s="19" t="s">
        <v>259</v>
      </c>
      <c r="D7" s="19" t="s">
        <v>260</v>
      </c>
      <c r="E7" s="13">
        <v>9.0</v>
      </c>
      <c r="F7" s="19">
        <v>452.0</v>
      </c>
      <c r="G7" s="19">
        <v>17.0</v>
      </c>
    </row>
    <row r="8">
      <c r="A8" s="41">
        <v>44411.0</v>
      </c>
      <c r="B8" s="19">
        <v>2.3985487E7</v>
      </c>
      <c r="C8" s="19" t="s">
        <v>259</v>
      </c>
      <c r="D8" s="19" t="s">
        <v>260</v>
      </c>
      <c r="E8" s="13">
        <v>4.0</v>
      </c>
      <c r="F8" s="19">
        <v>176.0</v>
      </c>
      <c r="G8" s="19">
        <v>10.0</v>
      </c>
    </row>
    <row r="9">
      <c r="A9" s="41">
        <v>44412.0</v>
      </c>
      <c r="B9" s="19">
        <v>2.3985487E7</v>
      </c>
      <c r="C9" s="19" t="s">
        <v>259</v>
      </c>
      <c r="D9" s="19" t="s">
        <v>260</v>
      </c>
      <c r="E9" s="13">
        <v>4.0</v>
      </c>
      <c r="F9" s="19">
        <v>215.0</v>
      </c>
      <c r="G9" s="19">
        <v>10.0</v>
      </c>
    </row>
    <row r="10">
      <c r="A10" s="41">
        <v>44418.0</v>
      </c>
      <c r="B10" s="19">
        <v>2.3985487E7</v>
      </c>
      <c r="C10" s="19" t="s">
        <v>259</v>
      </c>
      <c r="D10" s="19" t="s">
        <v>260</v>
      </c>
      <c r="E10" s="13">
        <v>9.0</v>
      </c>
      <c r="F10" s="19">
        <v>387.0</v>
      </c>
      <c r="G10" s="19">
        <v>19.0</v>
      </c>
    </row>
    <row r="11">
      <c r="A11" s="41">
        <v>44415.0</v>
      </c>
      <c r="B11" s="19">
        <v>2.3985487E7</v>
      </c>
      <c r="C11" s="19" t="s">
        <v>259</v>
      </c>
      <c r="D11" s="19" t="s">
        <v>260</v>
      </c>
      <c r="E11" s="13">
        <v>8.0</v>
      </c>
      <c r="F11" s="19">
        <v>383.0</v>
      </c>
      <c r="G11" s="19">
        <v>17.0</v>
      </c>
    </row>
    <row r="12">
      <c r="A12" s="41">
        <v>44409.0</v>
      </c>
      <c r="B12" s="19">
        <v>2.3985487E7</v>
      </c>
      <c r="C12" s="19" t="s">
        <v>259</v>
      </c>
      <c r="D12" s="19" t="s">
        <v>260</v>
      </c>
      <c r="E12" s="13">
        <v>8.0</v>
      </c>
      <c r="F12" s="19">
        <v>195.0</v>
      </c>
      <c r="G12" s="19">
        <v>9.0</v>
      </c>
    </row>
    <row r="13">
      <c r="A13" s="41">
        <v>44416.0</v>
      </c>
      <c r="B13" s="19">
        <v>2.3985487E7</v>
      </c>
      <c r="C13" s="19" t="s">
        <v>259</v>
      </c>
      <c r="D13" s="19" t="s">
        <v>260</v>
      </c>
      <c r="E13" s="13">
        <v>9.0</v>
      </c>
      <c r="F13" s="19">
        <v>404.0</v>
      </c>
      <c r="G13" s="19">
        <v>18.0</v>
      </c>
    </row>
    <row r="14">
      <c r="A14" s="41">
        <v>44414.0</v>
      </c>
      <c r="B14" s="19">
        <v>2.3985487E7</v>
      </c>
      <c r="C14" s="19" t="s">
        <v>259</v>
      </c>
      <c r="D14" s="19" t="s">
        <v>260</v>
      </c>
      <c r="E14" s="13">
        <v>10.0</v>
      </c>
      <c r="F14" s="19">
        <v>338.0</v>
      </c>
      <c r="G14" s="19">
        <v>18.0</v>
      </c>
    </row>
    <row r="15">
      <c r="A15" s="41">
        <v>44417.0</v>
      </c>
      <c r="B15" s="19">
        <v>2.3985487E7</v>
      </c>
      <c r="C15" s="19" t="s">
        <v>259</v>
      </c>
      <c r="D15" s="19" t="s">
        <v>260</v>
      </c>
      <c r="E15" s="13">
        <v>12.0</v>
      </c>
      <c r="F15" s="19">
        <v>400.0</v>
      </c>
      <c r="G15" s="19">
        <v>25.0</v>
      </c>
    </row>
    <row r="16">
      <c r="A16" s="41">
        <v>44421.0</v>
      </c>
      <c r="B16" s="19">
        <v>2.3985487E7</v>
      </c>
      <c r="C16" s="19" t="s">
        <v>259</v>
      </c>
      <c r="D16" s="19" t="s">
        <v>260</v>
      </c>
      <c r="E16" s="13">
        <v>13.0</v>
      </c>
      <c r="F16" s="19">
        <v>419.0</v>
      </c>
      <c r="G16" s="19">
        <v>23.0</v>
      </c>
    </row>
    <row r="17">
      <c r="A17" s="41">
        <v>44416.0</v>
      </c>
      <c r="B17" s="19">
        <v>2.5175647E7</v>
      </c>
      <c r="C17" s="19" t="s">
        <v>259</v>
      </c>
      <c r="D17" s="19" t="s">
        <v>77</v>
      </c>
      <c r="E17" s="13">
        <v>151.0</v>
      </c>
      <c r="F17" s="19">
        <v>1310.0</v>
      </c>
      <c r="G17" s="19">
        <v>758.0</v>
      </c>
    </row>
    <row r="18">
      <c r="A18" s="41">
        <v>44419.0</v>
      </c>
      <c r="B18" s="19">
        <v>2.5175647E7</v>
      </c>
      <c r="C18" s="19" t="s">
        <v>259</v>
      </c>
      <c r="D18" s="19" t="s">
        <v>77</v>
      </c>
      <c r="E18" s="13">
        <v>144.0</v>
      </c>
      <c r="F18" s="19">
        <v>1269.0</v>
      </c>
      <c r="G18" s="19">
        <v>687.0</v>
      </c>
    </row>
    <row r="19">
      <c r="A19" s="41">
        <v>44413.0</v>
      </c>
      <c r="B19" s="19">
        <v>2.5175647E7</v>
      </c>
      <c r="C19" s="19" t="s">
        <v>259</v>
      </c>
      <c r="D19" s="19" t="s">
        <v>77</v>
      </c>
      <c r="E19" s="13">
        <v>137.0</v>
      </c>
      <c r="F19" s="19">
        <v>1466.0</v>
      </c>
      <c r="G19" s="19">
        <v>852.0</v>
      </c>
    </row>
    <row r="20">
      <c r="A20" s="41">
        <v>44417.0</v>
      </c>
      <c r="B20" s="19">
        <v>2.5175647E7</v>
      </c>
      <c r="C20" s="19" t="s">
        <v>259</v>
      </c>
      <c r="D20" s="19" t="s">
        <v>77</v>
      </c>
      <c r="E20" s="13">
        <v>169.0</v>
      </c>
      <c r="F20" s="19">
        <v>1432.0</v>
      </c>
      <c r="G20" s="19">
        <v>793.0</v>
      </c>
    </row>
    <row r="21">
      <c r="A21" s="41">
        <v>44414.0</v>
      </c>
      <c r="B21" s="19">
        <v>2.5175647E7</v>
      </c>
      <c r="C21" s="19" t="s">
        <v>259</v>
      </c>
      <c r="D21" s="19" t="s">
        <v>77</v>
      </c>
      <c r="E21" s="13">
        <v>106.0</v>
      </c>
      <c r="F21" s="19">
        <v>1167.0</v>
      </c>
      <c r="G21" s="19">
        <v>646.0</v>
      </c>
    </row>
    <row r="22">
      <c r="A22" s="41">
        <v>44418.0</v>
      </c>
      <c r="B22" s="19">
        <v>2.5175647E7</v>
      </c>
      <c r="C22" s="19" t="s">
        <v>259</v>
      </c>
      <c r="D22" s="19" t="s">
        <v>77</v>
      </c>
      <c r="E22" s="13">
        <v>138.0</v>
      </c>
      <c r="F22" s="19">
        <v>1315.0</v>
      </c>
      <c r="G22" s="19">
        <v>711.0</v>
      </c>
    </row>
    <row r="23">
      <c r="A23" s="41">
        <v>44422.0</v>
      </c>
      <c r="B23" s="19">
        <v>2.5175647E7</v>
      </c>
      <c r="C23" s="19" t="s">
        <v>259</v>
      </c>
      <c r="D23" s="19" t="s">
        <v>77</v>
      </c>
      <c r="E23" s="13">
        <v>120.0</v>
      </c>
      <c r="F23" s="19">
        <v>1037.0</v>
      </c>
      <c r="G23" s="19">
        <v>584.0</v>
      </c>
    </row>
    <row r="24">
      <c r="A24" s="41">
        <v>44423.0</v>
      </c>
      <c r="B24" s="19">
        <v>2.5175647E7</v>
      </c>
      <c r="C24" s="19" t="s">
        <v>259</v>
      </c>
      <c r="D24" s="19" t="s">
        <v>77</v>
      </c>
      <c r="E24" s="13">
        <v>129.0</v>
      </c>
      <c r="F24" s="19">
        <v>1300.0</v>
      </c>
      <c r="G24" s="19">
        <v>740.0</v>
      </c>
    </row>
    <row r="25">
      <c r="A25" s="41">
        <v>44420.0</v>
      </c>
      <c r="B25" s="19">
        <v>2.5175647E7</v>
      </c>
      <c r="C25" s="19" t="s">
        <v>259</v>
      </c>
      <c r="D25" s="19" t="s">
        <v>77</v>
      </c>
      <c r="E25" s="13">
        <v>135.0</v>
      </c>
      <c r="F25" s="19">
        <v>1270.0</v>
      </c>
      <c r="G25" s="19">
        <v>707.0</v>
      </c>
    </row>
    <row r="26">
      <c r="A26" s="41">
        <v>44412.0</v>
      </c>
      <c r="B26" s="19">
        <v>2.5175647E7</v>
      </c>
      <c r="C26" s="19" t="s">
        <v>259</v>
      </c>
      <c r="D26" s="19" t="s">
        <v>77</v>
      </c>
      <c r="E26" s="13">
        <v>148.0</v>
      </c>
      <c r="F26" s="19">
        <v>1428.0</v>
      </c>
      <c r="G26" s="19">
        <v>815.0</v>
      </c>
    </row>
    <row r="27">
      <c r="A27" s="41">
        <v>44411.0</v>
      </c>
      <c r="B27" s="19">
        <v>2.5175647E7</v>
      </c>
      <c r="C27" s="19" t="s">
        <v>259</v>
      </c>
      <c r="D27" s="19" t="s">
        <v>77</v>
      </c>
      <c r="E27" s="13">
        <v>166.0</v>
      </c>
      <c r="F27" s="19">
        <v>1489.0</v>
      </c>
      <c r="G27" s="19">
        <v>844.0</v>
      </c>
    </row>
    <row r="28">
      <c r="A28" s="41">
        <v>44410.0</v>
      </c>
      <c r="B28" s="19">
        <v>2.5175647E7</v>
      </c>
      <c r="C28" s="19" t="s">
        <v>259</v>
      </c>
      <c r="D28" s="19" t="s">
        <v>77</v>
      </c>
      <c r="E28" s="13">
        <v>135.0</v>
      </c>
      <c r="F28" s="19">
        <v>1468.0</v>
      </c>
      <c r="G28" s="19">
        <v>852.0</v>
      </c>
    </row>
    <row r="29">
      <c r="A29" s="41">
        <v>44421.0</v>
      </c>
      <c r="B29" s="19">
        <v>2.5175647E7</v>
      </c>
      <c r="C29" s="19" t="s">
        <v>259</v>
      </c>
      <c r="D29" s="19" t="s">
        <v>77</v>
      </c>
      <c r="E29" s="13">
        <v>135.0</v>
      </c>
      <c r="F29" s="19">
        <v>1215.0</v>
      </c>
      <c r="G29" s="19">
        <v>671.0</v>
      </c>
    </row>
    <row r="30">
      <c r="A30" s="41">
        <v>44415.0</v>
      </c>
      <c r="B30" s="19">
        <v>2.5175647E7</v>
      </c>
      <c r="C30" s="19" t="s">
        <v>259</v>
      </c>
      <c r="D30" s="19" t="s">
        <v>77</v>
      </c>
      <c r="E30" s="13">
        <v>122.0</v>
      </c>
      <c r="F30" s="19">
        <v>1123.0</v>
      </c>
      <c r="G30" s="19">
        <v>665.0</v>
      </c>
    </row>
    <row r="31">
      <c r="A31" s="41">
        <v>44409.0</v>
      </c>
      <c r="B31" s="19">
        <v>2.5175647E7</v>
      </c>
      <c r="C31" s="19" t="s">
        <v>259</v>
      </c>
      <c r="D31" s="19" t="s">
        <v>77</v>
      </c>
      <c r="E31" s="13">
        <v>134.0</v>
      </c>
      <c r="F31" s="19">
        <v>1298.0</v>
      </c>
      <c r="G31" s="19">
        <v>776.0</v>
      </c>
    </row>
    <row r="32">
      <c r="A32" s="41">
        <v>44412.0</v>
      </c>
      <c r="B32" s="19">
        <v>6.3850117E7</v>
      </c>
      <c r="C32" s="19" t="s">
        <v>259</v>
      </c>
      <c r="D32" s="19" t="s">
        <v>261</v>
      </c>
      <c r="E32" s="13">
        <v>21.0</v>
      </c>
      <c r="F32" s="19">
        <v>820.0</v>
      </c>
      <c r="G32" s="19">
        <v>44.0</v>
      </c>
    </row>
    <row r="33">
      <c r="A33" s="41">
        <v>44417.0</v>
      </c>
      <c r="B33" s="19">
        <v>6.3850117E7</v>
      </c>
      <c r="C33" s="19" t="s">
        <v>259</v>
      </c>
      <c r="D33" s="19" t="s">
        <v>261</v>
      </c>
      <c r="E33" s="13">
        <v>43.0</v>
      </c>
      <c r="F33" s="19">
        <v>1343.0</v>
      </c>
      <c r="G33" s="19">
        <v>75.0</v>
      </c>
    </row>
    <row r="34">
      <c r="A34" s="41">
        <v>44423.0</v>
      </c>
      <c r="B34" s="19">
        <v>6.3850117E7</v>
      </c>
      <c r="C34" s="19" t="s">
        <v>259</v>
      </c>
      <c r="D34" s="19" t="s">
        <v>261</v>
      </c>
      <c r="E34" s="13">
        <v>29.0</v>
      </c>
      <c r="F34" s="19">
        <v>857.0</v>
      </c>
      <c r="G34" s="19">
        <v>50.0</v>
      </c>
    </row>
    <row r="35">
      <c r="A35" s="41">
        <v>44416.0</v>
      </c>
      <c r="B35" s="19">
        <v>6.3850117E7</v>
      </c>
      <c r="C35" s="19" t="s">
        <v>259</v>
      </c>
      <c r="D35" s="19" t="s">
        <v>261</v>
      </c>
      <c r="E35" s="13">
        <v>52.0</v>
      </c>
      <c r="F35" s="19">
        <v>1316.0</v>
      </c>
      <c r="G35" s="19">
        <v>85.0</v>
      </c>
    </row>
    <row r="36">
      <c r="A36" s="41">
        <v>44422.0</v>
      </c>
      <c r="B36" s="19">
        <v>6.3850117E7</v>
      </c>
      <c r="C36" s="19" t="s">
        <v>259</v>
      </c>
      <c r="D36" s="19" t="s">
        <v>261</v>
      </c>
      <c r="E36" s="13">
        <v>33.0</v>
      </c>
      <c r="F36" s="19">
        <v>920.0</v>
      </c>
      <c r="G36" s="19">
        <v>50.0</v>
      </c>
    </row>
    <row r="37">
      <c r="A37" s="41">
        <v>44418.0</v>
      </c>
      <c r="B37" s="19">
        <v>6.3850117E7</v>
      </c>
      <c r="C37" s="19" t="s">
        <v>259</v>
      </c>
      <c r="D37" s="19" t="s">
        <v>261</v>
      </c>
      <c r="E37" s="13">
        <v>46.0</v>
      </c>
      <c r="F37" s="19">
        <v>1214.0</v>
      </c>
      <c r="G37" s="19">
        <v>75.0</v>
      </c>
    </row>
    <row r="38">
      <c r="A38" s="41">
        <v>44413.0</v>
      </c>
      <c r="B38" s="19">
        <v>6.3850117E7</v>
      </c>
      <c r="C38" s="19" t="s">
        <v>259</v>
      </c>
      <c r="D38" s="19" t="s">
        <v>261</v>
      </c>
      <c r="E38" s="13">
        <v>32.0</v>
      </c>
      <c r="F38" s="19">
        <v>1066.0</v>
      </c>
      <c r="G38" s="19">
        <v>55.0</v>
      </c>
    </row>
    <row r="39">
      <c r="A39" s="41">
        <v>44410.0</v>
      </c>
      <c r="B39" s="19">
        <v>6.3850117E7</v>
      </c>
      <c r="C39" s="19" t="s">
        <v>259</v>
      </c>
      <c r="D39" s="19" t="s">
        <v>261</v>
      </c>
      <c r="E39" s="13">
        <v>38.0</v>
      </c>
      <c r="F39" s="19">
        <v>1136.0</v>
      </c>
      <c r="G39" s="19">
        <v>58.0</v>
      </c>
    </row>
    <row r="40">
      <c r="A40" s="41">
        <v>44419.0</v>
      </c>
      <c r="B40" s="19">
        <v>6.3850117E7</v>
      </c>
      <c r="C40" s="19" t="s">
        <v>259</v>
      </c>
      <c r="D40" s="19" t="s">
        <v>261</v>
      </c>
      <c r="E40" s="13">
        <v>50.0</v>
      </c>
      <c r="F40" s="19">
        <v>1427.0</v>
      </c>
      <c r="G40" s="19">
        <v>75.0</v>
      </c>
    </row>
    <row r="41">
      <c r="A41" s="41">
        <v>44420.0</v>
      </c>
      <c r="B41" s="19">
        <v>6.3850117E7</v>
      </c>
      <c r="C41" s="19" t="s">
        <v>259</v>
      </c>
      <c r="D41" s="19" t="s">
        <v>261</v>
      </c>
      <c r="E41" s="13">
        <v>42.0</v>
      </c>
      <c r="F41" s="19">
        <v>1241.0</v>
      </c>
      <c r="G41" s="19">
        <v>74.0</v>
      </c>
    </row>
    <row r="42">
      <c r="A42" s="41">
        <v>44421.0</v>
      </c>
      <c r="B42" s="19">
        <v>6.3850117E7</v>
      </c>
      <c r="C42" s="19" t="s">
        <v>259</v>
      </c>
      <c r="D42" s="19" t="s">
        <v>261</v>
      </c>
      <c r="E42" s="13">
        <v>43.0</v>
      </c>
      <c r="F42" s="19">
        <v>1053.0</v>
      </c>
      <c r="G42" s="19">
        <v>73.0</v>
      </c>
    </row>
    <row r="43">
      <c r="A43" s="41">
        <v>44409.0</v>
      </c>
      <c r="B43" s="19">
        <v>6.3850117E7</v>
      </c>
      <c r="C43" s="19" t="s">
        <v>259</v>
      </c>
      <c r="D43" s="19" t="s">
        <v>261</v>
      </c>
      <c r="E43" s="13">
        <v>51.0</v>
      </c>
      <c r="F43" s="19">
        <v>1301.0</v>
      </c>
      <c r="G43" s="19">
        <v>77.0</v>
      </c>
    </row>
    <row r="44">
      <c r="A44" s="41">
        <v>44415.0</v>
      </c>
      <c r="B44" s="19">
        <v>6.3850117E7</v>
      </c>
      <c r="C44" s="19" t="s">
        <v>259</v>
      </c>
      <c r="D44" s="19" t="s">
        <v>261</v>
      </c>
      <c r="E44" s="13">
        <v>48.0</v>
      </c>
      <c r="F44" s="19">
        <v>1210.0</v>
      </c>
      <c r="G44" s="19">
        <v>78.0</v>
      </c>
    </row>
    <row r="45">
      <c r="A45" s="41">
        <v>44411.0</v>
      </c>
      <c r="B45" s="19">
        <v>6.3850117E7</v>
      </c>
      <c r="C45" s="19" t="s">
        <v>259</v>
      </c>
      <c r="D45" s="19" t="s">
        <v>261</v>
      </c>
      <c r="E45" s="13">
        <v>26.0</v>
      </c>
      <c r="F45" s="19">
        <v>854.0</v>
      </c>
      <c r="G45" s="19">
        <v>47.0</v>
      </c>
    </row>
    <row r="46">
      <c r="A46" s="41">
        <v>44414.0</v>
      </c>
      <c r="B46" s="19">
        <v>6.3850117E7</v>
      </c>
      <c r="C46" s="19" t="s">
        <v>259</v>
      </c>
      <c r="D46" s="19" t="s">
        <v>261</v>
      </c>
      <c r="E46" s="13">
        <v>34.0</v>
      </c>
      <c r="F46" s="19">
        <v>1069.0</v>
      </c>
      <c r="G46" s="19">
        <v>60.0</v>
      </c>
    </row>
    <row r="47">
      <c r="A47" s="41">
        <v>44413.0</v>
      </c>
      <c r="B47" s="19">
        <v>7.7471437E7</v>
      </c>
      <c r="C47" s="19" t="s">
        <v>259</v>
      </c>
      <c r="D47" s="19" t="s">
        <v>262</v>
      </c>
      <c r="E47" s="13">
        <v>63.0</v>
      </c>
      <c r="F47" s="19">
        <v>2562.0</v>
      </c>
      <c r="G47" s="19">
        <v>129.0</v>
      </c>
    </row>
    <row r="48">
      <c r="A48" s="41">
        <v>44410.0</v>
      </c>
      <c r="B48" s="19">
        <v>7.7471437E7</v>
      </c>
      <c r="C48" s="19" t="s">
        <v>259</v>
      </c>
      <c r="D48" s="19" t="s">
        <v>262</v>
      </c>
      <c r="E48" s="13">
        <v>47.0</v>
      </c>
      <c r="F48" s="19">
        <v>2412.0</v>
      </c>
      <c r="G48" s="19">
        <v>111.0</v>
      </c>
    </row>
    <row r="49">
      <c r="A49" s="41">
        <v>44416.0</v>
      </c>
      <c r="B49" s="19">
        <v>7.7471437E7</v>
      </c>
      <c r="C49" s="19" t="s">
        <v>259</v>
      </c>
      <c r="D49" s="19" t="s">
        <v>262</v>
      </c>
      <c r="E49" s="13">
        <v>86.0</v>
      </c>
      <c r="F49" s="19">
        <v>4845.0</v>
      </c>
      <c r="G49" s="19">
        <v>187.0</v>
      </c>
    </row>
    <row r="50">
      <c r="A50" s="41">
        <v>44421.0</v>
      </c>
      <c r="B50" s="19">
        <v>7.7471437E7</v>
      </c>
      <c r="C50" s="19" t="s">
        <v>259</v>
      </c>
      <c r="D50" s="19" t="s">
        <v>262</v>
      </c>
      <c r="E50" s="13">
        <v>105.0</v>
      </c>
      <c r="F50" s="19">
        <v>4991.0</v>
      </c>
      <c r="G50" s="19">
        <v>192.0</v>
      </c>
    </row>
    <row r="51">
      <c r="A51" s="41">
        <v>44411.0</v>
      </c>
      <c r="B51" s="19">
        <v>7.7471437E7</v>
      </c>
      <c r="C51" s="19" t="s">
        <v>259</v>
      </c>
      <c r="D51" s="19" t="s">
        <v>262</v>
      </c>
      <c r="E51" s="13">
        <v>66.0</v>
      </c>
      <c r="F51" s="19">
        <v>2456.0</v>
      </c>
      <c r="G51" s="19">
        <v>140.0</v>
      </c>
    </row>
    <row r="52">
      <c r="A52" s="41">
        <v>44422.0</v>
      </c>
      <c r="B52" s="19">
        <v>7.7471437E7</v>
      </c>
      <c r="C52" s="19" t="s">
        <v>259</v>
      </c>
      <c r="D52" s="19" t="s">
        <v>262</v>
      </c>
      <c r="E52" s="13">
        <v>103.0</v>
      </c>
      <c r="F52" s="19">
        <v>4995.0</v>
      </c>
      <c r="G52" s="19">
        <v>202.0</v>
      </c>
    </row>
    <row r="53">
      <c r="A53" s="41">
        <v>44415.0</v>
      </c>
      <c r="B53" s="19">
        <v>7.7471437E7</v>
      </c>
      <c r="C53" s="19" t="s">
        <v>259</v>
      </c>
      <c r="D53" s="19" t="s">
        <v>262</v>
      </c>
      <c r="E53" s="13">
        <v>71.0</v>
      </c>
      <c r="F53" s="19">
        <v>4034.0</v>
      </c>
      <c r="G53" s="19">
        <v>148.0</v>
      </c>
    </row>
    <row r="54">
      <c r="A54" s="41">
        <v>44417.0</v>
      </c>
      <c r="B54" s="19">
        <v>7.7471437E7</v>
      </c>
      <c r="C54" s="19" t="s">
        <v>259</v>
      </c>
      <c r="D54" s="19" t="s">
        <v>262</v>
      </c>
      <c r="E54" s="13">
        <v>81.0</v>
      </c>
      <c r="F54" s="19">
        <v>4379.0</v>
      </c>
      <c r="G54" s="19">
        <v>163.0</v>
      </c>
    </row>
    <row r="55">
      <c r="A55" s="41">
        <v>44423.0</v>
      </c>
      <c r="B55" s="19">
        <v>7.7471437E7</v>
      </c>
      <c r="C55" s="19" t="s">
        <v>259</v>
      </c>
      <c r="D55" s="19" t="s">
        <v>262</v>
      </c>
      <c r="E55" s="13">
        <v>125.0</v>
      </c>
      <c r="F55" s="19">
        <v>6062.0</v>
      </c>
      <c r="G55" s="19">
        <v>242.0</v>
      </c>
    </row>
    <row r="56">
      <c r="A56" s="41">
        <v>44420.0</v>
      </c>
      <c r="B56" s="19">
        <v>7.7471437E7</v>
      </c>
      <c r="C56" s="19" t="s">
        <v>259</v>
      </c>
      <c r="D56" s="19" t="s">
        <v>262</v>
      </c>
      <c r="E56" s="13">
        <v>67.0</v>
      </c>
      <c r="F56" s="19">
        <v>3189.0</v>
      </c>
      <c r="G56" s="19">
        <v>133.0</v>
      </c>
    </row>
    <row r="57">
      <c r="A57" s="41">
        <v>44414.0</v>
      </c>
      <c r="B57" s="19">
        <v>7.7471437E7</v>
      </c>
      <c r="C57" s="19" t="s">
        <v>259</v>
      </c>
      <c r="D57" s="19" t="s">
        <v>262</v>
      </c>
      <c r="E57" s="13">
        <v>70.0</v>
      </c>
      <c r="F57" s="19">
        <v>3014.0</v>
      </c>
      <c r="G57" s="19">
        <v>146.0</v>
      </c>
    </row>
    <row r="58">
      <c r="A58" s="41">
        <v>44409.0</v>
      </c>
      <c r="B58" s="19">
        <v>7.7471437E7</v>
      </c>
      <c r="C58" s="19" t="s">
        <v>259</v>
      </c>
      <c r="D58" s="19" t="s">
        <v>262</v>
      </c>
      <c r="E58" s="13">
        <v>41.0</v>
      </c>
      <c r="F58" s="19">
        <v>1562.0</v>
      </c>
      <c r="G58" s="19">
        <v>80.0</v>
      </c>
    </row>
    <row r="59">
      <c r="A59" s="41">
        <v>44418.0</v>
      </c>
      <c r="B59" s="19">
        <v>7.7471437E7</v>
      </c>
      <c r="C59" s="19" t="s">
        <v>259</v>
      </c>
      <c r="D59" s="19" t="s">
        <v>262</v>
      </c>
      <c r="E59" s="13">
        <v>60.0</v>
      </c>
      <c r="F59" s="19">
        <v>3279.0</v>
      </c>
      <c r="G59" s="19">
        <v>131.0</v>
      </c>
    </row>
    <row r="60">
      <c r="A60" s="41">
        <v>44419.0</v>
      </c>
      <c r="B60" s="19">
        <v>7.7471437E7</v>
      </c>
      <c r="C60" s="19" t="s">
        <v>259</v>
      </c>
      <c r="D60" s="19" t="s">
        <v>262</v>
      </c>
      <c r="E60" s="13">
        <v>44.0</v>
      </c>
      <c r="F60" s="19">
        <v>2803.0</v>
      </c>
      <c r="G60" s="19">
        <v>101.0</v>
      </c>
    </row>
    <row r="61">
      <c r="A61" s="41">
        <v>44412.0</v>
      </c>
      <c r="B61" s="19">
        <v>7.7471437E7</v>
      </c>
      <c r="C61" s="19" t="s">
        <v>259</v>
      </c>
      <c r="D61" s="19" t="s">
        <v>262</v>
      </c>
      <c r="E61" s="13">
        <v>81.0</v>
      </c>
      <c r="F61" s="19">
        <v>3033.0</v>
      </c>
      <c r="G61" s="19">
        <v>148.0</v>
      </c>
    </row>
    <row r="62">
      <c r="A62" s="41">
        <v>44418.0</v>
      </c>
      <c r="B62" s="19">
        <v>1.27642957E8</v>
      </c>
      <c r="C62" s="19" t="s">
        <v>259</v>
      </c>
      <c r="D62" s="19" t="s">
        <v>263</v>
      </c>
      <c r="E62" s="13">
        <v>8.0</v>
      </c>
      <c r="F62" s="19">
        <v>977.0</v>
      </c>
      <c r="G62" s="19">
        <v>30.0</v>
      </c>
    </row>
    <row r="63">
      <c r="A63" s="41">
        <v>44410.0</v>
      </c>
      <c r="B63" s="19">
        <v>1.27642957E8</v>
      </c>
      <c r="C63" s="19" t="s">
        <v>259</v>
      </c>
      <c r="D63" s="19" t="s">
        <v>263</v>
      </c>
      <c r="E63" s="13">
        <v>13.0</v>
      </c>
      <c r="F63" s="19">
        <v>1076.0</v>
      </c>
      <c r="G63" s="19">
        <v>40.0</v>
      </c>
    </row>
    <row r="64">
      <c r="A64" s="41">
        <v>44423.0</v>
      </c>
      <c r="B64" s="19">
        <v>1.27642957E8</v>
      </c>
      <c r="C64" s="19" t="s">
        <v>259</v>
      </c>
      <c r="D64" s="19" t="s">
        <v>263</v>
      </c>
      <c r="E64" s="13">
        <v>17.0</v>
      </c>
      <c r="F64" s="19">
        <v>1240.0</v>
      </c>
      <c r="G64" s="19">
        <v>51.0</v>
      </c>
    </row>
    <row r="65">
      <c r="A65" s="41">
        <v>44417.0</v>
      </c>
      <c r="B65" s="19">
        <v>1.27642957E8</v>
      </c>
      <c r="C65" s="19" t="s">
        <v>259</v>
      </c>
      <c r="D65" s="19" t="s">
        <v>263</v>
      </c>
      <c r="E65" s="13">
        <v>15.0</v>
      </c>
      <c r="F65" s="19">
        <v>1111.0</v>
      </c>
      <c r="G65" s="19">
        <v>41.0</v>
      </c>
    </row>
    <row r="66">
      <c r="A66" s="41">
        <v>44422.0</v>
      </c>
      <c r="B66" s="19">
        <v>1.27642957E8</v>
      </c>
      <c r="C66" s="19" t="s">
        <v>259</v>
      </c>
      <c r="D66" s="19" t="s">
        <v>263</v>
      </c>
      <c r="E66" s="13">
        <v>19.0</v>
      </c>
      <c r="F66" s="19">
        <v>1205.0</v>
      </c>
      <c r="G66" s="19">
        <v>54.0</v>
      </c>
    </row>
    <row r="67">
      <c r="A67" s="41">
        <v>44415.0</v>
      </c>
      <c r="B67" s="19">
        <v>1.27642957E8</v>
      </c>
      <c r="C67" s="19" t="s">
        <v>259</v>
      </c>
      <c r="D67" s="19" t="s">
        <v>263</v>
      </c>
      <c r="E67" s="13">
        <v>17.0</v>
      </c>
      <c r="F67" s="19">
        <v>1173.0</v>
      </c>
      <c r="G67" s="19">
        <v>46.0</v>
      </c>
    </row>
    <row r="68">
      <c r="A68" s="41">
        <v>44416.0</v>
      </c>
      <c r="B68" s="19">
        <v>1.27642957E8</v>
      </c>
      <c r="C68" s="19" t="s">
        <v>259</v>
      </c>
      <c r="D68" s="19" t="s">
        <v>263</v>
      </c>
      <c r="E68" s="13">
        <v>12.0</v>
      </c>
      <c r="F68" s="19">
        <v>1134.0</v>
      </c>
      <c r="G68" s="19">
        <v>44.0</v>
      </c>
    </row>
    <row r="69">
      <c r="A69" s="41">
        <v>44411.0</v>
      </c>
      <c r="B69" s="19">
        <v>1.27642957E8</v>
      </c>
      <c r="C69" s="19" t="s">
        <v>259</v>
      </c>
      <c r="D69" s="19" t="s">
        <v>263</v>
      </c>
      <c r="E69" s="13">
        <v>17.0</v>
      </c>
      <c r="F69" s="19">
        <v>962.0</v>
      </c>
      <c r="G69" s="19">
        <v>42.0</v>
      </c>
    </row>
    <row r="70">
      <c r="A70" s="41">
        <v>44421.0</v>
      </c>
      <c r="B70" s="19">
        <v>1.27642957E8</v>
      </c>
      <c r="C70" s="19" t="s">
        <v>259</v>
      </c>
      <c r="D70" s="19" t="s">
        <v>263</v>
      </c>
      <c r="E70" s="13">
        <v>19.0</v>
      </c>
      <c r="F70" s="19">
        <v>1260.0</v>
      </c>
      <c r="G70" s="19">
        <v>49.0</v>
      </c>
    </row>
    <row r="71">
      <c r="A71" s="41">
        <v>44413.0</v>
      </c>
      <c r="B71" s="19">
        <v>1.27642957E8</v>
      </c>
      <c r="C71" s="19" t="s">
        <v>259</v>
      </c>
      <c r="D71" s="19" t="s">
        <v>263</v>
      </c>
      <c r="E71" s="13">
        <v>17.0</v>
      </c>
      <c r="F71" s="19">
        <v>1047.0</v>
      </c>
      <c r="G71" s="19">
        <v>46.0</v>
      </c>
    </row>
    <row r="72">
      <c r="A72" s="41">
        <v>44414.0</v>
      </c>
      <c r="B72" s="19">
        <v>1.27642957E8</v>
      </c>
      <c r="C72" s="19" t="s">
        <v>259</v>
      </c>
      <c r="D72" s="19" t="s">
        <v>263</v>
      </c>
      <c r="E72" s="13">
        <v>12.0</v>
      </c>
      <c r="F72" s="19">
        <v>921.0</v>
      </c>
      <c r="G72" s="19">
        <v>35.0</v>
      </c>
    </row>
    <row r="73">
      <c r="A73" s="41">
        <v>44419.0</v>
      </c>
      <c r="B73" s="19">
        <v>1.27642957E8</v>
      </c>
      <c r="C73" s="19" t="s">
        <v>259</v>
      </c>
      <c r="D73" s="19" t="s">
        <v>263</v>
      </c>
      <c r="E73" s="13">
        <v>21.0</v>
      </c>
      <c r="F73" s="19">
        <v>1241.0</v>
      </c>
      <c r="G73" s="19">
        <v>50.0</v>
      </c>
    </row>
    <row r="74">
      <c r="A74" s="41">
        <v>44412.0</v>
      </c>
      <c r="B74" s="19">
        <v>1.27642957E8</v>
      </c>
      <c r="C74" s="19" t="s">
        <v>259</v>
      </c>
      <c r="D74" s="19" t="s">
        <v>263</v>
      </c>
      <c r="E74" s="13">
        <v>11.0</v>
      </c>
      <c r="F74" s="19">
        <v>1007.0</v>
      </c>
      <c r="G74" s="19">
        <v>36.0</v>
      </c>
    </row>
    <row r="75">
      <c r="A75" s="41">
        <v>44420.0</v>
      </c>
      <c r="B75" s="19">
        <v>1.27642957E8</v>
      </c>
      <c r="C75" s="19" t="s">
        <v>259</v>
      </c>
      <c r="D75" s="19" t="s">
        <v>263</v>
      </c>
      <c r="E75" s="13">
        <v>26.0</v>
      </c>
      <c r="F75" s="19">
        <v>1430.0</v>
      </c>
      <c r="G75" s="19">
        <v>57.0</v>
      </c>
    </row>
    <row r="76">
      <c r="A76" s="41">
        <v>44409.0</v>
      </c>
      <c r="B76" s="19">
        <v>1.27642957E8</v>
      </c>
      <c r="C76" s="19" t="s">
        <v>259</v>
      </c>
      <c r="D76" s="19" t="s">
        <v>263</v>
      </c>
      <c r="E76" s="13">
        <v>17.0</v>
      </c>
      <c r="F76" s="19">
        <v>1122.0</v>
      </c>
      <c r="G76" s="19">
        <v>37.0</v>
      </c>
    </row>
    <row r="77">
      <c r="A77" s="41">
        <v>44411.0</v>
      </c>
      <c r="B77" s="19">
        <v>7.21921823E8</v>
      </c>
      <c r="C77" s="19" t="s">
        <v>259</v>
      </c>
      <c r="D77" s="19" t="s">
        <v>264</v>
      </c>
      <c r="E77" s="13">
        <v>81.0</v>
      </c>
      <c r="F77" s="19">
        <v>2933.0</v>
      </c>
      <c r="G77" s="19">
        <v>194.0</v>
      </c>
    </row>
    <row r="78">
      <c r="A78" s="41">
        <v>44414.0</v>
      </c>
      <c r="B78" s="19">
        <v>7.21921823E8</v>
      </c>
      <c r="C78" s="19" t="s">
        <v>259</v>
      </c>
      <c r="D78" s="19" t="s">
        <v>264</v>
      </c>
      <c r="E78" s="13">
        <v>133.0</v>
      </c>
      <c r="F78" s="19">
        <v>4221.0</v>
      </c>
      <c r="G78" s="19">
        <v>275.0</v>
      </c>
    </row>
    <row r="79">
      <c r="A79" s="41">
        <v>44421.0</v>
      </c>
      <c r="B79" s="19">
        <v>7.21921823E8</v>
      </c>
      <c r="C79" s="19" t="s">
        <v>259</v>
      </c>
      <c r="D79" s="19" t="s">
        <v>264</v>
      </c>
      <c r="E79" s="13">
        <v>227.0</v>
      </c>
      <c r="F79" s="19">
        <v>5790.0</v>
      </c>
      <c r="G79" s="19">
        <v>408.0</v>
      </c>
    </row>
    <row r="80">
      <c r="A80" s="41">
        <v>44418.0</v>
      </c>
      <c r="B80" s="19">
        <v>7.21921823E8</v>
      </c>
      <c r="C80" s="19" t="s">
        <v>259</v>
      </c>
      <c r="D80" s="19" t="s">
        <v>264</v>
      </c>
      <c r="E80" s="13">
        <v>153.0</v>
      </c>
      <c r="F80" s="19">
        <v>4523.0</v>
      </c>
      <c r="G80" s="19">
        <v>305.0</v>
      </c>
    </row>
    <row r="81">
      <c r="A81" s="41">
        <v>44419.0</v>
      </c>
      <c r="B81" s="19">
        <v>7.21921823E8</v>
      </c>
      <c r="C81" s="19" t="s">
        <v>259</v>
      </c>
      <c r="D81" s="19" t="s">
        <v>264</v>
      </c>
      <c r="E81" s="13">
        <v>258.0</v>
      </c>
      <c r="F81" s="19">
        <v>6596.0</v>
      </c>
      <c r="G81" s="19">
        <v>462.0</v>
      </c>
    </row>
    <row r="82">
      <c r="A82" s="41">
        <v>44412.0</v>
      </c>
      <c r="B82" s="19">
        <v>7.21921823E8</v>
      </c>
      <c r="C82" s="19" t="s">
        <v>259</v>
      </c>
      <c r="D82" s="19" t="s">
        <v>264</v>
      </c>
      <c r="E82" s="13">
        <v>92.0</v>
      </c>
      <c r="F82" s="19">
        <v>3284.0</v>
      </c>
      <c r="G82" s="19">
        <v>214.0</v>
      </c>
    </row>
    <row r="83">
      <c r="A83" s="41">
        <v>44422.0</v>
      </c>
      <c r="B83" s="19">
        <v>7.21921823E8</v>
      </c>
      <c r="C83" s="19" t="s">
        <v>259</v>
      </c>
      <c r="D83" s="19" t="s">
        <v>264</v>
      </c>
      <c r="E83" s="13">
        <v>200.0</v>
      </c>
      <c r="F83" s="19">
        <v>5498.0</v>
      </c>
      <c r="G83" s="19">
        <v>374.0</v>
      </c>
    </row>
    <row r="84">
      <c r="A84" s="41">
        <v>44413.0</v>
      </c>
      <c r="B84" s="19">
        <v>7.21921823E8</v>
      </c>
      <c r="C84" s="19" t="s">
        <v>259</v>
      </c>
      <c r="D84" s="19" t="s">
        <v>264</v>
      </c>
      <c r="E84" s="13">
        <v>139.0</v>
      </c>
      <c r="F84" s="19">
        <v>4393.0</v>
      </c>
      <c r="G84" s="19">
        <v>285.0</v>
      </c>
    </row>
    <row r="85">
      <c r="A85" s="41">
        <v>44417.0</v>
      </c>
      <c r="B85" s="19">
        <v>7.21921823E8</v>
      </c>
      <c r="C85" s="19" t="s">
        <v>259</v>
      </c>
      <c r="D85" s="19" t="s">
        <v>264</v>
      </c>
      <c r="E85" s="13">
        <v>146.0</v>
      </c>
      <c r="F85" s="19">
        <v>4727.0</v>
      </c>
      <c r="G85" s="19">
        <v>302.0</v>
      </c>
    </row>
    <row r="86">
      <c r="A86" s="41">
        <v>44409.0</v>
      </c>
      <c r="B86" s="19">
        <v>7.21921823E8</v>
      </c>
      <c r="C86" s="19" t="s">
        <v>259</v>
      </c>
      <c r="D86" s="19" t="s">
        <v>264</v>
      </c>
      <c r="E86" s="13">
        <v>133.0</v>
      </c>
      <c r="F86" s="19">
        <v>4315.0</v>
      </c>
      <c r="G86" s="19">
        <v>299.0</v>
      </c>
    </row>
    <row r="87">
      <c r="A87" s="41">
        <v>44416.0</v>
      </c>
      <c r="B87" s="19">
        <v>7.21921823E8</v>
      </c>
      <c r="C87" s="19" t="s">
        <v>259</v>
      </c>
      <c r="D87" s="19" t="s">
        <v>264</v>
      </c>
      <c r="E87" s="13">
        <v>150.0</v>
      </c>
      <c r="F87" s="19">
        <v>4618.0</v>
      </c>
      <c r="G87" s="19">
        <v>299.0</v>
      </c>
    </row>
    <row r="88">
      <c r="A88" s="41">
        <v>44420.0</v>
      </c>
      <c r="B88" s="19">
        <v>7.21921823E8</v>
      </c>
      <c r="C88" s="19" t="s">
        <v>259</v>
      </c>
      <c r="D88" s="19" t="s">
        <v>264</v>
      </c>
      <c r="E88" s="13">
        <v>269.0</v>
      </c>
      <c r="F88" s="19">
        <v>6831.0</v>
      </c>
      <c r="G88" s="19">
        <v>483.0</v>
      </c>
    </row>
    <row r="89">
      <c r="A89" s="41">
        <v>44423.0</v>
      </c>
      <c r="B89" s="19">
        <v>7.21921823E8</v>
      </c>
      <c r="C89" s="19" t="s">
        <v>259</v>
      </c>
      <c r="D89" s="19" t="s">
        <v>264</v>
      </c>
      <c r="E89" s="13">
        <v>228.0</v>
      </c>
      <c r="F89" s="19">
        <v>5789.0</v>
      </c>
      <c r="G89" s="19">
        <v>429.0</v>
      </c>
    </row>
    <row r="90">
      <c r="A90" s="41">
        <v>44415.0</v>
      </c>
      <c r="B90" s="19">
        <v>7.21921823E8</v>
      </c>
      <c r="C90" s="19" t="s">
        <v>259</v>
      </c>
      <c r="D90" s="19" t="s">
        <v>264</v>
      </c>
      <c r="E90" s="13">
        <v>145.0</v>
      </c>
      <c r="F90" s="19">
        <v>4848.0</v>
      </c>
      <c r="G90" s="19">
        <v>314.0</v>
      </c>
    </row>
    <row r="91">
      <c r="A91" s="41">
        <v>44410.0</v>
      </c>
      <c r="B91" s="19">
        <v>7.21921823E8</v>
      </c>
      <c r="C91" s="19" t="s">
        <v>259</v>
      </c>
      <c r="D91" s="19" t="s">
        <v>264</v>
      </c>
      <c r="E91" s="13">
        <v>96.0</v>
      </c>
      <c r="F91" s="19">
        <v>3629.0</v>
      </c>
      <c r="G91" s="19">
        <v>214.0</v>
      </c>
    </row>
    <row r="92">
      <c r="A92" s="41">
        <v>44423.0</v>
      </c>
      <c r="B92" s="19">
        <v>7.22005374E8</v>
      </c>
      <c r="C92" s="19" t="s">
        <v>259</v>
      </c>
      <c r="D92" s="19" t="s">
        <v>265</v>
      </c>
      <c r="E92" s="13">
        <v>17.0</v>
      </c>
      <c r="F92" s="19">
        <v>1242.0</v>
      </c>
      <c r="G92" s="19">
        <v>45.0</v>
      </c>
    </row>
    <row r="93">
      <c r="A93" s="41">
        <v>44412.0</v>
      </c>
      <c r="B93" s="19">
        <v>7.22005374E8</v>
      </c>
      <c r="C93" s="19" t="s">
        <v>259</v>
      </c>
      <c r="D93" s="19" t="s">
        <v>265</v>
      </c>
      <c r="E93" s="13">
        <v>15.0</v>
      </c>
      <c r="F93" s="19">
        <v>1255.0</v>
      </c>
      <c r="G93" s="19">
        <v>47.0</v>
      </c>
    </row>
    <row r="94">
      <c r="A94" s="41">
        <v>44411.0</v>
      </c>
      <c r="B94" s="19">
        <v>7.22005374E8</v>
      </c>
      <c r="C94" s="19" t="s">
        <v>259</v>
      </c>
      <c r="D94" s="19" t="s">
        <v>265</v>
      </c>
      <c r="E94" s="13">
        <v>19.0</v>
      </c>
      <c r="F94" s="19">
        <v>1083.0</v>
      </c>
      <c r="G94" s="19">
        <v>44.0</v>
      </c>
    </row>
    <row r="95">
      <c r="A95" s="41">
        <v>44409.0</v>
      </c>
      <c r="B95" s="19">
        <v>7.22005374E8</v>
      </c>
      <c r="C95" s="19" t="s">
        <v>259</v>
      </c>
      <c r="D95" s="19" t="s">
        <v>265</v>
      </c>
      <c r="E95" s="13">
        <v>19.0</v>
      </c>
      <c r="F95" s="19">
        <v>1032.0</v>
      </c>
      <c r="G95" s="19">
        <v>41.0</v>
      </c>
    </row>
    <row r="96">
      <c r="A96" s="41">
        <v>44413.0</v>
      </c>
      <c r="B96" s="19">
        <v>7.22005374E8</v>
      </c>
      <c r="C96" s="19" t="s">
        <v>259</v>
      </c>
      <c r="D96" s="19" t="s">
        <v>265</v>
      </c>
      <c r="E96" s="13">
        <v>24.0</v>
      </c>
      <c r="F96" s="19">
        <v>1082.0</v>
      </c>
      <c r="G96" s="19">
        <v>56.0</v>
      </c>
    </row>
    <row r="97">
      <c r="A97" s="41">
        <v>44421.0</v>
      </c>
      <c r="B97" s="19">
        <v>7.22005374E8</v>
      </c>
      <c r="C97" s="19" t="s">
        <v>259</v>
      </c>
      <c r="D97" s="19" t="s">
        <v>265</v>
      </c>
      <c r="E97" s="13">
        <v>27.0</v>
      </c>
      <c r="F97" s="19">
        <v>1368.0</v>
      </c>
      <c r="G97" s="19">
        <v>67.0</v>
      </c>
    </row>
    <row r="98">
      <c r="A98" s="41">
        <v>44410.0</v>
      </c>
      <c r="B98" s="19">
        <v>7.22005374E8</v>
      </c>
      <c r="C98" s="19" t="s">
        <v>259</v>
      </c>
      <c r="D98" s="19" t="s">
        <v>265</v>
      </c>
      <c r="E98" s="13">
        <v>15.0</v>
      </c>
      <c r="F98" s="19">
        <v>1111.0</v>
      </c>
      <c r="G98" s="19">
        <v>43.0</v>
      </c>
    </row>
    <row r="99">
      <c r="A99" s="41">
        <v>44414.0</v>
      </c>
      <c r="B99" s="19">
        <v>7.22005374E8</v>
      </c>
      <c r="C99" s="19" t="s">
        <v>259</v>
      </c>
      <c r="D99" s="19" t="s">
        <v>265</v>
      </c>
      <c r="E99" s="13">
        <v>12.0</v>
      </c>
      <c r="F99" s="19">
        <v>886.0</v>
      </c>
      <c r="G99" s="19">
        <v>40.0</v>
      </c>
    </row>
    <row r="100">
      <c r="A100" s="41">
        <v>44416.0</v>
      </c>
      <c r="B100" s="19">
        <v>7.22005374E8</v>
      </c>
      <c r="C100" s="19" t="s">
        <v>259</v>
      </c>
      <c r="D100" s="19" t="s">
        <v>265</v>
      </c>
      <c r="E100" s="13">
        <v>16.0</v>
      </c>
      <c r="F100" s="19">
        <v>896.0</v>
      </c>
      <c r="G100" s="19">
        <v>39.0</v>
      </c>
    </row>
    <row r="101">
      <c r="A101" s="41">
        <v>44422.0</v>
      </c>
      <c r="B101" s="19">
        <v>7.22005374E8</v>
      </c>
      <c r="C101" s="19" t="s">
        <v>259</v>
      </c>
      <c r="D101" s="19" t="s">
        <v>265</v>
      </c>
      <c r="E101" s="13">
        <v>19.0</v>
      </c>
      <c r="F101" s="19">
        <v>1249.0</v>
      </c>
      <c r="G101" s="19">
        <v>56.0</v>
      </c>
    </row>
    <row r="102">
      <c r="A102" s="41">
        <v>44415.0</v>
      </c>
      <c r="B102" s="19">
        <v>7.22005374E8</v>
      </c>
      <c r="C102" s="19" t="s">
        <v>259</v>
      </c>
      <c r="D102" s="19" t="s">
        <v>265</v>
      </c>
      <c r="E102" s="13">
        <v>13.0</v>
      </c>
      <c r="F102" s="19">
        <v>1000.0</v>
      </c>
      <c r="G102" s="19">
        <v>35.0</v>
      </c>
    </row>
    <row r="103">
      <c r="A103" s="41">
        <v>44420.0</v>
      </c>
      <c r="B103" s="19">
        <v>7.22005374E8</v>
      </c>
      <c r="C103" s="19" t="s">
        <v>259</v>
      </c>
      <c r="D103" s="19" t="s">
        <v>265</v>
      </c>
      <c r="E103" s="13">
        <v>22.0</v>
      </c>
      <c r="F103" s="19">
        <v>1618.0</v>
      </c>
      <c r="G103" s="19">
        <v>63.0</v>
      </c>
    </row>
    <row r="104">
      <c r="A104" s="41">
        <v>44418.0</v>
      </c>
      <c r="B104" s="19">
        <v>7.22005374E8</v>
      </c>
      <c r="C104" s="19" t="s">
        <v>259</v>
      </c>
      <c r="D104" s="19" t="s">
        <v>265</v>
      </c>
      <c r="E104" s="13">
        <v>17.0</v>
      </c>
      <c r="F104" s="19">
        <v>1223.0</v>
      </c>
      <c r="G104" s="19">
        <v>49.0</v>
      </c>
    </row>
    <row r="105">
      <c r="A105" s="41">
        <v>44419.0</v>
      </c>
      <c r="B105" s="19">
        <v>7.22005374E8</v>
      </c>
      <c r="C105" s="19" t="s">
        <v>259</v>
      </c>
      <c r="D105" s="19" t="s">
        <v>265</v>
      </c>
      <c r="E105" s="13">
        <v>20.0</v>
      </c>
      <c r="F105" s="19">
        <v>1368.0</v>
      </c>
      <c r="G105" s="19">
        <v>60.0</v>
      </c>
    </row>
    <row r="106">
      <c r="A106" s="41">
        <v>44417.0</v>
      </c>
      <c r="B106" s="19">
        <v>7.22005374E8</v>
      </c>
      <c r="C106" s="19" t="s">
        <v>259</v>
      </c>
      <c r="D106" s="19" t="s">
        <v>265</v>
      </c>
      <c r="E106" s="13">
        <v>15.0</v>
      </c>
      <c r="F106" s="19">
        <v>1184.0</v>
      </c>
      <c r="G106" s="19">
        <v>41.0</v>
      </c>
    </row>
    <row r="107">
      <c r="A107" s="41">
        <v>44422.0</v>
      </c>
      <c r="B107" s="19">
        <v>7.22005377E8</v>
      </c>
      <c r="C107" s="19" t="s">
        <v>259</v>
      </c>
      <c r="D107" s="19" t="s">
        <v>266</v>
      </c>
      <c r="E107" s="13">
        <v>63.0</v>
      </c>
      <c r="F107" s="19">
        <v>2914.0</v>
      </c>
      <c r="G107" s="19">
        <v>132.0</v>
      </c>
    </row>
    <row r="108">
      <c r="A108" s="41">
        <v>44411.0</v>
      </c>
      <c r="B108" s="19">
        <v>7.22005377E8</v>
      </c>
      <c r="C108" s="19" t="s">
        <v>259</v>
      </c>
      <c r="D108" s="19" t="s">
        <v>266</v>
      </c>
      <c r="E108" s="13">
        <v>64.0</v>
      </c>
      <c r="F108" s="19">
        <v>2303.0</v>
      </c>
      <c r="G108" s="19">
        <v>113.0</v>
      </c>
    </row>
    <row r="109">
      <c r="A109" s="41">
        <v>44413.0</v>
      </c>
      <c r="B109" s="19">
        <v>7.22005377E8</v>
      </c>
      <c r="C109" s="19" t="s">
        <v>259</v>
      </c>
      <c r="D109" s="19" t="s">
        <v>266</v>
      </c>
      <c r="E109" s="13">
        <v>70.0</v>
      </c>
      <c r="F109" s="19">
        <v>2772.0</v>
      </c>
      <c r="G109" s="19">
        <v>135.0</v>
      </c>
    </row>
    <row r="110">
      <c r="A110" s="41">
        <v>44421.0</v>
      </c>
      <c r="B110" s="19">
        <v>7.22005377E8</v>
      </c>
      <c r="C110" s="19" t="s">
        <v>259</v>
      </c>
      <c r="D110" s="19" t="s">
        <v>266</v>
      </c>
      <c r="E110" s="13">
        <v>73.0</v>
      </c>
      <c r="F110" s="19">
        <v>2958.0</v>
      </c>
      <c r="G110" s="19">
        <v>155.0</v>
      </c>
    </row>
    <row r="111">
      <c r="A111" s="41">
        <v>44417.0</v>
      </c>
      <c r="B111" s="19">
        <v>7.22005377E8</v>
      </c>
      <c r="C111" s="19" t="s">
        <v>259</v>
      </c>
      <c r="D111" s="19" t="s">
        <v>266</v>
      </c>
      <c r="E111" s="13">
        <v>40.0</v>
      </c>
      <c r="F111" s="19">
        <v>2045.0</v>
      </c>
      <c r="G111" s="19">
        <v>89.0</v>
      </c>
    </row>
    <row r="112">
      <c r="A112" s="41">
        <v>44412.0</v>
      </c>
      <c r="B112" s="19">
        <v>7.22005377E8</v>
      </c>
      <c r="C112" s="19" t="s">
        <v>259</v>
      </c>
      <c r="D112" s="19" t="s">
        <v>266</v>
      </c>
      <c r="E112" s="13">
        <v>61.0</v>
      </c>
      <c r="F112" s="19">
        <v>2533.0</v>
      </c>
      <c r="G112" s="19">
        <v>117.0</v>
      </c>
    </row>
    <row r="113">
      <c r="A113" s="41">
        <v>44409.0</v>
      </c>
      <c r="B113" s="19">
        <v>7.22005377E8</v>
      </c>
      <c r="C113" s="19" t="s">
        <v>259</v>
      </c>
      <c r="D113" s="19" t="s">
        <v>266</v>
      </c>
      <c r="E113" s="13">
        <v>30.0</v>
      </c>
      <c r="F113" s="19">
        <v>1749.0</v>
      </c>
      <c r="G113" s="19">
        <v>76.0</v>
      </c>
    </row>
    <row r="114">
      <c r="A114" s="41">
        <v>44415.0</v>
      </c>
      <c r="B114" s="19">
        <v>7.22005377E8</v>
      </c>
      <c r="C114" s="19" t="s">
        <v>259</v>
      </c>
      <c r="D114" s="19" t="s">
        <v>266</v>
      </c>
      <c r="E114" s="13">
        <v>55.0</v>
      </c>
      <c r="F114" s="19">
        <v>2530.0</v>
      </c>
      <c r="G114" s="19">
        <v>123.0</v>
      </c>
    </row>
    <row r="115">
      <c r="A115" s="41">
        <v>44414.0</v>
      </c>
      <c r="B115" s="19">
        <v>7.22005377E8</v>
      </c>
      <c r="C115" s="19" t="s">
        <v>259</v>
      </c>
      <c r="D115" s="19" t="s">
        <v>266</v>
      </c>
      <c r="E115" s="13">
        <v>58.0</v>
      </c>
      <c r="F115" s="19">
        <v>2524.0</v>
      </c>
      <c r="G115" s="19">
        <v>116.0</v>
      </c>
    </row>
    <row r="116">
      <c r="A116" s="41">
        <v>44410.0</v>
      </c>
      <c r="B116" s="19">
        <v>7.22005377E8</v>
      </c>
      <c r="C116" s="19" t="s">
        <v>259</v>
      </c>
      <c r="D116" s="19" t="s">
        <v>266</v>
      </c>
      <c r="E116" s="13">
        <v>48.0</v>
      </c>
      <c r="F116" s="19">
        <v>1897.0</v>
      </c>
      <c r="G116" s="19">
        <v>92.0</v>
      </c>
    </row>
    <row r="117">
      <c r="A117" s="41">
        <v>44423.0</v>
      </c>
      <c r="B117" s="19">
        <v>7.22005377E8</v>
      </c>
      <c r="C117" s="19" t="s">
        <v>259</v>
      </c>
      <c r="D117" s="19" t="s">
        <v>266</v>
      </c>
      <c r="E117" s="13">
        <v>70.0</v>
      </c>
      <c r="F117" s="19">
        <v>2872.0</v>
      </c>
      <c r="G117" s="19">
        <v>149.0</v>
      </c>
    </row>
    <row r="118">
      <c r="A118" s="41">
        <v>44420.0</v>
      </c>
      <c r="B118" s="19">
        <v>7.22005377E8</v>
      </c>
      <c r="C118" s="19" t="s">
        <v>259</v>
      </c>
      <c r="D118" s="19" t="s">
        <v>266</v>
      </c>
      <c r="E118" s="13">
        <v>52.0</v>
      </c>
      <c r="F118" s="19">
        <v>2064.0</v>
      </c>
      <c r="G118" s="19">
        <v>109.0</v>
      </c>
    </row>
    <row r="119">
      <c r="A119" s="41">
        <v>44416.0</v>
      </c>
      <c r="B119" s="19">
        <v>7.22005377E8</v>
      </c>
      <c r="C119" s="19" t="s">
        <v>259</v>
      </c>
      <c r="D119" s="19" t="s">
        <v>266</v>
      </c>
      <c r="E119" s="13">
        <v>52.0</v>
      </c>
      <c r="F119" s="19">
        <v>2242.0</v>
      </c>
      <c r="G119" s="19">
        <v>113.0</v>
      </c>
    </row>
    <row r="120">
      <c r="A120" s="41">
        <v>44419.0</v>
      </c>
      <c r="B120" s="19">
        <v>7.22005377E8</v>
      </c>
      <c r="C120" s="19" t="s">
        <v>259</v>
      </c>
      <c r="D120" s="19" t="s">
        <v>266</v>
      </c>
      <c r="E120" s="13">
        <v>46.0</v>
      </c>
      <c r="F120" s="19">
        <v>2028.0</v>
      </c>
      <c r="G120" s="19">
        <v>98.0</v>
      </c>
    </row>
    <row r="121">
      <c r="A121" s="41">
        <v>44418.0</v>
      </c>
      <c r="B121" s="19">
        <v>7.22005377E8</v>
      </c>
      <c r="C121" s="19" t="s">
        <v>259</v>
      </c>
      <c r="D121" s="19" t="s">
        <v>266</v>
      </c>
      <c r="E121" s="13">
        <v>42.0</v>
      </c>
      <c r="F121" s="19">
        <v>1873.0</v>
      </c>
      <c r="G121" s="19">
        <v>91.0</v>
      </c>
    </row>
    <row r="122">
      <c r="A122" s="41">
        <v>44417.0</v>
      </c>
      <c r="B122" s="19">
        <v>7.22005383E8</v>
      </c>
      <c r="C122" s="19" t="s">
        <v>259</v>
      </c>
      <c r="D122" s="19" t="s">
        <v>267</v>
      </c>
      <c r="E122" s="13">
        <v>29.0</v>
      </c>
      <c r="F122" s="19">
        <v>1349.0</v>
      </c>
      <c r="G122" s="19">
        <v>82.0</v>
      </c>
    </row>
    <row r="123">
      <c r="A123" s="41">
        <v>44416.0</v>
      </c>
      <c r="B123" s="19">
        <v>7.22005383E8</v>
      </c>
      <c r="C123" s="19" t="s">
        <v>259</v>
      </c>
      <c r="D123" s="19" t="s">
        <v>267</v>
      </c>
      <c r="E123" s="13">
        <v>29.0</v>
      </c>
      <c r="F123" s="19">
        <v>1580.0</v>
      </c>
      <c r="G123" s="19">
        <v>96.0</v>
      </c>
    </row>
    <row r="124">
      <c r="A124" s="41">
        <v>44411.0</v>
      </c>
      <c r="B124" s="19">
        <v>7.22005383E8</v>
      </c>
      <c r="C124" s="19" t="s">
        <v>259</v>
      </c>
      <c r="D124" s="19" t="s">
        <v>267</v>
      </c>
      <c r="E124" s="13">
        <v>43.0</v>
      </c>
      <c r="F124" s="19">
        <v>1873.0</v>
      </c>
      <c r="G124" s="19">
        <v>99.0</v>
      </c>
    </row>
    <row r="125">
      <c r="A125" s="41">
        <v>44414.0</v>
      </c>
      <c r="B125" s="19">
        <v>7.22005383E8</v>
      </c>
      <c r="C125" s="19" t="s">
        <v>259</v>
      </c>
      <c r="D125" s="19" t="s">
        <v>267</v>
      </c>
      <c r="E125" s="13">
        <v>27.0</v>
      </c>
      <c r="F125" s="19">
        <v>1339.0</v>
      </c>
      <c r="G125" s="19">
        <v>73.0</v>
      </c>
    </row>
    <row r="126">
      <c r="A126" s="41">
        <v>44421.0</v>
      </c>
      <c r="B126" s="19">
        <v>7.22005383E8</v>
      </c>
      <c r="C126" s="19" t="s">
        <v>259</v>
      </c>
      <c r="D126" s="19" t="s">
        <v>267</v>
      </c>
      <c r="E126" s="13">
        <v>62.0</v>
      </c>
      <c r="F126" s="19">
        <v>2758.0</v>
      </c>
      <c r="G126" s="19">
        <v>154.0</v>
      </c>
    </row>
    <row r="127">
      <c r="A127" s="41">
        <v>44409.0</v>
      </c>
      <c r="B127" s="19">
        <v>7.22005383E8</v>
      </c>
      <c r="C127" s="19" t="s">
        <v>259</v>
      </c>
      <c r="D127" s="19" t="s">
        <v>267</v>
      </c>
      <c r="E127" s="13">
        <v>44.0</v>
      </c>
      <c r="F127" s="19">
        <v>2284.0</v>
      </c>
      <c r="G127" s="19">
        <v>123.0</v>
      </c>
    </row>
    <row r="128">
      <c r="A128" s="41">
        <v>44419.0</v>
      </c>
      <c r="B128" s="19">
        <v>7.22005383E8</v>
      </c>
      <c r="C128" s="19" t="s">
        <v>259</v>
      </c>
      <c r="D128" s="19" t="s">
        <v>267</v>
      </c>
      <c r="E128" s="13">
        <v>33.0</v>
      </c>
      <c r="F128" s="19">
        <v>1607.0</v>
      </c>
      <c r="G128" s="19">
        <v>90.0</v>
      </c>
    </row>
    <row r="129">
      <c r="A129" s="41">
        <v>44413.0</v>
      </c>
      <c r="B129" s="19">
        <v>7.22005383E8</v>
      </c>
      <c r="C129" s="19" t="s">
        <v>259</v>
      </c>
      <c r="D129" s="19" t="s">
        <v>267</v>
      </c>
      <c r="E129" s="13">
        <v>32.0</v>
      </c>
      <c r="F129" s="19">
        <v>1517.0</v>
      </c>
      <c r="G129" s="19">
        <v>86.0</v>
      </c>
    </row>
    <row r="130">
      <c r="A130" s="41">
        <v>44415.0</v>
      </c>
      <c r="B130" s="19">
        <v>7.22005383E8</v>
      </c>
      <c r="C130" s="19" t="s">
        <v>259</v>
      </c>
      <c r="D130" s="19" t="s">
        <v>267</v>
      </c>
      <c r="E130" s="13">
        <v>28.0</v>
      </c>
      <c r="F130" s="19">
        <v>1611.0</v>
      </c>
      <c r="G130" s="19">
        <v>86.0</v>
      </c>
    </row>
    <row r="131">
      <c r="A131" s="41">
        <v>44418.0</v>
      </c>
      <c r="B131" s="19">
        <v>7.22005383E8</v>
      </c>
      <c r="C131" s="19" t="s">
        <v>259</v>
      </c>
      <c r="D131" s="19" t="s">
        <v>267</v>
      </c>
      <c r="E131" s="13">
        <v>20.0</v>
      </c>
      <c r="F131" s="19">
        <v>1169.0</v>
      </c>
      <c r="G131" s="19">
        <v>63.0</v>
      </c>
    </row>
    <row r="132">
      <c r="A132" s="41">
        <v>44410.0</v>
      </c>
      <c r="B132" s="19">
        <v>7.22005383E8</v>
      </c>
      <c r="C132" s="19" t="s">
        <v>259</v>
      </c>
      <c r="D132" s="19" t="s">
        <v>267</v>
      </c>
      <c r="E132" s="13">
        <v>42.0</v>
      </c>
      <c r="F132" s="19">
        <v>1976.0</v>
      </c>
      <c r="G132" s="19">
        <v>110.0</v>
      </c>
    </row>
    <row r="133">
      <c r="A133" s="41">
        <v>44423.0</v>
      </c>
      <c r="B133" s="19">
        <v>7.22005383E8</v>
      </c>
      <c r="C133" s="19" t="s">
        <v>259</v>
      </c>
      <c r="D133" s="19" t="s">
        <v>267</v>
      </c>
      <c r="E133" s="13">
        <v>88.0</v>
      </c>
      <c r="F133" s="19">
        <v>4089.0</v>
      </c>
      <c r="G133" s="19">
        <v>211.0</v>
      </c>
    </row>
    <row r="134">
      <c r="A134" s="41">
        <v>44412.0</v>
      </c>
      <c r="B134" s="19">
        <v>7.22005383E8</v>
      </c>
      <c r="C134" s="19" t="s">
        <v>259</v>
      </c>
      <c r="D134" s="19" t="s">
        <v>267</v>
      </c>
      <c r="E134" s="13">
        <v>36.0</v>
      </c>
      <c r="F134" s="19">
        <v>1738.0</v>
      </c>
      <c r="G134" s="19">
        <v>96.0</v>
      </c>
    </row>
    <row r="135">
      <c r="A135" s="41">
        <v>44422.0</v>
      </c>
      <c r="B135" s="19">
        <v>7.22005383E8</v>
      </c>
      <c r="C135" s="19" t="s">
        <v>259</v>
      </c>
      <c r="D135" s="19" t="s">
        <v>267</v>
      </c>
      <c r="E135" s="13">
        <v>66.0</v>
      </c>
      <c r="F135" s="19">
        <v>3332.0</v>
      </c>
      <c r="G135" s="19">
        <v>173.0</v>
      </c>
    </row>
    <row r="136">
      <c r="A136" s="41">
        <v>44420.0</v>
      </c>
      <c r="B136" s="19">
        <v>7.22005383E8</v>
      </c>
      <c r="C136" s="19" t="s">
        <v>259</v>
      </c>
      <c r="D136" s="19" t="s">
        <v>267</v>
      </c>
      <c r="E136" s="13">
        <v>37.0</v>
      </c>
      <c r="F136" s="19">
        <v>1826.0</v>
      </c>
      <c r="G136" s="19">
        <v>104.0</v>
      </c>
    </row>
    <row r="137">
      <c r="A137" s="41">
        <v>44423.0</v>
      </c>
      <c r="B137" s="19">
        <v>9.90389184E8</v>
      </c>
      <c r="C137" s="19" t="s">
        <v>259</v>
      </c>
      <c r="D137" s="19" t="s">
        <v>268</v>
      </c>
      <c r="E137" s="13">
        <v>32.0</v>
      </c>
      <c r="F137" s="19">
        <v>7297.0</v>
      </c>
      <c r="G137" s="19">
        <v>80.0</v>
      </c>
    </row>
    <row r="138">
      <c r="A138" s="41">
        <v>44422.0</v>
      </c>
      <c r="B138" s="19">
        <v>9.90389184E8</v>
      </c>
      <c r="C138" s="19" t="s">
        <v>259</v>
      </c>
      <c r="D138" s="19" t="s">
        <v>268</v>
      </c>
      <c r="E138" s="13">
        <v>15.0</v>
      </c>
      <c r="F138" s="19">
        <v>5549.0</v>
      </c>
      <c r="G138" s="19">
        <v>56.0</v>
      </c>
    </row>
    <row r="139">
      <c r="A139" s="41">
        <v>44413.0</v>
      </c>
      <c r="B139" s="19">
        <v>9.90389184E8</v>
      </c>
      <c r="C139" s="19" t="s">
        <v>259</v>
      </c>
      <c r="D139" s="19" t="s">
        <v>268</v>
      </c>
      <c r="E139" s="13">
        <v>17.0</v>
      </c>
      <c r="F139" s="19">
        <v>6722.0</v>
      </c>
      <c r="G139" s="19">
        <v>74.0</v>
      </c>
    </row>
    <row r="140">
      <c r="A140" s="41">
        <v>44416.0</v>
      </c>
      <c r="B140" s="19">
        <v>9.90389184E8</v>
      </c>
      <c r="C140" s="19" t="s">
        <v>259</v>
      </c>
      <c r="D140" s="19" t="s">
        <v>268</v>
      </c>
      <c r="E140" s="13">
        <v>23.0</v>
      </c>
      <c r="F140" s="19">
        <v>6761.0</v>
      </c>
      <c r="G140" s="19">
        <v>77.0</v>
      </c>
    </row>
    <row r="141">
      <c r="A141" s="41">
        <v>44421.0</v>
      </c>
      <c r="B141" s="19">
        <v>9.90389184E8</v>
      </c>
      <c r="C141" s="19" t="s">
        <v>259</v>
      </c>
      <c r="D141" s="19" t="s">
        <v>268</v>
      </c>
      <c r="E141" s="13">
        <v>14.0</v>
      </c>
      <c r="F141" s="19">
        <v>5297.0</v>
      </c>
      <c r="G141" s="19">
        <v>58.0</v>
      </c>
    </row>
    <row r="142">
      <c r="A142" s="41">
        <v>44417.0</v>
      </c>
      <c r="B142" s="19">
        <v>9.90389184E8</v>
      </c>
      <c r="C142" s="19" t="s">
        <v>259</v>
      </c>
      <c r="D142" s="19" t="s">
        <v>268</v>
      </c>
      <c r="E142" s="13">
        <v>18.0</v>
      </c>
      <c r="F142" s="19">
        <v>6271.0</v>
      </c>
      <c r="G142" s="19">
        <v>62.0</v>
      </c>
    </row>
    <row r="143">
      <c r="A143" s="41">
        <v>44411.0</v>
      </c>
      <c r="B143" s="19">
        <v>9.90389184E8</v>
      </c>
      <c r="C143" s="19" t="s">
        <v>259</v>
      </c>
      <c r="D143" s="19" t="s">
        <v>268</v>
      </c>
      <c r="E143" s="13">
        <v>16.0</v>
      </c>
      <c r="F143" s="19">
        <v>6045.0</v>
      </c>
      <c r="G143" s="19">
        <v>66.0</v>
      </c>
    </row>
    <row r="144">
      <c r="A144" s="41">
        <v>44410.0</v>
      </c>
      <c r="B144" s="19">
        <v>9.90389184E8</v>
      </c>
      <c r="C144" s="19" t="s">
        <v>259</v>
      </c>
      <c r="D144" s="19" t="s">
        <v>268</v>
      </c>
      <c r="E144" s="13">
        <v>18.0</v>
      </c>
      <c r="F144" s="19">
        <v>6202.0</v>
      </c>
      <c r="G144" s="19">
        <v>59.0</v>
      </c>
    </row>
    <row r="145">
      <c r="A145" s="41">
        <v>44420.0</v>
      </c>
      <c r="B145" s="19">
        <v>9.90389184E8</v>
      </c>
      <c r="C145" s="19" t="s">
        <v>259</v>
      </c>
      <c r="D145" s="19" t="s">
        <v>268</v>
      </c>
      <c r="E145" s="13">
        <v>13.0</v>
      </c>
      <c r="F145" s="19">
        <v>5204.0</v>
      </c>
      <c r="G145" s="19">
        <v>47.0</v>
      </c>
    </row>
    <row r="146">
      <c r="A146" s="41">
        <v>44419.0</v>
      </c>
      <c r="B146" s="19">
        <v>9.90389184E8</v>
      </c>
      <c r="C146" s="19" t="s">
        <v>259</v>
      </c>
      <c r="D146" s="19" t="s">
        <v>268</v>
      </c>
      <c r="E146" s="13">
        <v>16.0</v>
      </c>
      <c r="F146" s="19">
        <v>5272.0</v>
      </c>
      <c r="G146" s="19">
        <v>53.0</v>
      </c>
    </row>
    <row r="147">
      <c r="A147" s="41">
        <v>44414.0</v>
      </c>
      <c r="B147" s="19">
        <v>9.90389184E8</v>
      </c>
      <c r="C147" s="19" t="s">
        <v>259</v>
      </c>
      <c r="D147" s="19" t="s">
        <v>268</v>
      </c>
      <c r="E147" s="13">
        <v>15.0</v>
      </c>
      <c r="F147" s="19">
        <v>5749.0</v>
      </c>
      <c r="G147" s="19">
        <v>54.0</v>
      </c>
    </row>
    <row r="148">
      <c r="A148" s="41">
        <v>44412.0</v>
      </c>
      <c r="B148" s="19">
        <v>9.90389184E8</v>
      </c>
      <c r="C148" s="19" t="s">
        <v>259</v>
      </c>
      <c r="D148" s="19" t="s">
        <v>268</v>
      </c>
      <c r="E148" s="13">
        <v>22.0</v>
      </c>
      <c r="F148" s="19">
        <v>6815.0</v>
      </c>
      <c r="G148" s="19">
        <v>63.0</v>
      </c>
    </row>
    <row r="149">
      <c r="A149" s="41">
        <v>44418.0</v>
      </c>
      <c r="B149" s="19">
        <v>9.90389184E8</v>
      </c>
      <c r="C149" s="19" t="s">
        <v>259</v>
      </c>
      <c r="D149" s="19" t="s">
        <v>268</v>
      </c>
      <c r="E149" s="13">
        <v>16.0</v>
      </c>
      <c r="F149" s="19">
        <v>6001.0</v>
      </c>
      <c r="G149" s="19">
        <v>58.0</v>
      </c>
    </row>
    <row r="150">
      <c r="A150" s="41">
        <v>44415.0</v>
      </c>
      <c r="B150" s="19">
        <v>9.90389184E8</v>
      </c>
      <c r="C150" s="19" t="s">
        <v>259</v>
      </c>
      <c r="D150" s="19" t="s">
        <v>268</v>
      </c>
      <c r="E150" s="13">
        <v>18.0</v>
      </c>
      <c r="F150" s="19">
        <v>6682.0</v>
      </c>
      <c r="G150" s="19">
        <v>55.0</v>
      </c>
    </row>
    <row r="151">
      <c r="A151" s="41">
        <v>44409.0</v>
      </c>
      <c r="B151" s="19">
        <v>9.90389184E8</v>
      </c>
      <c r="C151" s="19" t="s">
        <v>259</v>
      </c>
      <c r="D151" s="19" t="s">
        <v>268</v>
      </c>
      <c r="E151" s="13">
        <v>20.0</v>
      </c>
      <c r="F151" s="19">
        <v>6166.0</v>
      </c>
      <c r="G151" s="19">
        <v>71.0</v>
      </c>
    </row>
    <row r="152">
      <c r="A152" s="41">
        <v>44413.0</v>
      </c>
      <c r="B152" s="19">
        <v>1.554932079E9</v>
      </c>
      <c r="C152" s="19" t="s">
        <v>259</v>
      </c>
      <c r="D152" s="19" t="s">
        <v>269</v>
      </c>
      <c r="E152" s="13">
        <v>45.0</v>
      </c>
      <c r="F152" s="19">
        <v>17957.0</v>
      </c>
      <c r="G152" s="19">
        <v>173.0</v>
      </c>
    </row>
    <row r="153">
      <c r="A153" s="41">
        <v>44411.0</v>
      </c>
      <c r="B153" s="19">
        <v>1.554932079E9</v>
      </c>
      <c r="C153" s="19" t="s">
        <v>259</v>
      </c>
      <c r="D153" s="19" t="s">
        <v>269</v>
      </c>
      <c r="E153" s="13">
        <v>51.0</v>
      </c>
      <c r="F153" s="19">
        <v>23030.0</v>
      </c>
      <c r="G153" s="19">
        <v>180.0</v>
      </c>
    </row>
    <row r="154">
      <c r="A154" s="41">
        <v>44409.0</v>
      </c>
      <c r="B154" s="19">
        <v>1.554932079E9</v>
      </c>
      <c r="C154" s="19" t="s">
        <v>259</v>
      </c>
      <c r="D154" s="19" t="s">
        <v>269</v>
      </c>
      <c r="E154" s="13">
        <v>50.0</v>
      </c>
      <c r="F154" s="19">
        <v>23220.0</v>
      </c>
      <c r="G154" s="19">
        <v>185.0</v>
      </c>
    </row>
    <row r="155">
      <c r="A155" s="41">
        <v>44419.0</v>
      </c>
      <c r="B155" s="19">
        <v>1.554932079E9</v>
      </c>
      <c r="C155" s="19" t="s">
        <v>259</v>
      </c>
      <c r="D155" s="19" t="s">
        <v>269</v>
      </c>
      <c r="E155" s="13">
        <v>54.0</v>
      </c>
      <c r="F155" s="19">
        <v>23457.0</v>
      </c>
      <c r="G155" s="19">
        <v>193.0</v>
      </c>
    </row>
    <row r="156">
      <c r="A156" s="41">
        <v>44420.0</v>
      </c>
      <c r="B156" s="19">
        <v>1.554932079E9</v>
      </c>
      <c r="C156" s="19" t="s">
        <v>259</v>
      </c>
      <c r="D156" s="19" t="s">
        <v>269</v>
      </c>
      <c r="E156" s="13">
        <v>53.0</v>
      </c>
      <c r="F156" s="19">
        <v>21358.0</v>
      </c>
      <c r="G156" s="19">
        <v>198.0</v>
      </c>
    </row>
    <row r="157">
      <c r="A157" s="41">
        <v>44414.0</v>
      </c>
      <c r="B157" s="19">
        <v>1.554932079E9</v>
      </c>
      <c r="C157" s="19" t="s">
        <v>259</v>
      </c>
      <c r="D157" s="19" t="s">
        <v>269</v>
      </c>
      <c r="E157" s="13">
        <v>58.0</v>
      </c>
      <c r="F157" s="19">
        <v>21264.0</v>
      </c>
      <c r="G157" s="19">
        <v>188.0</v>
      </c>
    </row>
    <row r="158">
      <c r="A158" s="41">
        <v>44415.0</v>
      </c>
      <c r="B158" s="19">
        <v>1.554932079E9</v>
      </c>
      <c r="C158" s="19" t="s">
        <v>259</v>
      </c>
      <c r="D158" s="19" t="s">
        <v>269</v>
      </c>
      <c r="E158" s="13">
        <v>55.0</v>
      </c>
      <c r="F158" s="19">
        <v>23480.0</v>
      </c>
      <c r="G158" s="19">
        <v>204.0</v>
      </c>
    </row>
    <row r="159">
      <c r="A159" s="41">
        <v>44421.0</v>
      </c>
      <c r="B159" s="19">
        <v>1.554932079E9</v>
      </c>
      <c r="C159" s="19" t="s">
        <v>259</v>
      </c>
      <c r="D159" s="19" t="s">
        <v>269</v>
      </c>
      <c r="E159" s="13">
        <v>44.0</v>
      </c>
      <c r="F159" s="19">
        <v>21663.0</v>
      </c>
      <c r="G159" s="19">
        <v>173.0</v>
      </c>
    </row>
    <row r="160">
      <c r="A160" s="41">
        <v>44410.0</v>
      </c>
      <c r="B160" s="19">
        <v>1.554932079E9</v>
      </c>
      <c r="C160" s="19" t="s">
        <v>259</v>
      </c>
      <c r="D160" s="19" t="s">
        <v>269</v>
      </c>
      <c r="E160" s="13">
        <v>54.0</v>
      </c>
      <c r="F160" s="19">
        <v>20884.0</v>
      </c>
      <c r="G160" s="19">
        <v>171.0</v>
      </c>
    </row>
    <row r="161">
      <c r="A161" s="41">
        <v>44417.0</v>
      </c>
      <c r="B161" s="19">
        <v>1.554932079E9</v>
      </c>
      <c r="C161" s="19" t="s">
        <v>259</v>
      </c>
      <c r="D161" s="19" t="s">
        <v>269</v>
      </c>
      <c r="E161" s="13">
        <v>53.0</v>
      </c>
      <c r="F161" s="19">
        <v>20751.0</v>
      </c>
      <c r="G161" s="19">
        <v>174.0</v>
      </c>
    </row>
    <row r="162">
      <c r="A162" s="41">
        <v>44423.0</v>
      </c>
      <c r="B162" s="19">
        <v>1.554932079E9</v>
      </c>
      <c r="C162" s="19" t="s">
        <v>259</v>
      </c>
      <c r="D162" s="19" t="s">
        <v>269</v>
      </c>
      <c r="E162" s="13">
        <v>59.0</v>
      </c>
      <c r="F162" s="19">
        <v>22916.0</v>
      </c>
      <c r="G162" s="19">
        <v>218.0</v>
      </c>
    </row>
    <row r="163">
      <c r="A163" s="41">
        <v>44422.0</v>
      </c>
      <c r="B163" s="19">
        <v>1.554932079E9</v>
      </c>
      <c r="C163" s="19" t="s">
        <v>259</v>
      </c>
      <c r="D163" s="19" t="s">
        <v>269</v>
      </c>
      <c r="E163" s="13">
        <v>38.0</v>
      </c>
      <c r="F163" s="19">
        <v>17699.0</v>
      </c>
      <c r="G163" s="19">
        <v>145.0</v>
      </c>
    </row>
    <row r="164">
      <c r="A164" s="41">
        <v>44418.0</v>
      </c>
      <c r="B164" s="19">
        <v>1.554932079E9</v>
      </c>
      <c r="C164" s="19" t="s">
        <v>259</v>
      </c>
      <c r="D164" s="19" t="s">
        <v>269</v>
      </c>
      <c r="E164" s="13">
        <v>53.0</v>
      </c>
      <c r="F164" s="19">
        <v>20653.0</v>
      </c>
      <c r="G164" s="19">
        <v>194.0</v>
      </c>
    </row>
    <row r="165">
      <c r="A165" s="41">
        <v>44412.0</v>
      </c>
      <c r="B165" s="19">
        <v>1.554932079E9</v>
      </c>
      <c r="C165" s="19" t="s">
        <v>259</v>
      </c>
      <c r="D165" s="19" t="s">
        <v>269</v>
      </c>
      <c r="E165" s="13">
        <v>50.0</v>
      </c>
      <c r="F165" s="19">
        <v>20982.0</v>
      </c>
      <c r="G165" s="19">
        <v>179.0</v>
      </c>
    </row>
    <row r="166">
      <c r="A166" s="41">
        <v>44416.0</v>
      </c>
      <c r="B166" s="19">
        <v>1.554932079E9</v>
      </c>
      <c r="C166" s="19" t="s">
        <v>259</v>
      </c>
      <c r="D166" s="19" t="s">
        <v>269</v>
      </c>
      <c r="E166" s="13">
        <v>68.0</v>
      </c>
      <c r="F166" s="19">
        <v>27221.0</v>
      </c>
      <c r="G166" s="19">
        <v>237.0</v>
      </c>
    </row>
    <row r="167">
      <c r="A167" s="41">
        <v>44410.0</v>
      </c>
      <c r="B167" s="19">
        <v>1.554932109E9</v>
      </c>
      <c r="C167" s="19" t="s">
        <v>259</v>
      </c>
      <c r="D167" s="19" t="s">
        <v>270</v>
      </c>
      <c r="E167" s="13">
        <v>29.0</v>
      </c>
      <c r="F167" s="19">
        <v>7862.0</v>
      </c>
      <c r="G167" s="19">
        <v>72.0</v>
      </c>
    </row>
    <row r="168">
      <c r="A168" s="41">
        <v>44418.0</v>
      </c>
      <c r="B168" s="19">
        <v>1.554932109E9</v>
      </c>
      <c r="C168" s="19" t="s">
        <v>259</v>
      </c>
      <c r="D168" s="19" t="s">
        <v>270</v>
      </c>
      <c r="E168" s="13">
        <v>43.0</v>
      </c>
      <c r="F168" s="19">
        <v>13580.0</v>
      </c>
      <c r="G168" s="19">
        <v>115.0</v>
      </c>
    </row>
    <row r="169">
      <c r="A169" s="41">
        <v>44417.0</v>
      </c>
      <c r="B169" s="19">
        <v>1.554932109E9</v>
      </c>
      <c r="C169" s="19" t="s">
        <v>259</v>
      </c>
      <c r="D169" s="19" t="s">
        <v>270</v>
      </c>
      <c r="E169" s="13">
        <v>37.0</v>
      </c>
      <c r="F169" s="19">
        <v>11636.0</v>
      </c>
      <c r="G169" s="19">
        <v>101.0</v>
      </c>
    </row>
    <row r="170">
      <c r="A170" s="41">
        <v>44413.0</v>
      </c>
      <c r="B170" s="19">
        <v>1.554932109E9</v>
      </c>
      <c r="C170" s="19" t="s">
        <v>259</v>
      </c>
      <c r="D170" s="19" t="s">
        <v>270</v>
      </c>
      <c r="E170" s="13">
        <v>37.0</v>
      </c>
      <c r="F170" s="19">
        <v>11931.0</v>
      </c>
      <c r="G170" s="19">
        <v>106.0</v>
      </c>
    </row>
    <row r="171">
      <c r="A171" s="41">
        <v>44421.0</v>
      </c>
      <c r="B171" s="19">
        <v>1.554932109E9</v>
      </c>
      <c r="C171" s="19" t="s">
        <v>259</v>
      </c>
      <c r="D171" s="19" t="s">
        <v>270</v>
      </c>
      <c r="E171" s="13">
        <v>106.0</v>
      </c>
      <c r="F171" s="19">
        <v>35534.0</v>
      </c>
      <c r="G171" s="19">
        <v>320.0</v>
      </c>
    </row>
    <row r="172">
      <c r="A172" s="41">
        <v>44415.0</v>
      </c>
      <c r="B172" s="19">
        <v>1.554932109E9</v>
      </c>
      <c r="C172" s="19" t="s">
        <v>259</v>
      </c>
      <c r="D172" s="19" t="s">
        <v>270</v>
      </c>
      <c r="E172" s="13">
        <v>36.0</v>
      </c>
      <c r="F172" s="19">
        <v>12288.0</v>
      </c>
      <c r="G172" s="19">
        <v>110.0</v>
      </c>
    </row>
    <row r="173">
      <c r="A173" s="41">
        <v>44423.0</v>
      </c>
      <c r="B173" s="19">
        <v>1.554932109E9</v>
      </c>
      <c r="C173" s="19" t="s">
        <v>259</v>
      </c>
      <c r="D173" s="19" t="s">
        <v>270</v>
      </c>
      <c r="E173" s="13">
        <v>106.0</v>
      </c>
      <c r="F173" s="19">
        <v>33164.0</v>
      </c>
      <c r="G173" s="19">
        <v>351.0</v>
      </c>
    </row>
    <row r="174">
      <c r="A174" s="41">
        <v>44411.0</v>
      </c>
      <c r="B174" s="19">
        <v>1.554932109E9</v>
      </c>
      <c r="C174" s="19" t="s">
        <v>259</v>
      </c>
      <c r="D174" s="19" t="s">
        <v>270</v>
      </c>
      <c r="E174" s="13">
        <v>29.0</v>
      </c>
      <c r="F174" s="19">
        <v>9152.0</v>
      </c>
      <c r="G174" s="19">
        <v>77.0</v>
      </c>
    </row>
    <row r="175">
      <c r="A175" s="41">
        <v>44409.0</v>
      </c>
      <c r="B175" s="19">
        <v>1.554932109E9</v>
      </c>
      <c r="C175" s="19" t="s">
        <v>259</v>
      </c>
      <c r="D175" s="19" t="s">
        <v>270</v>
      </c>
      <c r="E175" s="13">
        <v>28.0</v>
      </c>
      <c r="F175" s="19">
        <v>8114.0</v>
      </c>
      <c r="G175" s="19">
        <v>74.0</v>
      </c>
    </row>
    <row r="176">
      <c r="A176" s="41">
        <v>44420.0</v>
      </c>
      <c r="B176" s="19">
        <v>1.554932109E9</v>
      </c>
      <c r="C176" s="19" t="s">
        <v>259</v>
      </c>
      <c r="D176" s="19" t="s">
        <v>270</v>
      </c>
      <c r="E176" s="13">
        <v>66.0</v>
      </c>
      <c r="F176" s="19">
        <v>20738.0</v>
      </c>
      <c r="G176" s="19">
        <v>189.0</v>
      </c>
    </row>
    <row r="177">
      <c r="A177" s="41">
        <v>44414.0</v>
      </c>
      <c r="B177" s="19">
        <v>1.554932109E9</v>
      </c>
      <c r="C177" s="19" t="s">
        <v>259</v>
      </c>
      <c r="D177" s="19" t="s">
        <v>270</v>
      </c>
      <c r="E177" s="13">
        <v>36.0</v>
      </c>
      <c r="F177" s="19">
        <v>13485.0</v>
      </c>
      <c r="G177" s="19">
        <v>122.0</v>
      </c>
    </row>
    <row r="178">
      <c r="A178" s="41">
        <v>44416.0</v>
      </c>
      <c r="B178" s="19">
        <v>1.554932109E9</v>
      </c>
      <c r="C178" s="19" t="s">
        <v>259</v>
      </c>
      <c r="D178" s="19" t="s">
        <v>270</v>
      </c>
      <c r="E178" s="13">
        <v>36.0</v>
      </c>
      <c r="F178" s="19">
        <v>10301.0</v>
      </c>
      <c r="G178" s="19">
        <v>97.0</v>
      </c>
    </row>
    <row r="179">
      <c r="A179" s="41">
        <v>44412.0</v>
      </c>
      <c r="B179" s="19">
        <v>1.554932109E9</v>
      </c>
      <c r="C179" s="19" t="s">
        <v>259</v>
      </c>
      <c r="D179" s="19" t="s">
        <v>270</v>
      </c>
      <c r="E179" s="13">
        <v>28.0</v>
      </c>
      <c r="F179" s="19">
        <v>9798.0</v>
      </c>
      <c r="G179" s="19">
        <v>80.0</v>
      </c>
    </row>
    <row r="180">
      <c r="A180" s="41">
        <v>44419.0</v>
      </c>
      <c r="B180" s="19">
        <v>1.554932109E9</v>
      </c>
      <c r="C180" s="19" t="s">
        <v>259</v>
      </c>
      <c r="D180" s="19" t="s">
        <v>270</v>
      </c>
      <c r="E180" s="13">
        <v>67.0</v>
      </c>
      <c r="F180" s="19">
        <v>22241.0</v>
      </c>
      <c r="G180" s="19">
        <v>177.0</v>
      </c>
    </row>
    <row r="181">
      <c r="A181" s="41">
        <v>44422.0</v>
      </c>
      <c r="B181" s="19">
        <v>1.554932109E9</v>
      </c>
      <c r="C181" s="19" t="s">
        <v>259</v>
      </c>
      <c r="D181" s="19" t="s">
        <v>270</v>
      </c>
      <c r="E181" s="13">
        <v>106.0</v>
      </c>
      <c r="F181" s="19">
        <v>33015.0</v>
      </c>
      <c r="G181" s="19">
        <v>328.0</v>
      </c>
    </row>
    <row r="182">
      <c r="A182" s="41">
        <v>44422.0</v>
      </c>
      <c r="B182" s="19">
        <v>1.554932118E9</v>
      </c>
      <c r="C182" s="19" t="s">
        <v>259</v>
      </c>
      <c r="D182" s="19" t="s">
        <v>271</v>
      </c>
      <c r="E182" s="13">
        <v>88.0</v>
      </c>
      <c r="F182" s="19">
        <v>49613.0</v>
      </c>
      <c r="G182" s="19">
        <v>438.0</v>
      </c>
    </row>
    <row r="183">
      <c r="A183" s="41">
        <v>44415.0</v>
      </c>
      <c r="B183" s="19">
        <v>1.554932118E9</v>
      </c>
      <c r="C183" s="19" t="s">
        <v>259</v>
      </c>
      <c r="D183" s="19" t="s">
        <v>271</v>
      </c>
      <c r="E183" s="13">
        <v>123.0</v>
      </c>
      <c r="F183" s="19">
        <v>63398.0</v>
      </c>
      <c r="G183" s="19">
        <v>553.0</v>
      </c>
    </row>
    <row r="184">
      <c r="A184" s="41">
        <v>44421.0</v>
      </c>
      <c r="B184" s="19">
        <v>1.554932118E9</v>
      </c>
      <c r="C184" s="19" t="s">
        <v>259</v>
      </c>
      <c r="D184" s="19" t="s">
        <v>271</v>
      </c>
      <c r="E184" s="13">
        <v>102.0</v>
      </c>
      <c r="F184" s="19">
        <v>53098.0</v>
      </c>
      <c r="G184" s="19">
        <v>476.0</v>
      </c>
    </row>
    <row r="185">
      <c r="A185" s="41">
        <v>44412.0</v>
      </c>
      <c r="B185" s="19">
        <v>1.554932118E9</v>
      </c>
      <c r="C185" s="19" t="s">
        <v>259</v>
      </c>
      <c r="D185" s="19" t="s">
        <v>271</v>
      </c>
      <c r="E185" s="13">
        <v>41.0</v>
      </c>
      <c r="F185" s="19">
        <v>22225.0</v>
      </c>
      <c r="G185" s="19">
        <v>203.0</v>
      </c>
    </row>
    <row r="186">
      <c r="A186" s="41">
        <v>44413.0</v>
      </c>
      <c r="B186" s="19">
        <v>1.554932118E9</v>
      </c>
      <c r="C186" s="19" t="s">
        <v>259</v>
      </c>
      <c r="D186" s="19" t="s">
        <v>271</v>
      </c>
      <c r="E186" s="13">
        <v>41.0</v>
      </c>
      <c r="F186" s="19">
        <v>16568.0</v>
      </c>
      <c r="G186" s="19">
        <v>176.0</v>
      </c>
    </row>
    <row r="187">
      <c r="A187" s="41">
        <v>44409.0</v>
      </c>
      <c r="B187" s="19">
        <v>1.554932118E9</v>
      </c>
      <c r="C187" s="19" t="s">
        <v>259</v>
      </c>
      <c r="D187" s="19" t="s">
        <v>271</v>
      </c>
      <c r="E187" s="13">
        <v>42.0</v>
      </c>
      <c r="F187" s="19">
        <v>20877.0</v>
      </c>
      <c r="G187" s="19">
        <v>183.0</v>
      </c>
    </row>
    <row r="188">
      <c r="A188" s="41">
        <v>44419.0</v>
      </c>
      <c r="B188" s="19">
        <v>1.554932118E9</v>
      </c>
      <c r="C188" s="19" t="s">
        <v>259</v>
      </c>
      <c r="D188" s="19" t="s">
        <v>271</v>
      </c>
      <c r="E188" s="13">
        <v>115.0</v>
      </c>
      <c r="F188" s="19">
        <v>63094.0</v>
      </c>
      <c r="G188" s="19">
        <v>549.0</v>
      </c>
    </row>
    <row r="189">
      <c r="A189" s="41">
        <v>44416.0</v>
      </c>
      <c r="B189" s="19">
        <v>1.554932118E9</v>
      </c>
      <c r="C189" s="19" t="s">
        <v>259</v>
      </c>
      <c r="D189" s="19" t="s">
        <v>271</v>
      </c>
      <c r="E189" s="13">
        <v>117.0</v>
      </c>
      <c r="F189" s="19">
        <v>64279.0</v>
      </c>
      <c r="G189" s="19">
        <v>541.0</v>
      </c>
    </row>
    <row r="190">
      <c r="A190" s="41">
        <v>44411.0</v>
      </c>
      <c r="B190" s="19">
        <v>1.554932118E9</v>
      </c>
      <c r="C190" s="19" t="s">
        <v>259</v>
      </c>
      <c r="D190" s="19" t="s">
        <v>271</v>
      </c>
      <c r="E190" s="13">
        <v>42.0</v>
      </c>
      <c r="F190" s="19">
        <v>24152.0</v>
      </c>
      <c r="G190" s="19">
        <v>203.0</v>
      </c>
    </row>
    <row r="191">
      <c r="A191" s="41">
        <v>44410.0</v>
      </c>
      <c r="B191" s="19">
        <v>1.554932118E9</v>
      </c>
      <c r="C191" s="19" t="s">
        <v>259</v>
      </c>
      <c r="D191" s="19" t="s">
        <v>271</v>
      </c>
      <c r="E191" s="13">
        <v>43.0</v>
      </c>
      <c r="F191" s="19">
        <v>17560.0</v>
      </c>
      <c r="G191" s="19">
        <v>163.0</v>
      </c>
    </row>
    <row r="192">
      <c r="A192" s="41">
        <v>44414.0</v>
      </c>
      <c r="B192" s="19">
        <v>1.554932118E9</v>
      </c>
      <c r="C192" s="19" t="s">
        <v>259</v>
      </c>
      <c r="D192" s="19" t="s">
        <v>271</v>
      </c>
      <c r="E192" s="13">
        <v>85.0</v>
      </c>
      <c r="F192" s="19">
        <v>45907.0</v>
      </c>
      <c r="G192" s="19">
        <v>416.0</v>
      </c>
    </row>
    <row r="193">
      <c r="A193" s="41">
        <v>44420.0</v>
      </c>
      <c r="B193" s="19">
        <v>1.554932118E9</v>
      </c>
      <c r="C193" s="19" t="s">
        <v>259</v>
      </c>
      <c r="D193" s="19" t="s">
        <v>271</v>
      </c>
      <c r="E193" s="13">
        <v>112.0</v>
      </c>
      <c r="F193" s="19">
        <v>58751.0</v>
      </c>
      <c r="G193" s="19">
        <v>509.0</v>
      </c>
    </row>
    <row r="194">
      <c r="A194" s="41">
        <v>44423.0</v>
      </c>
      <c r="B194" s="19">
        <v>1.554932118E9</v>
      </c>
      <c r="C194" s="19" t="s">
        <v>259</v>
      </c>
      <c r="D194" s="19" t="s">
        <v>271</v>
      </c>
      <c r="E194" s="13">
        <v>109.0</v>
      </c>
      <c r="F194" s="19">
        <v>55986.0</v>
      </c>
      <c r="G194" s="19">
        <v>494.0</v>
      </c>
    </row>
    <row r="195">
      <c r="A195" s="41">
        <v>44418.0</v>
      </c>
      <c r="B195" s="19">
        <v>1.554932118E9</v>
      </c>
      <c r="C195" s="19" t="s">
        <v>259</v>
      </c>
      <c r="D195" s="19" t="s">
        <v>271</v>
      </c>
      <c r="E195" s="13">
        <v>116.0</v>
      </c>
      <c r="F195" s="19">
        <v>62129.0</v>
      </c>
      <c r="G195" s="19">
        <v>540.0</v>
      </c>
    </row>
    <row r="196">
      <c r="A196" s="41">
        <v>44417.0</v>
      </c>
      <c r="B196" s="19">
        <v>1.554932118E9</v>
      </c>
      <c r="C196" s="19" t="s">
        <v>259</v>
      </c>
      <c r="D196" s="19" t="s">
        <v>271</v>
      </c>
      <c r="E196" s="13">
        <v>112.0</v>
      </c>
      <c r="F196" s="19">
        <v>53192.0</v>
      </c>
      <c r="G196" s="19">
        <v>467.0</v>
      </c>
    </row>
    <row r="197">
      <c r="A197" s="41">
        <v>44420.0</v>
      </c>
      <c r="B197" s="19">
        <v>1.554932127E9</v>
      </c>
      <c r="C197" s="19" t="s">
        <v>259</v>
      </c>
      <c r="D197" s="19" t="s">
        <v>272</v>
      </c>
      <c r="E197" s="13">
        <v>31.0</v>
      </c>
      <c r="F197" s="19">
        <v>11953.0</v>
      </c>
      <c r="G197" s="19">
        <v>111.0</v>
      </c>
    </row>
    <row r="198">
      <c r="A198" s="41">
        <v>44421.0</v>
      </c>
      <c r="B198" s="19">
        <v>1.554932127E9</v>
      </c>
      <c r="C198" s="19" t="s">
        <v>259</v>
      </c>
      <c r="D198" s="19" t="s">
        <v>272</v>
      </c>
      <c r="E198" s="13">
        <v>32.0</v>
      </c>
      <c r="F198" s="19">
        <v>13440.0</v>
      </c>
      <c r="G198" s="19">
        <v>125.0</v>
      </c>
    </row>
    <row r="199">
      <c r="A199" s="41">
        <v>44414.0</v>
      </c>
      <c r="B199" s="19">
        <v>1.554932127E9</v>
      </c>
      <c r="C199" s="19" t="s">
        <v>259</v>
      </c>
      <c r="D199" s="19" t="s">
        <v>272</v>
      </c>
      <c r="E199" s="13">
        <v>41.0</v>
      </c>
      <c r="F199" s="19">
        <v>17606.0</v>
      </c>
      <c r="G199" s="19">
        <v>163.0</v>
      </c>
    </row>
    <row r="200">
      <c r="A200" s="41">
        <v>44418.0</v>
      </c>
      <c r="B200" s="19">
        <v>1.554932127E9</v>
      </c>
      <c r="C200" s="19" t="s">
        <v>259</v>
      </c>
      <c r="D200" s="19" t="s">
        <v>272</v>
      </c>
      <c r="E200" s="13">
        <v>45.0</v>
      </c>
      <c r="F200" s="19">
        <v>17197.0</v>
      </c>
      <c r="G200" s="19">
        <v>161.0</v>
      </c>
    </row>
    <row r="201">
      <c r="A201" s="41">
        <v>44417.0</v>
      </c>
      <c r="B201" s="19">
        <v>1.554932127E9</v>
      </c>
      <c r="C201" s="19" t="s">
        <v>259</v>
      </c>
      <c r="D201" s="19" t="s">
        <v>272</v>
      </c>
      <c r="E201" s="13">
        <v>56.0</v>
      </c>
      <c r="F201" s="19">
        <v>22850.0</v>
      </c>
      <c r="G201" s="19">
        <v>190.0</v>
      </c>
    </row>
    <row r="202">
      <c r="A202" s="41">
        <v>44409.0</v>
      </c>
      <c r="B202" s="19">
        <v>1.554932127E9</v>
      </c>
      <c r="C202" s="19" t="s">
        <v>259</v>
      </c>
      <c r="D202" s="19" t="s">
        <v>272</v>
      </c>
      <c r="E202" s="13">
        <v>30.0</v>
      </c>
      <c r="F202" s="19">
        <v>10095.0</v>
      </c>
      <c r="G202" s="19">
        <v>100.0</v>
      </c>
    </row>
    <row r="203">
      <c r="A203" s="41">
        <v>44419.0</v>
      </c>
      <c r="B203" s="19">
        <v>1.554932127E9</v>
      </c>
      <c r="C203" s="19" t="s">
        <v>259</v>
      </c>
      <c r="D203" s="19" t="s">
        <v>272</v>
      </c>
      <c r="E203" s="13">
        <v>36.0</v>
      </c>
      <c r="F203" s="19">
        <v>14141.0</v>
      </c>
      <c r="G203" s="19">
        <v>140.0</v>
      </c>
    </row>
    <row r="204">
      <c r="A204" s="41">
        <v>44411.0</v>
      </c>
      <c r="B204" s="19">
        <v>1.554932127E9</v>
      </c>
      <c r="C204" s="19" t="s">
        <v>259</v>
      </c>
      <c r="D204" s="19" t="s">
        <v>272</v>
      </c>
      <c r="E204" s="13">
        <v>31.0</v>
      </c>
      <c r="F204" s="19">
        <v>12698.0</v>
      </c>
      <c r="G204" s="19">
        <v>111.0</v>
      </c>
    </row>
    <row r="205">
      <c r="A205" s="41">
        <v>44412.0</v>
      </c>
      <c r="B205" s="19">
        <v>1.554932127E9</v>
      </c>
      <c r="C205" s="19" t="s">
        <v>259</v>
      </c>
      <c r="D205" s="19" t="s">
        <v>272</v>
      </c>
      <c r="E205" s="13">
        <v>29.0</v>
      </c>
      <c r="F205" s="19">
        <v>10824.0</v>
      </c>
      <c r="G205" s="19">
        <v>91.0</v>
      </c>
    </row>
    <row r="206">
      <c r="A206" s="41">
        <v>44415.0</v>
      </c>
      <c r="B206" s="19">
        <v>1.554932127E9</v>
      </c>
      <c r="C206" s="19" t="s">
        <v>259</v>
      </c>
      <c r="D206" s="19" t="s">
        <v>272</v>
      </c>
      <c r="E206" s="13">
        <v>60.0</v>
      </c>
      <c r="F206" s="19">
        <v>22991.0</v>
      </c>
      <c r="G206" s="19">
        <v>215.0</v>
      </c>
    </row>
    <row r="207">
      <c r="A207" s="41">
        <v>44413.0</v>
      </c>
      <c r="B207" s="19">
        <v>1.554932127E9</v>
      </c>
      <c r="C207" s="19" t="s">
        <v>259</v>
      </c>
      <c r="D207" s="19" t="s">
        <v>272</v>
      </c>
      <c r="E207" s="13">
        <v>51.0</v>
      </c>
      <c r="F207" s="19">
        <v>19261.0</v>
      </c>
      <c r="G207" s="19">
        <v>165.0</v>
      </c>
    </row>
    <row r="208">
      <c r="A208" s="41">
        <v>44422.0</v>
      </c>
      <c r="B208" s="19">
        <v>1.554932127E9</v>
      </c>
      <c r="C208" s="19" t="s">
        <v>259</v>
      </c>
      <c r="D208" s="19" t="s">
        <v>272</v>
      </c>
      <c r="E208" s="13">
        <v>27.0</v>
      </c>
      <c r="F208" s="19">
        <v>10991.0</v>
      </c>
      <c r="G208" s="19">
        <v>112.0</v>
      </c>
    </row>
    <row r="209">
      <c r="A209" s="41">
        <v>44423.0</v>
      </c>
      <c r="B209" s="19">
        <v>1.554932127E9</v>
      </c>
      <c r="C209" s="19" t="s">
        <v>259</v>
      </c>
      <c r="D209" s="19" t="s">
        <v>272</v>
      </c>
      <c r="E209" s="13">
        <v>32.0</v>
      </c>
      <c r="F209" s="19">
        <v>12934.0</v>
      </c>
      <c r="G209" s="19">
        <v>136.0</v>
      </c>
    </row>
    <row r="210">
      <c r="A210" s="41">
        <v>44416.0</v>
      </c>
      <c r="B210" s="19">
        <v>1.554932127E9</v>
      </c>
      <c r="C210" s="19" t="s">
        <v>259</v>
      </c>
      <c r="D210" s="19" t="s">
        <v>272</v>
      </c>
      <c r="E210" s="13">
        <v>69.0</v>
      </c>
      <c r="F210" s="19">
        <v>27518.0</v>
      </c>
      <c r="G210" s="19">
        <v>252.0</v>
      </c>
    </row>
    <row r="211">
      <c r="A211" s="41">
        <v>44410.0</v>
      </c>
      <c r="B211" s="19">
        <v>1.554932127E9</v>
      </c>
      <c r="C211" s="19" t="s">
        <v>259</v>
      </c>
      <c r="D211" s="19" t="s">
        <v>272</v>
      </c>
      <c r="E211" s="13">
        <v>31.0</v>
      </c>
      <c r="F211" s="19">
        <v>11616.0</v>
      </c>
      <c r="G211" s="19">
        <v>108.0</v>
      </c>
    </row>
    <row r="212">
      <c r="A212" s="41">
        <v>44410.0</v>
      </c>
      <c r="B212" s="19">
        <v>1.568687993E9</v>
      </c>
      <c r="C212" s="19" t="s">
        <v>259</v>
      </c>
      <c r="D212" s="19" t="s">
        <v>273</v>
      </c>
      <c r="E212" s="13">
        <v>183.0</v>
      </c>
      <c r="F212" s="19">
        <v>8819.0</v>
      </c>
      <c r="G212" s="19">
        <v>494.0</v>
      </c>
    </row>
    <row r="213">
      <c r="A213" s="41">
        <v>44414.0</v>
      </c>
      <c r="B213" s="19">
        <v>1.568687993E9</v>
      </c>
      <c r="C213" s="19" t="s">
        <v>259</v>
      </c>
      <c r="D213" s="19" t="s">
        <v>273</v>
      </c>
      <c r="E213" s="13">
        <v>176.0</v>
      </c>
      <c r="F213" s="19">
        <v>8232.0</v>
      </c>
      <c r="G213" s="19">
        <v>480.0</v>
      </c>
    </row>
    <row r="214">
      <c r="A214" s="41">
        <v>44417.0</v>
      </c>
      <c r="B214" s="19">
        <v>1.568687993E9</v>
      </c>
      <c r="C214" s="19" t="s">
        <v>259</v>
      </c>
      <c r="D214" s="19" t="s">
        <v>273</v>
      </c>
      <c r="E214" s="13">
        <v>141.0</v>
      </c>
      <c r="F214" s="19">
        <v>7343.0</v>
      </c>
      <c r="G214" s="19">
        <v>393.0</v>
      </c>
    </row>
    <row r="215">
      <c r="A215" s="41">
        <v>44415.0</v>
      </c>
      <c r="B215" s="19">
        <v>1.568687993E9</v>
      </c>
      <c r="C215" s="19" t="s">
        <v>259</v>
      </c>
      <c r="D215" s="19" t="s">
        <v>273</v>
      </c>
      <c r="E215" s="13">
        <v>178.0</v>
      </c>
      <c r="F215" s="19">
        <v>8987.0</v>
      </c>
      <c r="G215" s="19">
        <v>520.0</v>
      </c>
    </row>
    <row r="216">
      <c r="A216" s="41">
        <v>44411.0</v>
      </c>
      <c r="B216" s="19">
        <v>1.568687993E9</v>
      </c>
      <c r="C216" s="19" t="s">
        <v>259</v>
      </c>
      <c r="D216" s="19" t="s">
        <v>273</v>
      </c>
      <c r="E216" s="13">
        <v>180.0</v>
      </c>
      <c r="F216" s="19">
        <v>7948.0</v>
      </c>
      <c r="G216" s="19">
        <v>466.0</v>
      </c>
    </row>
    <row r="217">
      <c r="A217" s="41">
        <v>44409.0</v>
      </c>
      <c r="B217" s="19">
        <v>1.568687993E9</v>
      </c>
      <c r="C217" s="19" t="s">
        <v>259</v>
      </c>
      <c r="D217" s="19" t="s">
        <v>273</v>
      </c>
      <c r="E217" s="13">
        <v>218.0</v>
      </c>
      <c r="F217" s="19">
        <v>10854.0</v>
      </c>
      <c r="G217" s="19">
        <v>581.0</v>
      </c>
    </row>
    <row r="218">
      <c r="A218" s="41">
        <v>44413.0</v>
      </c>
      <c r="B218" s="19">
        <v>1.568687993E9</v>
      </c>
      <c r="C218" s="19" t="s">
        <v>259</v>
      </c>
      <c r="D218" s="19" t="s">
        <v>273</v>
      </c>
      <c r="E218" s="13">
        <v>197.0</v>
      </c>
      <c r="F218" s="19">
        <v>8742.0</v>
      </c>
      <c r="G218" s="19">
        <v>522.0</v>
      </c>
    </row>
    <row r="219">
      <c r="A219" s="41">
        <v>44419.0</v>
      </c>
      <c r="B219" s="19">
        <v>1.568687993E9</v>
      </c>
      <c r="C219" s="19" t="s">
        <v>259</v>
      </c>
      <c r="D219" s="19" t="s">
        <v>273</v>
      </c>
      <c r="E219" s="13">
        <v>109.0</v>
      </c>
      <c r="F219" s="19">
        <v>5333.0</v>
      </c>
      <c r="G219" s="19">
        <v>309.0</v>
      </c>
    </row>
    <row r="220">
      <c r="A220" s="41">
        <v>44416.0</v>
      </c>
      <c r="B220" s="19">
        <v>1.568687993E9</v>
      </c>
      <c r="C220" s="19" t="s">
        <v>259</v>
      </c>
      <c r="D220" s="19" t="s">
        <v>273</v>
      </c>
      <c r="E220" s="13">
        <v>161.0</v>
      </c>
      <c r="F220" s="19">
        <v>8300.0</v>
      </c>
      <c r="G220" s="19">
        <v>457.0</v>
      </c>
    </row>
    <row r="221">
      <c r="A221" s="41">
        <v>44420.0</v>
      </c>
      <c r="B221" s="19">
        <v>1.568687993E9</v>
      </c>
      <c r="C221" s="19" t="s">
        <v>259</v>
      </c>
      <c r="D221" s="19" t="s">
        <v>273</v>
      </c>
      <c r="E221" s="13">
        <v>125.0</v>
      </c>
      <c r="F221" s="19">
        <v>5975.0</v>
      </c>
      <c r="G221" s="19">
        <v>346.0</v>
      </c>
    </row>
    <row r="222">
      <c r="A222" s="41">
        <v>44422.0</v>
      </c>
      <c r="B222" s="19">
        <v>1.568687993E9</v>
      </c>
      <c r="C222" s="19" t="s">
        <v>259</v>
      </c>
      <c r="D222" s="19" t="s">
        <v>273</v>
      </c>
      <c r="E222" s="13">
        <v>160.0</v>
      </c>
      <c r="F222" s="19">
        <v>6664.0</v>
      </c>
      <c r="G222" s="19">
        <v>432.0</v>
      </c>
    </row>
    <row r="223">
      <c r="A223" s="41">
        <v>44421.0</v>
      </c>
      <c r="B223" s="19">
        <v>1.568687993E9</v>
      </c>
      <c r="C223" s="19" t="s">
        <v>259</v>
      </c>
      <c r="D223" s="19" t="s">
        <v>273</v>
      </c>
      <c r="E223" s="13">
        <v>163.0</v>
      </c>
      <c r="F223" s="19">
        <v>7000.0</v>
      </c>
      <c r="G223" s="19">
        <v>452.0</v>
      </c>
    </row>
    <row r="224">
      <c r="A224" s="41">
        <v>44418.0</v>
      </c>
      <c r="B224" s="19">
        <v>1.568687993E9</v>
      </c>
      <c r="C224" s="19" t="s">
        <v>259</v>
      </c>
      <c r="D224" s="19" t="s">
        <v>273</v>
      </c>
      <c r="E224" s="13">
        <v>115.0</v>
      </c>
      <c r="F224" s="19">
        <v>5843.0</v>
      </c>
      <c r="G224" s="19">
        <v>324.0</v>
      </c>
    </row>
    <row r="225">
      <c r="A225" s="41">
        <v>44423.0</v>
      </c>
      <c r="B225" s="19">
        <v>1.568687993E9</v>
      </c>
      <c r="C225" s="19" t="s">
        <v>259</v>
      </c>
      <c r="D225" s="19" t="s">
        <v>273</v>
      </c>
      <c r="E225" s="13">
        <v>178.0</v>
      </c>
      <c r="F225" s="19">
        <v>6752.0</v>
      </c>
      <c r="G225" s="19">
        <v>451.0</v>
      </c>
    </row>
    <row r="226">
      <c r="A226" s="41">
        <v>44412.0</v>
      </c>
      <c r="B226" s="19">
        <v>1.568687993E9</v>
      </c>
      <c r="C226" s="19" t="s">
        <v>259</v>
      </c>
      <c r="D226" s="19" t="s">
        <v>273</v>
      </c>
      <c r="E226" s="13">
        <v>170.0</v>
      </c>
      <c r="F226" s="19">
        <v>8759.0</v>
      </c>
      <c r="G226" s="19">
        <v>488.0</v>
      </c>
    </row>
    <row r="227">
      <c r="A227" s="41">
        <v>44419.0</v>
      </c>
      <c r="B227" s="19">
        <v>6.467292947E9</v>
      </c>
      <c r="C227" s="19" t="s">
        <v>259</v>
      </c>
      <c r="D227" s="19" t="s">
        <v>274</v>
      </c>
      <c r="E227" s="13">
        <v>81.0</v>
      </c>
      <c r="F227" s="19">
        <v>41000.0</v>
      </c>
      <c r="G227" s="19">
        <v>398.0</v>
      </c>
    </row>
    <row r="228">
      <c r="A228" s="41">
        <v>44410.0</v>
      </c>
      <c r="B228" s="19">
        <v>6.467292947E9</v>
      </c>
      <c r="C228" s="19" t="s">
        <v>259</v>
      </c>
      <c r="D228" s="19" t="s">
        <v>274</v>
      </c>
      <c r="E228" s="13">
        <v>39.0</v>
      </c>
      <c r="F228" s="19">
        <v>18878.0</v>
      </c>
      <c r="G228" s="19">
        <v>163.0</v>
      </c>
    </row>
    <row r="229">
      <c r="A229" s="41">
        <v>44412.0</v>
      </c>
      <c r="B229" s="19">
        <v>6.467292947E9</v>
      </c>
      <c r="C229" s="19" t="s">
        <v>259</v>
      </c>
      <c r="D229" s="19" t="s">
        <v>274</v>
      </c>
      <c r="E229" s="13">
        <v>35.0</v>
      </c>
      <c r="F229" s="19">
        <v>18612.0</v>
      </c>
      <c r="G229" s="19">
        <v>157.0</v>
      </c>
    </row>
    <row r="230">
      <c r="A230" s="41">
        <v>44421.0</v>
      </c>
      <c r="B230" s="19">
        <v>6.467292947E9</v>
      </c>
      <c r="C230" s="19" t="s">
        <v>259</v>
      </c>
      <c r="D230" s="19" t="s">
        <v>274</v>
      </c>
      <c r="E230" s="13">
        <v>47.0</v>
      </c>
      <c r="F230" s="19">
        <v>28231.0</v>
      </c>
      <c r="G230" s="19">
        <v>284.0</v>
      </c>
    </row>
    <row r="231">
      <c r="A231" s="41">
        <v>44420.0</v>
      </c>
      <c r="B231" s="19">
        <v>6.467292947E9</v>
      </c>
      <c r="C231" s="19" t="s">
        <v>259</v>
      </c>
      <c r="D231" s="19" t="s">
        <v>274</v>
      </c>
      <c r="E231" s="13">
        <v>64.0</v>
      </c>
      <c r="F231" s="19">
        <v>33812.0</v>
      </c>
      <c r="G231" s="19">
        <v>331.0</v>
      </c>
    </row>
    <row r="232">
      <c r="A232" s="41">
        <v>44415.0</v>
      </c>
      <c r="B232" s="19">
        <v>6.467292947E9</v>
      </c>
      <c r="C232" s="19" t="s">
        <v>259</v>
      </c>
      <c r="D232" s="19" t="s">
        <v>274</v>
      </c>
      <c r="E232" s="13">
        <v>81.0</v>
      </c>
      <c r="F232" s="19">
        <v>46862.0</v>
      </c>
      <c r="G232" s="19">
        <v>472.0</v>
      </c>
    </row>
    <row r="233">
      <c r="A233" s="41">
        <v>44413.0</v>
      </c>
      <c r="B233" s="19">
        <v>6.467292947E9</v>
      </c>
      <c r="C233" s="19" t="s">
        <v>259</v>
      </c>
      <c r="D233" s="19" t="s">
        <v>274</v>
      </c>
      <c r="E233" s="13">
        <v>35.0</v>
      </c>
      <c r="F233" s="19">
        <v>16349.0</v>
      </c>
      <c r="G233" s="19">
        <v>175.0</v>
      </c>
    </row>
    <row r="234">
      <c r="A234" s="41">
        <v>44409.0</v>
      </c>
      <c r="B234" s="19">
        <v>6.467292947E9</v>
      </c>
      <c r="C234" s="19" t="s">
        <v>259</v>
      </c>
      <c r="D234" s="19" t="s">
        <v>274</v>
      </c>
      <c r="E234" s="13">
        <v>36.0</v>
      </c>
      <c r="F234" s="19">
        <v>18563.0</v>
      </c>
      <c r="G234" s="19">
        <v>161.0</v>
      </c>
    </row>
    <row r="235">
      <c r="A235" s="41">
        <v>44414.0</v>
      </c>
      <c r="B235" s="19">
        <v>6.467292947E9</v>
      </c>
      <c r="C235" s="19" t="s">
        <v>259</v>
      </c>
      <c r="D235" s="19" t="s">
        <v>274</v>
      </c>
      <c r="E235" s="13">
        <v>53.0</v>
      </c>
      <c r="F235" s="19">
        <v>31014.0</v>
      </c>
      <c r="G235" s="19">
        <v>309.0</v>
      </c>
    </row>
    <row r="236">
      <c r="A236" s="41">
        <v>44417.0</v>
      </c>
      <c r="B236" s="19">
        <v>6.467292947E9</v>
      </c>
      <c r="C236" s="19" t="s">
        <v>259</v>
      </c>
      <c r="D236" s="19" t="s">
        <v>274</v>
      </c>
      <c r="E236" s="13">
        <v>73.0</v>
      </c>
      <c r="F236" s="19">
        <v>34127.0</v>
      </c>
      <c r="G236" s="19">
        <v>311.0</v>
      </c>
    </row>
    <row r="237">
      <c r="A237" s="41">
        <v>44418.0</v>
      </c>
      <c r="B237" s="19">
        <v>6.467292947E9</v>
      </c>
      <c r="C237" s="19" t="s">
        <v>259</v>
      </c>
      <c r="D237" s="19" t="s">
        <v>274</v>
      </c>
      <c r="E237" s="13">
        <v>79.0</v>
      </c>
      <c r="F237" s="19">
        <v>38129.0</v>
      </c>
      <c r="G237" s="19">
        <v>371.0</v>
      </c>
    </row>
    <row r="238">
      <c r="A238" s="41">
        <v>44423.0</v>
      </c>
      <c r="B238" s="19">
        <v>6.467292947E9</v>
      </c>
      <c r="C238" s="19" t="s">
        <v>259</v>
      </c>
      <c r="D238" s="19" t="s">
        <v>274</v>
      </c>
      <c r="E238" s="13">
        <v>61.0</v>
      </c>
      <c r="F238" s="19">
        <v>37347.0</v>
      </c>
      <c r="G238" s="19">
        <v>341.0</v>
      </c>
    </row>
    <row r="239">
      <c r="A239" s="41">
        <v>44411.0</v>
      </c>
      <c r="B239" s="19">
        <v>6.467292947E9</v>
      </c>
      <c r="C239" s="19" t="s">
        <v>259</v>
      </c>
      <c r="D239" s="19" t="s">
        <v>274</v>
      </c>
      <c r="E239" s="13">
        <v>36.0</v>
      </c>
      <c r="F239" s="19">
        <v>17351.0</v>
      </c>
      <c r="G239" s="19">
        <v>157.0</v>
      </c>
    </row>
    <row r="240">
      <c r="A240" s="41">
        <v>44422.0</v>
      </c>
      <c r="B240" s="19">
        <v>6.467292947E9</v>
      </c>
      <c r="C240" s="19" t="s">
        <v>259</v>
      </c>
      <c r="D240" s="19" t="s">
        <v>274</v>
      </c>
      <c r="E240" s="13">
        <v>51.0</v>
      </c>
      <c r="F240" s="19">
        <v>28325.0</v>
      </c>
      <c r="G240" s="19">
        <v>283.0</v>
      </c>
    </row>
    <row r="241">
      <c r="A241" s="41">
        <v>44416.0</v>
      </c>
      <c r="B241" s="19">
        <v>6.467292947E9</v>
      </c>
      <c r="C241" s="19" t="s">
        <v>259</v>
      </c>
      <c r="D241" s="19" t="s">
        <v>274</v>
      </c>
      <c r="E241" s="13">
        <v>82.0</v>
      </c>
      <c r="F241" s="19">
        <v>44538.0</v>
      </c>
      <c r="G241" s="19">
        <v>404.0</v>
      </c>
    </row>
    <row r="242">
      <c r="A242" s="41">
        <v>44421.0</v>
      </c>
      <c r="B242" s="19">
        <v>6.866111472E9</v>
      </c>
      <c r="C242" s="19" t="s">
        <v>259</v>
      </c>
      <c r="D242" s="19" t="s">
        <v>275</v>
      </c>
      <c r="E242" s="13">
        <v>114.0</v>
      </c>
      <c r="F242" s="19">
        <v>49674.0</v>
      </c>
      <c r="G242" s="19">
        <v>372.0</v>
      </c>
    </row>
    <row r="243">
      <c r="A243" s="41">
        <v>44414.0</v>
      </c>
      <c r="B243" s="19">
        <v>6.866111472E9</v>
      </c>
      <c r="C243" s="19" t="s">
        <v>259</v>
      </c>
      <c r="D243" s="19" t="s">
        <v>275</v>
      </c>
      <c r="E243" s="13">
        <v>95.0</v>
      </c>
      <c r="F243" s="19">
        <v>41168.0</v>
      </c>
      <c r="G243" s="19">
        <v>315.0</v>
      </c>
    </row>
    <row r="244">
      <c r="A244" s="41">
        <v>44418.0</v>
      </c>
      <c r="B244" s="19">
        <v>6.866111472E9</v>
      </c>
      <c r="C244" s="19" t="s">
        <v>259</v>
      </c>
      <c r="D244" s="19" t="s">
        <v>275</v>
      </c>
      <c r="E244" s="13">
        <v>91.0</v>
      </c>
      <c r="F244" s="19">
        <v>38703.0</v>
      </c>
      <c r="G244" s="19">
        <v>306.0</v>
      </c>
    </row>
    <row r="245">
      <c r="A245" s="41">
        <v>44412.0</v>
      </c>
      <c r="B245" s="19">
        <v>6.866111472E9</v>
      </c>
      <c r="C245" s="19" t="s">
        <v>259</v>
      </c>
      <c r="D245" s="19" t="s">
        <v>275</v>
      </c>
      <c r="E245" s="13">
        <v>110.0</v>
      </c>
      <c r="F245" s="19">
        <v>45983.0</v>
      </c>
      <c r="G245" s="19">
        <v>359.0</v>
      </c>
    </row>
    <row r="246">
      <c r="A246" s="41">
        <v>44415.0</v>
      </c>
      <c r="B246" s="19">
        <v>6.866111472E9</v>
      </c>
      <c r="C246" s="19" t="s">
        <v>259</v>
      </c>
      <c r="D246" s="19" t="s">
        <v>275</v>
      </c>
      <c r="E246" s="13">
        <v>83.0</v>
      </c>
      <c r="F246" s="19">
        <v>37216.0</v>
      </c>
      <c r="G246" s="19">
        <v>285.0</v>
      </c>
    </row>
    <row r="247">
      <c r="A247" s="41">
        <v>44413.0</v>
      </c>
      <c r="B247" s="19">
        <v>6.866111472E9</v>
      </c>
      <c r="C247" s="19" t="s">
        <v>259</v>
      </c>
      <c r="D247" s="19" t="s">
        <v>275</v>
      </c>
      <c r="E247" s="13">
        <v>91.0</v>
      </c>
      <c r="F247" s="19">
        <v>37322.0</v>
      </c>
      <c r="G247" s="19">
        <v>302.0</v>
      </c>
    </row>
    <row r="248">
      <c r="A248" s="41">
        <v>44416.0</v>
      </c>
      <c r="B248" s="19">
        <v>6.866111472E9</v>
      </c>
      <c r="C248" s="19" t="s">
        <v>259</v>
      </c>
      <c r="D248" s="19" t="s">
        <v>275</v>
      </c>
      <c r="E248" s="13">
        <v>106.0</v>
      </c>
      <c r="F248" s="19">
        <v>43708.0</v>
      </c>
      <c r="G248" s="19">
        <v>324.0</v>
      </c>
    </row>
    <row r="249">
      <c r="A249" s="41">
        <v>44423.0</v>
      </c>
      <c r="B249" s="19">
        <v>6.866111472E9</v>
      </c>
      <c r="C249" s="19" t="s">
        <v>259</v>
      </c>
      <c r="D249" s="19" t="s">
        <v>275</v>
      </c>
      <c r="E249" s="13">
        <v>114.0</v>
      </c>
      <c r="F249" s="19">
        <v>50555.0</v>
      </c>
      <c r="G249" s="19">
        <v>389.0</v>
      </c>
    </row>
    <row r="250">
      <c r="A250" s="41">
        <v>44419.0</v>
      </c>
      <c r="B250" s="19">
        <v>6.866111472E9</v>
      </c>
      <c r="C250" s="19" t="s">
        <v>259</v>
      </c>
      <c r="D250" s="19" t="s">
        <v>275</v>
      </c>
      <c r="E250" s="13">
        <v>102.0</v>
      </c>
      <c r="F250" s="19">
        <v>47494.0</v>
      </c>
      <c r="G250" s="19">
        <v>347.0</v>
      </c>
    </row>
    <row r="251">
      <c r="A251" s="41">
        <v>44409.0</v>
      </c>
      <c r="B251" s="19">
        <v>6.866111472E9</v>
      </c>
      <c r="C251" s="19" t="s">
        <v>259</v>
      </c>
      <c r="D251" s="19" t="s">
        <v>275</v>
      </c>
      <c r="E251" s="13">
        <v>109.0</v>
      </c>
      <c r="F251" s="19">
        <v>40257.0</v>
      </c>
      <c r="G251" s="19">
        <v>320.0</v>
      </c>
    </row>
    <row r="252">
      <c r="A252" s="41">
        <v>44410.0</v>
      </c>
      <c r="B252" s="19">
        <v>6.866111472E9</v>
      </c>
      <c r="C252" s="19" t="s">
        <v>259</v>
      </c>
      <c r="D252" s="19" t="s">
        <v>275</v>
      </c>
      <c r="E252" s="13">
        <v>113.0</v>
      </c>
      <c r="F252" s="19">
        <v>43387.0</v>
      </c>
      <c r="G252" s="19">
        <v>352.0</v>
      </c>
    </row>
    <row r="253">
      <c r="A253" s="41">
        <v>44417.0</v>
      </c>
      <c r="B253" s="19">
        <v>6.866111472E9</v>
      </c>
      <c r="C253" s="19" t="s">
        <v>259</v>
      </c>
      <c r="D253" s="19" t="s">
        <v>275</v>
      </c>
      <c r="E253" s="13">
        <v>99.0</v>
      </c>
      <c r="F253" s="19">
        <v>37343.0</v>
      </c>
      <c r="G253" s="19">
        <v>306.0</v>
      </c>
    </row>
    <row r="254">
      <c r="A254" s="41">
        <v>44420.0</v>
      </c>
      <c r="B254" s="19">
        <v>6.866111472E9</v>
      </c>
      <c r="C254" s="19" t="s">
        <v>259</v>
      </c>
      <c r="D254" s="19" t="s">
        <v>275</v>
      </c>
      <c r="E254" s="13">
        <v>94.0</v>
      </c>
      <c r="F254" s="19">
        <v>43018.0</v>
      </c>
      <c r="G254" s="19">
        <v>316.0</v>
      </c>
    </row>
    <row r="255">
      <c r="A255" s="41">
        <v>44422.0</v>
      </c>
      <c r="B255" s="19">
        <v>6.866111472E9</v>
      </c>
      <c r="C255" s="19" t="s">
        <v>259</v>
      </c>
      <c r="D255" s="19" t="s">
        <v>275</v>
      </c>
      <c r="E255" s="13">
        <v>96.0</v>
      </c>
      <c r="F255" s="19">
        <v>45180.0</v>
      </c>
      <c r="G255" s="19">
        <v>339.0</v>
      </c>
    </row>
    <row r="256">
      <c r="A256" s="41">
        <v>44411.0</v>
      </c>
      <c r="B256" s="19">
        <v>6.866111472E9</v>
      </c>
      <c r="C256" s="19" t="s">
        <v>259</v>
      </c>
      <c r="D256" s="19" t="s">
        <v>275</v>
      </c>
      <c r="E256" s="13">
        <v>98.0</v>
      </c>
      <c r="F256" s="19">
        <v>41161.0</v>
      </c>
      <c r="G256" s="19">
        <v>327.0</v>
      </c>
    </row>
    <row r="257">
      <c r="A257" s="41">
        <v>44414.0</v>
      </c>
      <c r="B257" s="19">
        <v>6.872271806E9</v>
      </c>
      <c r="C257" s="19" t="s">
        <v>259</v>
      </c>
      <c r="D257" s="19" t="s">
        <v>276</v>
      </c>
      <c r="E257" s="13">
        <v>80.0</v>
      </c>
      <c r="F257" s="19">
        <v>34227.0</v>
      </c>
      <c r="G257" s="19">
        <v>321.0</v>
      </c>
    </row>
    <row r="258">
      <c r="A258" s="41">
        <v>44423.0</v>
      </c>
      <c r="B258" s="19">
        <v>6.872271806E9</v>
      </c>
      <c r="C258" s="19" t="s">
        <v>259</v>
      </c>
      <c r="D258" s="19" t="s">
        <v>276</v>
      </c>
      <c r="E258" s="13">
        <v>144.0</v>
      </c>
      <c r="F258" s="19">
        <v>52403.0</v>
      </c>
      <c r="G258" s="19">
        <v>488.0</v>
      </c>
    </row>
    <row r="259">
      <c r="A259" s="41">
        <v>44417.0</v>
      </c>
      <c r="B259" s="19">
        <v>6.872271806E9</v>
      </c>
      <c r="C259" s="19" t="s">
        <v>259</v>
      </c>
      <c r="D259" s="19" t="s">
        <v>276</v>
      </c>
      <c r="E259" s="13">
        <v>103.0</v>
      </c>
      <c r="F259" s="19">
        <v>37787.0</v>
      </c>
      <c r="G259" s="19">
        <v>353.0</v>
      </c>
    </row>
    <row r="260">
      <c r="A260" s="41">
        <v>44418.0</v>
      </c>
      <c r="B260" s="19">
        <v>6.872271806E9</v>
      </c>
      <c r="C260" s="19" t="s">
        <v>259</v>
      </c>
      <c r="D260" s="19" t="s">
        <v>276</v>
      </c>
      <c r="E260" s="13">
        <v>109.0</v>
      </c>
      <c r="F260" s="19">
        <v>39798.0</v>
      </c>
      <c r="G260" s="19">
        <v>385.0</v>
      </c>
    </row>
    <row r="261">
      <c r="A261" s="41">
        <v>44409.0</v>
      </c>
      <c r="B261" s="19">
        <v>6.872271806E9</v>
      </c>
      <c r="C261" s="19" t="s">
        <v>259</v>
      </c>
      <c r="D261" s="19" t="s">
        <v>276</v>
      </c>
      <c r="E261" s="13">
        <v>133.0</v>
      </c>
      <c r="F261" s="19">
        <v>46600.0</v>
      </c>
      <c r="G261" s="19">
        <v>435.0</v>
      </c>
    </row>
    <row r="262">
      <c r="A262" s="41">
        <v>44419.0</v>
      </c>
      <c r="B262" s="19">
        <v>6.872271806E9</v>
      </c>
      <c r="C262" s="19" t="s">
        <v>259</v>
      </c>
      <c r="D262" s="19" t="s">
        <v>276</v>
      </c>
      <c r="E262" s="13">
        <v>106.0</v>
      </c>
      <c r="F262" s="19">
        <v>40535.0</v>
      </c>
      <c r="G262" s="19">
        <v>365.0</v>
      </c>
    </row>
    <row r="263">
      <c r="A263" s="41">
        <v>44420.0</v>
      </c>
      <c r="B263" s="19">
        <v>6.872271806E9</v>
      </c>
      <c r="C263" s="19" t="s">
        <v>259</v>
      </c>
      <c r="D263" s="19" t="s">
        <v>276</v>
      </c>
      <c r="E263" s="13">
        <v>95.0</v>
      </c>
      <c r="F263" s="19">
        <v>35884.0</v>
      </c>
      <c r="G263" s="19">
        <v>319.0</v>
      </c>
    </row>
    <row r="264">
      <c r="A264" s="41">
        <v>44416.0</v>
      </c>
      <c r="B264" s="19">
        <v>6.872271806E9</v>
      </c>
      <c r="C264" s="19" t="s">
        <v>259</v>
      </c>
      <c r="D264" s="19" t="s">
        <v>276</v>
      </c>
      <c r="E264" s="13">
        <v>124.0</v>
      </c>
      <c r="F264" s="19">
        <v>45014.0</v>
      </c>
      <c r="G264" s="19">
        <v>425.0</v>
      </c>
    </row>
    <row r="265">
      <c r="A265" s="41">
        <v>44411.0</v>
      </c>
      <c r="B265" s="19">
        <v>6.872271806E9</v>
      </c>
      <c r="C265" s="19" t="s">
        <v>259</v>
      </c>
      <c r="D265" s="19" t="s">
        <v>276</v>
      </c>
      <c r="E265" s="13">
        <v>116.0</v>
      </c>
      <c r="F265" s="19">
        <v>40852.0</v>
      </c>
      <c r="G265" s="19">
        <v>393.0</v>
      </c>
    </row>
    <row r="266">
      <c r="A266" s="41">
        <v>44413.0</v>
      </c>
      <c r="B266" s="19">
        <v>6.872271806E9</v>
      </c>
      <c r="C266" s="19" t="s">
        <v>259</v>
      </c>
      <c r="D266" s="19" t="s">
        <v>276</v>
      </c>
      <c r="E266" s="13">
        <v>83.0</v>
      </c>
      <c r="F266" s="19">
        <v>31880.0</v>
      </c>
      <c r="G266" s="19">
        <v>307.0</v>
      </c>
    </row>
    <row r="267">
      <c r="A267" s="41">
        <v>44422.0</v>
      </c>
      <c r="B267" s="19">
        <v>6.872271806E9</v>
      </c>
      <c r="C267" s="19" t="s">
        <v>259</v>
      </c>
      <c r="D267" s="19" t="s">
        <v>276</v>
      </c>
      <c r="E267" s="13">
        <v>89.0</v>
      </c>
      <c r="F267" s="19">
        <v>35692.0</v>
      </c>
      <c r="G267" s="19">
        <v>329.0</v>
      </c>
    </row>
    <row r="268">
      <c r="A268" s="41">
        <v>44412.0</v>
      </c>
      <c r="B268" s="19">
        <v>6.872271806E9</v>
      </c>
      <c r="C268" s="19" t="s">
        <v>259</v>
      </c>
      <c r="D268" s="19" t="s">
        <v>276</v>
      </c>
      <c r="E268" s="13">
        <v>113.0</v>
      </c>
      <c r="F268" s="19">
        <v>47623.0</v>
      </c>
      <c r="G268" s="19">
        <v>417.0</v>
      </c>
    </row>
    <row r="269">
      <c r="A269" s="41">
        <v>44410.0</v>
      </c>
      <c r="B269" s="19">
        <v>6.872271806E9</v>
      </c>
      <c r="C269" s="19" t="s">
        <v>259</v>
      </c>
      <c r="D269" s="19" t="s">
        <v>276</v>
      </c>
      <c r="E269" s="13">
        <v>101.0</v>
      </c>
      <c r="F269" s="19">
        <v>34923.0</v>
      </c>
      <c r="G269" s="19">
        <v>325.0</v>
      </c>
    </row>
    <row r="270">
      <c r="A270" s="41">
        <v>44421.0</v>
      </c>
      <c r="B270" s="19">
        <v>6.872271806E9</v>
      </c>
      <c r="C270" s="19" t="s">
        <v>259</v>
      </c>
      <c r="D270" s="19" t="s">
        <v>276</v>
      </c>
      <c r="E270" s="13">
        <v>87.0</v>
      </c>
      <c r="F270" s="19">
        <v>34503.0</v>
      </c>
      <c r="G270" s="19">
        <v>323.0</v>
      </c>
    </row>
    <row r="271">
      <c r="A271" s="41">
        <v>44415.0</v>
      </c>
      <c r="B271" s="19">
        <v>6.872271806E9</v>
      </c>
      <c r="C271" s="19" t="s">
        <v>259</v>
      </c>
      <c r="D271" s="19" t="s">
        <v>276</v>
      </c>
      <c r="E271" s="13">
        <v>127.0</v>
      </c>
      <c r="F271" s="19">
        <v>47011.0</v>
      </c>
      <c r="G271" s="19">
        <v>467.0</v>
      </c>
    </row>
    <row r="272">
      <c r="A272" s="41">
        <v>44411.0</v>
      </c>
      <c r="B272" s="19">
        <v>6.872355548E9</v>
      </c>
      <c r="C272" s="19" t="s">
        <v>259</v>
      </c>
      <c r="D272" s="19" t="s">
        <v>277</v>
      </c>
      <c r="E272" s="13">
        <v>88.0</v>
      </c>
      <c r="F272" s="19">
        <v>42482.0</v>
      </c>
      <c r="G272" s="19">
        <v>268.0</v>
      </c>
    </row>
    <row r="273">
      <c r="A273" s="41">
        <v>44422.0</v>
      </c>
      <c r="B273" s="19">
        <v>6.872355548E9</v>
      </c>
      <c r="C273" s="19" t="s">
        <v>259</v>
      </c>
      <c r="D273" s="19" t="s">
        <v>277</v>
      </c>
      <c r="E273" s="13">
        <v>30.0</v>
      </c>
      <c r="F273" s="19">
        <v>17363.0</v>
      </c>
      <c r="G273" s="19">
        <v>102.0</v>
      </c>
    </row>
    <row r="274">
      <c r="A274" s="41">
        <v>44419.0</v>
      </c>
      <c r="B274" s="19">
        <v>6.872355548E9</v>
      </c>
      <c r="C274" s="19" t="s">
        <v>259</v>
      </c>
      <c r="D274" s="19" t="s">
        <v>277</v>
      </c>
      <c r="E274" s="13">
        <v>46.0</v>
      </c>
      <c r="F274" s="19">
        <v>22918.0</v>
      </c>
      <c r="G274" s="19">
        <v>155.0</v>
      </c>
    </row>
    <row r="275">
      <c r="A275" s="41">
        <v>44418.0</v>
      </c>
      <c r="B275" s="19">
        <v>6.872355548E9</v>
      </c>
      <c r="C275" s="19" t="s">
        <v>259</v>
      </c>
      <c r="D275" s="19" t="s">
        <v>277</v>
      </c>
      <c r="E275" s="13">
        <v>38.0</v>
      </c>
      <c r="F275" s="19">
        <v>18767.0</v>
      </c>
      <c r="G275" s="19">
        <v>133.0</v>
      </c>
    </row>
    <row r="276">
      <c r="A276" s="41">
        <v>44417.0</v>
      </c>
      <c r="B276" s="19">
        <v>6.872355548E9</v>
      </c>
      <c r="C276" s="19" t="s">
        <v>259</v>
      </c>
      <c r="D276" s="19" t="s">
        <v>277</v>
      </c>
      <c r="E276" s="13">
        <v>53.0</v>
      </c>
      <c r="F276" s="19">
        <v>28402.0</v>
      </c>
      <c r="G276" s="19">
        <v>176.0</v>
      </c>
    </row>
    <row r="277">
      <c r="A277" s="41">
        <v>44421.0</v>
      </c>
      <c r="B277" s="19">
        <v>6.872355548E9</v>
      </c>
      <c r="C277" s="19" t="s">
        <v>259</v>
      </c>
      <c r="D277" s="19" t="s">
        <v>277</v>
      </c>
      <c r="E277" s="13">
        <v>39.0</v>
      </c>
      <c r="F277" s="19">
        <v>17800.0</v>
      </c>
      <c r="G277" s="19">
        <v>127.0</v>
      </c>
    </row>
    <row r="278">
      <c r="A278" s="41">
        <v>44420.0</v>
      </c>
      <c r="B278" s="19">
        <v>6.872355548E9</v>
      </c>
      <c r="C278" s="19" t="s">
        <v>259</v>
      </c>
      <c r="D278" s="19" t="s">
        <v>277</v>
      </c>
      <c r="E278" s="13">
        <v>38.0</v>
      </c>
      <c r="F278" s="19">
        <v>19909.0</v>
      </c>
      <c r="G278" s="19">
        <v>131.0</v>
      </c>
    </row>
    <row r="279">
      <c r="A279" s="41">
        <v>44423.0</v>
      </c>
      <c r="B279" s="19">
        <v>6.872355548E9</v>
      </c>
      <c r="C279" s="19" t="s">
        <v>259</v>
      </c>
      <c r="D279" s="19" t="s">
        <v>277</v>
      </c>
      <c r="E279" s="13">
        <v>43.0</v>
      </c>
      <c r="F279" s="19">
        <v>23726.0</v>
      </c>
      <c r="G279" s="19">
        <v>140.0</v>
      </c>
    </row>
    <row r="280">
      <c r="A280" s="41">
        <v>44412.0</v>
      </c>
      <c r="B280" s="19">
        <v>6.872355548E9</v>
      </c>
      <c r="C280" s="19" t="s">
        <v>259</v>
      </c>
      <c r="D280" s="19" t="s">
        <v>277</v>
      </c>
      <c r="E280" s="13">
        <v>97.0</v>
      </c>
      <c r="F280" s="19">
        <v>48460.0</v>
      </c>
      <c r="G280" s="19">
        <v>291.0</v>
      </c>
    </row>
    <row r="281">
      <c r="A281" s="41">
        <v>44415.0</v>
      </c>
      <c r="B281" s="19">
        <v>6.872355548E9</v>
      </c>
      <c r="C281" s="19" t="s">
        <v>259</v>
      </c>
      <c r="D281" s="19" t="s">
        <v>277</v>
      </c>
      <c r="E281" s="13">
        <v>92.0</v>
      </c>
      <c r="F281" s="19">
        <v>44315.0</v>
      </c>
      <c r="G281" s="19">
        <v>274.0</v>
      </c>
    </row>
    <row r="282">
      <c r="A282" s="41">
        <v>44413.0</v>
      </c>
      <c r="B282" s="19">
        <v>6.872355548E9</v>
      </c>
      <c r="C282" s="19" t="s">
        <v>259</v>
      </c>
      <c r="D282" s="19" t="s">
        <v>277</v>
      </c>
      <c r="E282" s="13">
        <v>72.0</v>
      </c>
      <c r="F282" s="19">
        <v>40288.0</v>
      </c>
      <c r="G282" s="19">
        <v>242.0</v>
      </c>
    </row>
    <row r="283">
      <c r="A283" s="41">
        <v>44409.0</v>
      </c>
      <c r="B283" s="19">
        <v>6.872355548E9</v>
      </c>
      <c r="C283" s="19" t="s">
        <v>259</v>
      </c>
      <c r="D283" s="19" t="s">
        <v>277</v>
      </c>
      <c r="E283" s="13">
        <v>57.0</v>
      </c>
      <c r="F283" s="19">
        <v>25891.0</v>
      </c>
      <c r="G283" s="19">
        <v>170.0</v>
      </c>
    </row>
    <row r="284">
      <c r="A284" s="41">
        <v>44414.0</v>
      </c>
      <c r="B284" s="19">
        <v>6.872355548E9</v>
      </c>
      <c r="C284" s="19" t="s">
        <v>259</v>
      </c>
      <c r="D284" s="19" t="s">
        <v>277</v>
      </c>
      <c r="E284" s="13">
        <v>84.0</v>
      </c>
      <c r="F284" s="19">
        <v>44647.0</v>
      </c>
      <c r="G284" s="19">
        <v>272.0</v>
      </c>
    </row>
    <row r="285">
      <c r="A285" s="41">
        <v>44416.0</v>
      </c>
      <c r="B285" s="19">
        <v>6.872355548E9</v>
      </c>
      <c r="C285" s="19" t="s">
        <v>259</v>
      </c>
      <c r="D285" s="19" t="s">
        <v>277</v>
      </c>
      <c r="E285" s="13">
        <v>82.0</v>
      </c>
      <c r="F285" s="19">
        <v>40286.0</v>
      </c>
      <c r="G285" s="19">
        <v>241.0</v>
      </c>
    </row>
    <row r="286">
      <c r="A286" s="41">
        <v>44410.0</v>
      </c>
      <c r="B286" s="19">
        <v>6.872355548E9</v>
      </c>
      <c r="C286" s="19" t="s">
        <v>259</v>
      </c>
      <c r="D286" s="19" t="s">
        <v>277</v>
      </c>
      <c r="E286" s="13">
        <v>68.0</v>
      </c>
      <c r="F286" s="19">
        <v>33755.0</v>
      </c>
      <c r="G286" s="19">
        <v>213.0</v>
      </c>
    </row>
    <row r="287">
      <c r="A287" s="41">
        <v>44417.0</v>
      </c>
      <c r="B287" s="19">
        <v>8.520906157E9</v>
      </c>
      <c r="C287" s="19" t="s">
        <v>259</v>
      </c>
      <c r="D287" s="19" t="s">
        <v>278</v>
      </c>
      <c r="E287" s="13">
        <v>576.0</v>
      </c>
      <c r="F287" s="19">
        <v>325877.0</v>
      </c>
      <c r="G287" s="19">
        <v>2204.0</v>
      </c>
    </row>
    <row r="288">
      <c r="A288" s="41">
        <v>44423.0</v>
      </c>
      <c r="B288" s="19">
        <v>8.520906157E9</v>
      </c>
      <c r="C288" s="19" t="s">
        <v>259</v>
      </c>
      <c r="D288" s="19" t="s">
        <v>278</v>
      </c>
      <c r="E288" s="13">
        <v>589.0</v>
      </c>
      <c r="F288" s="19">
        <v>313639.0</v>
      </c>
      <c r="G288" s="19">
        <v>2161.0</v>
      </c>
    </row>
    <row r="289">
      <c r="A289" s="41">
        <v>44416.0</v>
      </c>
      <c r="B289" s="19">
        <v>8.520906157E9</v>
      </c>
      <c r="C289" s="19" t="s">
        <v>259</v>
      </c>
      <c r="D289" s="19" t="s">
        <v>278</v>
      </c>
      <c r="E289" s="13">
        <v>569.0</v>
      </c>
      <c r="F289" s="19">
        <v>318643.0</v>
      </c>
      <c r="G289" s="19">
        <v>2138.0</v>
      </c>
    </row>
    <row r="290">
      <c r="A290" s="41">
        <v>44419.0</v>
      </c>
      <c r="B290" s="19">
        <v>8.520906157E9</v>
      </c>
      <c r="C290" s="19" t="s">
        <v>259</v>
      </c>
      <c r="D290" s="19" t="s">
        <v>278</v>
      </c>
      <c r="E290" s="13">
        <v>538.0</v>
      </c>
      <c r="F290" s="19">
        <v>287494.0</v>
      </c>
      <c r="G290" s="19">
        <v>1946.0</v>
      </c>
    </row>
    <row r="291">
      <c r="A291" s="41">
        <v>44411.0</v>
      </c>
      <c r="B291" s="19">
        <v>8.520906157E9</v>
      </c>
      <c r="C291" s="19" t="s">
        <v>259</v>
      </c>
      <c r="D291" s="19" t="s">
        <v>278</v>
      </c>
      <c r="E291" s="13">
        <v>665.0</v>
      </c>
      <c r="F291" s="19">
        <v>350144.0</v>
      </c>
      <c r="G291" s="19">
        <v>2584.0</v>
      </c>
    </row>
    <row r="292">
      <c r="A292" s="41">
        <v>44414.0</v>
      </c>
      <c r="B292" s="19">
        <v>8.520906157E9</v>
      </c>
      <c r="C292" s="19" t="s">
        <v>259</v>
      </c>
      <c r="D292" s="19" t="s">
        <v>278</v>
      </c>
      <c r="E292" s="13">
        <v>466.0</v>
      </c>
      <c r="F292" s="19">
        <v>271946.0</v>
      </c>
      <c r="G292" s="19">
        <v>1823.0</v>
      </c>
    </row>
    <row r="293">
      <c r="A293" s="41">
        <v>44409.0</v>
      </c>
      <c r="B293" s="19">
        <v>8.520906157E9</v>
      </c>
      <c r="C293" s="19" t="s">
        <v>259</v>
      </c>
      <c r="D293" s="19" t="s">
        <v>278</v>
      </c>
      <c r="E293" s="13">
        <v>761.0</v>
      </c>
      <c r="F293" s="19">
        <v>402036.0</v>
      </c>
      <c r="G293" s="19">
        <v>2814.0</v>
      </c>
    </row>
    <row r="294">
      <c r="A294" s="41">
        <v>44410.0</v>
      </c>
      <c r="B294" s="19">
        <v>8.520906157E9</v>
      </c>
      <c r="C294" s="19" t="s">
        <v>259</v>
      </c>
      <c r="D294" s="19" t="s">
        <v>278</v>
      </c>
      <c r="E294" s="13">
        <v>683.0</v>
      </c>
      <c r="F294" s="19">
        <v>374429.0</v>
      </c>
      <c r="G294" s="19">
        <v>2652.0</v>
      </c>
    </row>
    <row r="295">
      <c r="A295" s="41">
        <v>44413.0</v>
      </c>
      <c r="B295" s="19">
        <v>8.520906157E9</v>
      </c>
      <c r="C295" s="19" t="s">
        <v>259</v>
      </c>
      <c r="D295" s="19" t="s">
        <v>278</v>
      </c>
      <c r="E295" s="13">
        <v>520.0</v>
      </c>
      <c r="F295" s="19">
        <v>287575.0</v>
      </c>
      <c r="G295" s="19">
        <v>2120.0</v>
      </c>
    </row>
    <row r="296">
      <c r="A296" s="41">
        <v>44418.0</v>
      </c>
      <c r="B296" s="19">
        <v>8.520906157E9</v>
      </c>
      <c r="C296" s="19" t="s">
        <v>259</v>
      </c>
      <c r="D296" s="19" t="s">
        <v>278</v>
      </c>
      <c r="E296" s="13">
        <v>540.0</v>
      </c>
      <c r="F296" s="19">
        <v>295899.0</v>
      </c>
      <c r="G296" s="19">
        <v>1922.0</v>
      </c>
    </row>
    <row r="297">
      <c r="A297" s="41">
        <v>44421.0</v>
      </c>
      <c r="B297" s="19">
        <v>8.520906157E9</v>
      </c>
      <c r="C297" s="19" t="s">
        <v>259</v>
      </c>
      <c r="D297" s="19" t="s">
        <v>278</v>
      </c>
      <c r="E297" s="13">
        <v>396.0</v>
      </c>
      <c r="F297" s="19">
        <v>235237.0</v>
      </c>
      <c r="G297" s="19">
        <v>1538.0</v>
      </c>
    </row>
    <row r="298">
      <c r="A298" s="41">
        <v>44422.0</v>
      </c>
      <c r="B298" s="19">
        <v>8.520906157E9</v>
      </c>
      <c r="C298" s="19" t="s">
        <v>259</v>
      </c>
      <c r="D298" s="19" t="s">
        <v>278</v>
      </c>
      <c r="E298" s="13">
        <v>462.0</v>
      </c>
      <c r="F298" s="19">
        <v>268166.0</v>
      </c>
      <c r="G298" s="19">
        <v>1803.0</v>
      </c>
    </row>
    <row r="299">
      <c r="A299" s="41">
        <v>44412.0</v>
      </c>
      <c r="B299" s="19">
        <v>8.520906157E9</v>
      </c>
      <c r="C299" s="19" t="s">
        <v>259</v>
      </c>
      <c r="D299" s="19" t="s">
        <v>278</v>
      </c>
      <c r="E299" s="13">
        <v>647.0</v>
      </c>
      <c r="F299" s="19">
        <v>358882.0</v>
      </c>
      <c r="G299" s="19">
        <v>2514.0</v>
      </c>
    </row>
    <row r="300">
      <c r="A300" s="41">
        <v>44415.0</v>
      </c>
      <c r="B300" s="19">
        <v>8.520906157E9</v>
      </c>
      <c r="C300" s="19" t="s">
        <v>259</v>
      </c>
      <c r="D300" s="19" t="s">
        <v>278</v>
      </c>
      <c r="E300" s="13">
        <v>579.0</v>
      </c>
      <c r="F300" s="19">
        <v>319003.0</v>
      </c>
      <c r="G300" s="19">
        <v>2099.0</v>
      </c>
    </row>
    <row r="301">
      <c r="A301" s="41">
        <v>44420.0</v>
      </c>
      <c r="B301" s="19">
        <v>8.520906157E9</v>
      </c>
      <c r="C301" s="19" t="s">
        <v>259</v>
      </c>
      <c r="D301" s="19" t="s">
        <v>278</v>
      </c>
      <c r="E301" s="13">
        <v>438.0</v>
      </c>
      <c r="F301" s="19">
        <v>260138.0</v>
      </c>
      <c r="G301" s="19">
        <v>1745.0</v>
      </c>
    </row>
    <row r="302">
      <c r="A302" s="41">
        <v>44421.0</v>
      </c>
      <c r="B302" s="19">
        <v>1.0051737015E10</v>
      </c>
      <c r="C302" s="19" t="s">
        <v>259</v>
      </c>
      <c r="D302" s="19" t="s">
        <v>279</v>
      </c>
      <c r="E302" s="13">
        <v>16.0</v>
      </c>
      <c r="F302" s="19">
        <v>7575.0</v>
      </c>
      <c r="G302" s="19">
        <v>37.0</v>
      </c>
    </row>
    <row r="303">
      <c r="A303" s="41">
        <v>44414.0</v>
      </c>
      <c r="B303" s="19">
        <v>1.0051737015E10</v>
      </c>
      <c r="C303" s="19" t="s">
        <v>259</v>
      </c>
      <c r="D303" s="19" t="s">
        <v>279</v>
      </c>
      <c r="E303" s="13">
        <v>39.0</v>
      </c>
      <c r="F303" s="19">
        <v>20995.0</v>
      </c>
      <c r="G303" s="19">
        <v>92.0</v>
      </c>
    </row>
    <row r="304">
      <c r="A304" s="41">
        <v>44417.0</v>
      </c>
      <c r="B304" s="19">
        <v>1.0051737015E10</v>
      </c>
      <c r="C304" s="19" t="s">
        <v>259</v>
      </c>
      <c r="D304" s="19" t="s">
        <v>279</v>
      </c>
      <c r="E304" s="13">
        <v>50.0</v>
      </c>
      <c r="F304" s="19">
        <v>23720.0</v>
      </c>
      <c r="G304" s="19">
        <v>145.0</v>
      </c>
    </row>
    <row r="305">
      <c r="A305" s="41">
        <v>44420.0</v>
      </c>
      <c r="B305" s="19">
        <v>1.0051737015E10</v>
      </c>
      <c r="C305" s="19" t="s">
        <v>259</v>
      </c>
      <c r="D305" s="19" t="s">
        <v>279</v>
      </c>
      <c r="E305" s="13">
        <v>22.0</v>
      </c>
      <c r="F305" s="19">
        <v>9687.0</v>
      </c>
      <c r="G305" s="19">
        <v>44.0</v>
      </c>
    </row>
    <row r="306">
      <c r="A306" s="41">
        <v>44419.0</v>
      </c>
      <c r="B306" s="19">
        <v>1.0051737015E10</v>
      </c>
      <c r="C306" s="19" t="s">
        <v>259</v>
      </c>
      <c r="D306" s="19" t="s">
        <v>279</v>
      </c>
      <c r="E306" s="13">
        <v>23.0</v>
      </c>
      <c r="F306" s="19">
        <v>9690.0</v>
      </c>
      <c r="G306" s="19">
        <v>59.0</v>
      </c>
    </row>
    <row r="307">
      <c r="A307" s="41">
        <v>44423.0</v>
      </c>
      <c r="B307" s="19">
        <v>1.0051737015E10</v>
      </c>
      <c r="C307" s="19" t="s">
        <v>259</v>
      </c>
      <c r="D307" s="19" t="s">
        <v>279</v>
      </c>
      <c r="E307" s="13">
        <v>25.0</v>
      </c>
      <c r="F307" s="19">
        <v>8685.0</v>
      </c>
      <c r="G307" s="19">
        <v>39.0</v>
      </c>
    </row>
    <row r="308">
      <c r="A308" s="41">
        <v>44416.0</v>
      </c>
      <c r="B308" s="19">
        <v>1.0051737015E10</v>
      </c>
      <c r="C308" s="19" t="s">
        <v>259</v>
      </c>
      <c r="D308" s="19" t="s">
        <v>279</v>
      </c>
      <c r="E308" s="13">
        <v>71.0</v>
      </c>
      <c r="F308" s="19">
        <v>31573.0</v>
      </c>
      <c r="G308" s="19">
        <v>183.0</v>
      </c>
    </row>
    <row r="309">
      <c r="A309" s="41">
        <v>44413.0</v>
      </c>
      <c r="B309" s="19">
        <v>1.0051737015E10</v>
      </c>
      <c r="C309" s="19" t="s">
        <v>259</v>
      </c>
      <c r="D309" s="19" t="s">
        <v>279</v>
      </c>
      <c r="E309" s="13">
        <v>43.0</v>
      </c>
      <c r="F309" s="19">
        <v>16763.0</v>
      </c>
      <c r="G309" s="19">
        <v>76.0</v>
      </c>
    </row>
    <row r="310">
      <c r="A310" s="41">
        <v>44415.0</v>
      </c>
      <c r="B310" s="19">
        <v>1.0051737015E10</v>
      </c>
      <c r="C310" s="19" t="s">
        <v>259</v>
      </c>
      <c r="D310" s="19" t="s">
        <v>279</v>
      </c>
      <c r="E310" s="13">
        <v>65.0</v>
      </c>
      <c r="F310" s="19">
        <v>32726.0</v>
      </c>
      <c r="G310" s="19">
        <v>148.0</v>
      </c>
    </row>
    <row r="311">
      <c r="A311" s="41">
        <v>44409.0</v>
      </c>
      <c r="B311" s="19">
        <v>1.0051737015E10</v>
      </c>
      <c r="C311" s="19" t="s">
        <v>259</v>
      </c>
      <c r="D311" s="19" t="s">
        <v>279</v>
      </c>
      <c r="E311" s="13">
        <v>84.0</v>
      </c>
      <c r="F311" s="19">
        <v>20473.0</v>
      </c>
      <c r="G311" s="19">
        <v>128.0</v>
      </c>
    </row>
    <row r="312">
      <c r="A312" s="41">
        <v>44418.0</v>
      </c>
      <c r="B312" s="19">
        <v>1.0051737015E10</v>
      </c>
      <c r="C312" s="19" t="s">
        <v>259</v>
      </c>
      <c r="D312" s="19" t="s">
        <v>279</v>
      </c>
      <c r="E312" s="13">
        <v>39.0</v>
      </c>
      <c r="F312" s="19">
        <v>19172.0</v>
      </c>
      <c r="G312" s="19">
        <v>127.0</v>
      </c>
    </row>
    <row r="313">
      <c r="A313" s="41">
        <v>44422.0</v>
      </c>
      <c r="B313" s="19">
        <v>1.0051737015E10</v>
      </c>
      <c r="C313" s="19" t="s">
        <v>259</v>
      </c>
      <c r="D313" s="19" t="s">
        <v>279</v>
      </c>
      <c r="E313" s="13">
        <v>14.0</v>
      </c>
      <c r="F313" s="19">
        <v>6902.0</v>
      </c>
      <c r="G313" s="19">
        <v>29.0</v>
      </c>
    </row>
    <row r="314">
      <c r="A314" s="41">
        <v>44411.0</v>
      </c>
      <c r="B314" s="19">
        <v>1.0051737015E10</v>
      </c>
      <c r="C314" s="19" t="s">
        <v>259</v>
      </c>
      <c r="D314" s="19" t="s">
        <v>279</v>
      </c>
      <c r="E314" s="13">
        <v>65.0</v>
      </c>
      <c r="F314" s="19">
        <v>23004.0</v>
      </c>
      <c r="G314" s="19">
        <v>119.0</v>
      </c>
    </row>
    <row r="315">
      <c r="A315" s="41">
        <v>44410.0</v>
      </c>
      <c r="B315" s="19">
        <v>1.0051737015E10</v>
      </c>
      <c r="C315" s="19" t="s">
        <v>259</v>
      </c>
      <c r="D315" s="19" t="s">
        <v>279</v>
      </c>
      <c r="E315" s="13">
        <v>52.0</v>
      </c>
      <c r="F315" s="19">
        <v>17621.0</v>
      </c>
      <c r="G315" s="19">
        <v>88.0</v>
      </c>
    </row>
    <row r="316">
      <c r="A316" s="41">
        <v>44412.0</v>
      </c>
      <c r="B316" s="19">
        <v>1.0051737015E10</v>
      </c>
      <c r="C316" s="19" t="s">
        <v>259</v>
      </c>
      <c r="D316" s="19" t="s">
        <v>279</v>
      </c>
      <c r="E316" s="13">
        <v>87.0</v>
      </c>
      <c r="F316" s="19">
        <v>35344.0</v>
      </c>
      <c r="G316" s="19">
        <v>201.0</v>
      </c>
    </row>
    <row r="317">
      <c r="A317" s="41">
        <v>44417.0</v>
      </c>
      <c r="B317" s="19">
        <v>1.1997024228E10</v>
      </c>
      <c r="C317" s="19" t="s">
        <v>259</v>
      </c>
      <c r="D317" s="19" t="s">
        <v>280</v>
      </c>
      <c r="E317" s="13">
        <v>21.0</v>
      </c>
      <c r="F317" s="19">
        <v>7727.0</v>
      </c>
      <c r="G317" s="19">
        <v>49.0</v>
      </c>
    </row>
    <row r="318">
      <c r="A318" s="41">
        <v>44422.0</v>
      </c>
      <c r="B318" s="19">
        <v>1.1997024228E10</v>
      </c>
      <c r="C318" s="19" t="s">
        <v>259</v>
      </c>
      <c r="D318" s="19" t="s">
        <v>280</v>
      </c>
      <c r="E318" s="13">
        <v>15.0</v>
      </c>
      <c r="F318" s="19">
        <v>7052.0</v>
      </c>
      <c r="G318" s="19">
        <v>47.0</v>
      </c>
    </row>
    <row r="319">
      <c r="A319" s="41">
        <v>44423.0</v>
      </c>
      <c r="B319" s="19">
        <v>1.1997024228E10</v>
      </c>
      <c r="C319" s="19" t="s">
        <v>259</v>
      </c>
      <c r="D319" s="19" t="s">
        <v>280</v>
      </c>
      <c r="E319" s="13">
        <v>24.0</v>
      </c>
      <c r="F319" s="19">
        <v>11157.0</v>
      </c>
      <c r="G319" s="19">
        <v>78.0</v>
      </c>
    </row>
    <row r="320">
      <c r="A320" s="41">
        <v>44415.0</v>
      </c>
      <c r="B320" s="19">
        <v>1.1997024228E10</v>
      </c>
      <c r="C320" s="19" t="s">
        <v>259</v>
      </c>
      <c r="D320" s="19" t="s">
        <v>280</v>
      </c>
      <c r="E320" s="13">
        <v>17.0</v>
      </c>
      <c r="F320" s="19">
        <v>7574.0</v>
      </c>
      <c r="G320" s="19">
        <v>59.0</v>
      </c>
    </row>
    <row r="321">
      <c r="A321" s="41">
        <v>44411.0</v>
      </c>
      <c r="B321" s="19">
        <v>1.1997024228E10</v>
      </c>
      <c r="C321" s="19" t="s">
        <v>259</v>
      </c>
      <c r="D321" s="19" t="s">
        <v>280</v>
      </c>
      <c r="E321" s="13">
        <v>20.0</v>
      </c>
      <c r="F321" s="19">
        <v>9083.0</v>
      </c>
      <c r="G321" s="19">
        <v>54.0</v>
      </c>
    </row>
    <row r="322">
      <c r="A322" s="41">
        <v>44410.0</v>
      </c>
      <c r="B322" s="19">
        <v>1.1997024228E10</v>
      </c>
      <c r="C322" s="19" t="s">
        <v>259</v>
      </c>
      <c r="D322" s="19" t="s">
        <v>280</v>
      </c>
      <c r="E322" s="13">
        <v>22.0</v>
      </c>
      <c r="F322" s="19">
        <v>9059.0</v>
      </c>
      <c r="G322" s="19">
        <v>68.0</v>
      </c>
    </row>
    <row r="323">
      <c r="A323" s="41">
        <v>44421.0</v>
      </c>
      <c r="B323" s="19">
        <v>1.1997024228E10</v>
      </c>
      <c r="C323" s="19" t="s">
        <v>259</v>
      </c>
      <c r="D323" s="19" t="s">
        <v>280</v>
      </c>
      <c r="E323" s="13">
        <v>18.0</v>
      </c>
      <c r="F323" s="19">
        <v>7235.0</v>
      </c>
      <c r="G323" s="19">
        <v>53.0</v>
      </c>
    </row>
    <row r="324">
      <c r="A324" s="41">
        <v>44414.0</v>
      </c>
      <c r="B324" s="19">
        <v>1.1997024228E10</v>
      </c>
      <c r="C324" s="19" t="s">
        <v>259</v>
      </c>
      <c r="D324" s="19" t="s">
        <v>280</v>
      </c>
      <c r="E324" s="13">
        <v>21.0</v>
      </c>
      <c r="F324" s="19">
        <v>8225.0</v>
      </c>
      <c r="G324" s="19">
        <v>58.0</v>
      </c>
    </row>
    <row r="325">
      <c r="A325" s="41">
        <v>44413.0</v>
      </c>
      <c r="B325" s="19">
        <v>1.1997024228E10</v>
      </c>
      <c r="C325" s="19" t="s">
        <v>259</v>
      </c>
      <c r="D325" s="19" t="s">
        <v>280</v>
      </c>
      <c r="E325" s="13">
        <v>21.0</v>
      </c>
      <c r="F325" s="19">
        <v>8283.0</v>
      </c>
      <c r="G325" s="19">
        <v>57.0</v>
      </c>
    </row>
    <row r="326">
      <c r="A326" s="41">
        <v>44409.0</v>
      </c>
      <c r="B326" s="19">
        <v>1.1997024228E10</v>
      </c>
      <c r="C326" s="19" t="s">
        <v>259</v>
      </c>
      <c r="D326" s="19" t="s">
        <v>280</v>
      </c>
      <c r="E326" s="13">
        <v>19.0</v>
      </c>
      <c r="F326" s="19">
        <v>8713.0</v>
      </c>
      <c r="G326" s="19">
        <v>54.0</v>
      </c>
    </row>
    <row r="327">
      <c r="A327" s="41">
        <v>44418.0</v>
      </c>
      <c r="B327" s="19">
        <v>1.1997024228E10</v>
      </c>
      <c r="C327" s="19" t="s">
        <v>259</v>
      </c>
      <c r="D327" s="19" t="s">
        <v>280</v>
      </c>
      <c r="E327" s="13">
        <v>26.0</v>
      </c>
      <c r="F327" s="19">
        <v>9868.0</v>
      </c>
      <c r="G327" s="19">
        <v>68.0</v>
      </c>
    </row>
    <row r="328">
      <c r="A328" s="41">
        <v>44416.0</v>
      </c>
      <c r="B328" s="19">
        <v>1.1997024228E10</v>
      </c>
      <c r="C328" s="19" t="s">
        <v>259</v>
      </c>
      <c r="D328" s="19" t="s">
        <v>280</v>
      </c>
      <c r="E328" s="13">
        <v>27.0</v>
      </c>
      <c r="F328" s="19">
        <v>10067.0</v>
      </c>
      <c r="G328" s="19">
        <v>72.0</v>
      </c>
    </row>
    <row r="329">
      <c r="A329" s="41">
        <v>44412.0</v>
      </c>
      <c r="B329" s="19">
        <v>1.1997024228E10</v>
      </c>
      <c r="C329" s="19" t="s">
        <v>259</v>
      </c>
      <c r="D329" s="19" t="s">
        <v>280</v>
      </c>
      <c r="E329" s="13">
        <v>22.0</v>
      </c>
      <c r="F329" s="19">
        <v>9251.0</v>
      </c>
      <c r="G329" s="19">
        <v>68.0</v>
      </c>
    </row>
    <row r="330">
      <c r="A330" s="41">
        <v>44419.0</v>
      </c>
      <c r="B330" s="19">
        <v>1.1997024228E10</v>
      </c>
      <c r="C330" s="19" t="s">
        <v>259</v>
      </c>
      <c r="D330" s="19" t="s">
        <v>280</v>
      </c>
      <c r="E330" s="13">
        <v>32.0</v>
      </c>
      <c r="F330" s="19">
        <v>10278.0</v>
      </c>
      <c r="G330" s="19">
        <v>72.0</v>
      </c>
    </row>
    <row r="331">
      <c r="A331" s="41">
        <v>44420.0</v>
      </c>
      <c r="B331" s="19">
        <v>1.1997024228E10</v>
      </c>
      <c r="C331" s="19" t="s">
        <v>259</v>
      </c>
      <c r="D331" s="19" t="s">
        <v>280</v>
      </c>
      <c r="E331" s="13">
        <v>20.0</v>
      </c>
      <c r="F331" s="19">
        <v>7506.0</v>
      </c>
      <c r="G331" s="19">
        <v>58.0</v>
      </c>
    </row>
    <row r="332">
      <c r="A332" s="41">
        <v>44422.0</v>
      </c>
      <c r="B332" s="19">
        <v>1.2770477884E10</v>
      </c>
      <c r="C332" s="19" t="s">
        <v>259</v>
      </c>
      <c r="D332" s="19" t="s">
        <v>281</v>
      </c>
      <c r="E332" s="13">
        <v>248.0</v>
      </c>
      <c r="F332" s="19">
        <v>152379.0</v>
      </c>
      <c r="G332" s="19">
        <v>955.0</v>
      </c>
    </row>
    <row r="333">
      <c r="A333" s="41">
        <v>44417.0</v>
      </c>
      <c r="B333" s="19">
        <v>1.2770477884E10</v>
      </c>
      <c r="C333" s="19" t="s">
        <v>259</v>
      </c>
      <c r="D333" s="19" t="s">
        <v>281</v>
      </c>
      <c r="E333" s="13">
        <v>337.0</v>
      </c>
      <c r="F333" s="19">
        <v>178289.0</v>
      </c>
      <c r="G333" s="19">
        <v>993.0</v>
      </c>
    </row>
    <row r="334">
      <c r="A334" s="41">
        <v>44413.0</v>
      </c>
      <c r="B334" s="19">
        <v>1.2770477884E10</v>
      </c>
      <c r="C334" s="19" t="s">
        <v>259</v>
      </c>
      <c r="D334" s="19" t="s">
        <v>281</v>
      </c>
      <c r="E334" s="13">
        <v>345.0</v>
      </c>
      <c r="F334" s="19">
        <v>216593.0</v>
      </c>
      <c r="G334" s="19">
        <v>1173.0</v>
      </c>
    </row>
    <row r="335">
      <c r="A335" s="41">
        <v>44420.0</v>
      </c>
      <c r="B335" s="19">
        <v>1.2770477884E10</v>
      </c>
      <c r="C335" s="19" t="s">
        <v>259</v>
      </c>
      <c r="D335" s="19" t="s">
        <v>281</v>
      </c>
      <c r="E335" s="13">
        <v>338.0</v>
      </c>
      <c r="F335" s="19">
        <v>203293.0</v>
      </c>
      <c r="G335" s="19">
        <v>1132.0</v>
      </c>
    </row>
    <row r="336">
      <c r="A336" s="41">
        <v>44412.0</v>
      </c>
      <c r="B336" s="19">
        <v>1.2770477884E10</v>
      </c>
      <c r="C336" s="19" t="s">
        <v>259</v>
      </c>
      <c r="D336" s="19" t="s">
        <v>281</v>
      </c>
      <c r="E336" s="13">
        <v>345.0</v>
      </c>
      <c r="F336" s="19">
        <v>198314.0</v>
      </c>
      <c r="G336" s="19">
        <v>1103.0</v>
      </c>
    </row>
    <row r="337">
      <c r="A337" s="41">
        <v>44415.0</v>
      </c>
      <c r="B337" s="19">
        <v>1.2770477884E10</v>
      </c>
      <c r="C337" s="19" t="s">
        <v>259</v>
      </c>
      <c r="D337" s="19" t="s">
        <v>281</v>
      </c>
      <c r="E337" s="13">
        <v>345.0</v>
      </c>
      <c r="F337" s="19">
        <v>218821.0</v>
      </c>
      <c r="G337" s="19">
        <v>1228.0</v>
      </c>
    </row>
    <row r="338">
      <c r="A338" s="41">
        <v>44423.0</v>
      </c>
      <c r="B338" s="19">
        <v>1.2770477884E10</v>
      </c>
      <c r="C338" s="19" t="s">
        <v>259</v>
      </c>
      <c r="D338" s="19" t="s">
        <v>281</v>
      </c>
      <c r="E338" s="13">
        <v>308.0</v>
      </c>
      <c r="F338" s="19">
        <v>181790.0</v>
      </c>
      <c r="G338" s="19">
        <v>1165.0</v>
      </c>
    </row>
    <row r="339">
      <c r="A339" s="41">
        <v>44421.0</v>
      </c>
      <c r="B339" s="19">
        <v>1.2770477884E10</v>
      </c>
      <c r="C339" s="19" t="s">
        <v>259</v>
      </c>
      <c r="D339" s="19" t="s">
        <v>281</v>
      </c>
      <c r="E339" s="13">
        <v>294.0</v>
      </c>
      <c r="F339" s="19">
        <v>181889.0</v>
      </c>
      <c r="G339" s="19">
        <v>1070.0</v>
      </c>
    </row>
    <row r="340">
      <c r="A340" s="41">
        <v>44409.0</v>
      </c>
      <c r="B340" s="19">
        <v>1.2770477884E10</v>
      </c>
      <c r="C340" s="19" t="s">
        <v>259</v>
      </c>
      <c r="D340" s="19" t="s">
        <v>281</v>
      </c>
      <c r="E340" s="13">
        <v>296.0</v>
      </c>
      <c r="F340" s="19">
        <v>149370.0</v>
      </c>
      <c r="G340" s="19">
        <v>868.0</v>
      </c>
    </row>
    <row r="341">
      <c r="A341" s="41">
        <v>44411.0</v>
      </c>
      <c r="B341" s="19">
        <v>1.2770477884E10</v>
      </c>
      <c r="C341" s="19" t="s">
        <v>259</v>
      </c>
      <c r="D341" s="19" t="s">
        <v>281</v>
      </c>
      <c r="E341" s="13">
        <v>356.0</v>
      </c>
      <c r="F341" s="19">
        <v>199200.0</v>
      </c>
      <c r="G341" s="19">
        <v>1110.0</v>
      </c>
    </row>
    <row r="342">
      <c r="A342" s="41">
        <v>44416.0</v>
      </c>
      <c r="B342" s="19">
        <v>1.2770477884E10</v>
      </c>
      <c r="C342" s="19" t="s">
        <v>259</v>
      </c>
      <c r="D342" s="19" t="s">
        <v>281</v>
      </c>
      <c r="E342" s="13">
        <v>345.0</v>
      </c>
      <c r="F342" s="19">
        <v>205875.0</v>
      </c>
      <c r="G342" s="19">
        <v>1192.0</v>
      </c>
    </row>
    <row r="343">
      <c r="A343" s="41">
        <v>44419.0</v>
      </c>
      <c r="B343" s="19">
        <v>1.2770477884E10</v>
      </c>
      <c r="C343" s="19" t="s">
        <v>259</v>
      </c>
      <c r="D343" s="19" t="s">
        <v>281</v>
      </c>
      <c r="E343" s="13">
        <v>324.0</v>
      </c>
      <c r="F343" s="19">
        <v>203858.0</v>
      </c>
      <c r="G343" s="19">
        <v>1111.0</v>
      </c>
    </row>
    <row r="344">
      <c r="A344" s="41">
        <v>44414.0</v>
      </c>
      <c r="B344" s="19">
        <v>1.2770477884E10</v>
      </c>
      <c r="C344" s="19" t="s">
        <v>259</v>
      </c>
      <c r="D344" s="19" t="s">
        <v>281</v>
      </c>
      <c r="E344" s="13">
        <v>345.0</v>
      </c>
      <c r="F344" s="19">
        <v>205804.0</v>
      </c>
      <c r="G344" s="19">
        <v>1146.0</v>
      </c>
    </row>
    <row r="345">
      <c r="A345" s="41">
        <v>44418.0</v>
      </c>
      <c r="B345" s="19">
        <v>1.2770477884E10</v>
      </c>
      <c r="C345" s="19" t="s">
        <v>259</v>
      </c>
      <c r="D345" s="19" t="s">
        <v>281</v>
      </c>
      <c r="E345" s="13">
        <v>334.0</v>
      </c>
      <c r="F345" s="19">
        <v>201584.0</v>
      </c>
      <c r="G345" s="19">
        <v>1107.0</v>
      </c>
    </row>
    <row r="346">
      <c r="A346" s="41">
        <v>44410.0</v>
      </c>
      <c r="B346" s="19">
        <v>1.2770477884E10</v>
      </c>
      <c r="C346" s="19" t="s">
        <v>259</v>
      </c>
      <c r="D346" s="19" t="s">
        <v>281</v>
      </c>
      <c r="E346" s="13">
        <v>365.0</v>
      </c>
      <c r="F346" s="19">
        <v>178159.0</v>
      </c>
      <c r="G346" s="19">
        <v>999.0</v>
      </c>
    </row>
    <row r="347">
      <c r="A347" s="41">
        <v>44414.0</v>
      </c>
      <c r="B347" s="19">
        <v>1.2771329453E10</v>
      </c>
      <c r="C347" s="19" t="s">
        <v>259</v>
      </c>
      <c r="D347" s="19" t="s">
        <v>282</v>
      </c>
      <c r="E347" s="13">
        <v>130.0</v>
      </c>
      <c r="F347" s="19">
        <v>45850.0</v>
      </c>
      <c r="G347" s="19">
        <v>503.0</v>
      </c>
    </row>
    <row r="348">
      <c r="A348" s="41">
        <v>44423.0</v>
      </c>
      <c r="B348" s="19">
        <v>1.2771329453E10</v>
      </c>
      <c r="C348" s="19" t="s">
        <v>259</v>
      </c>
      <c r="D348" s="19" t="s">
        <v>282</v>
      </c>
      <c r="E348" s="13">
        <v>115.0</v>
      </c>
      <c r="F348" s="19">
        <v>47447.0</v>
      </c>
      <c r="G348" s="19">
        <v>585.0</v>
      </c>
    </row>
    <row r="349">
      <c r="A349" s="41">
        <v>44420.0</v>
      </c>
      <c r="B349" s="19">
        <v>1.2771329453E10</v>
      </c>
      <c r="C349" s="19" t="s">
        <v>259</v>
      </c>
      <c r="D349" s="19" t="s">
        <v>282</v>
      </c>
      <c r="E349" s="13">
        <v>177.0</v>
      </c>
      <c r="F349" s="19">
        <v>57151.0</v>
      </c>
      <c r="G349" s="19">
        <v>531.0</v>
      </c>
    </row>
    <row r="350">
      <c r="A350" s="41">
        <v>44415.0</v>
      </c>
      <c r="B350" s="19">
        <v>1.2771329453E10</v>
      </c>
      <c r="C350" s="19" t="s">
        <v>259</v>
      </c>
      <c r="D350" s="19" t="s">
        <v>282</v>
      </c>
      <c r="E350" s="13">
        <v>70.0</v>
      </c>
      <c r="F350" s="19">
        <v>31893.0</v>
      </c>
      <c r="G350" s="19">
        <v>262.0</v>
      </c>
    </row>
    <row r="351">
      <c r="A351" s="41">
        <v>44411.0</v>
      </c>
      <c r="B351" s="19">
        <v>1.2771329453E10</v>
      </c>
      <c r="C351" s="19" t="s">
        <v>259</v>
      </c>
      <c r="D351" s="19" t="s">
        <v>282</v>
      </c>
      <c r="E351" s="13">
        <v>149.0</v>
      </c>
      <c r="F351" s="19">
        <v>67081.0</v>
      </c>
      <c r="G351" s="19">
        <v>615.0</v>
      </c>
    </row>
    <row r="352">
      <c r="A352" s="41">
        <v>44413.0</v>
      </c>
      <c r="B352" s="19">
        <v>1.2771329453E10</v>
      </c>
      <c r="C352" s="19" t="s">
        <v>259</v>
      </c>
      <c r="D352" s="19" t="s">
        <v>282</v>
      </c>
      <c r="E352" s="13">
        <v>101.0</v>
      </c>
      <c r="F352" s="19">
        <v>53412.0</v>
      </c>
      <c r="G352" s="19">
        <v>373.0</v>
      </c>
    </row>
    <row r="353">
      <c r="A353" s="41">
        <v>44418.0</v>
      </c>
      <c r="B353" s="19">
        <v>1.2771329453E10</v>
      </c>
      <c r="C353" s="19" t="s">
        <v>259</v>
      </c>
      <c r="D353" s="19" t="s">
        <v>282</v>
      </c>
      <c r="E353" s="13">
        <v>172.0</v>
      </c>
      <c r="F353" s="19">
        <v>59230.0</v>
      </c>
      <c r="G353" s="19">
        <v>692.0</v>
      </c>
    </row>
    <row r="354">
      <c r="A354" s="41">
        <v>44417.0</v>
      </c>
      <c r="B354" s="19">
        <v>1.2771329453E10</v>
      </c>
      <c r="C354" s="19" t="s">
        <v>259</v>
      </c>
      <c r="D354" s="19" t="s">
        <v>282</v>
      </c>
      <c r="E354" s="13">
        <v>68.0</v>
      </c>
      <c r="F354" s="19">
        <v>28612.0</v>
      </c>
      <c r="G354" s="19">
        <v>291.0</v>
      </c>
    </row>
    <row r="355">
      <c r="A355" s="41">
        <v>44422.0</v>
      </c>
      <c r="B355" s="19">
        <v>1.2771329453E10</v>
      </c>
      <c r="C355" s="19" t="s">
        <v>259</v>
      </c>
      <c r="D355" s="19" t="s">
        <v>282</v>
      </c>
      <c r="E355" s="13">
        <v>93.0</v>
      </c>
      <c r="F355" s="19">
        <v>37973.0</v>
      </c>
      <c r="G355" s="19">
        <v>491.0</v>
      </c>
    </row>
    <row r="356">
      <c r="A356" s="41">
        <v>44409.0</v>
      </c>
      <c r="B356" s="19">
        <v>1.2771329453E10</v>
      </c>
      <c r="C356" s="19" t="s">
        <v>259</v>
      </c>
      <c r="D356" s="19" t="s">
        <v>282</v>
      </c>
      <c r="E356" s="13">
        <v>100.0</v>
      </c>
      <c r="F356" s="19">
        <v>37461.0</v>
      </c>
      <c r="G356" s="19">
        <v>324.0</v>
      </c>
    </row>
    <row r="357">
      <c r="A357" s="41">
        <v>44410.0</v>
      </c>
      <c r="B357" s="19">
        <v>1.2771329453E10</v>
      </c>
      <c r="C357" s="19" t="s">
        <v>259</v>
      </c>
      <c r="D357" s="19" t="s">
        <v>282</v>
      </c>
      <c r="E357" s="13">
        <v>127.0</v>
      </c>
      <c r="F357" s="19">
        <v>45377.0</v>
      </c>
      <c r="G357" s="19">
        <v>538.0</v>
      </c>
    </row>
    <row r="358">
      <c r="A358" s="41">
        <v>44419.0</v>
      </c>
      <c r="B358" s="19">
        <v>1.2771329453E10</v>
      </c>
      <c r="C358" s="19" t="s">
        <v>259</v>
      </c>
      <c r="D358" s="19" t="s">
        <v>282</v>
      </c>
      <c r="E358" s="13">
        <v>46.0</v>
      </c>
      <c r="F358" s="19">
        <v>19835.0</v>
      </c>
      <c r="G358" s="19">
        <v>131.0</v>
      </c>
    </row>
    <row r="359">
      <c r="A359" s="41">
        <v>44421.0</v>
      </c>
      <c r="B359" s="19">
        <v>1.2771329453E10</v>
      </c>
      <c r="C359" s="19" t="s">
        <v>259</v>
      </c>
      <c r="D359" s="19" t="s">
        <v>282</v>
      </c>
      <c r="E359" s="13">
        <v>144.0</v>
      </c>
      <c r="F359" s="19">
        <v>51106.0</v>
      </c>
      <c r="G359" s="19">
        <v>795.0</v>
      </c>
    </row>
    <row r="360">
      <c r="A360" s="41">
        <v>44412.0</v>
      </c>
      <c r="B360" s="19">
        <v>1.2771329453E10</v>
      </c>
      <c r="C360" s="19" t="s">
        <v>259</v>
      </c>
      <c r="D360" s="19" t="s">
        <v>282</v>
      </c>
      <c r="E360" s="13">
        <v>134.0</v>
      </c>
      <c r="F360" s="19">
        <v>55881.0</v>
      </c>
      <c r="G360" s="19">
        <v>602.0</v>
      </c>
    </row>
    <row r="361">
      <c r="A361" s="41">
        <v>44416.0</v>
      </c>
      <c r="B361" s="19">
        <v>1.2771329453E10</v>
      </c>
      <c r="C361" s="19" t="s">
        <v>259</v>
      </c>
      <c r="D361" s="19" t="s">
        <v>282</v>
      </c>
      <c r="E361" s="13">
        <v>137.0</v>
      </c>
      <c r="F361" s="19">
        <v>46618.0</v>
      </c>
      <c r="G361" s="19">
        <v>526.0</v>
      </c>
    </row>
    <row r="362">
      <c r="A362" s="41">
        <v>44423.0</v>
      </c>
      <c r="B362" s="19">
        <v>1.317344484E10</v>
      </c>
      <c r="C362" s="19" t="s">
        <v>259</v>
      </c>
      <c r="D362" s="19" t="s">
        <v>283</v>
      </c>
      <c r="E362" s="13">
        <v>5.0</v>
      </c>
      <c r="F362" s="19">
        <v>361.0</v>
      </c>
      <c r="G362" s="19">
        <v>16.0</v>
      </c>
    </row>
    <row r="363">
      <c r="A363" s="41">
        <v>44417.0</v>
      </c>
      <c r="B363" s="19">
        <v>1.317344484E10</v>
      </c>
      <c r="C363" s="19" t="s">
        <v>259</v>
      </c>
      <c r="D363" s="19" t="s">
        <v>283</v>
      </c>
      <c r="E363" s="13">
        <v>7.0</v>
      </c>
      <c r="F363" s="19">
        <v>483.0</v>
      </c>
      <c r="G363" s="19">
        <v>22.0</v>
      </c>
    </row>
    <row r="364">
      <c r="A364" s="41">
        <v>44421.0</v>
      </c>
      <c r="B364" s="19">
        <v>1.317344484E10</v>
      </c>
      <c r="C364" s="19" t="s">
        <v>259</v>
      </c>
      <c r="D364" s="19" t="s">
        <v>283</v>
      </c>
      <c r="E364" s="13">
        <v>6.0</v>
      </c>
      <c r="F364" s="19">
        <v>363.0</v>
      </c>
      <c r="G364" s="19">
        <v>17.0</v>
      </c>
    </row>
    <row r="365">
      <c r="A365" s="41">
        <v>44420.0</v>
      </c>
      <c r="B365" s="19">
        <v>1.317344484E10</v>
      </c>
      <c r="C365" s="19" t="s">
        <v>259</v>
      </c>
      <c r="D365" s="19" t="s">
        <v>283</v>
      </c>
      <c r="E365" s="13">
        <v>5.0</v>
      </c>
      <c r="F365" s="19">
        <v>447.0</v>
      </c>
      <c r="G365" s="19">
        <v>19.0</v>
      </c>
    </row>
    <row r="366">
      <c r="A366" s="41">
        <v>44414.0</v>
      </c>
      <c r="B366" s="19">
        <v>1.317344484E10</v>
      </c>
      <c r="C366" s="19" t="s">
        <v>259</v>
      </c>
      <c r="D366" s="19" t="s">
        <v>283</v>
      </c>
      <c r="E366" s="13">
        <v>6.0</v>
      </c>
      <c r="F366" s="19">
        <v>551.0</v>
      </c>
      <c r="G366" s="19">
        <v>22.0</v>
      </c>
    </row>
    <row r="367">
      <c r="A367" s="41">
        <v>44411.0</v>
      </c>
      <c r="B367" s="19">
        <v>1.317344484E10</v>
      </c>
      <c r="C367" s="19" t="s">
        <v>259</v>
      </c>
      <c r="D367" s="19" t="s">
        <v>283</v>
      </c>
      <c r="E367" s="13">
        <v>13.0</v>
      </c>
      <c r="F367" s="19">
        <v>743.0</v>
      </c>
      <c r="G367" s="19">
        <v>30.0</v>
      </c>
    </row>
    <row r="368">
      <c r="A368" s="41">
        <v>44422.0</v>
      </c>
      <c r="B368" s="19">
        <v>1.317344484E10</v>
      </c>
      <c r="C368" s="19" t="s">
        <v>259</v>
      </c>
      <c r="D368" s="19" t="s">
        <v>283</v>
      </c>
      <c r="E368" s="13">
        <v>4.0</v>
      </c>
      <c r="F368" s="19">
        <v>344.0</v>
      </c>
      <c r="G368" s="19">
        <v>15.0</v>
      </c>
    </row>
    <row r="369">
      <c r="A369" s="41">
        <v>44409.0</v>
      </c>
      <c r="B369" s="19">
        <v>1.317344484E10</v>
      </c>
      <c r="C369" s="19" t="s">
        <v>259</v>
      </c>
      <c r="D369" s="19" t="s">
        <v>283</v>
      </c>
      <c r="E369" s="13">
        <v>11.0</v>
      </c>
      <c r="F369" s="19">
        <v>820.0</v>
      </c>
      <c r="G369" s="19">
        <v>40.0</v>
      </c>
    </row>
    <row r="370">
      <c r="A370" s="41">
        <v>44418.0</v>
      </c>
      <c r="B370" s="19">
        <v>1.317344484E10</v>
      </c>
      <c r="C370" s="19" t="s">
        <v>259</v>
      </c>
      <c r="D370" s="19" t="s">
        <v>283</v>
      </c>
      <c r="E370" s="13">
        <v>5.0</v>
      </c>
      <c r="F370" s="19">
        <v>431.0</v>
      </c>
      <c r="G370" s="19">
        <v>18.0</v>
      </c>
    </row>
    <row r="371">
      <c r="A371" s="41">
        <v>44415.0</v>
      </c>
      <c r="B371" s="19">
        <v>1.317344484E10</v>
      </c>
      <c r="C371" s="19" t="s">
        <v>259</v>
      </c>
      <c r="D371" s="19" t="s">
        <v>283</v>
      </c>
      <c r="E371" s="13">
        <v>8.0</v>
      </c>
      <c r="F371" s="19">
        <v>583.0</v>
      </c>
      <c r="G371" s="19">
        <v>28.0</v>
      </c>
    </row>
    <row r="372">
      <c r="A372" s="41">
        <v>44419.0</v>
      </c>
      <c r="B372" s="19">
        <v>1.317344484E10</v>
      </c>
      <c r="C372" s="19" t="s">
        <v>259</v>
      </c>
      <c r="D372" s="19" t="s">
        <v>283</v>
      </c>
      <c r="E372" s="13">
        <v>6.0</v>
      </c>
      <c r="F372" s="19">
        <v>436.0</v>
      </c>
      <c r="G372" s="19">
        <v>21.0</v>
      </c>
    </row>
    <row r="373">
      <c r="A373" s="41">
        <v>44412.0</v>
      </c>
      <c r="B373" s="19">
        <v>1.317344484E10</v>
      </c>
      <c r="C373" s="19" t="s">
        <v>259</v>
      </c>
      <c r="D373" s="19" t="s">
        <v>283</v>
      </c>
      <c r="E373" s="13">
        <v>8.0</v>
      </c>
      <c r="F373" s="19">
        <v>640.0</v>
      </c>
      <c r="G373" s="19">
        <v>27.0</v>
      </c>
    </row>
    <row r="374">
      <c r="A374" s="41">
        <v>44413.0</v>
      </c>
      <c r="B374" s="19">
        <v>1.317344484E10</v>
      </c>
      <c r="C374" s="19" t="s">
        <v>259</v>
      </c>
      <c r="D374" s="19" t="s">
        <v>283</v>
      </c>
      <c r="E374" s="13">
        <v>11.0</v>
      </c>
      <c r="F374" s="19">
        <v>637.0</v>
      </c>
      <c r="G374" s="19">
        <v>29.0</v>
      </c>
    </row>
    <row r="375">
      <c r="A375" s="41">
        <v>44416.0</v>
      </c>
      <c r="B375" s="19">
        <v>1.317344484E10</v>
      </c>
      <c r="C375" s="19" t="s">
        <v>259</v>
      </c>
      <c r="D375" s="19" t="s">
        <v>283</v>
      </c>
      <c r="E375" s="13">
        <v>4.0</v>
      </c>
      <c r="F375" s="19">
        <v>514.0</v>
      </c>
      <c r="G375" s="19">
        <v>17.0</v>
      </c>
    </row>
    <row r="376">
      <c r="A376" s="41">
        <v>44410.0</v>
      </c>
      <c r="B376" s="19">
        <v>1.317344484E10</v>
      </c>
      <c r="C376" s="19" t="s">
        <v>259</v>
      </c>
      <c r="D376" s="19" t="s">
        <v>283</v>
      </c>
      <c r="E376" s="13">
        <v>12.0</v>
      </c>
      <c r="F376" s="19">
        <v>836.0</v>
      </c>
      <c r="G376" s="19">
        <v>39.0</v>
      </c>
    </row>
    <row r="377">
      <c r="A377" s="41">
        <v>44413.0</v>
      </c>
      <c r="B377" s="19">
        <v>1.3287594842E10</v>
      </c>
      <c r="C377" s="19" t="s">
        <v>259</v>
      </c>
      <c r="D377" s="19" t="s">
        <v>284</v>
      </c>
      <c r="E377" s="13">
        <v>22.0</v>
      </c>
      <c r="F377" s="19">
        <v>1373.0</v>
      </c>
      <c r="G377" s="19">
        <v>73.0</v>
      </c>
    </row>
    <row r="378">
      <c r="A378" s="41">
        <v>44421.0</v>
      </c>
      <c r="B378" s="19">
        <v>1.3287594842E10</v>
      </c>
      <c r="C378" s="19" t="s">
        <v>259</v>
      </c>
      <c r="D378" s="19" t="s">
        <v>284</v>
      </c>
      <c r="E378" s="13">
        <v>21.0</v>
      </c>
      <c r="F378" s="19">
        <v>1635.0</v>
      </c>
      <c r="G378" s="19">
        <v>79.0</v>
      </c>
    </row>
    <row r="379">
      <c r="A379" s="41">
        <v>44417.0</v>
      </c>
      <c r="B379" s="19">
        <v>1.3287594842E10</v>
      </c>
      <c r="C379" s="19" t="s">
        <v>259</v>
      </c>
      <c r="D379" s="19" t="s">
        <v>284</v>
      </c>
      <c r="E379" s="13">
        <v>18.0</v>
      </c>
      <c r="F379" s="19">
        <v>1569.0</v>
      </c>
      <c r="G379" s="19">
        <v>63.0</v>
      </c>
    </row>
    <row r="380">
      <c r="A380" s="41">
        <v>44418.0</v>
      </c>
      <c r="B380" s="19">
        <v>1.3287594842E10</v>
      </c>
      <c r="C380" s="19" t="s">
        <v>259</v>
      </c>
      <c r="D380" s="19" t="s">
        <v>284</v>
      </c>
      <c r="E380" s="13">
        <v>22.0</v>
      </c>
      <c r="F380" s="19">
        <v>1223.0</v>
      </c>
      <c r="G380" s="19">
        <v>65.0</v>
      </c>
    </row>
    <row r="381">
      <c r="A381" s="41">
        <v>44419.0</v>
      </c>
      <c r="B381" s="19">
        <v>1.3287594842E10</v>
      </c>
      <c r="C381" s="19" t="s">
        <v>259</v>
      </c>
      <c r="D381" s="19" t="s">
        <v>284</v>
      </c>
      <c r="E381" s="13">
        <v>21.0</v>
      </c>
      <c r="F381" s="19">
        <v>1508.0</v>
      </c>
      <c r="G381" s="19">
        <v>78.0</v>
      </c>
    </row>
    <row r="382">
      <c r="A382" s="41">
        <v>44415.0</v>
      </c>
      <c r="B382" s="19">
        <v>1.3287594842E10</v>
      </c>
      <c r="C382" s="19" t="s">
        <v>259</v>
      </c>
      <c r="D382" s="19" t="s">
        <v>284</v>
      </c>
      <c r="E382" s="13">
        <v>21.0</v>
      </c>
      <c r="F382" s="19">
        <v>1602.0</v>
      </c>
      <c r="G382" s="19">
        <v>83.0</v>
      </c>
    </row>
    <row r="383">
      <c r="A383" s="41">
        <v>44411.0</v>
      </c>
      <c r="B383" s="19">
        <v>1.3287594842E10</v>
      </c>
      <c r="C383" s="19" t="s">
        <v>259</v>
      </c>
      <c r="D383" s="19" t="s">
        <v>284</v>
      </c>
      <c r="E383" s="13">
        <v>26.0</v>
      </c>
      <c r="F383" s="19">
        <v>1719.0</v>
      </c>
      <c r="G383" s="19">
        <v>82.0</v>
      </c>
    </row>
    <row r="384">
      <c r="A384" s="41">
        <v>44420.0</v>
      </c>
      <c r="B384" s="19">
        <v>1.3287594842E10</v>
      </c>
      <c r="C384" s="19" t="s">
        <v>259</v>
      </c>
      <c r="D384" s="19" t="s">
        <v>284</v>
      </c>
      <c r="E384" s="13">
        <v>21.0</v>
      </c>
      <c r="F384" s="19">
        <v>1493.0</v>
      </c>
      <c r="G384" s="19">
        <v>81.0</v>
      </c>
    </row>
    <row r="385">
      <c r="A385" s="41">
        <v>44410.0</v>
      </c>
      <c r="B385" s="19">
        <v>1.3287594842E10</v>
      </c>
      <c r="C385" s="19" t="s">
        <v>259</v>
      </c>
      <c r="D385" s="19" t="s">
        <v>284</v>
      </c>
      <c r="E385" s="13">
        <v>16.0</v>
      </c>
      <c r="F385" s="19">
        <v>1316.0</v>
      </c>
      <c r="G385" s="19">
        <v>58.0</v>
      </c>
    </row>
    <row r="386">
      <c r="A386" s="41">
        <v>44414.0</v>
      </c>
      <c r="B386" s="19">
        <v>1.3287594842E10</v>
      </c>
      <c r="C386" s="19" t="s">
        <v>259</v>
      </c>
      <c r="D386" s="19" t="s">
        <v>284</v>
      </c>
      <c r="E386" s="13">
        <v>22.0</v>
      </c>
      <c r="F386" s="19">
        <v>1661.0</v>
      </c>
      <c r="G386" s="19">
        <v>77.0</v>
      </c>
    </row>
    <row r="387">
      <c r="A387" s="41">
        <v>44412.0</v>
      </c>
      <c r="B387" s="19">
        <v>1.3287594842E10</v>
      </c>
      <c r="C387" s="19" t="s">
        <v>259</v>
      </c>
      <c r="D387" s="19" t="s">
        <v>284</v>
      </c>
      <c r="E387" s="13">
        <v>21.0</v>
      </c>
      <c r="F387" s="19">
        <v>1758.0</v>
      </c>
      <c r="G387" s="19">
        <v>73.0</v>
      </c>
    </row>
    <row r="388">
      <c r="A388" s="41">
        <v>44409.0</v>
      </c>
      <c r="B388" s="19">
        <v>1.3287594842E10</v>
      </c>
      <c r="C388" s="19" t="s">
        <v>259</v>
      </c>
      <c r="D388" s="19" t="s">
        <v>284</v>
      </c>
      <c r="E388" s="13">
        <v>21.0</v>
      </c>
      <c r="F388" s="19">
        <v>1276.0</v>
      </c>
      <c r="G388" s="19">
        <v>71.0</v>
      </c>
    </row>
    <row r="389">
      <c r="A389" s="41">
        <v>44423.0</v>
      </c>
      <c r="B389" s="19">
        <v>1.3287594842E10</v>
      </c>
      <c r="C389" s="19" t="s">
        <v>259</v>
      </c>
      <c r="D389" s="19" t="s">
        <v>284</v>
      </c>
      <c r="E389" s="13">
        <v>21.0</v>
      </c>
      <c r="F389" s="19">
        <v>1594.0</v>
      </c>
      <c r="G389" s="19">
        <v>80.0</v>
      </c>
    </row>
    <row r="390">
      <c r="A390" s="41">
        <v>44422.0</v>
      </c>
      <c r="B390" s="19">
        <v>1.3287594842E10</v>
      </c>
      <c r="C390" s="19" t="s">
        <v>259</v>
      </c>
      <c r="D390" s="19" t="s">
        <v>284</v>
      </c>
      <c r="E390" s="13">
        <v>21.0</v>
      </c>
      <c r="F390" s="19">
        <v>1640.0</v>
      </c>
      <c r="G390" s="19">
        <v>83.0</v>
      </c>
    </row>
    <row r="391">
      <c r="A391" s="41">
        <v>44416.0</v>
      </c>
      <c r="B391" s="19">
        <v>1.3287594842E10</v>
      </c>
      <c r="C391" s="19" t="s">
        <v>259</v>
      </c>
      <c r="D391" s="19" t="s">
        <v>284</v>
      </c>
      <c r="E391" s="13">
        <v>21.0</v>
      </c>
      <c r="F391" s="19">
        <v>1443.0</v>
      </c>
      <c r="G391" s="19">
        <v>69.0</v>
      </c>
    </row>
    <row r="392">
      <c r="A392" s="41">
        <v>44409.0</v>
      </c>
      <c r="B392" s="19">
        <v>1.3391691052E10</v>
      </c>
      <c r="C392" s="19" t="s">
        <v>259</v>
      </c>
      <c r="D392" s="19" t="s">
        <v>285</v>
      </c>
      <c r="E392" s="13">
        <v>176.0</v>
      </c>
      <c r="F392" s="19">
        <v>76213.0</v>
      </c>
      <c r="G392" s="19">
        <v>484.0</v>
      </c>
    </row>
    <row r="393">
      <c r="A393" s="41">
        <v>44419.0</v>
      </c>
      <c r="B393" s="19">
        <v>1.3391691052E10</v>
      </c>
      <c r="C393" s="19" t="s">
        <v>259</v>
      </c>
      <c r="D393" s="19" t="s">
        <v>285</v>
      </c>
      <c r="E393" s="13">
        <v>172.0</v>
      </c>
      <c r="F393" s="19">
        <v>72749.0</v>
      </c>
      <c r="G393" s="19">
        <v>576.0</v>
      </c>
    </row>
    <row r="394">
      <c r="A394" s="41">
        <v>44410.0</v>
      </c>
      <c r="B394" s="19">
        <v>1.3391691052E10</v>
      </c>
      <c r="C394" s="19" t="s">
        <v>259</v>
      </c>
      <c r="D394" s="19" t="s">
        <v>285</v>
      </c>
      <c r="E394" s="13">
        <v>107.0</v>
      </c>
      <c r="F394" s="19">
        <v>61885.0</v>
      </c>
      <c r="G394" s="19">
        <v>329.0</v>
      </c>
    </row>
    <row r="395">
      <c r="A395" s="41">
        <v>44414.0</v>
      </c>
      <c r="B395" s="19">
        <v>1.3391691052E10</v>
      </c>
      <c r="C395" s="19" t="s">
        <v>259</v>
      </c>
      <c r="D395" s="19" t="s">
        <v>285</v>
      </c>
      <c r="E395" s="13">
        <v>108.0</v>
      </c>
      <c r="F395" s="19">
        <v>66327.0</v>
      </c>
      <c r="G395" s="19">
        <v>394.0</v>
      </c>
    </row>
    <row r="396">
      <c r="A396" s="41">
        <v>44417.0</v>
      </c>
      <c r="B396" s="19">
        <v>1.3391691052E10</v>
      </c>
      <c r="C396" s="19" t="s">
        <v>259</v>
      </c>
      <c r="D396" s="19" t="s">
        <v>285</v>
      </c>
      <c r="E396" s="13">
        <v>179.0</v>
      </c>
      <c r="F396" s="19">
        <v>77333.0</v>
      </c>
      <c r="G396" s="19">
        <v>482.0</v>
      </c>
    </row>
    <row r="397">
      <c r="A397" s="41">
        <v>44411.0</v>
      </c>
      <c r="B397" s="19">
        <v>1.3391691052E10</v>
      </c>
      <c r="C397" s="19" t="s">
        <v>259</v>
      </c>
      <c r="D397" s="19" t="s">
        <v>285</v>
      </c>
      <c r="E397" s="13">
        <v>183.0</v>
      </c>
      <c r="F397" s="19">
        <v>64898.0</v>
      </c>
      <c r="G397" s="19">
        <v>512.0</v>
      </c>
    </row>
    <row r="398">
      <c r="A398" s="41">
        <v>44415.0</v>
      </c>
      <c r="B398" s="19">
        <v>1.3391691052E10</v>
      </c>
      <c r="C398" s="19" t="s">
        <v>259</v>
      </c>
      <c r="D398" s="19" t="s">
        <v>285</v>
      </c>
      <c r="E398" s="13">
        <v>172.0</v>
      </c>
      <c r="F398" s="19">
        <v>79912.0</v>
      </c>
      <c r="G398" s="19">
        <v>479.0</v>
      </c>
    </row>
    <row r="399">
      <c r="A399" s="41">
        <v>44413.0</v>
      </c>
      <c r="B399" s="19">
        <v>1.3391691052E10</v>
      </c>
      <c r="C399" s="19" t="s">
        <v>259</v>
      </c>
      <c r="D399" s="19" t="s">
        <v>285</v>
      </c>
      <c r="E399" s="13">
        <v>176.0</v>
      </c>
      <c r="F399" s="19">
        <v>77451.0</v>
      </c>
      <c r="G399" s="19">
        <v>611.0</v>
      </c>
    </row>
    <row r="400">
      <c r="A400" s="41">
        <v>44418.0</v>
      </c>
      <c r="B400" s="19">
        <v>1.3391691052E10</v>
      </c>
      <c r="C400" s="19" t="s">
        <v>259</v>
      </c>
      <c r="D400" s="19" t="s">
        <v>285</v>
      </c>
      <c r="E400" s="13">
        <v>126.0</v>
      </c>
      <c r="F400" s="19">
        <v>58272.0</v>
      </c>
      <c r="G400" s="19">
        <v>330.0</v>
      </c>
    </row>
    <row r="401">
      <c r="A401" s="41">
        <v>44423.0</v>
      </c>
      <c r="B401" s="19">
        <v>1.3391691052E10</v>
      </c>
      <c r="C401" s="19" t="s">
        <v>259</v>
      </c>
      <c r="D401" s="19" t="s">
        <v>285</v>
      </c>
      <c r="E401" s="13">
        <v>161.0</v>
      </c>
      <c r="F401" s="19">
        <v>79827.0</v>
      </c>
      <c r="G401" s="19">
        <v>479.0</v>
      </c>
    </row>
    <row r="402">
      <c r="A402" s="41">
        <v>44412.0</v>
      </c>
      <c r="B402" s="19">
        <v>1.3391691052E10</v>
      </c>
      <c r="C402" s="19" t="s">
        <v>259</v>
      </c>
      <c r="D402" s="19" t="s">
        <v>285</v>
      </c>
      <c r="E402" s="13">
        <v>123.0</v>
      </c>
      <c r="F402" s="19">
        <v>63776.0</v>
      </c>
      <c r="G402" s="19">
        <v>314.0</v>
      </c>
    </row>
    <row r="403">
      <c r="A403" s="41">
        <v>44422.0</v>
      </c>
      <c r="B403" s="19">
        <v>1.3391691052E10</v>
      </c>
      <c r="C403" s="19" t="s">
        <v>259</v>
      </c>
      <c r="D403" s="19" t="s">
        <v>285</v>
      </c>
      <c r="E403" s="13">
        <v>139.0</v>
      </c>
      <c r="F403" s="19">
        <v>65093.0</v>
      </c>
      <c r="G403" s="19">
        <v>452.0</v>
      </c>
    </row>
    <row r="404">
      <c r="A404" s="41">
        <v>44416.0</v>
      </c>
      <c r="B404" s="19">
        <v>1.3391691052E10</v>
      </c>
      <c r="C404" s="19" t="s">
        <v>259</v>
      </c>
      <c r="D404" s="19" t="s">
        <v>285</v>
      </c>
      <c r="E404" s="13">
        <v>126.0</v>
      </c>
      <c r="F404" s="19">
        <v>73117.0</v>
      </c>
      <c r="G404" s="19">
        <v>368.0</v>
      </c>
    </row>
    <row r="405">
      <c r="A405" s="41">
        <v>44420.0</v>
      </c>
      <c r="B405" s="19">
        <v>1.3391691052E10</v>
      </c>
      <c r="C405" s="19" t="s">
        <v>259</v>
      </c>
      <c r="D405" s="19" t="s">
        <v>285</v>
      </c>
      <c r="E405" s="13">
        <v>127.0</v>
      </c>
      <c r="F405" s="19">
        <v>71566.0</v>
      </c>
      <c r="G405" s="19">
        <v>441.0</v>
      </c>
    </row>
    <row r="406">
      <c r="A406" s="41">
        <v>44421.0</v>
      </c>
      <c r="B406" s="19">
        <v>1.3391691052E10</v>
      </c>
      <c r="C406" s="19" t="s">
        <v>259</v>
      </c>
      <c r="D406" s="19" t="s">
        <v>285</v>
      </c>
      <c r="E406" s="13">
        <v>144.0</v>
      </c>
      <c r="F406" s="19">
        <v>75935.0</v>
      </c>
      <c r="G406" s="19">
        <v>502.0</v>
      </c>
    </row>
    <row r="407">
      <c r="A407" s="41">
        <v>44411.0</v>
      </c>
      <c r="B407" s="19">
        <v>1.3568665881E10</v>
      </c>
      <c r="C407" s="19" t="s">
        <v>259</v>
      </c>
      <c r="D407" s="19" t="s">
        <v>286</v>
      </c>
      <c r="E407" s="13">
        <v>40.0</v>
      </c>
      <c r="F407" s="19">
        <v>632.0</v>
      </c>
      <c r="G407" s="19">
        <v>52.0</v>
      </c>
    </row>
    <row r="408">
      <c r="A408" s="41">
        <v>44418.0</v>
      </c>
      <c r="B408" s="19">
        <v>1.3568665881E10</v>
      </c>
      <c r="C408" s="19" t="s">
        <v>259</v>
      </c>
      <c r="D408" s="19" t="s">
        <v>286</v>
      </c>
      <c r="E408" s="13">
        <v>23.0</v>
      </c>
      <c r="F408" s="19">
        <v>440.0</v>
      </c>
      <c r="G408" s="19">
        <v>29.0</v>
      </c>
    </row>
    <row r="409">
      <c r="A409" s="41">
        <v>44423.0</v>
      </c>
      <c r="B409" s="19">
        <v>1.3568665881E10</v>
      </c>
      <c r="C409" s="19" t="s">
        <v>259</v>
      </c>
      <c r="D409" s="19" t="s">
        <v>286</v>
      </c>
      <c r="E409" s="13">
        <v>43.0</v>
      </c>
      <c r="F409" s="19">
        <v>533.0</v>
      </c>
      <c r="G409" s="19">
        <v>50.0</v>
      </c>
    </row>
    <row r="410">
      <c r="A410" s="41">
        <v>44417.0</v>
      </c>
      <c r="B410" s="19">
        <v>1.3568665881E10</v>
      </c>
      <c r="C410" s="19" t="s">
        <v>259</v>
      </c>
      <c r="D410" s="19" t="s">
        <v>286</v>
      </c>
      <c r="E410" s="13">
        <v>52.0</v>
      </c>
      <c r="F410" s="19">
        <v>737.0</v>
      </c>
      <c r="G410" s="19">
        <v>60.0</v>
      </c>
    </row>
    <row r="411">
      <c r="A411" s="41">
        <v>44421.0</v>
      </c>
      <c r="B411" s="19">
        <v>1.3568665881E10</v>
      </c>
      <c r="C411" s="19" t="s">
        <v>259</v>
      </c>
      <c r="D411" s="19" t="s">
        <v>286</v>
      </c>
      <c r="E411" s="13">
        <v>48.0</v>
      </c>
      <c r="F411" s="19">
        <v>497.0</v>
      </c>
      <c r="G411" s="19">
        <v>45.0</v>
      </c>
    </row>
    <row r="412">
      <c r="A412" s="41">
        <v>44414.0</v>
      </c>
      <c r="B412" s="19">
        <v>1.3568665881E10</v>
      </c>
      <c r="C412" s="19" t="s">
        <v>259</v>
      </c>
      <c r="D412" s="19" t="s">
        <v>286</v>
      </c>
      <c r="E412" s="13">
        <v>35.0</v>
      </c>
      <c r="F412" s="19">
        <v>620.0</v>
      </c>
      <c r="G412" s="19">
        <v>44.0</v>
      </c>
    </row>
    <row r="413">
      <c r="A413" s="41">
        <v>44422.0</v>
      </c>
      <c r="B413" s="19">
        <v>1.3568665881E10</v>
      </c>
      <c r="C413" s="19" t="s">
        <v>259</v>
      </c>
      <c r="D413" s="19" t="s">
        <v>286</v>
      </c>
      <c r="E413" s="13">
        <v>37.0</v>
      </c>
      <c r="F413" s="19">
        <v>420.0</v>
      </c>
      <c r="G413" s="19">
        <v>36.0</v>
      </c>
    </row>
    <row r="414">
      <c r="A414" s="41">
        <v>44420.0</v>
      </c>
      <c r="B414" s="19">
        <v>1.3568665881E10</v>
      </c>
      <c r="C414" s="19" t="s">
        <v>259</v>
      </c>
      <c r="D414" s="19" t="s">
        <v>286</v>
      </c>
      <c r="E414" s="13">
        <v>40.0</v>
      </c>
      <c r="F414" s="19">
        <v>529.0</v>
      </c>
      <c r="G414" s="19">
        <v>39.0</v>
      </c>
    </row>
    <row r="415">
      <c r="A415" s="41">
        <v>44410.0</v>
      </c>
      <c r="B415" s="19">
        <v>1.3568665881E10</v>
      </c>
      <c r="C415" s="19" t="s">
        <v>259</v>
      </c>
      <c r="D415" s="19" t="s">
        <v>286</v>
      </c>
      <c r="E415" s="13">
        <v>31.0</v>
      </c>
      <c r="F415" s="19">
        <v>546.0</v>
      </c>
      <c r="G415" s="19">
        <v>42.0</v>
      </c>
    </row>
    <row r="416">
      <c r="A416" s="41">
        <v>44415.0</v>
      </c>
      <c r="B416" s="19">
        <v>1.3568665881E10</v>
      </c>
      <c r="C416" s="19" t="s">
        <v>259</v>
      </c>
      <c r="D416" s="19" t="s">
        <v>286</v>
      </c>
      <c r="E416" s="13">
        <v>34.0</v>
      </c>
      <c r="F416" s="19">
        <v>628.0</v>
      </c>
      <c r="G416" s="19">
        <v>51.0</v>
      </c>
    </row>
    <row r="417">
      <c r="A417" s="41">
        <v>44412.0</v>
      </c>
      <c r="B417" s="19">
        <v>1.3568665881E10</v>
      </c>
      <c r="C417" s="19" t="s">
        <v>259</v>
      </c>
      <c r="D417" s="19" t="s">
        <v>286</v>
      </c>
      <c r="E417" s="13">
        <v>52.0</v>
      </c>
      <c r="F417" s="19">
        <v>698.0</v>
      </c>
      <c r="G417" s="19">
        <v>62.0</v>
      </c>
    </row>
    <row r="418">
      <c r="A418" s="41">
        <v>44413.0</v>
      </c>
      <c r="B418" s="19">
        <v>1.3568665881E10</v>
      </c>
      <c r="C418" s="19" t="s">
        <v>259</v>
      </c>
      <c r="D418" s="19" t="s">
        <v>286</v>
      </c>
      <c r="E418" s="13">
        <v>45.0</v>
      </c>
      <c r="F418" s="19">
        <v>686.0</v>
      </c>
      <c r="G418" s="19">
        <v>53.0</v>
      </c>
    </row>
    <row r="419">
      <c r="A419" s="41">
        <v>44419.0</v>
      </c>
      <c r="B419" s="19">
        <v>1.3568665881E10</v>
      </c>
      <c r="C419" s="19" t="s">
        <v>259</v>
      </c>
      <c r="D419" s="19" t="s">
        <v>286</v>
      </c>
      <c r="E419" s="13">
        <v>39.0</v>
      </c>
      <c r="F419" s="19">
        <v>524.0</v>
      </c>
      <c r="G419" s="19">
        <v>38.0</v>
      </c>
    </row>
    <row r="420">
      <c r="A420" s="41">
        <v>44409.0</v>
      </c>
      <c r="B420" s="19">
        <v>1.3568665881E10</v>
      </c>
      <c r="C420" s="19" t="s">
        <v>259</v>
      </c>
      <c r="D420" s="19" t="s">
        <v>286</v>
      </c>
      <c r="E420" s="13">
        <v>29.0</v>
      </c>
      <c r="F420" s="19">
        <v>413.0</v>
      </c>
      <c r="G420" s="19">
        <v>37.0</v>
      </c>
    </row>
    <row r="421">
      <c r="A421" s="41">
        <v>44416.0</v>
      </c>
      <c r="B421" s="19">
        <v>1.3568665881E10</v>
      </c>
      <c r="C421" s="19" t="s">
        <v>259</v>
      </c>
      <c r="D421" s="19" t="s">
        <v>286</v>
      </c>
      <c r="E421" s="13">
        <v>43.0</v>
      </c>
      <c r="F421" s="19">
        <v>620.0</v>
      </c>
      <c r="G421" s="19">
        <v>53.0</v>
      </c>
    </row>
    <row r="422">
      <c r="A422" s="41">
        <v>44412.0</v>
      </c>
      <c r="B422" s="19">
        <v>1.3572333097E10</v>
      </c>
      <c r="C422" s="19" t="s">
        <v>259</v>
      </c>
      <c r="D422" s="19" t="s">
        <v>287</v>
      </c>
      <c r="E422" s="13">
        <v>13.0</v>
      </c>
      <c r="F422" s="19">
        <v>380.0</v>
      </c>
      <c r="G422" s="19">
        <v>12.0</v>
      </c>
    </row>
    <row r="423">
      <c r="A423" s="41">
        <v>44423.0</v>
      </c>
      <c r="B423" s="19">
        <v>1.3572333097E10</v>
      </c>
      <c r="C423" s="19" t="s">
        <v>259</v>
      </c>
      <c r="D423" s="19" t="s">
        <v>287</v>
      </c>
      <c r="E423" s="13">
        <v>20.0</v>
      </c>
      <c r="F423" s="19">
        <v>528.0</v>
      </c>
      <c r="G423" s="19">
        <v>33.0</v>
      </c>
    </row>
    <row r="424">
      <c r="A424" s="41">
        <v>44409.0</v>
      </c>
      <c r="B424" s="19">
        <v>1.3572333097E10</v>
      </c>
      <c r="C424" s="19" t="s">
        <v>259</v>
      </c>
      <c r="D424" s="19" t="s">
        <v>287</v>
      </c>
      <c r="E424" s="13">
        <v>36.0</v>
      </c>
      <c r="F424" s="19">
        <v>566.0</v>
      </c>
      <c r="G424" s="19">
        <v>24.0</v>
      </c>
    </row>
    <row r="425">
      <c r="A425" s="41">
        <v>44415.0</v>
      </c>
      <c r="B425" s="19">
        <v>1.3572333097E10</v>
      </c>
      <c r="C425" s="19" t="s">
        <v>259</v>
      </c>
      <c r="D425" s="19" t="s">
        <v>287</v>
      </c>
      <c r="E425" s="13">
        <v>9.0</v>
      </c>
      <c r="F425" s="19">
        <v>303.0</v>
      </c>
      <c r="G425" s="19">
        <v>11.0</v>
      </c>
    </row>
    <row r="426">
      <c r="A426" s="41">
        <v>44418.0</v>
      </c>
      <c r="B426" s="19">
        <v>1.3572333097E10</v>
      </c>
      <c r="C426" s="19" t="s">
        <v>259</v>
      </c>
      <c r="D426" s="19" t="s">
        <v>287</v>
      </c>
      <c r="E426" s="13">
        <v>42.0</v>
      </c>
      <c r="F426" s="19">
        <v>823.0</v>
      </c>
      <c r="G426" s="19">
        <v>62.0</v>
      </c>
    </row>
    <row r="427">
      <c r="A427" s="41">
        <v>44413.0</v>
      </c>
      <c r="B427" s="19">
        <v>1.3572333097E10</v>
      </c>
      <c r="C427" s="19" t="s">
        <v>259</v>
      </c>
      <c r="D427" s="19" t="s">
        <v>287</v>
      </c>
      <c r="E427" s="13">
        <v>6.0</v>
      </c>
      <c r="F427" s="19">
        <v>324.0</v>
      </c>
      <c r="G427" s="19">
        <v>7.0</v>
      </c>
    </row>
    <row r="428">
      <c r="A428" s="41">
        <v>44411.0</v>
      </c>
      <c r="B428" s="19">
        <v>1.3572333097E10</v>
      </c>
      <c r="C428" s="19" t="s">
        <v>259</v>
      </c>
      <c r="D428" s="19" t="s">
        <v>287</v>
      </c>
      <c r="E428" s="13">
        <v>14.0</v>
      </c>
      <c r="F428" s="19">
        <v>325.0</v>
      </c>
      <c r="G428" s="19">
        <v>11.0</v>
      </c>
    </row>
    <row r="429">
      <c r="A429" s="41">
        <v>44420.0</v>
      </c>
      <c r="B429" s="19">
        <v>1.3572333097E10</v>
      </c>
      <c r="C429" s="19" t="s">
        <v>259</v>
      </c>
      <c r="D429" s="19" t="s">
        <v>287</v>
      </c>
      <c r="E429" s="13">
        <v>31.0</v>
      </c>
      <c r="F429" s="19">
        <v>794.0</v>
      </c>
      <c r="G429" s="19">
        <v>49.0</v>
      </c>
    </row>
    <row r="430">
      <c r="A430" s="41">
        <v>44421.0</v>
      </c>
      <c r="B430" s="19">
        <v>1.3572333097E10</v>
      </c>
      <c r="C430" s="19" t="s">
        <v>259</v>
      </c>
      <c r="D430" s="19" t="s">
        <v>287</v>
      </c>
      <c r="E430" s="13">
        <v>27.0</v>
      </c>
      <c r="F430" s="19">
        <v>625.0</v>
      </c>
      <c r="G430" s="19">
        <v>41.0</v>
      </c>
    </row>
    <row r="431">
      <c r="A431" s="41">
        <v>44417.0</v>
      </c>
      <c r="B431" s="19">
        <v>1.3572333097E10</v>
      </c>
      <c r="C431" s="19" t="s">
        <v>259</v>
      </c>
      <c r="D431" s="19" t="s">
        <v>287</v>
      </c>
      <c r="E431" s="13">
        <v>5.0</v>
      </c>
      <c r="F431" s="19">
        <v>312.0</v>
      </c>
      <c r="G431" s="19">
        <v>8.0</v>
      </c>
    </row>
    <row r="432">
      <c r="A432" s="41">
        <v>44416.0</v>
      </c>
      <c r="B432" s="19">
        <v>1.3572333097E10</v>
      </c>
      <c r="C432" s="19" t="s">
        <v>259</v>
      </c>
      <c r="D432" s="19" t="s">
        <v>287</v>
      </c>
      <c r="E432" s="13">
        <v>9.0</v>
      </c>
      <c r="F432" s="19">
        <v>296.0</v>
      </c>
      <c r="G432" s="19">
        <v>10.0</v>
      </c>
    </row>
    <row r="433">
      <c r="A433" s="41">
        <v>44419.0</v>
      </c>
      <c r="B433" s="19">
        <v>1.3572333097E10</v>
      </c>
      <c r="C433" s="19" t="s">
        <v>259</v>
      </c>
      <c r="D433" s="19" t="s">
        <v>287</v>
      </c>
      <c r="E433" s="13">
        <v>31.0</v>
      </c>
      <c r="F433" s="19">
        <v>818.0</v>
      </c>
      <c r="G433" s="19">
        <v>50.0</v>
      </c>
    </row>
    <row r="434">
      <c r="A434" s="41">
        <v>44414.0</v>
      </c>
      <c r="B434" s="19">
        <v>1.3572333097E10</v>
      </c>
      <c r="C434" s="19" t="s">
        <v>259</v>
      </c>
      <c r="D434" s="19" t="s">
        <v>287</v>
      </c>
      <c r="E434" s="13">
        <v>4.0</v>
      </c>
      <c r="F434" s="19">
        <v>317.0</v>
      </c>
      <c r="G434" s="19">
        <v>7.0</v>
      </c>
    </row>
    <row r="435">
      <c r="A435" s="41">
        <v>44422.0</v>
      </c>
      <c r="B435" s="19">
        <v>1.3572333097E10</v>
      </c>
      <c r="C435" s="19" t="s">
        <v>259</v>
      </c>
      <c r="D435" s="19" t="s">
        <v>287</v>
      </c>
      <c r="E435" s="13">
        <v>26.0</v>
      </c>
      <c r="F435" s="19">
        <v>688.0</v>
      </c>
      <c r="G435" s="19">
        <v>38.0</v>
      </c>
    </row>
    <row r="436">
      <c r="A436" s="41">
        <v>44410.0</v>
      </c>
      <c r="B436" s="19">
        <v>1.3572333097E10</v>
      </c>
      <c r="C436" s="19" t="s">
        <v>259</v>
      </c>
      <c r="D436" s="19" t="s">
        <v>287</v>
      </c>
      <c r="E436" s="13">
        <v>38.0</v>
      </c>
      <c r="F436" s="19">
        <v>747.0</v>
      </c>
      <c r="G436" s="19">
        <v>29.0</v>
      </c>
    </row>
    <row r="437">
      <c r="A437" s="41">
        <v>44410.0</v>
      </c>
      <c r="B437" s="19">
        <v>1.4067193136E10</v>
      </c>
      <c r="C437" s="19" t="s">
        <v>259</v>
      </c>
      <c r="D437" s="19" t="s">
        <v>288</v>
      </c>
      <c r="E437" s="13">
        <v>3.0</v>
      </c>
      <c r="F437" s="19">
        <v>101.0</v>
      </c>
      <c r="G437" s="19">
        <v>6.0</v>
      </c>
    </row>
    <row r="438">
      <c r="A438" s="41">
        <v>44409.0</v>
      </c>
      <c r="B438" s="19">
        <v>1.4067193136E10</v>
      </c>
      <c r="C438" s="19" t="s">
        <v>259</v>
      </c>
      <c r="D438" s="19" t="s">
        <v>288</v>
      </c>
      <c r="E438" s="13">
        <v>3.0</v>
      </c>
      <c r="F438" s="19">
        <v>143.0</v>
      </c>
      <c r="G438" s="19">
        <v>9.0</v>
      </c>
    </row>
    <row r="439">
      <c r="A439" s="41">
        <v>44420.0</v>
      </c>
      <c r="B439" s="19">
        <v>1.4067193136E10</v>
      </c>
      <c r="C439" s="19" t="s">
        <v>259</v>
      </c>
      <c r="D439" s="19" t="s">
        <v>288</v>
      </c>
      <c r="E439" s="13">
        <v>0.0</v>
      </c>
      <c r="F439" s="19">
        <v>16.0</v>
      </c>
      <c r="G439" s="19">
        <v>0.0</v>
      </c>
    </row>
    <row r="440">
      <c r="A440" s="41">
        <v>44416.0</v>
      </c>
      <c r="B440" s="19">
        <v>1.4067193136E10</v>
      </c>
      <c r="C440" s="19" t="s">
        <v>259</v>
      </c>
      <c r="D440" s="19" t="s">
        <v>288</v>
      </c>
      <c r="E440" s="13">
        <v>0.0</v>
      </c>
      <c r="F440" s="19">
        <v>29.0</v>
      </c>
      <c r="G440" s="19">
        <v>2.0</v>
      </c>
    </row>
    <row r="441">
      <c r="A441" s="41">
        <v>44423.0</v>
      </c>
      <c r="B441" s="19">
        <v>1.4067193136E10</v>
      </c>
      <c r="C441" s="19" t="s">
        <v>259</v>
      </c>
      <c r="D441" s="19" t="s">
        <v>288</v>
      </c>
      <c r="E441" s="13">
        <v>0.0</v>
      </c>
      <c r="F441" s="19">
        <v>19.0</v>
      </c>
      <c r="G441" s="19">
        <v>0.0</v>
      </c>
    </row>
    <row r="442">
      <c r="A442" s="41">
        <v>44412.0</v>
      </c>
      <c r="B442" s="19">
        <v>1.4067193136E10</v>
      </c>
      <c r="C442" s="19" t="s">
        <v>259</v>
      </c>
      <c r="D442" s="19" t="s">
        <v>288</v>
      </c>
      <c r="E442" s="13">
        <v>0.0</v>
      </c>
      <c r="F442" s="19">
        <v>21.0</v>
      </c>
      <c r="G442" s="19">
        <v>0.0</v>
      </c>
    </row>
    <row r="443">
      <c r="A443" s="41">
        <v>44419.0</v>
      </c>
      <c r="B443" s="19">
        <v>1.4067193136E10</v>
      </c>
      <c r="C443" s="19" t="s">
        <v>259</v>
      </c>
      <c r="D443" s="19" t="s">
        <v>288</v>
      </c>
      <c r="E443" s="13">
        <v>0.0</v>
      </c>
      <c r="F443" s="19">
        <v>17.0</v>
      </c>
      <c r="G443" s="19">
        <v>1.0</v>
      </c>
    </row>
    <row r="444">
      <c r="A444" s="41">
        <v>44414.0</v>
      </c>
      <c r="B444" s="19">
        <v>1.4067193136E10</v>
      </c>
      <c r="C444" s="19" t="s">
        <v>259</v>
      </c>
      <c r="D444" s="19" t="s">
        <v>288</v>
      </c>
      <c r="E444" s="13">
        <v>0.0</v>
      </c>
      <c r="F444" s="19">
        <v>13.0</v>
      </c>
      <c r="G444" s="19">
        <v>1.0</v>
      </c>
    </row>
    <row r="445">
      <c r="A445" s="41">
        <v>44411.0</v>
      </c>
      <c r="B445" s="19">
        <v>1.4067193136E10</v>
      </c>
      <c r="C445" s="19" t="s">
        <v>259</v>
      </c>
      <c r="D445" s="19" t="s">
        <v>288</v>
      </c>
      <c r="E445" s="13">
        <v>0.0</v>
      </c>
      <c r="F445" s="19">
        <v>29.0</v>
      </c>
      <c r="G445" s="19">
        <v>1.0</v>
      </c>
    </row>
    <row r="446">
      <c r="A446" s="41">
        <v>44417.0</v>
      </c>
      <c r="B446" s="19">
        <v>1.4067193136E10</v>
      </c>
      <c r="C446" s="19" t="s">
        <v>259</v>
      </c>
      <c r="D446" s="19" t="s">
        <v>288</v>
      </c>
      <c r="E446" s="13">
        <v>0.0</v>
      </c>
      <c r="F446" s="19">
        <v>18.0</v>
      </c>
      <c r="G446" s="19">
        <v>1.0</v>
      </c>
    </row>
    <row r="447">
      <c r="A447" s="41">
        <v>44415.0</v>
      </c>
      <c r="B447" s="19">
        <v>1.4067193136E10</v>
      </c>
      <c r="C447" s="19" t="s">
        <v>259</v>
      </c>
      <c r="D447" s="19" t="s">
        <v>288</v>
      </c>
      <c r="E447" s="13">
        <v>0.0</v>
      </c>
      <c r="F447" s="19">
        <v>21.0</v>
      </c>
      <c r="G447" s="19">
        <v>1.0</v>
      </c>
    </row>
    <row r="448">
      <c r="A448" s="41">
        <v>44418.0</v>
      </c>
      <c r="B448" s="19">
        <v>1.4067193136E10</v>
      </c>
      <c r="C448" s="19" t="s">
        <v>259</v>
      </c>
      <c r="D448" s="19" t="s">
        <v>288</v>
      </c>
      <c r="E448" s="13">
        <v>0.0</v>
      </c>
      <c r="F448" s="19">
        <v>17.0</v>
      </c>
      <c r="G448" s="19">
        <v>1.0</v>
      </c>
    </row>
    <row r="449">
      <c r="A449" s="41">
        <v>44421.0</v>
      </c>
      <c r="B449" s="19">
        <v>1.4067193136E10</v>
      </c>
      <c r="C449" s="19" t="s">
        <v>259</v>
      </c>
      <c r="D449" s="19" t="s">
        <v>288</v>
      </c>
      <c r="E449" s="13">
        <v>0.0</v>
      </c>
      <c r="F449" s="19">
        <v>13.0</v>
      </c>
      <c r="G449" s="19">
        <v>1.0</v>
      </c>
    </row>
    <row r="450">
      <c r="A450" s="41">
        <v>44413.0</v>
      </c>
      <c r="B450" s="19">
        <v>1.4067193136E10</v>
      </c>
      <c r="C450" s="19" t="s">
        <v>259</v>
      </c>
      <c r="D450" s="19" t="s">
        <v>288</v>
      </c>
      <c r="E450" s="13">
        <v>1.0</v>
      </c>
      <c r="F450" s="19">
        <v>26.0</v>
      </c>
      <c r="G450" s="19">
        <v>1.0</v>
      </c>
    </row>
    <row r="451">
      <c r="A451" s="41">
        <v>44422.0</v>
      </c>
      <c r="B451" s="19">
        <v>1.4067193136E10</v>
      </c>
      <c r="C451" s="19" t="s">
        <v>259</v>
      </c>
      <c r="D451" s="19" t="s">
        <v>288</v>
      </c>
      <c r="E451" s="13">
        <v>0.0</v>
      </c>
      <c r="F451" s="19">
        <v>17.0</v>
      </c>
      <c r="G451" s="19">
        <v>1.0</v>
      </c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18</v>
      </c>
      <c r="B1" s="16" t="s">
        <v>2</v>
      </c>
      <c r="C1" s="16" t="s">
        <v>257</v>
      </c>
      <c r="D1" s="16" t="s">
        <v>258</v>
      </c>
      <c r="E1" s="16" t="s">
        <v>23</v>
      </c>
      <c r="F1" s="16" t="s">
        <v>24</v>
      </c>
      <c r="G1" s="16" t="s">
        <v>25</v>
      </c>
    </row>
    <row r="2">
      <c r="A2" s="41">
        <v>44410.0</v>
      </c>
      <c r="B2" s="19">
        <v>6.194131626575E12</v>
      </c>
      <c r="C2" s="19" t="s">
        <v>289</v>
      </c>
      <c r="D2" s="19" t="s">
        <v>290</v>
      </c>
      <c r="E2" s="13">
        <v>120.0</v>
      </c>
      <c r="F2" s="19">
        <v>40864.0</v>
      </c>
      <c r="G2" s="19">
        <v>378.0</v>
      </c>
    </row>
    <row r="3">
      <c r="A3" s="41">
        <v>44411.0</v>
      </c>
      <c r="B3" s="19">
        <v>6.194131626575E12</v>
      </c>
      <c r="C3" s="19" t="s">
        <v>289</v>
      </c>
      <c r="D3" s="19" t="s">
        <v>290</v>
      </c>
      <c r="E3" s="13">
        <v>42.0</v>
      </c>
      <c r="F3" s="19">
        <v>12238.0</v>
      </c>
      <c r="G3" s="19">
        <v>163.0</v>
      </c>
    </row>
    <row r="4">
      <c r="A4" s="41">
        <v>44409.0</v>
      </c>
      <c r="B4" s="19">
        <v>6.194131626575E12</v>
      </c>
      <c r="C4" s="19" t="s">
        <v>289</v>
      </c>
      <c r="D4" s="19" t="s">
        <v>290</v>
      </c>
      <c r="E4" s="13">
        <v>119.0</v>
      </c>
      <c r="F4" s="19">
        <v>39011.0</v>
      </c>
      <c r="G4" s="19">
        <v>358.0</v>
      </c>
    </row>
    <row r="5">
      <c r="A5" s="41">
        <v>44423.0</v>
      </c>
      <c r="B5" s="19">
        <v>6.194144398575E12</v>
      </c>
      <c r="C5" s="19" t="s">
        <v>289</v>
      </c>
      <c r="D5" s="19" t="s">
        <v>291</v>
      </c>
      <c r="E5" s="13">
        <v>85.0</v>
      </c>
      <c r="F5" s="19">
        <v>20101.0</v>
      </c>
      <c r="G5" s="19">
        <v>467.0</v>
      </c>
    </row>
    <row r="6">
      <c r="A6" s="41">
        <v>44420.0</v>
      </c>
      <c r="B6" s="19">
        <v>6.194144398575E12</v>
      </c>
      <c r="C6" s="19" t="s">
        <v>289</v>
      </c>
      <c r="D6" s="19" t="s">
        <v>291</v>
      </c>
      <c r="E6" s="13">
        <v>68.0</v>
      </c>
      <c r="F6" s="19">
        <v>15850.0</v>
      </c>
      <c r="G6" s="19">
        <v>300.0</v>
      </c>
    </row>
    <row r="7">
      <c r="A7" s="41">
        <v>44422.0</v>
      </c>
      <c r="B7" s="19">
        <v>6.194144398575E12</v>
      </c>
      <c r="C7" s="19" t="s">
        <v>289</v>
      </c>
      <c r="D7" s="19" t="s">
        <v>291</v>
      </c>
      <c r="E7" s="13">
        <v>83.0</v>
      </c>
      <c r="F7" s="19">
        <v>16898.0</v>
      </c>
      <c r="G7" s="19">
        <v>371.0</v>
      </c>
    </row>
    <row r="8">
      <c r="A8" s="41">
        <v>44418.0</v>
      </c>
      <c r="B8" s="19">
        <v>6.194144398575E12</v>
      </c>
      <c r="C8" s="19" t="s">
        <v>289</v>
      </c>
      <c r="D8" s="19" t="s">
        <v>291</v>
      </c>
      <c r="E8" s="13">
        <v>65.0</v>
      </c>
      <c r="F8" s="19">
        <v>15881.0</v>
      </c>
      <c r="G8" s="19">
        <v>326.0</v>
      </c>
    </row>
    <row r="9">
      <c r="A9" s="41">
        <v>44409.0</v>
      </c>
      <c r="B9" s="19">
        <v>6.194144398575E12</v>
      </c>
      <c r="C9" s="19" t="s">
        <v>289</v>
      </c>
      <c r="D9" s="19" t="s">
        <v>291</v>
      </c>
      <c r="E9" s="13">
        <v>67.0</v>
      </c>
      <c r="F9" s="19">
        <v>15095.0</v>
      </c>
      <c r="G9" s="19">
        <v>294.0</v>
      </c>
    </row>
    <row r="10">
      <c r="A10" s="41">
        <v>44419.0</v>
      </c>
      <c r="B10" s="19">
        <v>6.194144398575E12</v>
      </c>
      <c r="C10" s="19" t="s">
        <v>289</v>
      </c>
      <c r="D10" s="19" t="s">
        <v>291</v>
      </c>
      <c r="E10" s="13">
        <v>65.0</v>
      </c>
      <c r="F10" s="19">
        <v>15272.0</v>
      </c>
      <c r="G10" s="19">
        <v>359.0</v>
      </c>
    </row>
    <row r="11">
      <c r="A11" s="41">
        <v>44415.0</v>
      </c>
      <c r="B11" s="19">
        <v>6.194144398575E12</v>
      </c>
      <c r="C11" s="19" t="s">
        <v>289</v>
      </c>
      <c r="D11" s="19" t="s">
        <v>291</v>
      </c>
      <c r="E11" s="13">
        <v>69.0</v>
      </c>
      <c r="F11" s="19">
        <v>16131.0</v>
      </c>
      <c r="G11" s="19">
        <v>335.0</v>
      </c>
    </row>
    <row r="12">
      <c r="A12" s="41">
        <v>44414.0</v>
      </c>
      <c r="B12" s="19">
        <v>6.194144398575E12</v>
      </c>
      <c r="C12" s="19" t="s">
        <v>289</v>
      </c>
      <c r="D12" s="19" t="s">
        <v>291</v>
      </c>
      <c r="E12" s="13">
        <v>65.0</v>
      </c>
      <c r="F12" s="19">
        <v>14496.0</v>
      </c>
      <c r="G12" s="19">
        <v>330.0</v>
      </c>
    </row>
    <row r="13">
      <c r="A13" s="41">
        <v>44411.0</v>
      </c>
      <c r="B13" s="19">
        <v>6.194144398575E12</v>
      </c>
      <c r="C13" s="19" t="s">
        <v>289</v>
      </c>
      <c r="D13" s="19" t="s">
        <v>291</v>
      </c>
      <c r="E13" s="13">
        <v>67.0</v>
      </c>
      <c r="F13" s="19">
        <v>11828.0</v>
      </c>
      <c r="G13" s="19">
        <v>319.0</v>
      </c>
    </row>
    <row r="14">
      <c r="A14" s="41">
        <v>44417.0</v>
      </c>
      <c r="B14" s="19">
        <v>6.194144398575E12</v>
      </c>
      <c r="C14" s="19" t="s">
        <v>289</v>
      </c>
      <c r="D14" s="19" t="s">
        <v>291</v>
      </c>
      <c r="E14" s="13">
        <v>66.0</v>
      </c>
      <c r="F14" s="19">
        <v>16036.0</v>
      </c>
      <c r="G14" s="19">
        <v>370.0</v>
      </c>
    </row>
    <row r="15">
      <c r="A15" s="41">
        <v>44410.0</v>
      </c>
      <c r="B15" s="19">
        <v>6.194144398575E12</v>
      </c>
      <c r="C15" s="19" t="s">
        <v>289</v>
      </c>
      <c r="D15" s="19" t="s">
        <v>291</v>
      </c>
      <c r="E15" s="13">
        <v>67.0</v>
      </c>
      <c r="F15" s="19">
        <v>14435.0</v>
      </c>
      <c r="G15" s="19">
        <v>330.0</v>
      </c>
    </row>
    <row r="16">
      <c r="A16" s="41">
        <v>44412.0</v>
      </c>
      <c r="B16" s="19">
        <v>6.194144398575E12</v>
      </c>
      <c r="C16" s="19" t="s">
        <v>289</v>
      </c>
      <c r="D16" s="19" t="s">
        <v>291</v>
      </c>
      <c r="E16" s="13">
        <v>63.0</v>
      </c>
      <c r="F16" s="19">
        <v>13651.0</v>
      </c>
      <c r="G16" s="19">
        <v>308.0</v>
      </c>
    </row>
    <row r="17">
      <c r="A17" s="41">
        <v>44421.0</v>
      </c>
      <c r="B17" s="19">
        <v>6.194144398575E12</v>
      </c>
      <c r="C17" s="19" t="s">
        <v>289</v>
      </c>
      <c r="D17" s="19" t="s">
        <v>291</v>
      </c>
      <c r="E17" s="13">
        <v>75.0</v>
      </c>
      <c r="F17" s="19">
        <v>16775.0</v>
      </c>
      <c r="G17" s="19">
        <v>299.0</v>
      </c>
    </row>
    <row r="18">
      <c r="A18" s="41">
        <v>44416.0</v>
      </c>
      <c r="B18" s="19">
        <v>6.194144398575E12</v>
      </c>
      <c r="C18" s="19" t="s">
        <v>289</v>
      </c>
      <c r="D18" s="19" t="s">
        <v>291</v>
      </c>
      <c r="E18" s="13">
        <v>67.0</v>
      </c>
      <c r="F18" s="19">
        <v>16840.0</v>
      </c>
      <c r="G18" s="19">
        <v>380.0</v>
      </c>
    </row>
    <row r="19">
      <c r="A19" s="41">
        <v>44413.0</v>
      </c>
      <c r="B19" s="19">
        <v>6.194144398575E12</v>
      </c>
      <c r="C19" s="19" t="s">
        <v>289</v>
      </c>
      <c r="D19" s="19" t="s">
        <v>291</v>
      </c>
      <c r="E19" s="13">
        <v>65.0</v>
      </c>
      <c r="F19" s="19">
        <v>14690.0</v>
      </c>
      <c r="G19" s="19">
        <v>323.0</v>
      </c>
    </row>
    <row r="20">
      <c r="A20" s="41">
        <v>44415.0</v>
      </c>
      <c r="B20" s="19">
        <v>6.195305027975E12</v>
      </c>
      <c r="C20" s="19" t="s">
        <v>289</v>
      </c>
      <c r="D20" s="19" t="s">
        <v>292</v>
      </c>
      <c r="E20" s="13">
        <v>18.0</v>
      </c>
      <c r="F20" s="19">
        <v>7228.0</v>
      </c>
      <c r="G20" s="19">
        <v>62.0</v>
      </c>
    </row>
    <row r="21">
      <c r="A21" s="41">
        <v>44423.0</v>
      </c>
      <c r="B21" s="19">
        <v>6.195305027975E12</v>
      </c>
      <c r="C21" s="19" t="s">
        <v>289</v>
      </c>
      <c r="D21" s="19" t="s">
        <v>292</v>
      </c>
      <c r="E21" s="13">
        <v>18.0</v>
      </c>
      <c r="F21" s="19">
        <v>7580.0</v>
      </c>
      <c r="G21" s="19">
        <v>52.0</v>
      </c>
    </row>
    <row r="22">
      <c r="A22" s="41">
        <v>44413.0</v>
      </c>
      <c r="B22" s="19">
        <v>6.195305027975E12</v>
      </c>
      <c r="C22" s="19" t="s">
        <v>289</v>
      </c>
      <c r="D22" s="19" t="s">
        <v>292</v>
      </c>
      <c r="E22" s="13">
        <v>18.0</v>
      </c>
      <c r="F22" s="19">
        <v>7321.0</v>
      </c>
      <c r="G22" s="19">
        <v>78.0</v>
      </c>
    </row>
    <row r="23">
      <c r="A23" s="41">
        <v>44422.0</v>
      </c>
      <c r="B23" s="19">
        <v>6.195305027975E12</v>
      </c>
      <c r="C23" s="19" t="s">
        <v>289</v>
      </c>
      <c r="D23" s="19" t="s">
        <v>292</v>
      </c>
      <c r="E23" s="13">
        <v>18.0</v>
      </c>
      <c r="F23" s="19">
        <v>6538.0</v>
      </c>
      <c r="G23" s="19">
        <v>44.0</v>
      </c>
    </row>
    <row r="24">
      <c r="A24" s="41">
        <v>44410.0</v>
      </c>
      <c r="B24" s="19">
        <v>6.195305027975E12</v>
      </c>
      <c r="C24" s="19" t="s">
        <v>289</v>
      </c>
      <c r="D24" s="19" t="s">
        <v>292</v>
      </c>
      <c r="E24" s="13">
        <v>15.0</v>
      </c>
      <c r="F24" s="19">
        <v>6526.0</v>
      </c>
      <c r="G24" s="19">
        <v>62.0</v>
      </c>
    </row>
    <row r="25">
      <c r="A25" s="41">
        <v>44411.0</v>
      </c>
      <c r="B25" s="19">
        <v>6.195305027975E12</v>
      </c>
      <c r="C25" s="19" t="s">
        <v>289</v>
      </c>
      <c r="D25" s="19" t="s">
        <v>292</v>
      </c>
      <c r="E25" s="13">
        <v>15.0</v>
      </c>
      <c r="F25" s="19">
        <v>7058.0</v>
      </c>
      <c r="G25" s="19">
        <v>67.0</v>
      </c>
    </row>
    <row r="26">
      <c r="A26" s="41">
        <v>44420.0</v>
      </c>
      <c r="B26" s="19">
        <v>6.195305027975E12</v>
      </c>
      <c r="C26" s="19" t="s">
        <v>289</v>
      </c>
      <c r="D26" s="19" t="s">
        <v>292</v>
      </c>
      <c r="E26" s="13">
        <v>20.0</v>
      </c>
      <c r="F26" s="19">
        <v>7110.0</v>
      </c>
      <c r="G26" s="19">
        <v>65.0</v>
      </c>
    </row>
    <row r="27">
      <c r="A27" s="41">
        <v>44409.0</v>
      </c>
      <c r="B27" s="19">
        <v>6.195305027975E12</v>
      </c>
      <c r="C27" s="19" t="s">
        <v>289</v>
      </c>
      <c r="D27" s="19" t="s">
        <v>292</v>
      </c>
      <c r="E27" s="13">
        <v>15.0</v>
      </c>
      <c r="F27" s="19">
        <v>6253.0</v>
      </c>
      <c r="G27" s="19">
        <v>65.0</v>
      </c>
    </row>
    <row r="28">
      <c r="A28" s="41">
        <v>44417.0</v>
      </c>
      <c r="B28" s="19">
        <v>6.195305027975E12</v>
      </c>
      <c r="C28" s="19" t="s">
        <v>289</v>
      </c>
      <c r="D28" s="19" t="s">
        <v>292</v>
      </c>
      <c r="E28" s="13">
        <v>15.0</v>
      </c>
      <c r="F28" s="19">
        <v>6132.0</v>
      </c>
      <c r="G28" s="19">
        <v>33.0</v>
      </c>
    </row>
    <row r="29">
      <c r="A29" s="41">
        <v>44419.0</v>
      </c>
      <c r="B29" s="19">
        <v>6.195305027975E12</v>
      </c>
      <c r="C29" s="19" t="s">
        <v>289</v>
      </c>
      <c r="D29" s="19" t="s">
        <v>292</v>
      </c>
      <c r="E29" s="13">
        <v>18.0</v>
      </c>
      <c r="F29" s="19">
        <v>7032.0</v>
      </c>
      <c r="G29" s="19">
        <v>52.0</v>
      </c>
    </row>
    <row r="30">
      <c r="A30" s="41">
        <v>44412.0</v>
      </c>
      <c r="B30" s="19">
        <v>6.195305027975E12</v>
      </c>
      <c r="C30" s="19" t="s">
        <v>289</v>
      </c>
      <c r="D30" s="19" t="s">
        <v>292</v>
      </c>
      <c r="E30" s="13">
        <v>15.0</v>
      </c>
      <c r="F30" s="19">
        <v>6842.0</v>
      </c>
      <c r="G30" s="19">
        <v>65.0</v>
      </c>
    </row>
    <row r="31">
      <c r="A31" s="41">
        <v>44416.0</v>
      </c>
      <c r="B31" s="19">
        <v>6.195305027975E12</v>
      </c>
      <c r="C31" s="19" t="s">
        <v>289</v>
      </c>
      <c r="D31" s="19" t="s">
        <v>292</v>
      </c>
      <c r="E31" s="13">
        <v>18.0</v>
      </c>
      <c r="F31" s="19">
        <v>7059.0</v>
      </c>
      <c r="G31" s="19">
        <v>45.0</v>
      </c>
    </row>
    <row r="32">
      <c r="A32" s="41">
        <v>44421.0</v>
      </c>
      <c r="B32" s="19">
        <v>6.195305027975E12</v>
      </c>
      <c r="C32" s="19" t="s">
        <v>289</v>
      </c>
      <c r="D32" s="19" t="s">
        <v>292</v>
      </c>
      <c r="E32" s="13">
        <v>17.0</v>
      </c>
      <c r="F32" s="19">
        <v>6864.0</v>
      </c>
      <c r="G32" s="19">
        <v>47.0</v>
      </c>
    </row>
    <row r="33">
      <c r="A33" s="41">
        <v>44418.0</v>
      </c>
      <c r="B33" s="19">
        <v>6.195305027975E12</v>
      </c>
      <c r="C33" s="19" t="s">
        <v>289</v>
      </c>
      <c r="D33" s="19" t="s">
        <v>292</v>
      </c>
      <c r="E33" s="13">
        <v>18.0</v>
      </c>
      <c r="F33" s="19">
        <v>7192.0</v>
      </c>
      <c r="G33" s="19">
        <v>54.0</v>
      </c>
    </row>
    <row r="34">
      <c r="A34" s="41">
        <v>44414.0</v>
      </c>
      <c r="B34" s="19">
        <v>6.195305027975E12</v>
      </c>
      <c r="C34" s="19" t="s">
        <v>289</v>
      </c>
      <c r="D34" s="19" t="s">
        <v>292</v>
      </c>
      <c r="E34" s="13">
        <v>15.0</v>
      </c>
      <c r="F34" s="19">
        <v>5810.0</v>
      </c>
      <c r="G34" s="19">
        <v>53.0</v>
      </c>
    </row>
    <row r="35">
      <c r="A35" s="41">
        <v>44418.0</v>
      </c>
      <c r="B35" s="19">
        <v>6.203348753175E12</v>
      </c>
      <c r="C35" s="19" t="s">
        <v>289</v>
      </c>
      <c r="D35" s="19" t="s">
        <v>293</v>
      </c>
      <c r="E35" s="13">
        <v>58.0</v>
      </c>
      <c r="F35" s="19">
        <v>11430.0</v>
      </c>
      <c r="G35" s="19">
        <v>92.0</v>
      </c>
    </row>
    <row r="36">
      <c r="A36" s="41">
        <v>44412.0</v>
      </c>
      <c r="B36" s="19">
        <v>6.203348753175E12</v>
      </c>
      <c r="C36" s="19" t="s">
        <v>289</v>
      </c>
      <c r="D36" s="19" t="s">
        <v>293</v>
      </c>
      <c r="E36" s="13">
        <v>57.0</v>
      </c>
      <c r="F36" s="19">
        <v>9980.0</v>
      </c>
      <c r="G36" s="19">
        <v>86.0</v>
      </c>
    </row>
    <row r="37">
      <c r="A37" s="41">
        <v>44423.0</v>
      </c>
      <c r="B37" s="19">
        <v>6.203348753175E12</v>
      </c>
      <c r="C37" s="19" t="s">
        <v>289</v>
      </c>
      <c r="D37" s="19" t="s">
        <v>293</v>
      </c>
      <c r="E37" s="13">
        <v>73.0</v>
      </c>
      <c r="F37" s="19">
        <v>12197.0</v>
      </c>
      <c r="G37" s="19">
        <v>138.0</v>
      </c>
    </row>
    <row r="38">
      <c r="A38" s="41">
        <v>44415.0</v>
      </c>
      <c r="B38" s="19">
        <v>6.203348753175E12</v>
      </c>
      <c r="C38" s="19" t="s">
        <v>289</v>
      </c>
      <c r="D38" s="19" t="s">
        <v>293</v>
      </c>
      <c r="E38" s="13">
        <v>64.0</v>
      </c>
      <c r="F38" s="19">
        <v>11758.0</v>
      </c>
      <c r="G38" s="19">
        <v>95.0</v>
      </c>
    </row>
    <row r="39">
      <c r="A39" s="41">
        <v>44411.0</v>
      </c>
      <c r="B39" s="19">
        <v>6.203348753175E12</v>
      </c>
      <c r="C39" s="19" t="s">
        <v>289</v>
      </c>
      <c r="D39" s="19" t="s">
        <v>293</v>
      </c>
      <c r="E39" s="13">
        <v>61.0</v>
      </c>
      <c r="F39" s="19">
        <v>9392.0</v>
      </c>
      <c r="G39" s="19">
        <v>100.0</v>
      </c>
    </row>
    <row r="40">
      <c r="A40" s="41">
        <v>44422.0</v>
      </c>
      <c r="B40" s="19">
        <v>6.203348753175E12</v>
      </c>
      <c r="C40" s="19" t="s">
        <v>289</v>
      </c>
      <c r="D40" s="19" t="s">
        <v>293</v>
      </c>
      <c r="E40" s="13">
        <v>72.0</v>
      </c>
      <c r="F40" s="19">
        <v>11315.0</v>
      </c>
      <c r="G40" s="19">
        <v>114.0</v>
      </c>
    </row>
    <row r="41">
      <c r="A41" s="41">
        <v>44414.0</v>
      </c>
      <c r="B41" s="19">
        <v>6.203348753175E12</v>
      </c>
      <c r="C41" s="19" t="s">
        <v>289</v>
      </c>
      <c r="D41" s="19" t="s">
        <v>293</v>
      </c>
      <c r="E41" s="13">
        <v>59.0</v>
      </c>
      <c r="F41" s="19">
        <v>11479.0</v>
      </c>
      <c r="G41" s="19">
        <v>89.0</v>
      </c>
    </row>
    <row r="42">
      <c r="A42" s="41">
        <v>44420.0</v>
      </c>
      <c r="B42" s="19">
        <v>6.203348753175E12</v>
      </c>
      <c r="C42" s="19" t="s">
        <v>289</v>
      </c>
      <c r="D42" s="19" t="s">
        <v>293</v>
      </c>
      <c r="E42" s="13">
        <v>62.0</v>
      </c>
      <c r="F42" s="19">
        <v>9990.0</v>
      </c>
      <c r="G42" s="19">
        <v>86.0</v>
      </c>
    </row>
    <row r="43">
      <c r="A43" s="41">
        <v>44409.0</v>
      </c>
      <c r="B43" s="19">
        <v>6.203348753175E12</v>
      </c>
      <c r="C43" s="19" t="s">
        <v>289</v>
      </c>
      <c r="D43" s="19" t="s">
        <v>293</v>
      </c>
      <c r="E43" s="13">
        <v>77.0</v>
      </c>
      <c r="F43" s="19">
        <v>13621.0</v>
      </c>
      <c r="G43" s="19">
        <v>109.0</v>
      </c>
    </row>
    <row r="44">
      <c r="A44" s="41">
        <v>44419.0</v>
      </c>
      <c r="B44" s="19">
        <v>6.203348753175E12</v>
      </c>
      <c r="C44" s="19" t="s">
        <v>289</v>
      </c>
      <c r="D44" s="19" t="s">
        <v>293</v>
      </c>
      <c r="E44" s="13">
        <v>59.0</v>
      </c>
      <c r="F44" s="19">
        <v>11042.0</v>
      </c>
      <c r="G44" s="19">
        <v>89.0</v>
      </c>
    </row>
    <row r="45">
      <c r="A45" s="41">
        <v>44416.0</v>
      </c>
      <c r="B45" s="19">
        <v>6.203348753175E12</v>
      </c>
      <c r="C45" s="19" t="s">
        <v>289</v>
      </c>
      <c r="D45" s="19" t="s">
        <v>293</v>
      </c>
      <c r="E45" s="13">
        <v>61.0</v>
      </c>
      <c r="F45" s="19">
        <v>11346.0</v>
      </c>
      <c r="G45" s="19">
        <v>86.0</v>
      </c>
    </row>
    <row r="46">
      <c r="A46" s="41">
        <v>44413.0</v>
      </c>
      <c r="B46" s="19">
        <v>6.203348753175E12</v>
      </c>
      <c r="C46" s="19" t="s">
        <v>289</v>
      </c>
      <c r="D46" s="19" t="s">
        <v>293</v>
      </c>
      <c r="E46" s="13">
        <v>59.0</v>
      </c>
      <c r="F46" s="19">
        <v>10187.0</v>
      </c>
      <c r="G46" s="19">
        <v>73.0</v>
      </c>
    </row>
    <row r="47">
      <c r="A47" s="41">
        <v>44410.0</v>
      </c>
      <c r="B47" s="19">
        <v>6.203348753175E12</v>
      </c>
      <c r="C47" s="19" t="s">
        <v>289</v>
      </c>
      <c r="D47" s="19" t="s">
        <v>293</v>
      </c>
      <c r="E47" s="13">
        <v>60.0</v>
      </c>
      <c r="F47" s="19">
        <v>11099.0</v>
      </c>
      <c r="G47" s="19">
        <v>92.0</v>
      </c>
    </row>
    <row r="48">
      <c r="A48" s="41">
        <v>44421.0</v>
      </c>
      <c r="B48" s="19">
        <v>6.203348753175E12</v>
      </c>
      <c r="C48" s="19" t="s">
        <v>289</v>
      </c>
      <c r="D48" s="19" t="s">
        <v>293</v>
      </c>
      <c r="E48" s="13">
        <v>67.0</v>
      </c>
      <c r="F48" s="19">
        <v>10455.0</v>
      </c>
      <c r="G48" s="19">
        <v>103.0</v>
      </c>
    </row>
    <row r="49">
      <c r="A49" s="41">
        <v>44417.0</v>
      </c>
      <c r="B49" s="19">
        <v>6.203348753175E12</v>
      </c>
      <c r="C49" s="19" t="s">
        <v>289</v>
      </c>
      <c r="D49" s="19" t="s">
        <v>293</v>
      </c>
      <c r="E49" s="13">
        <v>59.0</v>
      </c>
      <c r="F49" s="19">
        <v>12238.0</v>
      </c>
      <c r="G49" s="19">
        <v>87.0</v>
      </c>
    </row>
    <row r="50">
      <c r="A50" s="41">
        <v>44420.0</v>
      </c>
      <c r="B50" s="19">
        <v>6.208975682575E12</v>
      </c>
      <c r="C50" s="19" t="s">
        <v>289</v>
      </c>
      <c r="D50" s="19" t="s">
        <v>294</v>
      </c>
      <c r="E50" s="13">
        <v>130.0</v>
      </c>
      <c r="F50" s="19">
        <v>12338.0</v>
      </c>
      <c r="G50" s="19">
        <v>289.0</v>
      </c>
    </row>
    <row r="51">
      <c r="A51" s="41">
        <v>44419.0</v>
      </c>
      <c r="B51" s="19">
        <v>6.208975682575E12</v>
      </c>
      <c r="C51" s="19" t="s">
        <v>289</v>
      </c>
      <c r="D51" s="19" t="s">
        <v>294</v>
      </c>
      <c r="E51" s="13">
        <v>126.0</v>
      </c>
      <c r="F51" s="19">
        <v>12231.0</v>
      </c>
      <c r="G51" s="19">
        <v>233.0</v>
      </c>
    </row>
    <row r="52">
      <c r="A52" s="41">
        <v>44415.0</v>
      </c>
      <c r="B52" s="19">
        <v>6.208975682575E12</v>
      </c>
      <c r="C52" s="19" t="s">
        <v>289</v>
      </c>
      <c r="D52" s="19" t="s">
        <v>294</v>
      </c>
      <c r="E52" s="13">
        <v>128.0</v>
      </c>
      <c r="F52" s="19">
        <v>11976.0</v>
      </c>
      <c r="G52" s="19">
        <v>215.0</v>
      </c>
    </row>
    <row r="53">
      <c r="A53" s="41">
        <v>44412.0</v>
      </c>
      <c r="B53" s="19">
        <v>6.208975682575E12</v>
      </c>
      <c r="C53" s="19" t="s">
        <v>289</v>
      </c>
      <c r="D53" s="19" t="s">
        <v>294</v>
      </c>
      <c r="E53" s="13">
        <v>121.0</v>
      </c>
      <c r="F53" s="19">
        <v>12177.0</v>
      </c>
      <c r="G53" s="19">
        <v>206.0</v>
      </c>
    </row>
    <row r="54">
      <c r="A54" s="41">
        <v>44411.0</v>
      </c>
      <c r="B54" s="19">
        <v>6.208975682575E12</v>
      </c>
      <c r="C54" s="19" t="s">
        <v>289</v>
      </c>
      <c r="D54" s="19" t="s">
        <v>294</v>
      </c>
      <c r="E54" s="13">
        <v>127.0</v>
      </c>
      <c r="F54" s="19">
        <v>12478.0</v>
      </c>
      <c r="G54" s="19">
        <v>218.0</v>
      </c>
    </row>
    <row r="55">
      <c r="A55" s="41">
        <v>44410.0</v>
      </c>
      <c r="B55" s="19">
        <v>6.208975682575E12</v>
      </c>
      <c r="C55" s="19" t="s">
        <v>289</v>
      </c>
      <c r="D55" s="19" t="s">
        <v>294</v>
      </c>
      <c r="E55" s="13">
        <v>127.0</v>
      </c>
      <c r="F55" s="19">
        <v>13106.0</v>
      </c>
      <c r="G55" s="19">
        <v>231.0</v>
      </c>
    </row>
    <row r="56">
      <c r="A56" s="41">
        <v>44421.0</v>
      </c>
      <c r="B56" s="19">
        <v>6.208975682575E12</v>
      </c>
      <c r="C56" s="19" t="s">
        <v>289</v>
      </c>
      <c r="D56" s="19" t="s">
        <v>294</v>
      </c>
      <c r="E56" s="13">
        <v>138.0</v>
      </c>
      <c r="F56" s="19">
        <v>13000.0</v>
      </c>
      <c r="G56" s="19">
        <v>285.0</v>
      </c>
    </row>
    <row r="57">
      <c r="A57" s="41">
        <v>44409.0</v>
      </c>
      <c r="B57" s="19">
        <v>6.208975682575E12</v>
      </c>
      <c r="C57" s="19" t="s">
        <v>289</v>
      </c>
      <c r="D57" s="19" t="s">
        <v>294</v>
      </c>
      <c r="E57" s="13">
        <v>127.0</v>
      </c>
      <c r="F57" s="19">
        <v>12418.0</v>
      </c>
      <c r="G57" s="19">
        <v>241.0</v>
      </c>
    </row>
    <row r="58">
      <c r="A58" s="41">
        <v>44423.0</v>
      </c>
      <c r="B58" s="19">
        <v>6.208975682575E12</v>
      </c>
      <c r="C58" s="19" t="s">
        <v>289</v>
      </c>
      <c r="D58" s="19" t="s">
        <v>294</v>
      </c>
      <c r="E58" s="13">
        <v>145.0</v>
      </c>
      <c r="F58" s="19">
        <v>12879.0</v>
      </c>
      <c r="G58" s="19">
        <v>326.0</v>
      </c>
    </row>
    <row r="59">
      <c r="A59" s="41">
        <v>44418.0</v>
      </c>
      <c r="B59" s="19">
        <v>6.208975682575E12</v>
      </c>
      <c r="C59" s="19" t="s">
        <v>289</v>
      </c>
      <c r="D59" s="19" t="s">
        <v>294</v>
      </c>
      <c r="E59" s="13">
        <v>126.0</v>
      </c>
      <c r="F59" s="19">
        <v>12460.0</v>
      </c>
      <c r="G59" s="19">
        <v>217.0</v>
      </c>
    </row>
    <row r="60">
      <c r="A60" s="41">
        <v>44414.0</v>
      </c>
      <c r="B60" s="19">
        <v>6.208975682575E12</v>
      </c>
      <c r="C60" s="19" t="s">
        <v>289</v>
      </c>
      <c r="D60" s="19" t="s">
        <v>294</v>
      </c>
      <c r="E60" s="13">
        <v>125.0</v>
      </c>
      <c r="F60" s="19">
        <v>12425.0</v>
      </c>
      <c r="G60" s="19">
        <v>209.0</v>
      </c>
    </row>
    <row r="61">
      <c r="A61" s="41">
        <v>44422.0</v>
      </c>
      <c r="B61" s="19">
        <v>6.208975682575E12</v>
      </c>
      <c r="C61" s="19" t="s">
        <v>289</v>
      </c>
      <c r="D61" s="19" t="s">
        <v>294</v>
      </c>
      <c r="E61" s="13">
        <v>139.0</v>
      </c>
      <c r="F61" s="19">
        <v>12240.0</v>
      </c>
      <c r="G61" s="19">
        <v>283.0</v>
      </c>
    </row>
    <row r="62">
      <c r="A62" s="41">
        <v>44417.0</v>
      </c>
      <c r="B62" s="19">
        <v>6.208975682575E12</v>
      </c>
      <c r="C62" s="19" t="s">
        <v>289</v>
      </c>
      <c r="D62" s="19" t="s">
        <v>294</v>
      </c>
      <c r="E62" s="13">
        <v>127.0</v>
      </c>
      <c r="F62" s="19">
        <v>12800.0</v>
      </c>
      <c r="G62" s="19">
        <v>236.0</v>
      </c>
    </row>
    <row r="63">
      <c r="A63" s="41">
        <v>44416.0</v>
      </c>
      <c r="B63" s="19">
        <v>6.208975682575E12</v>
      </c>
      <c r="C63" s="19" t="s">
        <v>289</v>
      </c>
      <c r="D63" s="19" t="s">
        <v>294</v>
      </c>
      <c r="E63" s="13">
        <v>127.0</v>
      </c>
      <c r="F63" s="19">
        <v>11765.0</v>
      </c>
      <c r="G63" s="19">
        <v>263.0</v>
      </c>
    </row>
    <row r="64">
      <c r="A64" s="41">
        <v>44413.0</v>
      </c>
      <c r="B64" s="19">
        <v>6.208975682575E12</v>
      </c>
      <c r="C64" s="19" t="s">
        <v>289</v>
      </c>
      <c r="D64" s="19" t="s">
        <v>294</v>
      </c>
      <c r="E64" s="13">
        <v>126.0</v>
      </c>
      <c r="F64" s="19">
        <v>12866.0</v>
      </c>
      <c r="G64" s="19">
        <v>229.0</v>
      </c>
    </row>
    <row r="65">
      <c r="A65" s="41">
        <v>44416.0</v>
      </c>
      <c r="B65" s="19">
        <v>6.209368149375E12</v>
      </c>
      <c r="C65" s="19" t="s">
        <v>289</v>
      </c>
      <c r="D65" s="19" t="s">
        <v>295</v>
      </c>
      <c r="E65" s="13">
        <v>121.0</v>
      </c>
      <c r="F65" s="19">
        <v>40497.0</v>
      </c>
      <c r="G65" s="19">
        <v>935.0</v>
      </c>
    </row>
    <row r="66">
      <c r="A66" s="41">
        <v>44418.0</v>
      </c>
      <c r="B66" s="19">
        <v>6.209368149375E12</v>
      </c>
      <c r="C66" s="19" t="s">
        <v>289</v>
      </c>
      <c r="D66" s="19" t="s">
        <v>295</v>
      </c>
      <c r="E66" s="13">
        <v>117.0</v>
      </c>
      <c r="F66" s="19">
        <v>47820.0</v>
      </c>
      <c r="G66" s="19">
        <v>942.0</v>
      </c>
    </row>
    <row r="67">
      <c r="A67" s="41">
        <v>44412.0</v>
      </c>
      <c r="B67" s="19">
        <v>6.209368149375E12</v>
      </c>
      <c r="C67" s="19" t="s">
        <v>289</v>
      </c>
      <c r="D67" s="19" t="s">
        <v>295</v>
      </c>
      <c r="E67" s="13">
        <v>121.0</v>
      </c>
      <c r="F67" s="19">
        <v>45084.0</v>
      </c>
      <c r="G67" s="19">
        <v>848.0</v>
      </c>
    </row>
    <row r="68">
      <c r="A68" s="41">
        <v>44419.0</v>
      </c>
      <c r="B68" s="19">
        <v>6.209368149375E12</v>
      </c>
      <c r="C68" s="19" t="s">
        <v>289</v>
      </c>
      <c r="D68" s="19" t="s">
        <v>295</v>
      </c>
      <c r="E68" s="13">
        <v>121.0</v>
      </c>
      <c r="F68" s="19">
        <v>49276.0</v>
      </c>
      <c r="G68" s="19">
        <v>1099.0</v>
      </c>
    </row>
    <row r="69">
      <c r="A69" s="41">
        <v>44423.0</v>
      </c>
      <c r="B69" s="19">
        <v>6.209368149375E12</v>
      </c>
      <c r="C69" s="19" t="s">
        <v>289</v>
      </c>
      <c r="D69" s="19" t="s">
        <v>295</v>
      </c>
      <c r="E69" s="13">
        <v>149.0</v>
      </c>
      <c r="F69" s="19">
        <v>57456.0</v>
      </c>
      <c r="G69" s="19">
        <v>1391.0</v>
      </c>
    </row>
    <row r="70">
      <c r="A70" s="41">
        <v>44421.0</v>
      </c>
      <c r="B70" s="19">
        <v>6.209368149375E12</v>
      </c>
      <c r="C70" s="19" t="s">
        <v>289</v>
      </c>
      <c r="D70" s="19" t="s">
        <v>295</v>
      </c>
      <c r="E70" s="13">
        <v>138.0</v>
      </c>
      <c r="F70" s="19">
        <v>50113.0</v>
      </c>
      <c r="G70" s="19">
        <v>1172.0</v>
      </c>
    </row>
    <row r="71">
      <c r="A71" s="41">
        <v>44410.0</v>
      </c>
      <c r="B71" s="19">
        <v>6.209368149375E12</v>
      </c>
      <c r="C71" s="19" t="s">
        <v>289</v>
      </c>
      <c r="D71" s="19" t="s">
        <v>295</v>
      </c>
      <c r="E71" s="13">
        <v>139.0</v>
      </c>
      <c r="F71" s="19">
        <v>48400.0</v>
      </c>
      <c r="G71" s="19">
        <v>868.0</v>
      </c>
    </row>
    <row r="72">
      <c r="A72" s="41">
        <v>44420.0</v>
      </c>
      <c r="B72" s="19">
        <v>6.209368149375E12</v>
      </c>
      <c r="C72" s="19" t="s">
        <v>289</v>
      </c>
      <c r="D72" s="19" t="s">
        <v>295</v>
      </c>
      <c r="E72" s="13">
        <v>130.0</v>
      </c>
      <c r="F72" s="19">
        <v>50687.0</v>
      </c>
      <c r="G72" s="19">
        <v>1178.0</v>
      </c>
    </row>
    <row r="73">
      <c r="A73" s="41">
        <v>44409.0</v>
      </c>
      <c r="B73" s="19">
        <v>6.209368149375E12</v>
      </c>
      <c r="C73" s="19" t="s">
        <v>289</v>
      </c>
      <c r="D73" s="19" t="s">
        <v>295</v>
      </c>
      <c r="E73" s="13">
        <v>148.0</v>
      </c>
      <c r="F73" s="19">
        <v>52015.0</v>
      </c>
      <c r="G73" s="19">
        <v>1033.0</v>
      </c>
    </row>
    <row r="74">
      <c r="A74" s="41">
        <v>44417.0</v>
      </c>
      <c r="B74" s="19">
        <v>6.209368149375E12</v>
      </c>
      <c r="C74" s="19" t="s">
        <v>289</v>
      </c>
      <c r="D74" s="19" t="s">
        <v>295</v>
      </c>
      <c r="E74" s="13">
        <v>117.0</v>
      </c>
      <c r="F74" s="19">
        <v>46088.0</v>
      </c>
      <c r="G74" s="19">
        <v>896.0</v>
      </c>
    </row>
    <row r="75">
      <c r="A75" s="41">
        <v>44422.0</v>
      </c>
      <c r="B75" s="19">
        <v>6.209368149375E12</v>
      </c>
      <c r="C75" s="19" t="s">
        <v>289</v>
      </c>
      <c r="D75" s="19" t="s">
        <v>295</v>
      </c>
      <c r="E75" s="13">
        <v>145.0</v>
      </c>
      <c r="F75" s="19">
        <v>51983.0</v>
      </c>
      <c r="G75" s="19">
        <v>1243.0</v>
      </c>
    </row>
    <row r="76">
      <c r="A76" s="41">
        <v>44415.0</v>
      </c>
      <c r="B76" s="19">
        <v>6.209368149375E12</v>
      </c>
      <c r="C76" s="19" t="s">
        <v>289</v>
      </c>
      <c r="D76" s="19" t="s">
        <v>295</v>
      </c>
      <c r="E76" s="13">
        <v>112.0</v>
      </c>
      <c r="F76" s="19">
        <v>36479.0</v>
      </c>
      <c r="G76" s="19">
        <v>776.0</v>
      </c>
    </row>
    <row r="77">
      <c r="A77" s="41">
        <v>44411.0</v>
      </c>
      <c r="B77" s="19">
        <v>6.209368149375E12</v>
      </c>
      <c r="C77" s="19" t="s">
        <v>289</v>
      </c>
      <c r="D77" s="19" t="s">
        <v>295</v>
      </c>
      <c r="E77" s="13">
        <v>139.0</v>
      </c>
      <c r="F77" s="19">
        <v>47537.0</v>
      </c>
      <c r="G77" s="19">
        <v>844.0</v>
      </c>
    </row>
    <row r="78">
      <c r="A78" s="41">
        <v>44413.0</v>
      </c>
      <c r="B78" s="19">
        <v>6.209368149375E12</v>
      </c>
      <c r="C78" s="19" t="s">
        <v>289</v>
      </c>
      <c r="D78" s="19" t="s">
        <v>295</v>
      </c>
      <c r="E78" s="13">
        <v>112.0</v>
      </c>
      <c r="F78" s="19">
        <v>42813.0</v>
      </c>
      <c r="G78" s="19">
        <v>776.0</v>
      </c>
    </row>
    <row r="79">
      <c r="A79" s="41">
        <v>44414.0</v>
      </c>
      <c r="B79" s="19">
        <v>6.209368149375E12</v>
      </c>
      <c r="C79" s="19" t="s">
        <v>289</v>
      </c>
      <c r="D79" s="19" t="s">
        <v>295</v>
      </c>
      <c r="E79" s="13">
        <v>108.0</v>
      </c>
      <c r="F79" s="19">
        <v>38056.0</v>
      </c>
      <c r="G79" s="19">
        <v>622.0</v>
      </c>
    </row>
    <row r="80">
      <c r="A80" s="41">
        <v>44413.0</v>
      </c>
      <c r="B80" s="19">
        <v>6.229389502175E12</v>
      </c>
      <c r="C80" s="19" t="s">
        <v>289</v>
      </c>
      <c r="D80" s="19" t="s">
        <v>296</v>
      </c>
      <c r="E80" s="13">
        <v>53.0</v>
      </c>
      <c r="F80" s="19">
        <v>20151.0</v>
      </c>
      <c r="G80" s="19">
        <v>364.0</v>
      </c>
    </row>
    <row r="81">
      <c r="A81" s="41">
        <v>44420.0</v>
      </c>
      <c r="B81" s="19">
        <v>6.229389502175E12</v>
      </c>
      <c r="C81" s="19" t="s">
        <v>289</v>
      </c>
      <c r="D81" s="19" t="s">
        <v>296</v>
      </c>
      <c r="E81" s="13">
        <v>68.0</v>
      </c>
      <c r="F81" s="19">
        <v>28780.0</v>
      </c>
      <c r="G81" s="19">
        <v>541.0</v>
      </c>
    </row>
    <row r="82">
      <c r="A82" s="41">
        <v>44411.0</v>
      </c>
      <c r="B82" s="19">
        <v>6.229389502175E12</v>
      </c>
      <c r="C82" s="19" t="s">
        <v>289</v>
      </c>
      <c r="D82" s="19" t="s">
        <v>296</v>
      </c>
      <c r="E82" s="13">
        <v>54.0</v>
      </c>
      <c r="F82" s="19">
        <v>16079.0</v>
      </c>
      <c r="G82" s="19">
        <v>345.0</v>
      </c>
    </row>
    <row r="83">
      <c r="A83" s="41">
        <v>44412.0</v>
      </c>
      <c r="B83" s="19">
        <v>6.229389502175E12</v>
      </c>
      <c r="C83" s="19" t="s">
        <v>289</v>
      </c>
      <c r="D83" s="19" t="s">
        <v>296</v>
      </c>
      <c r="E83" s="13">
        <v>51.0</v>
      </c>
      <c r="F83" s="19">
        <v>17729.0</v>
      </c>
      <c r="G83" s="19">
        <v>350.0</v>
      </c>
    </row>
    <row r="84">
      <c r="A84" s="41">
        <v>44416.0</v>
      </c>
      <c r="B84" s="19">
        <v>6.229389502175E12</v>
      </c>
      <c r="C84" s="19" t="s">
        <v>289</v>
      </c>
      <c r="D84" s="19" t="s">
        <v>296</v>
      </c>
      <c r="E84" s="13">
        <v>62.0</v>
      </c>
      <c r="F84" s="19">
        <v>30408.0</v>
      </c>
      <c r="G84" s="19">
        <v>627.0</v>
      </c>
    </row>
    <row r="85">
      <c r="A85" s="41">
        <v>44415.0</v>
      </c>
      <c r="B85" s="19">
        <v>6.229389502175E12</v>
      </c>
      <c r="C85" s="19" t="s">
        <v>289</v>
      </c>
      <c r="D85" s="19" t="s">
        <v>296</v>
      </c>
      <c r="E85" s="13">
        <v>61.0</v>
      </c>
      <c r="F85" s="19">
        <v>23746.0</v>
      </c>
      <c r="G85" s="19">
        <v>473.0</v>
      </c>
    </row>
    <row r="86">
      <c r="A86" s="41">
        <v>44418.0</v>
      </c>
      <c r="B86" s="19">
        <v>6.229389502175E12</v>
      </c>
      <c r="C86" s="19" t="s">
        <v>289</v>
      </c>
      <c r="D86" s="19" t="s">
        <v>296</v>
      </c>
      <c r="E86" s="13">
        <v>60.0</v>
      </c>
      <c r="F86" s="19">
        <v>24579.0</v>
      </c>
      <c r="G86" s="19">
        <v>541.0</v>
      </c>
    </row>
    <row r="87">
      <c r="A87" s="41">
        <v>44417.0</v>
      </c>
      <c r="B87" s="19">
        <v>6.229389502175E12</v>
      </c>
      <c r="C87" s="19" t="s">
        <v>289</v>
      </c>
      <c r="D87" s="19" t="s">
        <v>296</v>
      </c>
      <c r="E87" s="13">
        <v>62.0</v>
      </c>
      <c r="F87" s="19">
        <v>27269.0</v>
      </c>
      <c r="G87" s="19">
        <v>563.0</v>
      </c>
    </row>
    <row r="88">
      <c r="A88" s="41">
        <v>44409.0</v>
      </c>
      <c r="B88" s="19">
        <v>6.229389502175E12</v>
      </c>
      <c r="C88" s="19" t="s">
        <v>289</v>
      </c>
      <c r="D88" s="19" t="s">
        <v>296</v>
      </c>
      <c r="E88" s="13">
        <v>65.0</v>
      </c>
      <c r="F88" s="19">
        <v>17553.0</v>
      </c>
      <c r="G88" s="19">
        <v>325.0</v>
      </c>
    </row>
    <row r="89">
      <c r="A89" s="41">
        <v>44419.0</v>
      </c>
      <c r="B89" s="19">
        <v>6.229389502175E12</v>
      </c>
      <c r="C89" s="19" t="s">
        <v>289</v>
      </c>
      <c r="D89" s="19" t="s">
        <v>296</v>
      </c>
      <c r="E89" s="13">
        <v>63.0</v>
      </c>
      <c r="F89" s="19">
        <v>24981.0</v>
      </c>
      <c r="G89" s="19">
        <v>531.0</v>
      </c>
    </row>
    <row r="90">
      <c r="A90" s="41">
        <v>44414.0</v>
      </c>
      <c r="B90" s="19">
        <v>6.229389502175E12</v>
      </c>
      <c r="C90" s="19" t="s">
        <v>289</v>
      </c>
      <c r="D90" s="19" t="s">
        <v>296</v>
      </c>
      <c r="E90" s="13">
        <v>57.0</v>
      </c>
      <c r="F90" s="19">
        <v>19403.0</v>
      </c>
      <c r="G90" s="19">
        <v>309.0</v>
      </c>
    </row>
    <row r="91">
      <c r="A91" s="41">
        <v>44410.0</v>
      </c>
      <c r="B91" s="19">
        <v>6.229389502175E12</v>
      </c>
      <c r="C91" s="19" t="s">
        <v>289</v>
      </c>
      <c r="D91" s="19" t="s">
        <v>296</v>
      </c>
      <c r="E91" s="13">
        <v>43.0</v>
      </c>
      <c r="F91" s="19">
        <v>12926.0</v>
      </c>
      <c r="G91" s="19">
        <v>231.0</v>
      </c>
    </row>
    <row r="92">
      <c r="A92" s="41">
        <v>44421.0</v>
      </c>
      <c r="B92" s="19">
        <v>6.229389502175E12</v>
      </c>
      <c r="C92" s="19" t="s">
        <v>289</v>
      </c>
      <c r="D92" s="19" t="s">
        <v>296</v>
      </c>
      <c r="E92" s="13">
        <v>81.0</v>
      </c>
      <c r="F92" s="19">
        <v>32906.0</v>
      </c>
      <c r="G92" s="19">
        <v>658.0</v>
      </c>
    </row>
    <row r="93">
      <c r="A93" s="41">
        <v>44422.0</v>
      </c>
      <c r="B93" s="19">
        <v>6.229389502175E12</v>
      </c>
      <c r="C93" s="19" t="s">
        <v>289</v>
      </c>
      <c r="D93" s="19" t="s">
        <v>296</v>
      </c>
      <c r="E93" s="13">
        <v>86.0</v>
      </c>
      <c r="F93" s="19">
        <v>30197.0</v>
      </c>
      <c r="G93" s="19">
        <v>597.0</v>
      </c>
    </row>
    <row r="94">
      <c r="A94" s="41">
        <v>44423.0</v>
      </c>
      <c r="B94" s="19">
        <v>6.229389502175E12</v>
      </c>
      <c r="C94" s="19" t="s">
        <v>289</v>
      </c>
      <c r="D94" s="19" t="s">
        <v>296</v>
      </c>
      <c r="E94" s="13">
        <v>87.0</v>
      </c>
      <c r="F94" s="19">
        <v>37387.0</v>
      </c>
      <c r="G94" s="19">
        <v>734.0</v>
      </c>
    </row>
    <row r="95">
      <c r="A95" s="41">
        <v>44409.0</v>
      </c>
      <c r="B95" s="19">
        <v>6.243557605575E12</v>
      </c>
      <c r="C95" s="19" t="s">
        <v>289</v>
      </c>
      <c r="D95" s="19" t="s">
        <v>297</v>
      </c>
      <c r="E95" s="13">
        <v>37.0</v>
      </c>
      <c r="F95" s="19">
        <v>7479.0</v>
      </c>
      <c r="G95" s="19">
        <v>153.0</v>
      </c>
    </row>
    <row r="96">
      <c r="A96" s="41">
        <v>44410.0</v>
      </c>
      <c r="B96" s="19">
        <v>6.243557605575E12</v>
      </c>
      <c r="C96" s="19" t="s">
        <v>289</v>
      </c>
      <c r="D96" s="19" t="s">
        <v>297</v>
      </c>
      <c r="E96" s="13">
        <v>24.0</v>
      </c>
      <c r="F96" s="19">
        <v>6031.0</v>
      </c>
      <c r="G96" s="19">
        <v>174.0</v>
      </c>
    </row>
    <row r="97">
      <c r="A97" s="41">
        <v>44411.0</v>
      </c>
      <c r="B97" s="19">
        <v>6.243557605575E12</v>
      </c>
      <c r="C97" s="19" t="s">
        <v>289</v>
      </c>
      <c r="D97" s="19" t="s">
        <v>297</v>
      </c>
      <c r="E97" s="13">
        <v>11.0</v>
      </c>
      <c r="F97" s="19">
        <v>2153.0</v>
      </c>
      <c r="G97" s="19">
        <v>92.0</v>
      </c>
    </row>
    <row r="98">
      <c r="A98" s="41">
        <v>44412.0</v>
      </c>
      <c r="B98" s="19">
        <v>6.248615162175E12</v>
      </c>
      <c r="C98" s="19" t="s">
        <v>289</v>
      </c>
      <c r="D98" s="19" t="s">
        <v>298</v>
      </c>
      <c r="E98" s="13">
        <v>66.0</v>
      </c>
      <c r="F98" s="19">
        <v>8318.0</v>
      </c>
      <c r="G98" s="19">
        <v>166.0</v>
      </c>
    </row>
    <row r="99">
      <c r="A99" s="41">
        <v>44419.0</v>
      </c>
      <c r="B99" s="19">
        <v>6.248615162175E12</v>
      </c>
      <c r="C99" s="19" t="s">
        <v>289</v>
      </c>
      <c r="D99" s="19" t="s">
        <v>298</v>
      </c>
      <c r="E99" s="13">
        <v>79.0</v>
      </c>
      <c r="F99" s="19">
        <v>9311.0</v>
      </c>
      <c r="G99" s="19">
        <v>184.0</v>
      </c>
    </row>
    <row r="100">
      <c r="A100" s="41">
        <v>44409.0</v>
      </c>
      <c r="B100" s="19">
        <v>6.248615162175E12</v>
      </c>
      <c r="C100" s="19" t="s">
        <v>289</v>
      </c>
      <c r="D100" s="19" t="s">
        <v>298</v>
      </c>
      <c r="E100" s="13">
        <v>69.0</v>
      </c>
      <c r="F100" s="19">
        <v>8375.0</v>
      </c>
      <c r="G100" s="19">
        <v>226.0</v>
      </c>
    </row>
    <row r="101">
      <c r="A101" s="41">
        <v>44416.0</v>
      </c>
      <c r="B101" s="19">
        <v>6.248615162175E12</v>
      </c>
      <c r="C101" s="19" t="s">
        <v>289</v>
      </c>
      <c r="D101" s="19" t="s">
        <v>298</v>
      </c>
      <c r="E101" s="13">
        <v>52.0</v>
      </c>
      <c r="F101" s="19">
        <v>7555.0</v>
      </c>
      <c r="G101" s="19">
        <v>221.0</v>
      </c>
    </row>
    <row r="102">
      <c r="A102" s="41">
        <v>44421.0</v>
      </c>
      <c r="B102" s="19">
        <v>6.248615162175E12</v>
      </c>
      <c r="C102" s="19" t="s">
        <v>289</v>
      </c>
      <c r="D102" s="19" t="s">
        <v>298</v>
      </c>
      <c r="E102" s="13">
        <v>78.0</v>
      </c>
      <c r="F102" s="19">
        <v>8602.0</v>
      </c>
      <c r="G102" s="19">
        <v>220.0</v>
      </c>
    </row>
    <row r="103">
      <c r="A103" s="41">
        <v>44418.0</v>
      </c>
      <c r="B103" s="19">
        <v>6.248615162175E12</v>
      </c>
      <c r="C103" s="19" t="s">
        <v>289</v>
      </c>
      <c r="D103" s="19" t="s">
        <v>298</v>
      </c>
      <c r="E103" s="13">
        <v>79.0</v>
      </c>
      <c r="F103" s="19">
        <v>9528.0</v>
      </c>
      <c r="G103" s="19">
        <v>222.0</v>
      </c>
    </row>
    <row r="104">
      <c r="A104" s="41">
        <v>44417.0</v>
      </c>
      <c r="B104" s="19">
        <v>6.248615162175E12</v>
      </c>
      <c r="C104" s="19" t="s">
        <v>289</v>
      </c>
      <c r="D104" s="19" t="s">
        <v>298</v>
      </c>
      <c r="E104" s="13">
        <v>49.0</v>
      </c>
      <c r="F104" s="19">
        <v>7460.0</v>
      </c>
      <c r="G104" s="19">
        <v>129.0</v>
      </c>
    </row>
    <row r="105">
      <c r="A105" s="41">
        <v>44414.0</v>
      </c>
      <c r="B105" s="19">
        <v>6.248615162175E12</v>
      </c>
      <c r="C105" s="19" t="s">
        <v>289</v>
      </c>
      <c r="D105" s="19" t="s">
        <v>298</v>
      </c>
      <c r="E105" s="13">
        <v>66.0</v>
      </c>
      <c r="F105" s="19">
        <v>8738.0</v>
      </c>
      <c r="G105" s="19">
        <v>160.0</v>
      </c>
    </row>
    <row r="106">
      <c r="A106" s="41">
        <v>44410.0</v>
      </c>
      <c r="B106" s="19">
        <v>6.248615162175E12</v>
      </c>
      <c r="C106" s="19" t="s">
        <v>289</v>
      </c>
      <c r="D106" s="19" t="s">
        <v>298</v>
      </c>
      <c r="E106" s="13">
        <v>68.0</v>
      </c>
      <c r="F106" s="19">
        <v>8717.0</v>
      </c>
      <c r="G106" s="19">
        <v>172.0</v>
      </c>
    </row>
    <row r="107">
      <c r="A107" s="41">
        <v>44422.0</v>
      </c>
      <c r="B107" s="19">
        <v>6.248615162175E12</v>
      </c>
      <c r="C107" s="19" t="s">
        <v>289</v>
      </c>
      <c r="D107" s="19" t="s">
        <v>298</v>
      </c>
      <c r="E107" s="13">
        <v>81.0</v>
      </c>
      <c r="F107" s="19">
        <v>8553.0</v>
      </c>
      <c r="G107" s="19">
        <v>200.0</v>
      </c>
    </row>
    <row r="108">
      <c r="A108" s="41">
        <v>44423.0</v>
      </c>
      <c r="B108" s="19">
        <v>6.248615162175E12</v>
      </c>
      <c r="C108" s="19" t="s">
        <v>289</v>
      </c>
      <c r="D108" s="19" t="s">
        <v>298</v>
      </c>
      <c r="E108" s="13">
        <v>76.0</v>
      </c>
      <c r="F108" s="19">
        <v>8890.0</v>
      </c>
      <c r="G108" s="19">
        <v>194.0</v>
      </c>
    </row>
    <row r="109">
      <c r="A109" s="41">
        <v>44413.0</v>
      </c>
      <c r="B109" s="19">
        <v>6.248615162175E12</v>
      </c>
      <c r="C109" s="19" t="s">
        <v>289</v>
      </c>
      <c r="D109" s="19" t="s">
        <v>298</v>
      </c>
      <c r="E109" s="13">
        <v>69.0</v>
      </c>
      <c r="F109" s="19">
        <v>9023.0</v>
      </c>
      <c r="G109" s="19">
        <v>168.0</v>
      </c>
    </row>
    <row r="110">
      <c r="A110" s="41">
        <v>44415.0</v>
      </c>
      <c r="B110" s="19">
        <v>6.248615162175E12</v>
      </c>
      <c r="C110" s="19" t="s">
        <v>289</v>
      </c>
      <c r="D110" s="19" t="s">
        <v>298</v>
      </c>
      <c r="E110" s="13">
        <v>47.0</v>
      </c>
      <c r="F110" s="19">
        <v>6628.0</v>
      </c>
      <c r="G110" s="19">
        <v>36.0</v>
      </c>
    </row>
    <row r="111">
      <c r="A111" s="41">
        <v>44411.0</v>
      </c>
      <c r="B111" s="19">
        <v>6.248615162175E12</v>
      </c>
      <c r="C111" s="19" t="s">
        <v>289</v>
      </c>
      <c r="D111" s="19" t="s">
        <v>298</v>
      </c>
      <c r="E111" s="13">
        <v>70.0</v>
      </c>
      <c r="F111" s="19">
        <v>8279.0</v>
      </c>
      <c r="G111" s="19">
        <v>183.0</v>
      </c>
    </row>
    <row r="112">
      <c r="A112" s="41">
        <v>44420.0</v>
      </c>
      <c r="B112" s="19">
        <v>6.248615162175E12</v>
      </c>
      <c r="C112" s="19" t="s">
        <v>289</v>
      </c>
      <c r="D112" s="19" t="s">
        <v>298</v>
      </c>
      <c r="E112" s="13">
        <v>78.0</v>
      </c>
      <c r="F112" s="19">
        <v>9080.0</v>
      </c>
      <c r="G112" s="19">
        <v>210.0</v>
      </c>
    </row>
    <row r="113">
      <c r="A113" s="41">
        <v>44411.0</v>
      </c>
      <c r="B113" s="19">
        <v>6.248630848375E12</v>
      </c>
      <c r="C113" s="19" t="s">
        <v>289</v>
      </c>
      <c r="D113" s="19" t="s">
        <v>299</v>
      </c>
      <c r="E113" s="13">
        <v>137.0</v>
      </c>
      <c r="F113" s="19">
        <v>41442.0</v>
      </c>
      <c r="G113" s="19">
        <v>509.0</v>
      </c>
    </row>
    <row r="114">
      <c r="A114" s="41">
        <v>44413.0</v>
      </c>
      <c r="B114" s="19">
        <v>6.248630848375E12</v>
      </c>
      <c r="C114" s="19" t="s">
        <v>289</v>
      </c>
      <c r="D114" s="19" t="s">
        <v>299</v>
      </c>
      <c r="E114" s="13">
        <v>133.0</v>
      </c>
      <c r="F114" s="19">
        <v>45522.0</v>
      </c>
      <c r="G114" s="19">
        <v>587.0</v>
      </c>
    </row>
    <row r="115">
      <c r="A115" s="41">
        <v>44410.0</v>
      </c>
      <c r="B115" s="19">
        <v>6.248630848375E12</v>
      </c>
      <c r="C115" s="19" t="s">
        <v>289</v>
      </c>
      <c r="D115" s="19" t="s">
        <v>299</v>
      </c>
      <c r="E115" s="13">
        <v>135.0</v>
      </c>
      <c r="F115" s="19">
        <v>49550.0</v>
      </c>
      <c r="G115" s="19">
        <v>605.0</v>
      </c>
    </row>
    <row r="116">
      <c r="A116" s="41">
        <v>44414.0</v>
      </c>
      <c r="B116" s="19">
        <v>6.248630848375E12</v>
      </c>
      <c r="C116" s="19" t="s">
        <v>289</v>
      </c>
      <c r="D116" s="19" t="s">
        <v>299</v>
      </c>
      <c r="E116" s="13">
        <v>124.0</v>
      </c>
      <c r="F116" s="19">
        <v>39415.0</v>
      </c>
      <c r="G116" s="19">
        <v>575.0</v>
      </c>
    </row>
    <row r="117">
      <c r="A117" s="41">
        <v>44421.0</v>
      </c>
      <c r="B117" s="19">
        <v>6.248630848375E12</v>
      </c>
      <c r="C117" s="19" t="s">
        <v>289</v>
      </c>
      <c r="D117" s="19" t="s">
        <v>299</v>
      </c>
      <c r="E117" s="13">
        <v>116.0</v>
      </c>
      <c r="F117" s="19">
        <v>28376.0</v>
      </c>
      <c r="G117" s="19">
        <v>549.0</v>
      </c>
    </row>
    <row r="118">
      <c r="A118" s="41">
        <v>44423.0</v>
      </c>
      <c r="B118" s="19">
        <v>6.248630848375E12</v>
      </c>
      <c r="C118" s="19" t="s">
        <v>289</v>
      </c>
      <c r="D118" s="19" t="s">
        <v>299</v>
      </c>
      <c r="E118" s="13">
        <v>115.0</v>
      </c>
      <c r="F118" s="19">
        <v>29486.0</v>
      </c>
      <c r="G118" s="19">
        <v>551.0</v>
      </c>
    </row>
    <row r="119">
      <c r="A119" s="41">
        <v>44417.0</v>
      </c>
      <c r="B119" s="19">
        <v>6.248630848375E12</v>
      </c>
      <c r="C119" s="19" t="s">
        <v>289</v>
      </c>
      <c r="D119" s="19" t="s">
        <v>299</v>
      </c>
      <c r="E119" s="13">
        <v>29.0</v>
      </c>
      <c r="F119" s="19">
        <v>11649.0</v>
      </c>
      <c r="G119" s="19">
        <v>200.0</v>
      </c>
    </row>
    <row r="120">
      <c r="A120" s="41">
        <v>44419.0</v>
      </c>
      <c r="B120" s="19">
        <v>6.248630848375E12</v>
      </c>
      <c r="C120" s="19" t="s">
        <v>289</v>
      </c>
      <c r="D120" s="19" t="s">
        <v>299</v>
      </c>
      <c r="E120" s="13">
        <v>113.0</v>
      </c>
      <c r="F120" s="19">
        <v>35317.0</v>
      </c>
      <c r="G120" s="19">
        <v>633.0</v>
      </c>
    </row>
    <row r="121">
      <c r="A121" s="41">
        <v>44416.0</v>
      </c>
      <c r="B121" s="19">
        <v>6.248630848375E12</v>
      </c>
      <c r="C121" s="19" t="s">
        <v>289</v>
      </c>
      <c r="D121" s="19" t="s">
        <v>299</v>
      </c>
      <c r="E121" s="13">
        <v>30.0</v>
      </c>
      <c r="F121" s="19">
        <v>10334.0</v>
      </c>
      <c r="G121" s="19">
        <v>278.0</v>
      </c>
    </row>
    <row r="122">
      <c r="A122" s="41">
        <v>44415.0</v>
      </c>
      <c r="B122" s="19">
        <v>6.248630848375E12</v>
      </c>
      <c r="C122" s="19" t="s">
        <v>289</v>
      </c>
      <c r="D122" s="19" t="s">
        <v>299</v>
      </c>
      <c r="E122" s="13">
        <v>29.0</v>
      </c>
      <c r="F122" s="19">
        <v>8432.0</v>
      </c>
      <c r="G122" s="19">
        <v>50.0</v>
      </c>
    </row>
    <row r="123">
      <c r="A123" s="41">
        <v>44412.0</v>
      </c>
      <c r="B123" s="19">
        <v>6.248630848375E12</v>
      </c>
      <c r="C123" s="19" t="s">
        <v>289</v>
      </c>
      <c r="D123" s="19" t="s">
        <v>299</v>
      </c>
      <c r="E123" s="13">
        <v>133.0</v>
      </c>
      <c r="F123" s="19">
        <v>42458.0</v>
      </c>
      <c r="G123" s="19">
        <v>581.0</v>
      </c>
    </row>
    <row r="124">
      <c r="A124" s="41">
        <v>44420.0</v>
      </c>
      <c r="B124" s="19">
        <v>6.248630848375E12</v>
      </c>
      <c r="C124" s="19" t="s">
        <v>289</v>
      </c>
      <c r="D124" s="19" t="s">
        <v>299</v>
      </c>
      <c r="E124" s="13">
        <v>115.0</v>
      </c>
      <c r="F124" s="19">
        <v>30403.0</v>
      </c>
      <c r="G124" s="19">
        <v>548.0</v>
      </c>
    </row>
    <row r="125">
      <c r="A125" s="41">
        <v>44409.0</v>
      </c>
      <c r="B125" s="19">
        <v>6.248630848375E12</v>
      </c>
      <c r="C125" s="19" t="s">
        <v>289</v>
      </c>
      <c r="D125" s="19" t="s">
        <v>299</v>
      </c>
      <c r="E125" s="13">
        <v>135.0</v>
      </c>
      <c r="F125" s="19">
        <v>46826.0</v>
      </c>
      <c r="G125" s="19">
        <v>650.0</v>
      </c>
    </row>
    <row r="126">
      <c r="A126" s="41">
        <v>44418.0</v>
      </c>
      <c r="B126" s="19">
        <v>6.248630848375E12</v>
      </c>
      <c r="C126" s="19" t="s">
        <v>289</v>
      </c>
      <c r="D126" s="19" t="s">
        <v>299</v>
      </c>
      <c r="E126" s="13">
        <v>104.0</v>
      </c>
      <c r="F126" s="19">
        <v>35237.0</v>
      </c>
      <c r="G126" s="19">
        <v>513.0</v>
      </c>
    </row>
    <row r="127">
      <c r="A127" s="41">
        <v>44422.0</v>
      </c>
      <c r="B127" s="19">
        <v>6.248630848375E12</v>
      </c>
      <c r="C127" s="19" t="s">
        <v>289</v>
      </c>
      <c r="D127" s="19" t="s">
        <v>299</v>
      </c>
      <c r="E127" s="13">
        <v>123.0</v>
      </c>
      <c r="F127" s="19">
        <v>29002.0</v>
      </c>
      <c r="G127" s="19">
        <v>555.0</v>
      </c>
    </row>
    <row r="128">
      <c r="A128" s="41">
        <v>44418.0</v>
      </c>
      <c r="B128" s="19">
        <v>6.251260902375E12</v>
      </c>
      <c r="C128" s="19" t="s">
        <v>289</v>
      </c>
      <c r="D128" s="19" t="s">
        <v>300</v>
      </c>
      <c r="E128" s="13">
        <v>20.0</v>
      </c>
      <c r="F128" s="19">
        <v>2653.0</v>
      </c>
      <c r="G128" s="19">
        <v>12.0</v>
      </c>
    </row>
    <row r="129">
      <c r="A129" s="41">
        <v>44420.0</v>
      </c>
      <c r="B129" s="19">
        <v>6.251260902375E12</v>
      </c>
      <c r="C129" s="19" t="s">
        <v>289</v>
      </c>
      <c r="D129" s="19" t="s">
        <v>300</v>
      </c>
      <c r="E129" s="13">
        <v>29.0</v>
      </c>
      <c r="F129" s="19">
        <v>3998.0</v>
      </c>
      <c r="G129" s="19">
        <v>14.0</v>
      </c>
    </row>
    <row r="130">
      <c r="A130" s="41">
        <v>44423.0</v>
      </c>
      <c r="B130" s="19">
        <v>6.251260902375E12</v>
      </c>
      <c r="C130" s="19" t="s">
        <v>289</v>
      </c>
      <c r="D130" s="19" t="s">
        <v>300</v>
      </c>
      <c r="E130" s="13">
        <v>31.0</v>
      </c>
      <c r="F130" s="19">
        <v>4453.0</v>
      </c>
      <c r="G130" s="19">
        <v>16.0</v>
      </c>
    </row>
    <row r="131">
      <c r="A131" s="41">
        <v>44421.0</v>
      </c>
      <c r="B131" s="19">
        <v>6.251260902375E12</v>
      </c>
      <c r="C131" s="19" t="s">
        <v>289</v>
      </c>
      <c r="D131" s="19" t="s">
        <v>300</v>
      </c>
      <c r="E131" s="13">
        <v>29.0</v>
      </c>
      <c r="F131" s="19">
        <v>3988.0</v>
      </c>
      <c r="G131" s="19">
        <v>15.0</v>
      </c>
    </row>
    <row r="132">
      <c r="A132" s="41">
        <v>44419.0</v>
      </c>
      <c r="B132" s="19">
        <v>6.251260902375E12</v>
      </c>
      <c r="C132" s="19" t="s">
        <v>289</v>
      </c>
      <c r="D132" s="19" t="s">
        <v>300</v>
      </c>
      <c r="E132" s="13">
        <v>28.0</v>
      </c>
      <c r="F132" s="19">
        <v>3701.0</v>
      </c>
      <c r="G132" s="19">
        <v>13.0</v>
      </c>
    </row>
    <row r="133">
      <c r="A133" s="41">
        <v>44422.0</v>
      </c>
      <c r="B133" s="19">
        <v>6.251260902375E12</v>
      </c>
      <c r="C133" s="19" t="s">
        <v>289</v>
      </c>
      <c r="D133" s="19" t="s">
        <v>300</v>
      </c>
      <c r="E133" s="13">
        <v>31.0</v>
      </c>
      <c r="F133" s="19">
        <v>4052.0</v>
      </c>
      <c r="G133" s="19">
        <v>14.0</v>
      </c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18</v>
      </c>
      <c r="B1" s="16" t="s">
        <v>2</v>
      </c>
      <c r="C1" s="16" t="s">
        <v>257</v>
      </c>
      <c r="D1" s="16" t="s">
        <v>258</v>
      </c>
      <c r="E1" s="16" t="s">
        <v>23</v>
      </c>
      <c r="F1" s="16" t="s">
        <v>24</v>
      </c>
      <c r="G1" s="16" t="s">
        <v>25</v>
      </c>
    </row>
    <row r="2">
      <c r="A2" s="41">
        <v>44423.0</v>
      </c>
      <c r="B2" s="19" t="s">
        <v>105</v>
      </c>
      <c r="C2" s="19" t="s">
        <v>301</v>
      </c>
      <c r="D2" s="19" t="s">
        <v>105</v>
      </c>
      <c r="E2" s="13">
        <v>27.0</v>
      </c>
      <c r="F2" s="19">
        <v>40682.0</v>
      </c>
      <c r="G2" s="19">
        <v>73.0</v>
      </c>
    </row>
    <row r="3">
      <c r="A3" s="41">
        <v>44410.0</v>
      </c>
      <c r="B3" s="19" t="s">
        <v>105</v>
      </c>
      <c r="C3" s="19" t="s">
        <v>301</v>
      </c>
      <c r="D3" s="19" t="s">
        <v>105</v>
      </c>
      <c r="E3" s="13">
        <v>27.0</v>
      </c>
      <c r="F3" s="19">
        <v>39914.0</v>
      </c>
      <c r="G3" s="19">
        <v>58.0</v>
      </c>
    </row>
    <row r="4">
      <c r="A4" s="41">
        <v>44409.0</v>
      </c>
      <c r="B4" s="19" t="s">
        <v>105</v>
      </c>
      <c r="C4" s="19" t="s">
        <v>301</v>
      </c>
      <c r="D4" s="19" t="s">
        <v>105</v>
      </c>
      <c r="E4" s="13">
        <v>24.0</v>
      </c>
      <c r="F4" s="19">
        <v>44084.0</v>
      </c>
      <c r="G4" s="19">
        <v>70.0</v>
      </c>
    </row>
    <row r="5">
      <c r="A5" s="41">
        <v>44421.0</v>
      </c>
      <c r="B5" s="19" t="s">
        <v>105</v>
      </c>
      <c r="C5" s="19" t="s">
        <v>301</v>
      </c>
      <c r="D5" s="19" t="s">
        <v>105</v>
      </c>
      <c r="E5" s="13">
        <v>26.0</v>
      </c>
      <c r="F5" s="19">
        <v>42008.0</v>
      </c>
      <c r="G5" s="19">
        <v>67.0</v>
      </c>
    </row>
    <row r="6">
      <c r="A6" s="41">
        <v>44415.0</v>
      </c>
      <c r="B6" s="19" t="s">
        <v>105</v>
      </c>
      <c r="C6" s="19" t="s">
        <v>301</v>
      </c>
      <c r="D6" s="19" t="s">
        <v>105</v>
      </c>
      <c r="E6" s="13">
        <v>24.0</v>
      </c>
      <c r="F6" s="19">
        <v>40357.0</v>
      </c>
      <c r="G6" s="19">
        <v>67.0</v>
      </c>
    </row>
    <row r="7">
      <c r="A7" s="41">
        <v>44414.0</v>
      </c>
      <c r="B7" s="19" t="s">
        <v>105</v>
      </c>
      <c r="C7" s="19" t="s">
        <v>301</v>
      </c>
      <c r="D7" s="19" t="s">
        <v>105</v>
      </c>
      <c r="E7" s="13">
        <v>26.0</v>
      </c>
      <c r="F7" s="19">
        <v>44241.0</v>
      </c>
      <c r="G7" s="19">
        <v>69.0</v>
      </c>
    </row>
    <row r="8">
      <c r="A8" s="41">
        <v>44420.0</v>
      </c>
      <c r="B8" s="19" t="s">
        <v>105</v>
      </c>
      <c r="C8" s="19" t="s">
        <v>301</v>
      </c>
      <c r="D8" s="19" t="s">
        <v>105</v>
      </c>
      <c r="E8" s="13">
        <v>26.0</v>
      </c>
      <c r="F8" s="19">
        <v>45004.0</v>
      </c>
      <c r="G8" s="19">
        <v>70.0</v>
      </c>
    </row>
    <row r="9">
      <c r="A9" s="41">
        <v>44417.0</v>
      </c>
      <c r="B9" s="19" t="s">
        <v>105</v>
      </c>
      <c r="C9" s="19" t="s">
        <v>301</v>
      </c>
      <c r="D9" s="19" t="s">
        <v>105</v>
      </c>
      <c r="E9" s="13">
        <v>26.0</v>
      </c>
      <c r="F9" s="19">
        <v>39219.0</v>
      </c>
      <c r="G9" s="19">
        <v>59.0</v>
      </c>
    </row>
    <row r="10">
      <c r="A10" s="41">
        <v>44413.0</v>
      </c>
      <c r="B10" s="19" t="s">
        <v>105</v>
      </c>
      <c r="C10" s="19" t="s">
        <v>301</v>
      </c>
      <c r="D10" s="19" t="s">
        <v>105</v>
      </c>
      <c r="E10" s="13">
        <v>27.0</v>
      </c>
      <c r="F10" s="19">
        <v>44770.0</v>
      </c>
      <c r="G10" s="19">
        <v>58.0</v>
      </c>
    </row>
    <row r="11">
      <c r="A11" s="41">
        <v>44418.0</v>
      </c>
      <c r="B11" s="19" t="s">
        <v>105</v>
      </c>
      <c r="C11" s="19" t="s">
        <v>301</v>
      </c>
      <c r="D11" s="19" t="s">
        <v>105</v>
      </c>
      <c r="E11" s="13">
        <v>26.0</v>
      </c>
      <c r="F11" s="19">
        <v>45516.0</v>
      </c>
      <c r="G11" s="19">
        <v>63.0</v>
      </c>
    </row>
    <row r="12">
      <c r="A12" s="41">
        <v>44419.0</v>
      </c>
      <c r="B12" s="19" t="s">
        <v>105</v>
      </c>
      <c r="C12" s="19" t="s">
        <v>301</v>
      </c>
      <c r="D12" s="19" t="s">
        <v>105</v>
      </c>
      <c r="E12" s="13">
        <v>26.0</v>
      </c>
      <c r="F12" s="19">
        <v>41656.0</v>
      </c>
      <c r="G12" s="19">
        <v>59.0</v>
      </c>
    </row>
    <row r="13">
      <c r="A13" s="41">
        <v>44416.0</v>
      </c>
      <c r="B13" s="19" t="s">
        <v>105</v>
      </c>
      <c r="C13" s="19" t="s">
        <v>301</v>
      </c>
      <c r="D13" s="19" t="s">
        <v>105</v>
      </c>
      <c r="E13" s="13">
        <v>27.0</v>
      </c>
      <c r="F13" s="19">
        <v>43980.0</v>
      </c>
      <c r="G13" s="19">
        <v>85.0</v>
      </c>
    </row>
    <row r="14">
      <c r="A14" s="41">
        <v>44412.0</v>
      </c>
      <c r="B14" s="19" t="s">
        <v>105</v>
      </c>
      <c r="C14" s="19" t="s">
        <v>301</v>
      </c>
      <c r="D14" s="19" t="s">
        <v>105</v>
      </c>
      <c r="E14" s="13">
        <v>27.0</v>
      </c>
      <c r="F14" s="19">
        <v>39812.0</v>
      </c>
      <c r="G14" s="19">
        <v>52.0</v>
      </c>
    </row>
    <row r="15">
      <c r="A15" s="41">
        <v>44422.0</v>
      </c>
      <c r="B15" s="19" t="s">
        <v>105</v>
      </c>
      <c r="C15" s="19" t="s">
        <v>301</v>
      </c>
      <c r="D15" s="19" t="s">
        <v>105</v>
      </c>
      <c r="E15" s="13">
        <v>26.0</v>
      </c>
      <c r="F15" s="19">
        <v>44035.0</v>
      </c>
      <c r="G15" s="19">
        <v>63.0</v>
      </c>
    </row>
    <row r="16">
      <c r="A16" s="41">
        <v>44411.0</v>
      </c>
      <c r="B16" s="19" t="s">
        <v>105</v>
      </c>
      <c r="C16" s="19" t="s">
        <v>301</v>
      </c>
      <c r="D16" s="19" t="s">
        <v>105</v>
      </c>
      <c r="E16" s="13">
        <v>26.0</v>
      </c>
      <c r="F16" s="19">
        <v>38071.0</v>
      </c>
      <c r="G16" s="19">
        <v>54.0</v>
      </c>
    </row>
    <row r="17">
      <c r="A17" s="41">
        <v>44417.0</v>
      </c>
      <c r="B17" s="19" t="s">
        <v>67</v>
      </c>
      <c r="C17" s="19" t="s">
        <v>301</v>
      </c>
      <c r="D17" s="19" t="s">
        <v>67</v>
      </c>
      <c r="E17" s="13">
        <v>303.0</v>
      </c>
      <c r="F17" s="19">
        <v>217829.0</v>
      </c>
      <c r="G17" s="19">
        <v>648.0</v>
      </c>
    </row>
    <row r="18">
      <c r="A18" s="41">
        <v>44419.0</v>
      </c>
      <c r="B18" s="19" t="s">
        <v>67</v>
      </c>
      <c r="C18" s="19" t="s">
        <v>301</v>
      </c>
      <c r="D18" s="19" t="s">
        <v>67</v>
      </c>
      <c r="E18" s="13">
        <v>142.0</v>
      </c>
      <c r="F18" s="19">
        <v>137150.0</v>
      </c>
      <c r="G18" s="19">
        <v>348.0</v>
      </c>
    </row>
    <row r="19">
      <c r="A19" s="41">
        <v>44420.0</v>
      </c>
      <c r="B19" s="19" t="s">
        <v>67</v>
      </c>
      <c r="C19" s="19" t="s">
        <v>301</v>
      </c>
      <c r="D19" s="19" t="s">
        <v>67</v>
      </c>
      <c r="E19" s="13">
        <v>147.0</v>
      </c>
      <c r="F19" s="19">
        <v>124265.0</v>
      </c>
      <c r="G19" s="19">
        <v>373.0</v>
      </c>
    </row>
    <row r="20">
      <c r="A20" s="41">
        <v>44418.0</v>
      </c>
      <c r="B20" s="19" t="s">
        <v>67</v>
      </c>
      <c r="C20" s="19" t="s">
        <v>301</v>
      </c>
      <c r="D20" s="19" t="s">
        <v>67</v>
      </c>
      <c r="E20" s="13">
        <v>181.0</v>
      </c>
      <c r="F20" s="19">
        <v>157751.0</v>
      </c>
      <c r="G20" s="19">
        <v>461.0</v>
      </c>
    </row>
    <row r="21">
      <c r="A21" s="41">
        <v>44423.0</v>
      </c>
      <c r="B21" s="19" t="s">
        <v>67</v>
      </c>
      <c r="C21" s="19" t="s">
        <v>301</v>
      </c>
      <c r="D21" s="19" t="s">
        <v>67</v>
      </c>
      <c r="E21" s="13">
        <v>172.0</v>
      </c>
      <c r="F21" s="19">
        <v>131345.0</v>
      </c>
      <c r="G21" s="19">
        <v>460.0</v>
      </c>
    </row>
    <row r="22">
      <c r="A22" s="41">
        <v>44410.0</v>
      </c>
      <c r="B22" s="19" t="s">
        <v>67</v>
      </c>
      <c r="C22" s="19" t="s">
        <v>301</v>
      </c>
      <c r="D22" s="19" t="s">
        <v>67</v>
      </c>
      <c r="E22" s="13">
        <v>583.0</v>
      </c>
      <c r="F22" s="19">
        <v>362013.0</v>
      </c>
      <c r="G22" s="19">
        <v>1079.0</v>
      </c>
    </row>
    <row r="23">
      <c r="A23" s="41">
        <v>44422.0</v>
      </c>
      <c r="B23" s="19" t="s">
        <v>67</v>
      </c>
      <c r="C23" s="19" t="s">
        <v>301</v>
      </c>
      <c r="D23" s="19" t="s">
        <v>67</v>
      </c>
      <c r="E23" s="13">
        <v>123.0</v>
      </c>
      <c r="F23" s="19">
        <v>99656.0</v>
      </c>
      <c r="G23" s="19">
        <v>317.0</v>
      </c>
    </row>
    <row r="24">
      <c r="A24" s="41">
        <v>44421.0</v>
      </c>
      <c r="B24" s="19" t="s">
        <v>67</v>
      </c>
      <c r="C24" s="19" t="s">
        <v>301</v>
      </c>
      <c r="D24" s="19" t="s">
        <v>67</v>
      </c>
      <c r="E24" s="13">
        <v>139.0</v>
      </c>
      <c r="F24" s="19">
        <v>108363.0</v>
      </c>
      <c r="G24" s="19">
        <v>328.0</v>
      </c>
    </row>
    <row r="25">
      <c r="A25" s="41">
        <v>44412.0</v>
      </c>
      <c r="B25" s="19" t="s">
        <v>67</v>
      </c>
      <c r="C25" s="19" t="s">
        <v>301</v>
      </c>
      <c r="D25" s="19" t="s">
        <v>67</v>
      </c>
      <c r="E25" s="13">
        <v>173.0</v>
      </c>
      <c r="F25" s="19">
        <v>108033.0</v>
      </c>
      <c r="G25" s="19">
        <v>320.0</v>
      </c>
    </row>
    <row r="26">
      <c r="A26" s="41">
        <v>44411.0</v>
      </c>
      <c r="B26" s="19" t="s">
        <v>67</v>
      </c>
      <c r="C26" s="19" t="s">
        <v>301</v>
      </c>
      <c r="D26" s="19" t="s">
        <v>67</v>
      </c>
      <c r="E26" s="13">
        <v>594.0</v>
      </c>
      <c r="F26" s="19">
        <v>387926.0</v>
      </c>
      <c r="G26" s="19">
        <v>1100.0</v>
      </c>
    </row>
    <row r="27">
      <c r="A27" s="41">
        <v>44409.0</v>
      </c>
      <c r="B27" s="19" t="s">
        <v>67</v>
      </c>
      <c r="C27" s="19" t="s">
        <v>301</v>
      </c>
      <c r="D27" s="19" t="s">
        <v>67</v>
      </c>
      <c r="E27" s="13">
        <v>474.0</v>
      </c>
      <c r="F27" s="19">
        <v>275597.0</v>
      </c>
      <c r="G27" s="19">
        <v>879.0</v>
      </c>
    </row>
    <row r="28">
      <c r="A28" s="41">
        <v>44422.0</v>
      </c>
      <c r="B28" s="19" t="s">
        <v>106</v>
      </c>
      <c r="C28" s="19" t="s">
        <v>301</v>
      </c>
      <c r="D28" s="19" t="s">
        <v>106</v>
      </c>
      <c r="E28" s="13">
        <v>13.0</v>
      </c>
      <c r="F28" s="19">
        <v>8041.0</v>
      </c>
      <c r="G28" s="19">
        <v>21.0</v>
      </c>
    </row>
    <row r="29">
      <c r="A29" s="41">
        <v>44410.0</v>
      </c>
      <c r="B29" s="19" t="s">
        <v>106</v>
      </c>
      <c r="C29" s="19" t="s">
        <v>301</v>
      </c>
      <c r="D29" s="19" t="s">
        <v>106</v>
      </c>
      <c r="E29" s="13">
        <v>14.0</v>
      </c>
      <c r="F29" s="19">
        <v>4587.0</v>
      </c>
      <c r="G29" s="19">
        <v>14.0</v>
      </c>
    </row>
    <row r="30">
      <c r="A30" s="41">
        <v>44417.0</v>
      </c>
      <c r="B30" s="19" t="s">
        <v>106</v>
      </c>
      <c r="C30" s="19" t="s">
        <v>301</v>
      </c>
      <c r="D30" s="19" t="s">
        <v>106</v>
      </c>
      <c r="E30" s="13">
        <v>10.0</v>
      </c>
      <c r="F30" s="19">
        <v>6266.0</v>
      </c>
      <c r="G30" s="19">
        <v>23.0</v>
      </c>
    </row>
    <row r="31">
      <c r="A31" s="41">
        <v>44412.0</v>
      </c>
      <c r="B31" s="19" t="s">
        <v>106</v>
      </c>
      <c r="C31" s="19" t="s">
        <v>301</v>
      </c>
      <c r="D31" s="19" t="s">
        <v>106</v>
      </c>
      <c r="E31" s="13">
        <v>14.0</v>
      </c>
      <c r="F31" s="19">
        <v>6792.0</v>
      </c>
      <c r="G31" s="19">
        <v>14.0</v>
      </c>
    </row>
    <row r="32">
      <c r="A32" s="41">
        <v>44413.0</v>
      </c>
      <c r="B32" s="19" t="s">
        <v>106</v>
      </c>
      <c r="C32" s="19" t="s">
        <v>301</v>
      </c>
      <c r="D32" s="19" t="s">
        <v>106</v>
      </c>
      <c r="E32" s="13">
        <v>13.0</v>
      </c>
      <c r="F32" s="19">
        <v>6798.0</v>
      </c>
      <c r="G32" s="19">
        <v>14.0</v>
      </c>
    </row>
    <row r="33">
      <c r="A33" s="41">
        <v>44419.0</v>
      </c>
      <c r="B33" s="19" t="s">
        <v>106</v>
      </c>
      <c r="C33" s="19" t="s">
        <v>301</v>
      </c>
      <c r="D33" s="19" t="s">
        <v>106</v>
      </c>
      <c r="E33" s="13">
        <v>13.0</v>
      </c>
      <c r="F33" s="19">
        <v>7985.0</v>
      </c>
      <c r="G33" s="19">
        <v>16.0</v>
      </c>
    </row>
    <row r="34">
      <c r="A34" s="41">
        <v>44415.0</v>
      </c>
      <c r="B34" s="19" t="s">
        <v>106</v>
      </c>
      <c r="C34" s="19" t="s">
        <v>301</v>
      </c>
      <c r="D34" s="19" t="s">
        <v>106</v>
      </c>
      <c r="E34" s="13">
        <v>13.0</v>
      </c>
      <c r="F34" s="19">
        <v>8259.0</v>
      </c>
      <c r="G34" s="19">
        <v>21.0</v>
      </c>
    </row>
    <row r="35">
      <c r="A35" s="41">
        <v>44416.0</v>
      </c>
      <c r="B35" s="19" t="s">
        <v>106</v>
      </c>
      <c r="C35" s="19" t="s">
        <v>301</v>
      </c>
      <c r="D35" s="19" t="s">
        <v>106</v>
      </c>
      <c r="E35" s="13">
        <v>13.0</v>
      </c>
      <c r="F35" s="19">
        <v>8298.0</v>
      </c>
      <c r="G35" s="19">
        <v>17.0</v>
      </c>
    </row>
    <row r="36">
      <c r="A36" s="41">
        <v>44411.0</v>
      </c>
      <c r="B36" s="19" t="s">
        <v>106</v>
      </c>
      <c r="C36" s="19" t="s">
        <v>301</v>
      </c>
      <c r="D36" s="19" t="s">
        <v>106</v>
      </c>
      <c r="E36" s="13">
        <v>13.0</v>
      </c>
      <c r="F36" s="19">
        <v>4991.0</v>
      </c>
      <c r="G36" s="19">
        <v>13.0</v>
      </c>
    </row>
    <row r="37">
      <c r="A37" s="41">
        <v>44409.0</v>
      </c>
      <c r="B37" s="19" t="s">
        <v>106</v>
      </c>
      <c r="C37" s="19" t="s">
        <v>301</v>
      </c>
      <c r="D37" s="19" t="s">
        <v>106</v>
      </c>
      <c r="E37" s="13">
        <v>12.0</v>
      </c>
      <c r="F37" s="19">
        <v>3464.0</v>
      </c>
      <c r="G37" s="19">
        <v>11.0</v>
      </c>
    </row>
    <row r="38">
      <c r="A38" s="41">
        <v>44414.0</v>
      </c>
      <c r="B38" s="19" t="s">
        <v>106</v>
      </c>
      <c r="C38" s="19" t="s">
        <v>301</v>
      </c>
      <c r="D38" s="19" t="s">
        <v>106</v>
      </c>
      <c r="E38" s="13">
        <v>13.0</v>
      </c>
      <c r="F38" s="19">
        <v>8215.0</v>
      </c>
      <c r="G38" s="19">
        <v>17.0</v>
      </c>
    </row>
    <row r="39">
      <c r="A39" s="41">
        <v>44421.0</v>
      </c>
      <c r="B39" s="19" t="s">
        <v>106</v>
      </c>
      <c r="C39" s="19" t="s">
        <v>301</v>
      </c>
      <c r="D39" s="19" t="s">
        <v>106</v>
      </c>
      <c r="E39" s="13">
        <v>13.0</v>
      </c>
      <c r="F39" s="19">
        <v>7591.0</v>
      </c>
      <c r="G39" s="19">
        <v>17.0</v>
      </c>
    </row>
    <row r="40">
      <c r="A40" s="41">
        <v>44418.0</v>
      </c>
      <c r="B40" s="19" t="s">
        <v>106</v>
      </c>
      <c r="C40" s="19" t="s">
        <v>301</v>
      </c>
      <c r="D40" s="19" t="s">
        <v>106</v>
      </c>
      <c r="E40" s="13">
        <v>10.0</v>
      </c>
      <c r="F40" s="19">
        <v>5576.0</v>
      </c>
      <c r="G40" s="19">
        <v>12.0</v>
      </c>
    </row>
    <row r="41">
      <c r="A41" s="41">
        <v>44420.0</v>
      </c>
      <c r="B41" s="19" t="s">
        <v>106</v>
      </c>
      <c r="C41" s="19" t="s">
        <v>301</v>
      </c>
      <c r="D41" s="19" t="s">
        <v>106</v>
      </c>
      <c r="E41" s="13">
        <v>13.0</v>
      </c>
      <c r="F41" s="19">
        <v>8100.0</v>
      </c>
      <c r="G41" s="19">
        <v>17.0</v>
      </c>
    </row>
    <row r="42">
      <c r="A42" s="41">
        <v>44423.0</v>
      </c>
      <c r="B42" s="19" t="s">
        <v>106</v>
      </c>
      <c r="C42" s="19" t="s">
        <v>301</v>
      </c>
      <c r="D42" s="19" t="s">
        <v>106</v>
      </c>
      <c r="E42" s="13">
        <v>13.0</v>
      </c>
      <c r="F42" s="19">
        <v>7688.0</v>
      </c>
      <c r="G42" s="19">
        <v>21.0</v>
      </c>
    </row>
    <row r="43">
      <c r="A43" s="41">
        <v>44423.0</v>
      </c>
      <c r="B43" s="19" t="s">
        <v>69</v>
      </c>
      <c r="C43" s="19" t="s">
        <v>301</v>
      </c>
      <c r="D43" s="19" t="s">
        <v>69</v>
      </c>
      <c r="E43" s="13">
        <v>20.0</v>
      </c>
      <c r="F43" s="19">
        <v>13398.0</v>
      </c>
      <c r="G43" s="19">
        <v>42.0</v>
      </c>
    </row>
    <row r="44">
      <c r="A44" s="41">
        <v>44418.0</v>
      </c>
      <c r="B44" s="19" t="s">
        <v>69</v>
      </c>
      <c r="C44" s="19" t="s">
        <v>301</v>
      </c>
      <c r="D44" s="19" t="s">
        <v>69</v>
      </c>
      <c r="E44" s="13">
        <v>14.0</v>
      </c>
      <c r="F44" s="19">
        <v>10947.0</v>
      </c>
      <c r="G44" s="19">
        <v>32.0</v>
      </c>
    </row>
    <row r="45">
      <c r="A45" s="41">
        <v>44419.0</v>
      </c>
      <c r="B45" s="19" t="s">
        <v>69</v>
      </c>
      <c r="C45" s="19" t="s">
        <v>301</v>
      </c>
      <c r="D45" s="19" t="s">
        <v>69</v>
      </c>
      <c r="E45" s="13">
        <v>16.0</v>
      </c>
      <c r="F45" s="19">
        <v>11907.0</v>
      </c>
      <c r="G45" s="19">
        <v>30.0</v>
      </c>
    </row>
    <row r="46">
      <c r="A46" s="41">
        <v>44412.0</v>
      </c>
      <c r="B46" s="19" t="s">
        <v>69</v>
      </c>
      <c r="C46" s="19" t="s">
        <v>301</v>
      </c>
      <c r="D46" s="19" t="s">
        <v>69</v>
      </c>
      <c r="E46" s="13">
        <v>19.0</v>
      </c>
      <c r="F46" s="19">
        <v>19056.0</v>
      </c>
      <c r="G46" s="19">
        <v>36.0</v>
      </c>
    </row>
    <row r="47">
      <c r="A47" s="41">
        <v>44414.0</v>
      </c>
      <c r="B47" s="19" t="s">
        <v>69</v>
      </c>
      <c r="C47" s="19" t="s">
        <v>301</v>
      </c>
      <c r="D47" s="19" t="s">
        <v>69</v>
      </c>
      <c r="E47" s="13">
        <v>12.0</v>
      </c>
      <c r="F47" s="19">
        <v>11461.0</v>
      </c>
      <c r="G47" s="19">
        <v>21.0</v>
      </c>
    </row>
    <row r="48">
      <c r="A48" s="41">
        <v>44411.0</v>
      </c>
      <c r="B48" s="19" t="s">
        <v>69</v>
      </c>
      <c r="C48" s="19" t="s">
        <v>301</v>
      </c>
      <c r="D48" s="19" t="s">
        <v>69</v>
      </c>
      <c r="E48" s="13">
        <v>22.0</v>
      </c>
      <c r="F48" s="19">
        <v>20328.0</v>
      </c>
      <c r="G48" s="19">
        <v>42.0</v>
      </c>
    </row>
    <row r="49">
      <c r="A49" s="41">
        <v>44421.0</v>
      </c>
      <c r="B49" s="19" t="s">
        <v>69</v>
      </c>
      <c r="C49" s="19" t="s">
        <v>301</v>
      </c>
      <c r="D49" s="19" t="s">
        <v>69</v>
      </c>
      <c r="E49" s="13">
        <v>14.0</v>
      </c>
      <c r="F49" s="19">
        <v>9600.0</v>
      </c>
      <c r="G49" s="19">
        <v>30.0</v>
      </c>
    </row>
    <row r="50">
      <c r="A50" s="41">
        <v>44409.0</v>
      </c>
      <c r="B50" s="19" t="s">
        <v>69</v>
      </c>
      <c r="C50" s="19" t="s">
        <v>301</v>
      </c>
      <c r="D50" s="19" t="s">
        <v>69</v>
      </c>
      <c r="E50" s="13">
        <v>23.0</v>
      </c>
      <c r="F50" s="19">
        <v>12978.0</v>
      </c>
      <c r="G50" s="19">
        <v>45.0</v>
      </c>
    </row>
    <row r="51">
      <c r="A51" s="41">
        <v>44410.0</v>
      </c>
      <c r="B51" s="19" t="s">
        <v>69</v>
      </c>
      <c r="C51" s="19" t="s">
        <v>301</v>
      </c>
      <c r="D51" s="19" t="s">
        <v>69</v>
      </c>
      <c r="E51" s="13">
        <v>26.0</v>
      </c>
      <c r="F51" s="19">
        <v>19555.0</v>
      </c>
      <c r="G51" s="19">
        <v>51.0</v>
      </c>
    </row>
    <row r="52">
      <c r="A52" s="41">
        <v>44416.0</v>
      </c>
      <c r="B52" s="19" t="s">
        <v>69</v>
      </c>
      <c r="C52" s="19" t="s">
        <v>301</v>
      </c>
      <c r="D52" s="19" t="s">
        <v>69</v>
      </c>
      <c r="E52" s="13">
        <v>13.0</v>
      </c>
      <c r="F52" s="19">
        <v>9971.0</v>
      </c>
      <c r="G52" s="19">
        <v>28.0</v>
      </c>
    </row>
    <row r="53">
      <c r="A53" s="41">
        <v>44420.0</v>
      </c>
      <c r="B53" s="19" t="s">
        <v>69</v>
      </c>
      <c r="C53" s="19" t="s">
        <v>301</v>
      </c>
      <c r="D53" s="19" t="s">
        <v>69</v>
      </c>
      <c r="E53" s="13">
        <v>16.0</v>
      </c>
      <c r="F53" s="19">
        <v>11224.0</v>
      </c>
      <c r="G53" s="19">
        <v>33.0</v>
      </c>
    </row>
    <row r="54">
      <c r="A54" s="41">
        <v>44415.0</v>
      </c>
      <c r="B54" s="19" t="s">
        <v>69</v>
      </c>
      <c r="C54" s="19" t="s">
        <v>301</v>
      </c>
      <c r="D54" s="19" t="s">
        <v>69</v>
      </c>
      <c r="E54" s="13">
        <v>9.0</v>
      </c>
      <c r="F54" s="19">
        <v>8227.0</v>
      </c>
      <c r="G54" s="19">
        <v>18.0</v>
      </c>
    </row>
    <row r="55">
      <c r="A55" s="41">
        <v>44422.0</v>
      </c>
      <c r="B55" s="19" t="s">
        <v>69</v>
      </c>
      <c r="C55" s="19" t="s">
        <v>301</v>
      </c>
      <c r="D55" s="19" t="s">
        <v>69</v>
      </c>
      <c r="E55" s="13">
        <v>13.0</v>
      </c>
      <c r="F55" s="19">
        <v>8867.0</v>
      </c>
      <c r="G55" s="19">
        <v>26.0</v>
      </c>
    </row>
    <row r="56">
      <c r="A56" s="41">
        <v>44417.0</v>
      </c>
      <c r="B56" s="19" t="s">
        <v>69</v>
      </c>
      <c r="C56" s="19" t="s">
        <v>301</v>
      </c>
      <c r="D56" s="19" t="s">
        <v>69</v>
      </c>
      <c r="E56" s="13">
        <v>13.0</v>
      </c>
      <c r="F56" s="19">
        <v>9741.0</v>
      </c>
      <c r="G56" s="19">
        <v>26.0</v>
      </c>
    </row>
    <row r="57">
      <c r="A57" s="41">
        <v>44413.0</v>
      </c>
      <c r="B57" s="19" t="s">
        <v>69</v>
      </c>
      <c r="C57" s="19" t="s">
        <v>301</v>
      </c>
      <c r="D57" s="19" t="s">
        <v>69</v>
      </c>
      <c r="E57" s="13">
        <v>19.0</v>
      </c>
      <c r="F57" s="19">
        <v>14315.0</v>
      </c>
      <c r="G57" s="19">
        <v>35.0</v>
      </c>
    </row>
    <row r="58">
      <c r="A58" s="41">
        <v>44410.0</v>
      </c>
      <c r="B58" s="19" t="s">
        <v>302</v>
      </c>
      <c r="C58" s="19" t="s">
        <v>301</v>
      </c>
      <c r="D58" s="19" t="s">
        <v>302</v>
      </c>
      <c r="E58" s="13">
        <v>0.0</v>
      </c>
      <c r="F58" s="19">
        <v>0.0</v>
      </c>
      <c r="G58" s="19">
        <v>0.0</v>
      </c>
    </row>
    <row r="59">
      <c r="A59" s="41">
        <v>44416.0</v>
      </c>
      <c r="B59" s="19" t="s">
        <v>67</v>
      </c>
      <c r="C59" s="19" t="s">
        <v>301</v>
      </c>
      <c r="D59" s="19" t="s">
        <v>67</v>
      </c>
      <c r="E59" s="13">
        <v>0.0</v>
      </c>
      <c r="F59" s="19">
        <v>0.0</v>
      </c>
      <c r="G59" s="19">
        <v>0.0</v>
      </c>
    </row>
    <row r="60">
      <c r="A60" s="41">
        <v>44414.0</v>
      </c>
      <c r="B60" s="19" t="s">
        <v>67</v>
      </c>
      <c r="C60" s="19" t="s">
        <v>301</v>
      </c>
      <c r="D60" s="19" t="s">
        <v>67</v>
      </c>
      <c r="E60" s="13">
        <v>0.0</v>
      </c>
      <c r="F60" s="19">
        <v>0.0</v>
      </c>
      <c r="G60" s="19">
        <v>0.0</v>
      </c>
    </row>
    <row r="61">
      <c r="A61" s="41">
        <v>44415.0</v>
      </c>
      <c r="B61" s="19" t="s">
        <v>67</v>
      </c>
      <c r="C61" s="19" t="s">
        <v>301</v>
      </c>
      <c r="D61" s="19" t="s">
        <v>67</v>
      </c>
      <c r="E61" s="13">
        <v>0.0</v>
      </c>
      <c r="F61" s="19">
        <v>0.0</v>
      </c>
      <c r="G61" s="19">
        <v>0.0</v>
      </c>
    </row>
    <row r="62">
      <c r="A62" s="41">
        <v>44413.0</v>
      </c>
      <c r="B62" s="19" t="s">
        <v>67</v>
      </c>
      <c r="C62" s="19" t="s">
        <v>301</v>
      </c>
      <c r="D62" s="19" t="s">
        <v>67</v>
      </c>
      <c r="E62" s="13">
        <v>0.0</v>
      </c>
      <c r="F62" s="19">
        <v>7.0</v>
      </c>
      <c r="G62" s="19">
        <v>0.0</v>
      </c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18</v>
      </c>
      <c r="B1" s="16" t="s">
        <v>2</v>
      </c>
      <c r="C1" s="16" t="s">
        <v>257</v>
      </c>
      <c r="D1" s="16" t="s">
        <v>258</v>
      </c>
      <c r="E1" s="16" t="s">
        <v>23</v>
      </c>
      <c r="F1" s="16" t="s">
        <v>24</v>
      </c>
      <c r="G1" s="16" t="s">
        <v>25</v>
      </c>
    </row>
    <row r="2">
      <c r="A2" s="41">
        <v>44420.0</v>
      </c>
      <c r="B2" s="19" t="s">
        <v>75</v>
      </c>
      <c r="C2" s="19" t="s">
        <v>303</v>
      </c>
      <c r="D2" s="19" t="s">
        <v>75</v>
      </c>
      <c r="E2" s="13">
        <v>66.0</v>
      </c>
      <c r="F2" s="19">
        <v>16544.0</v>
      </c>
      <c r="G2" s="19">
        <v>190.0</v>
      </c>
    </row>
    <row r="3">
      <c r="A3" s="41">
        <v>44418.0</v>
      </c>
      <c r="B3" s="19" t="s">
        <v>75</v>
      </c>
      <c r="C3" s="19" t="s">
        <v>303</v>
      </c>
      <c r="D3" s="19" t="s">
        <v>75</v>
      </c>
      <c r="E3" s="13">
        <v>39.0</v>
      </c>
      <c r="F3" s="19">
        <v>15316.0</v>
      </c>
      <c r="G3" s="19">
        <v>152.0</v>
      </c>
    </row>
    <row r="4">
      <c r="A4" s="41">
        <v>44416.0</v>
      </c>
      <c r="B4" s="19" t="s">
        <v>75</v>
      </c>
      <c r="C4" s="19" t="s">
        <v>303</v>
      </c>
      <c r="D4" s="19" t="s">
        <v>75</v>
      </c>
      <c r="E4" s="13">
        <v>40.0</v>
      </c>
      <c r="F4" s="19">
        <v>14285.0</v>
      </c>
      <c r="G4" s="19">
        <v>133.0</v>
      </c>
    </row>
    <row r="5">
      <c r="A5" s="41">
        <v>44421.0</v>
      </c>
      <c r="B5" s="19" t="s">
        <v>75</v>
      </c>
      <c r="C5" s="19" t="s">
        <v>303</v>
      </c>
      <c r="D5" s="19" t="s">
        <v>75</v>
      </c>
      <c r="E5" s="13">
        <v>51.0</v>
      </c>
      <c r="F5" s="19">
        <v>14729.0</v>
      </c>
      <c r="G5" s="19">
        <v>166.0</v>
      </c>
    </row>
    <row r="6">
      <c r="A6" s="41">
        <v>44415.0</v>
      </c>
      <c r="B6" s="19" t="s">
        <v>75</v>
      </c>
      <c r="C6" s="19" t="s">
        <v>303</v>
      </c>
      <c r="D6" s="19" t="s">
        <v>75</v>
      </c>
      <c r="E6" s="13">
        <v>45.0</v>
      </c>
      <c r="F6" s="19">
        <v>15338.0</v>
      </c>
      <c r="G6" s="19">
        <v>151.0</v>
      </c>
    </row>
    <row r="7">
      <c r="A7" s="41">
        <v>44413.0</v>
      </c>
      <c r="B7" s="19" t="s">
        <v>75</v>
      </c>
      <c r="C7" s="19" t="s">
        <v>303</v>
      </c>
      <c r="D7" s="19" t="s">
        <v>75</v>
      </c>
      <c r="E7" s="13">
        <v>76.0</v>
      </c>
      <c r="F7" s="19">
        <v>19839.0</v>
      </c>
      <c r="G7" s="19">
        <v>202.0</v>
      </c>
    </row>
    <row r="8">
      <c r="A8" s="41">
        <v>44423.0</v>
      </c>
      <c r="B8" s="19" t="s">
        <v>75</v>
      </c>
      <c r="C8" s="19" t="s">
        <v>303</v>
      </c>
      <c r="D8" s="19" t="s">
        <v>75</v>
      </c>
      <c r="E8" s="13">
        <v>46.0</v>
      </c>
      <c r="F8" s="19">
        <v>13638.0</v>
      </c>
      <c r="G8" s="19">
        <v>161.0</v>
      </c>
    </row>
    <row r="9">
      <c r="A9" s="41">
        <v>44414.0</v>
      </c>
      <c r="B9" s="19" t="s">
        <v>75</v>
      </c>
      <c r="C9" s="19" t="s">
        <v>303</v>
      </c>
      <c r="D9" s="19" t="s">
        <v>75</v>
      </c>
      <c r="E9" s="13">
        <v>47.0</v>
      </c>
      <c r="F9" s="19">
        <v>16011.0</v>
      </c>
      <c r="G9" s="19">
        <v>146.0</v>
      </c>
    </row>
    <row r="10">
      <c r="A10" s="41">
        <v>44411.0</v>
      </c>
      <c r="B10" s="19" t="s">
        <v>75</v>
      </c>
      <c r="C10" s="19" t="s">
        <v>303</v>
      </c>
      <c r="D10" s="19" t="s">
        <v>75</v>
      </c>
      <c r="E10" s="13">
        <v>70.0</v>
      </c>
      <c r="F10" s="19">
        <v>20679.0</v>
      </c>
      <c r="G10" s="19">
        <v>202.0</v>
      </c>
    </row>
    <row r="11">
      <c r="A11" s="41">
        <v>44409.0</v>
      </c>
      <c r="B11" s="19" t="s">
        <v>75</v>
      </c>
      <c r="C11" s="19" t="s">
        <v>303</v>
      </c>
      <c r="D11" s="19" t="s">
        <v>75</v>
      </c>
      <c r="E11" s="13">
        <v>57.0</v>
      </c>
      <c r="F11" s="19">
        <v>18015.0</v>
      </c>
      <c r="G11" s="19">
        <v>171.0</v>
      </c>
    </row>
    <row r="12">
      <c r="A12" s="41">
        <v>44410.0</v>
      </c>
      <c r="B12" s="19" t="s">
        <v>75</v>
      </c>
      <c r="C12" s="19" t="s">
        <v>303</v>
      </c>
      <c r="D12" s="19" t="s">
        <v>75</v>
      </c>
      <c r="E12" s="13">
        <v>67.0</v>
      </c>
      <c r="F12" s="19">
        <v>20456.0</v>
      </c>
      <c r="G12" s="19">
        <v>196.0</v>
      </c>
    </row>
    <row r="13">
      <c r="A13" s="41">
        <v>44422.0</v>
      </c>
      <c r="B13" s="19" t="s">
        <v>75</v>
      </c>
      <c r="C13" s="19" t="s">
        <v>303</v>
      </c>
      <c r="D13" s="19" t="s">
        <v>75</v>
      </c>
      <c r="E13" s="13">
        <v>51.0</v>
      </c>
      <c r="F13" s="19">
        <v>13247.0</v>
      </c>
      <c r="G13" s="19">
        <v>159.0</v>
      </c>
    </row>
    <row r="14">
      <c r="A14" s="41">
        <v>44419.0</v>
      </c>
      <c r="B14" s="19" t="s">
        <v>75</v>
      </c>
      <c r="C14" s="19" t="s">
        <v>303</v>
      </c>
      <c r="D14" s="19" t="s">
        <v>75</v>
      </c>
      <c r="E14" s="13">
        <v>52.0</v>
      </c>
      <c r="F14" s="19">
        <v>16530.0</v>
      </c>
      <c r="G14" s="19">
        <v>168.0</v>
      </c>
    </row>
    <row r="15">
      <c r="A15" s="41">
        <v>44412.0</v>
      </c>
      <c r="B15" s="19" t="s">
        <v>75</v>
      </c>
      <c r="C15" s="19" t="s">
        <v>303</v>
      </c>
      <c r="D15" s="19" t="s">
        <v>75</v>
      </c>
      <c r="E15" s="13">
        <v>64.0</v>
      </c>
      <c r="F15" s="19">
        <v>20201.0</v>
      </c>
      <c r="G15" s="19">
        <v>183.0</v>
      </c>
    </row>
    <row r="16">
      <c r="A16" s="41">
        <v>44417.0</v>
      </c>
      <c r="B16" s="19" t="s">
        <v>75</v>
      </c>
      <c r="C16" s="19" t="s">
        <v>303</v>
      </c>
      <c r="D16" s="19" t="s">
        <v>75</v>
      </c>
      <c r="E16" s="13">
        <v>54.0</v>
      </c>
      <c r="F16" s="19">
        <v>17627.0</v>
      </c>
      <c r="G16" s="19">
        <v>175.0</v>
      </c>
    </row>
    <row r="17">
      <c r="A17" s="41">
        <v>44416.0</v>
      </c>
      <c r="B17" s="19" t="s">
        <v>77</v>
      </c>
      <c r="C17" s="19" t="s">
        <v>303</v>
      </c>
      <c r="D17" s="19" t="s">
        <v>77</v>
      </c>
      <c r="E17" s="13">
        <v>10.0</v>
      </c>
      <c r="F17" s="19">
        <v>196.0</v>
      </c>
      <c r="G17" s="19">
        <v>76.0</v>
      </c>
    </row>
    <row r="18">
      <c r="A18" s="41">
        <v>44415.0</v>
      </c>
      <c r="B18" s="19" t="s">
        <v>77</v>
      </c>
      <c r="C18" s="19" t="s">
        <v>303</v>
      </c>
      <c r="D18" s="19" t="s">
        <v>77</v>
      </c>
      <c r="E18" s="13">
        <v>8.0</v>
      </c>
      <c r="F18" s="19">
        <v>182.0</v>
      </c>
      <c r="G18" s="19">
        <v>69.0</v>
      </c>
    </row>
    <row r="19">
      <c r="A19" s="41">
        <v>44419.0</v>
      </c>
      <c r="B19" s="19" t="s">
        <v>77</v>
      </c>
      <c r="C19" s="19" t="s">
        <v>303</v>
      </c>
      <c r="D19" s="19" t="s">
        <v>77</v>
      </c>
      <c r="E19" s="13">
        <v>9.0</v>
      </c>
      <c r="F19" s="19">
        <v>194.0</v>
      </c>
      <c r="G19" s="19">
        <v>65.0</v>
      </c>
    </row>
    <row r="20">
      <c r="A20" s="41">
        <v>44420.0</v>
      </c>
      <c r="B20" s="19" t="s">
        <v>77</v>
      </c>
      <c r="C20" s="19" t="s">
        <v>303</v>
      </c>
      <c r="D20" s="19" t="s">
        <v>77</v>
      </c>
      <c r="E20" s="13">
        <v>11.0</v>
      </c>
      <c r="F20" s="19">
        <v>186.0</v>
      </c>
      <c r="G20" s="19">
        <v>73.0</v>
      </c>
    </row>
    <row r="21">
      <c r="A21" s="41">
        <v>44417.0</v>
      </c>
      <c r="B21" s="19" t="s">
        <v>77</v>
      </c>
      <c r="C21" s="19" t="s">
        <v>303</v>
      </c>
      <c r="D21" s="19" t="s">
        <v>77</v>
      </c>
      <c r="E21" s="13">
        <v>13.0</v>
      </c>
      <c r="F21" s="19">
        <v>215.0</v>
      </c>
      <c r="G21" s="19">
        <v>90.0</v>
      </c>
    </row>
    <row r="22">
      <c r="A22" s="41">
        <v>44409.0</v>
      </c>
      <c r="B22" s="19" t="s">
        <v>77</v>
      </c>
      <c r="C22" s="19" t="s">
        <v>303</v>
      </c>
      <c r="D22" s="19" t="s">
        <v>77</v>
      </c>
      <c r="E22" s="13">
        <v>10.0</v>
      </c>
      <c r="F22" s="19">
        <v>190.0</v>
      </c>
      <c r="G22" s="19">
        <v>80.0</v>
      </c>
    </row>
    <row r="23">
      <c r="A23" s="41">
        <v>44423.0</v>
      </c>
      <c r="B23" s="19" t="s">
        <v>77</v>
      </c>
      <c r="C23" s="19" t="s">
        <v>303</v>
      </c>
      <c r="D23" s="19" t="s">
        <v>77</v>
      </c>
      <c r="E23" s="13">
        <v>9.0</v>
      </c>
      <c r="F23" s="19">
        <v>189.0</v>
      </c>
      <c r="G23" s="19">
        <v>75.0</v>
      </c>
    </row>
    <row r="24">
      <c r="A24" s="41">
        <v>44410.0</v>
      </c>
      <c r="B24" s="19" t="s">
        <v>77</v>
      </c>
      <c r="C24" s="19" t="s">
        <v>303</v>
      </c>
      <c r="D24" s="19" t="s">
        <v>77</v>
      </c>
      <c r="E24" s="13">
        <v>16.0</v>
      </c>
      <c r="F24" s="19">
        <v>294.0</v>
      </c>
      <c r="G24" s="19">
        <v>108.0</v>
      </c>
    </row>
    <row r="25">
      <c r="A25" s="41">
        <v>44414.0</v>
      </c>
      <c r="B25" s="19" t="s">
        <v>77</v>
      </c>
      <c r="C25" s="19" t="s">
        <v>303</v>
      </c>
      <c r="D25" s="19" t="s">
        <v>77</v>
      </c>
      <c r="E25" s="13">
        <v>13.0</v>
      </c>
      <c r="F25" s="19">
        <v>181.0</v>
      </c>
      <c r="G25" s="19">
        <v>78.0</v>
      </c>
    </row>
    <row r="26">
      <c r="A26" s="41">
        <v>44418.0</v>
      </c>
      <c r="B26" s="19" t="s">
        <v>77</v>
      </c>
      <c r="C26" s="19" t="s">
        <v>303</v>
      </c>
      <c r="D26" s="19" t="s">
        <v>77</v>
      </c>
      <c r="E26" s="13">
        <v>12.0</v>
      </c>
      <c r="F26" s="19">
        <v>203.0</v>
      </c>
      <c r="G26" s="19">
        <v>80.0</v>
      </c>
    </row>
    <row r="27">
      <c r="A27" s="41">
        <v>44412.0</v>
      </c>
      <c r="B27" s="19" t="s">
        <v>77</v>
      </c>
      <c r="C27" s="19" t="s">
        <v>303</v>
      </c>
      <c r="D27" s="19" t="s">
        <v>77</v>
      </c>
      <c r="E27" s="13">
        <v>12.0</v>
      </c>
      <c r="F27" s="19">
        <v>205.0</v>
      </c>
      <c r="G27" s="19">
        <v>78.0</v>
      </c>
    </row>
    <row r="28">
      <c r="A28" s="41">
        <v>44421.0</v>
      </c>
      <c r="B28" s="19" t="s">
        <v>77</v>
      </c>
      <c r="C28" s="19" t="s">
        <v>303</v>
      </c>
      <c r="D28" s="19" t="s">
        <v>77</v>
      </c>
      <c r="E28" s="13">
        <v>9.0</v>
      </c>
      <c r="F28" s="19">
        <v>170.0</v>
      </c>
      <c r="G28" s="19">
        <v>65.0</v>
      </c>
    </row>
    <row r="29">
      <c r="A29" s="41">
        <v>44422.0</v>
      </c>
      <c r="B29" s="19" t="s">
        <v>77</v>
      </c>
      <c r="C29" s="19" t="s">
        <v>303</v>
      </c>
      <c r="D29" s="19" t="s">
        <v>77</v>
      </c>
      <c r="E29" s="13">
        <v>8.0</v>
      </c>
      <c r="F29" s="19">
        <v>166.0</v>
      </c>
      <c r="G29" s="19">
        <v>65.0</v>
      </c>
    </row>
    <row r="30">
      <c r="A30" s="41">
        <v>44413.0</v>
      </c>
      <c r="B30" s="19" t="s">
        <v>77</v>
      </c>
      <c r="C30" s="19" t="s">
        <v>303</v>
      </c>
      <c r="D30" s="19" t="s">
        <v>77</v>
      </c>
      <c r="E30" s="13">
        <v>14.0</v>
      </c>
      <c r="F30" s="19">
        <v>209.0</v>
      </c>
      <c r="G30" s="19">
        <v>91.0</v>
      </c>
    </row>
    <row r="31">
      <c r="A31" s="41">
        <v>44411.0</v>
      </c>
      <c r="B31" s="19" t="s">
        <v>77</v>
      </c>
      <c r="C31" s="19" t="s">
        <v>303</v>
      </c>
      <c r="D31" s="19" t="s">
        <v>77</v>
      </c>
      <c r="E31" s="13">
        <v>13.0</v>
      </c>
      <c r="F31" s="19">
        <v>224.0</v>
      </c>
      <c r="G31" s="19">
        <v>94.0</v>
      </c>
    </row>
    <row r="32">
      <c r="A32" s="45"/>
    </row>
    <row r="33">
      <c r="A33" s="45"/>
    </row>
    <row r="34">
      <c r="A34" s="45"/>
    </row>
    <row r="35">
      <c r="A35" s="45"/>
    </row>
    <row r="36">
      <c r="A36" s="45"/>
    </row>
    <row r="37">
      <c r="A37" s="45"/>
    </row>
    <row r="38">
      <c r="A38" s="45"/>
    </row>
    <row r="39">
      <c r="A39" s="45"/>
    </row>
    <row r="40">
      <c r="A40" s="45"/>
    </row>
    <row r="41">
      <c r="A41" s="45"/>
    </row>
    <row r="42">
      <c r="A42" s="45"/>
    </row>
    <row r="43">
      <c r="A43" s="45"/>
    </row>
    <row r="44">
      <c r="A44" s="45"/>
    </row>
    <row r="45">
      <c r="A45" s="45"/>
    </row>
    <row r="46">
      <c r="A46" s="45"/>
    </row>
    <row r="47">
      <c r="A47" s="45"/>
    </row>
    <row r="48">
      <c r="A48" s="45"/>
    </row>
    <row r="49">
      <c r="A49" s="45"/>
    </row>
    <row r="50">
      <c r="A50" s="45"/>
    </row>
    <row r="51">
      <c r="A51" s="45"/>
    </row>
    <row r="52">
      <c r="A52" s="45"/>
    </row>
    <row r="53">
      <c r="A53" s="45"/>
    </row>
    <row r="54">
      <c r="A54" s="45"/>
    </row>
    <row r="55">
      <c r="A55" s="45"/>
    </row>
    <row r="56">
      <c r="A56" s="45"/>
    </row>
    <row r="57">
      <c r="A57" s="45"/>
    </row>
    <row r="58">
      <c r="A58" s="45"/>
    </row>
    <row r="59">
      <c r="A59" s="45"/>
    </row>
    <row r="60">
      <c r="A60" s="45"/>
    </row>
    <row r="61">
      <c r="A61" s="45"/>
    </row>
    <row r="62">
      <c r="A62" s="45"/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</sheetData>
  <drawing r:id="rId1"/>
</worksheet>
</file>