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2B79BA8-5441-49BD-8F30-07A46F3E580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nput Data" sheetId="1" r:id="rId1"/>
    <sheet name="M1 Raupach" sheetId="2" r:id="rId2"/>
    <sheet name="Summary" sheetId="3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1" l="1"/>
  <c r="C33" i="1" s="1"/>
  <c r="C49" i="1"/>
  <c r="E12" i="2" s="1"/>
  <c r="E11" i="2" s="1"/>
  <c r="F11" i="2" s="1"/>
  <c r="B4" i="3"/>
  <c r="B3" i="3"/>
  <c r="B2" i="3"/>
  <c r="B10" i="2"/>
  <c r="B6" i="2"/>
  <c r="B2" i="2"/>
  <c r="C39" i="1"/>
  <c r="C19" i="1"/>
  <c r="C8" i="1"/>
  <c r="C7" i="1"/>
  <c r="C22" i="1"/>
  <c r="C26" i="1"/>
  <c r="C6" i="1"/>
  <c r="C21" i="1"/>
  <c r="C25" i="1"/>
  <c r="C31" i="1"/>
  <c r="C23" i="1"/>
  <c r="C27" i="1"/>
  <c r="E10" i="2"/>
  <c r="F10" i="2"/>
  <c r="C32" i="1"/>
  <c r="E6" i="2"/>
  <c r="E2" i="2"/>
  <c r="F6" i="2"/>
  <c r="C2" i="3"/>
  <c r="F2" i="2"/>
  <c r="D2" i="3"/>
  <c r="E4" i="2" l="1"/>
  <c r="E3" i="2" s="1"/>
  <c r="F3" i="2" s="1"/>
  <c r="E8" i="2"/>
  <c r="F12" i="2"/>
  <c r="D4" i="3" s="1"/>
  <c r="C4" i="3"/>
  <c r="F4" i="2" l="1"/>
  <c r="F8" i="2"/>
  <c r="E7" i="2"/>
  <c r="F7" i="2" l="1"/>
  <c r="D3" i="3" s="1"/>
  <c r="C3" i="3"/>
</calcChain>
</file>

<file path=xl/sharedStrings.xml><?xml version="1.0" encoding="utf-8"?>
<sst xmlns="http://schemas.openxmlformats.org/spreadsheetml/2006/main" count="89" uniqueCount="69">
  <si>
    <t>Parameter</t>
  </si>
  <si>
    <t>Sub-parameter</t>
  </si>
  <si>
    <t>Value</t>
  </si>
  <si>
    <t>Comment</t>
  </si>
  <si>
    <t>Link/source</t>
  </si>
  <si>
    <t>SR15 &lt;2C @66% from 2018 (MtCO2)</t>
  </si>
  <si>
    <t>Table 2.2</t>
  </si>
  <si>
    <t>IPCC Special Report on Global warming of 1.5°C (SR15), Chapter 2.
https://www.ipcc.ch/site/assets/uploads/sites/2/2019/02/SR15_Chapter2_Low_Res.pdf</t>
  </si>
  <si>
    <t>SR15 GCB aggregated uncertainty (±)</t>
  </si>
  <si>
    <t>p. 107</t>
  </si>
  <si>
    <t>SR15 &lt;2C @66% 2018-nett zero (MtCO2)</t>
  </si>
  <si>
    <t>low</t>
  </si>
  <si>
    <t>mid</t>
  </si>
  <si>
    <t>high</t>
  </si>
  <si>
    <t>SR15 Adjust for nett-zero-year to 2100 (MtCO2)</t>
  </si>
  <si>
    <t>p. 107 (Earth system feedbacks)</t>
  </si>
  <si>
    <t>FFI 2015 (GtC)</t>
  </si>
  <si>
    <t>Global Carbon Budget 2018
https://www.icos-cp.eu/GCP/2018
2018 Global Budget v1.0 (.xlsx spreadsheet)</t>
  </si>
  <si>
    <t>LU 2015 (GtC)</t>
  </si>
  <si>
    <t>FFI 2016 (GtC)</t>
  </si>
  <si>
    <t>LU 2016 (GtC)</t>
  </si>
  <si>
    <t>FFI 2017 (GtC)</t>
  </si>
  <si>
    <t>LU 2017 (GtC)</t>
  </si>
  <si>
    <t>GtC → MtCO2 multiplier</t>
  </si>
  <si>
    <t>SR15 &lt;2C @66% 2015-2100 (MtCO2)</t>
  </si>
  <si>
    <t>SR15 &lt;2C @66% 2015-2100 (MtCO2) [rounded]</t>
  </si>
  <si>
    <t>SR15 &lt;2C @66% 2015-2100 (MtCO2) global R</t>
  </si>
  <si>
    <t xml:space="preserve">Global population (2015, UNEP) </t>
  </si>
  <si>
    <t xml:space="preserve">https://esa.un.org/unpd/wpp/DataQuery/ </t>
  </si>
  <si>
    <t>Interpolated (linear)</t>
  </si>
  <si>
    <t>Method</t>
  </si>
  <si>
    <t>GCB</t>
  </si>
  <si>
    <t>Variant</t>
  </si>
  <si>
    <t>Label</t>
  </si>
  <si>
    <t>Q[2015+] (MtCO2)</t>
  </si>
  <si>
    <t>Q[2015+] per capita (tCO2)</t>
  </si>
  <si>
    <t>M1 Raupach</t>
  </si>
  <si>
    <t>Population (w=1)</t>
  </si>
  <si>
    <t>Low-GCB-Pop</t>
  </si>
  <si>
    <t>Blend (w=0.5)</t>
  </si>
  <si>
    <t>Low-GCB-Blend</t>
  </si>
  <si>
    <t>Inertia (w=0)</t>
  </si>
  <si>
    <t>Low-GCB-Inertia</t>
  </si>
  <si>
    <t>Mid-GCB-Pop</t>
  </si>
  <si>
    <t>Mid-GCB-Blend</t>
  </si>
  <si>
    <t>Mid-GCB-Inertia</t>
  </si>
  <si>
    <t>High-GCB-Pop</t>
  </si>
  <si>
    <t>High-GCB-Blend</t>
  </si>
  <si>
    <t>High-GCB-Inertia</t>
  </si>
  <si>
    <t>Quota 
[2015+] 
(MtCO2)</t>
  </si>
  <si>
    <t>Quota per capita
[2015+]  
(tCO2)</t>
  </si>
  <si>
    <t>Iceland  population 2015</t>
  </si>
  <si>
    <t>2015 Iceland emissions  (MtCO2/yr)</t>
  </si>
  <si>
    <t>https://tradingeconomics.com/iceland/population</t>
  </si>
  <si>
    <t>All from 2015-2100 inclusive, nett CO2 (FFI only), rounded to 1e4 MtCO2</t>
  </si>
  <si>
    <t>Global emissions 2015 FFI (MtCO2/yr) without LU</t>
  </si>
  <si>
    <t>Total FFI adjustment for 2015-2017 (MtCO2)</t>
  </si>
  <si>
    <t>Flaring</t>
  </si>
  <si>
    <t>Coal</t>
  </si>
  <si>
    <t>Oil</t>
  </si>
  <si>
    <t>Gas</t>
  </si>
  <si>
    <t>Cement</t>
  </si>
  <si>
    <t>LU</t>
  </si>
  <si>
    <t>Other</t>
  </si>
  <si>
    <t>Total Emissions</t>
  </si>
  <si>
    <t>https://folk.uio.no/roberan/GCP/data2020/GCB2020v18_MtCO2_flat.zip</t>
  </si>
  <si>
    <t xml:space="preserve"> LU not used for calculation in this spreadsheet</t>
  </si>
  <si>
    <t>TABLE 1</t>
  </si>
  <si>
    <t>Since 1 gigatonne C= 3.664 billion tonnes of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</si>
</sst>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-809]#,##0.00;[Red]\-[$£-809]#,##0.00"/>
    <numFmt numFmtId="165" formatCode="###.##E+00"/>
    <numFmt numFmtId="166" formatCode="###.000E+00"/>
    <numFmt numFmtId="167" formatCode="0.0%"/>
    <numFmt numFmtId="168" formatCode="0.000"/>
  </numFmts>
  <fonts count="8" x14ac:knownFonts="1">
    <font>
      <sz val="10"/>
      <color rgb="FF000000"/>
      <name val="Arial"/>
    </font>
    <font>
      <b/>
      <i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theme="8" tint="0.39997558519241921"/>
        <bgColor rgb="FF969696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3">
    <xf numFmtId="0" fontId="0" fillId="0" borderId="0"/>
    <xf numFmtId="164" fontId="1" fillId="0" borderId="0" applyBorder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5" fontId="2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16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1" fontId="2" fillId="0" borderId="0" xfId="0" applyNumberFormat="1" applyFont="1" applyAlignment="1">
      <alignment vertical="center"/>
    </xf>
    <xf numFmtId="1" fontId="0" fillId="0" borderId="0" xfId="0" applyNumberFormat="1"/>
    <xf numFmtId="1" fontId="0" fillId="0" borderId="1" xfId="0" applyNumberFormat="1" applyBorder="1"/>
    <xf numFmtId="0" fontId="0" fillId="0" borderId="0" xfId="0" applyAlignment="1">
      <alignment vertical="center"/>
    </xf>
    <xf numFmtId="0" fontId="3" fillId="0" borderId="0" xfId="2" applyAlignment="1">
      <alignment vertical="center"/>
    </xf>
    <xf numFmtId="2" fontId="2" fillId="5" borderId="0" xfId="0" applyNumberFormat="1" applyFont="1" applyFill="1" applyAlignment="1">
      <alignment horizontal="center" vertical="center" wrapText="1"/>
    </xf>
    <xf numFmtId="0" fontId="0" fillId="5" borderId="0" xfId="0" applyFill="1"/>
    <xf numFmtId="1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2" fontId="7" fillId="5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2" applyAlignment="1">
      <alignment vertical="center"/>
    </xf>
    <xf numFmtId="2" fontId="0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" fontId="2" fillId="0" borderId="1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3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165" fontId="0" fillId="6" borderId="5" xfId="0" applyNumberFormat="1" applyFill="1" applyBorder="1" applyAlignment="1">
      <alignment vertical="center"/>
    </xf>
    <xf numFmtId="165" fontId="0" fillId="3" borderId="5" xfId="0" applyNumberFormat="1" applyFill="1" applyBorder="1" applyAlignment="1">
      <alignment vertical="center"/>
    </xf>
    <xf numFmtId="168" fontId="4" fillId="6" borderId="6" xfId="0" applyNumberFormat="1" applyFont="1" applyFill="1" applyBorder="1" applyAlignment="1">
      <alignment vertical="center"/>
    </xf>
    <xf numFmtId="168" fontId="0" fillId="6" borderId="5" xfId="0" applyNumberFormat="1" applyFill="1" applyBorder="1" applyAlignment="1">
      <alignment vertical="center"/>
    </xf>
    <xf numFmtId="168" fontId="0" fillId="4" borderId="5" xfId="0" applyNumberFormat="1" applyFill="1" applyBorder="1" applyAlignment="1">
      <alignment vertical="center"/>
    </xf>
    <xf numFmtId="168" fontId="0" fillId="0" borderId="2" xfId="0" applyNumberForma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9" xfId="0" applyBorder="1" applyAlignment="1">
      <alignment horizontal="right" vertical="center"/>
    </xf>
    <xf numFmtId="168" fontId="0" fillId="0" borderId="10" xfId="0" applyNumberForma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0" fillId="0" borderId="11" xfId="0" applyBorder="1" applyAlignment="1">
      <alignment horizontal="right" vertical="center"/>
    </xf>
  </cellXfs>
  <cellStyles count="3">
    <cellStyle name="Hyperlink" xfId="2" builtinId="8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a.un.org/unpd/wpp/DataQuery/" TargetMode="External"/><Relationship Id="rId2" Type="http://schemas.openxmlformats.org/officeDocument/2006/relationships/hyperlink" Target="https://www.icos-cp.eu/GCP/2018" TargetMode="External"/><Relationship Id="rId1" Type="http://schemas.openxmlformats.org/officeDocument/2006/relationships/hyperlink" Target="https://www.ipcc.ch/site/assets/uploads/sites/2/2019/02/SR15_Chapter2_Low_R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olk.uio.no/roberan/GCP/data2020/GCB2020v18_MtCO2_flat.zip" TargetMode="External"/><Relationship Id="rId4" Type="http://schemas.openxmlformats.org/officeDocument/2006/relationships/hyperlink" Target="https://tradingeconomics.com/iceland/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6"/>
  <sheetViews>
    <sheetView tabSelected="1" topLeftCell="A3" zoomScale="120" zoomScaleNormal="120" workbookViewId="0">
      <selection activeCell="A53" sqref="A53"/>
    </sheetView>
  </sheetViews>
  <sheetFormatPr defaultColWidth="14.140625" defaultRowHeight="12.75" x14ac:dyDescent="0.2"/>
  <cols>
    <col min="1" max="1" width="47.140625" style="1" customWidth="1"/>
    <col min="2" max="2" width="14" style="2" customWidth="1"/>
    <col min="3" max="3" width="12.140625" style="3" customWidth="1"/>
    <col min="4" max="4" width="40.42578125" style="4" customWidth="1"/>
    <col min="5" max="5" width="81.85546875" style="4" customWidth="1"/>
    <col min="6" max="6" width="31.42578125" style="4" customWidth="1"/>
    <col min="7" max="7" width="31.85546875" style="4" customWidth="1"/>
    <col min="8" max="8" width="20.7109375" style="4" customWidth="1"/>
    <col min="9" max="1024" width="14.140625" style="4"/>
  </cols>
  <sheetData>
    <row r="1" spans="1:5" s="5" customFormat="1" x14ac:dyDescent="0.2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</row>
    <row r="2" spans="1:5" s="1" customFormat="1" x14ac:dyDescent="0.2">
      <c r="B2" s="8"/>
      <c r="C2" s="9"/>
    </row>
    <row r="3" spans="1:5" s="13" customFormat="1" ht="12.75" customHeight="1" x14ac:dyDescent="0.2">
      <c r="A3" s="10" t="s">
        <v>5</v>
      </c>
      <c r="B3" s="11"/>
      <c r="C3" s="12">
        <v>1170000</v>
      </c>
      <c r="D3" s="13" t="s">
        <v>6</v>
      </c>
      <c r="E3" s="42" t="s">
        <v>7</v>
      </c>
    </row>
    <row r="4" spans="1:5" s="13" customFormat="1" x14ac:dyDescent="0.2">
      <c r="A4" s="1" t="s">
        <v>8</v>
      </c>
      <c r="B4" s="11"/>
      <c r="C4" s="15">
        <v>0.5</v>
      </c>
      <c r="D4" s="13" t="s">
        <v>9</v>
      </c>
      <c r="E4" s="42"/>
    </row>
    <row r="5" spans="1:5" s="13" customFormat="1" x14ac:dyDescent="0.2">
      <c r="A5" s="1"/>
      <c r="B5" s="11"/>
      <c r="C5" s="15"/>
      <c r="E5" s="42"/>
    </row>
    <row r="6" spans="1:5" s="13" customFormat="1" x14ac:dyDescent="0.2">
      <c r="A6" s="43" t="s">
        <v>10</v>
      </c>
      <c r="B6" s="2" t="s">
        <v>11</v>
      </c>
      <c r="C6" s="16">
        <f>C7*(1-C4)</f>
        <v>585000</v>
      </c>
      <c r="E6" s="42"/>
    </row>
    <row r="7" spans="1:5" s="13" customFormat="1" x14ac:dyDescent="0.2">
      <c r="A7" s="43"/>
      <c r="B7" s="2" t="s">
        <v>12</v>
      </c>
      <c r="C7" s="12">
        <f>C3</f>
        <v>1170000</v>
      </c>
      <c r="E7" s="42"/>
    </row>
    <row r="8" spans="1:5" s="13" customFormat="1" x14ac:dyDescent="0.2">
      <c r="A8" s="43"/>
      <c r="B8" s="2" t="s">
        <v>13</v>
      </c>
      <c r="C8" s="12">
        <f>C7*(1+C4)</f>
        <v>1755000</v>
      </c>
      <c r="E8" s="42"/>
    </row>
    <row r="9" spans="1:5" s="13" customFormat="1" x14ac:dyDescent="0.2">
      <c r="A9" s="10"/>
      <c r="B9" s="11"/>
      <c r="C9" s="12"/>
      <c r="E9" s="42"/>
    </row>
    <row r="10" spans="1:5" s="13" customFormat="1" x14ac:dyDescent="0.2">
      <c r="A10" s="1" t="s">
        <v>14</v>
      </c>
      <c r="B10" s="11"/>
      <c r="C10" s="16">
        <v>-100000</v>
      </c>
      <c r="D10" s="13" t="s">
        <v>15</v>
      </c>
      <c r="E10" s="42"/>
    </row>
    <row r="11" spans="1:5" s="13" customFormat="1" x14ac:dyDescent="0.2">
      <c r="A11" s="10"/>
      <c r="B11" s="11"/>
      <c r="C11" s="12"/>
      <c r="E11" s="14"/>
    </row>
    <row r="12" spans="1:5" s="13" customFormat="1" ht="12.75" customHeight="1" x14ac:dyDescent="0.2">
      <c r="A12" s="1" t="s">
        <v>16</v>
      </c>
      <c r="B12" s="11"/>
      <c r="C12" s="17">
        <v>9.6786972534243301</v>
      </c>
      <c r="E12" s="42" t="s">
        <v>17</v>
      </c>
    </row>
    <row r="13" spans="1:5" s="37" customFormat="1" x14ac:dyDescent="0.2">
      <c r="A13" s="34" t="s">
        <v>18</v>
      </c>
      <c r="B13" s="35"/>
      <c r="C13" s="36">
        <v>0</v>
      </c>
      <c r="D13" s="37" t="s">
        <v>66</v>
      </c>
      <c r="E13" s="42"/>
    </row>
    <row r="14" spans="1:5" s="13" customFormat="1" x14ac:dyDescent="0.2">
      <c r="A14" s="1" t="s">
        <v>19</v>
      </c>
      <c r="B14"/>
      <c r="C14" s="17">
        <v>9.7366537771000701</v>
      </c>
      <c r="E14" s="42"/>
    </row>
    <row r="15" spans="1:5" s="37" customFormat="1" x14ac:dyDescent="0.2">
      <c r="A15" s="34" t="s">
        <v>20</v>
      </c>
      <c r="B15" s="38"/>
      <c r="C15" s="36">
        <v>0</v>
      </c>
      <c r="D15" s="37" t="s">
        <v>66</v>
      </c>
      <c r="E15" s="42"/>
    </row>
    <row r="16" spans="1:5" s="13" customFormat="1" x14ac:dyDescent="0.2">
      <c r="A16" s="1" t="s">
        <v>21</v>
      </c>
      <c r="B16" s="11"/>
      <c r="C16" s="17">
        <v>9.86715656252961</v>
      </c>
      <c r="E16" s="42"/>
    </row>
    <row r="17" spans="1:1024" s="37" customFormat="1" x14ac:dyDescent="0.2">
      <c r="A17" s="34" t="s">
        <v>22</v>
      </c>
      <c r="B17" s="35"/>
      <c r="C17" s="36">
        <v>0</v>
      </c>
      <c r="D17" s="37" t="s">
        <v>66</v>
      </c>
      <c r="E17" s="42"/>
    </row>
    <row r="18" spans="1:1024" s="13" customFormat="1" x14ac:dyDescent="0.2">
      <c r="A18" s="1" t="s">
        <v>23</v>
      </c>
      <c r="B18" s="11"/>
      <c r="C18" s="12">
        <v>3664</v>
      </c>
      <c r="D18" s="13" t="s">
        <v>68</v>
      </c>
      <c r="E18" s="42"/>
    </row>
    <row r="19" spans="1:1024" s="13" customFormat="1" x14ac:dyDescent="0.2">
      <c r="A19" s="1" t="s">
        <v>56</v>
      </c>
      <c r="B19" s="11"/>
      <c r="C19" s="16">
        <f>SUM(C12:C17)*C18</f>
        <v>107291.10782094988</v>
      </c>
    </row>
    <row r="20" spans="1:1024" s="13" customFormat="1" x14ac:dyDescent="0.2">
      <c r="A20" s="1"/>
      <c r="B20" s="11"/>
      <c r="C20" s="16"/>
    </row>
    <row r="21" spans="1:1024" s="13" customFormat="1" x14ac:dyDescent="0.2">
      <c r="A21" s="43" t="s">
        <v>24</v>
      </c>
      <c r="B21" s="2" t="s">
        <v>11</v>
      </c>
      <c r="C21" s="3">
        <f>C6+C$10+C$19</f>
        <v>592291.10782094987</v>
      </c>
    </row>
    <row r="22" spans="1:1024" s="13" customFormat="1" x14ac:dyDescent="0.2">
      <c r="A22" s="43"/>
      <c r="B22" s="2" t="s">
        <v>12</v>
      </c>
      <c r="C22" s="12">
        <f>C7+C$10+C$19</f>
        <v>1177291.10782095</v>
      </c>
    </row>
    <row r="23" spans="1:1024" s="13" customFormat="1" x14ac:dyDescent="0.2">
      <c r="A23" s="43"/>
      <c r="B23" s="2" t="s">
        <v>13</v>
      </c>
      <c r="C23" s="12">
        <f>C8+C$10+C$19</f>
        <v>1762291.10782095</v>
      </c>
    </row>
    <row r="25" spans="1:1024" ht="12.75" customHeight="1" x14ac:dyDescent="0.2">
      <c r="A25" s="43" t="s">
        <v>25</v>
      </c>
      <c r="B25" s="2" t="s">
        <v>11</v>
      </c>
      <c r="C25" s="3">
        <f>ROUND(C21/10000,0)*10000</f>
        <v>590000</v>
      </c>
      <c r="D25" s="44" t="s">
        <v>54</v>
      </c>
      <c r="E25" s="18"/>
    </row>
    <row r="26" spans="1:1024" x14ac:dyDescent="0.2">
      <c r="A26" s="43"/>
      <c r="B26" s="2" t="s">
        <v>12</v>
      </c>
      <c r="C26" s="12">
        <f>ROUND(C22/10000,0)*10000</f>
        <v>1180000</v>
      </c>
      <c r="D26" s="45"/>
      <c r="E26" s="18"/>
    </row>
    <row r="27" spans="1:1024" x14ac:dyDescent="0.2">
      <c r="A27" s="43"/>
      <c r="B27" s="2" t="s">
        <v>13</v>
      </c>
      <c r="C27" s="12">
        <f>ROUND(C23/10000,0)*10000</f>
        <v>1760000</v>
      </c>
      <c r="D27" s="45"/>
      <c r="E27" s="18"/>
    </row>
    <row r="29" spans="1:1024" s="38" customFormat="1" x14ac:dyDescent="0.2">
      <c r="A29" s="34" t="s">
        <v>55</v>
      </c>
      <c r="B29" s="35">
        <v>2015</v>
      </c>
      <c r="C29" s="39">
        <f>SUM(C12:C13)*C18</f>
        <v>35462.746736546746</v>
      </c>
      <c r="D29" s="4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  <c r="AIF29" s="37"/>
      <c r="AIG29" s="37"/>
      <c r="AIH29" s="37"/>
      <c r="AII29" s="37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37"/>
      <c r="AJC29" s="37"/>
      <c r="AJD29" s="37"/>
      <c r="AJE29" s="37"/>
      <c r="AJF29" s="37"/>
      <c r="AJG29" s="37"/>
      <c r="AJH29" s="37"/>
      <c r="AJI29" s="37"/>
      <c r="AJJ29" s="37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37"/>
      <c r="AKD29" s="37"/>
      <c r="AKE29" s="37"/>
      <c r="AKF29" s="37"/>
      <c r="AKG29" s="37"/>
      <c r="AKH29" s="37"/>
      <c r="AKI29" s="37"/>
      <c r="AKJ29" s="37"/>
      <c r="AKK29" s="37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37"/>
      <c r="ALE29" s="37"/>
      <c r="ALF29" s="37"/>
      <c r="ALG29" s="37"/>
      <c r="ALH29" s="37"/>
      <c r="ALI29" s="37"/>
      <c r="ALJ29" s="37"/>
      <c r="ALK29" s="37"/>
      <c r="ALL29" s="37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37"/>
      <c r="AMF29" s="37"/>
      <c r="AMG29" s="37"/>
      <c r="AMH29" s="37"/>
      <c r="AMI29" s="37"/>
      <c r="AMJ29" s="37"/>
    </row>
    <row r="30" spans="1:1024" x14ac:dyDescent="0.2">
      <c r="D30" s="18"/>
    </row>
    <row r="31" spans="1:1024" s="13" customFormat="1" x14ac:dyDescent="0.2">
      <c r="A31" s="43" t="s">
        <v>26</v>
      </c>
      <c r="B31" s="2" t="s">
        <v>11</v>
      </c>
      <c r="C31" s="19">
        <f>C$29/C25</f>
        <v>6.0106350400926691E-2</v>
      </c>
    </row>
    <row r="32" spans="1:1024" s="13" customFormat="1" x14ac:dyDescent="0.2">
      <c r="A32" s="43"/>
      <c r="B32" s="2" t="s">
        <v>12</v>
      </c>
      <c r="C32" s="19">
        <f>C$29/C26</f>
        <v>3.0053175200463345E-2</v>
      </c>
    </row>
    <row r="33" spans="1:6" s="13" customFormat="1" x14ac:dyDescent="0.2">
      <c r="A33" s="43"/>
      <c r="B33" s="2" t="s">
        <v>13</v>
      </c>
      <c r="C33" s="19">
        <f>C$29/C27</f>
        <v>2.0149287918492468E-2</v>
      </c>
    </row>
    <row r="34" spans="1:6" s="13" customFormat="1" x14ac:dyDescent="0.2">
      <c r="A34" s="1"/>
      <c r="B34" s="2"/>
      <c r="C34" s="12"/>
    </row>
    <row r="35" spans="1:6" x14ac:dyDescent="0.2">
      <c r="A35" s="1" t="s">
        <v>27</v>
      </c>
      <c r="C35" s="3">
        <v>7383008820</v>
      </c>
      <c r="E35" s="4" t="s">
        <v>28</v>
      </c>
    </row>
    <row r="36" spans="1:6" x14ac:dyDescent="0.2">
      <c r="C36" s="55"/>
    </row>
    <row r="37" spans="1:6" x14ac:dyDescent="0.2">
      <c r="A37" s="47" t="s">
        <v>51</v>
      </c>
      <c r="B37" s="56">
        <v>2011</v>
      </c>
      <c r="C37" s="58">
        <v>320000</v>
      </c>
      <c r="E37" s="46"/>
    </row>
    <row r="38" spans="1:6" x14ac:dyDescent="0.2">
      <c r="A38" s="47"/>
      <c r="B38" s="56">
        <v>2016</v>
      </c>
      <c r="C38" s="58">
        <v>330000</v>
      </c>
      <c r="E38" s="46"/>
    </row>
    <row r="39" spans="1:6" x14ac:dyDescent="0.2">
      <c r="A39" s="47"/>
      <c r="B39" s="57">
        <v>2015</v>
      </c>
      <c r="C39" s="59">
        <f>C37+((C38-C37)*4/5)</f>
        <v>328000</v>
      </c>
      <c r="D39" s="4" t="s">
        <v>29</v>
      </c>
      <c r="E39" s="27" t="s">
        <v>53</v>
      </c>
    </row>
    <row r="41" spans="1:6" x14ac:dyDescent="0.2">
      <c r="C41" s="63"/>
    </row>
    <row r="42" spans="1:6" x14ac:dyDescent="0.2">
      <c r="A42" s="47" t="s">
        <v>52</v>
      </c>
      <c r="B42" s="56">
        <v>2015</v>
      </c>
      <c r="C42" s="60">
        <v>0.66100000000000003</v>
      </c>
      <c r="D42" s="26" t="s">
        <v>58</v>
      </c>
      <c r="E42" s="48" t="s">
        <v>65</v>
      </c>
      <c r="F42" s="42"/>
    </row>
    <row r="43" spans="1:6" x14ac:dyDescent="0.2">
      <c r="A43" s="47"/>
      <c r="B43" s="56">
        <v>2015</v>
      </c>
      <c r="C43" s="61">
        <v>2.7160000000000002</v>
      </c>
      <c r="D43" s="33" t="s">
        <v>59</v>
      </c>
      <c r="E43" s="48"/>
      <c r="F43" s="46"/>
    </row>
    <row r="44" spans="1:6" x14ac:dyDescent="0.2">
      <c r="A44" s="47"/>
      <c r="B44" s="56">
        <v>2015</v>
      </c>
      <c r="C44" s="61">
        <v>5.0000000000000001E-4</v>
      </c>
      <c r="D44" s="33" t="s">
        <v>60</v>
      </c>
      <c r="E44" s="48"/>
      <c r="F44" s="46"/>
    </row>
    <row r="45" spans="1:6" x14ac:dyDescent="0.2">
      <c r="A45" s="47"/>
      <c r="B45" s="56">
        <v>2015</v>
      </c>
      <c r="C45" s="61">
        <v>0</v>
      </c>
      <c r="D45" s="33" t="s">
        <v>61</v>
      </c>
      <c r="E45" s="48"/>
      <c r="F45" s="46"/>
    </row>
    <row r="46" spans="1:6" x14ac:dyDescent="0.2">
      <c r="A46" s="47"/>
      <c r="B46" s="56">
        <v>2015</v>
      </c>
      <c r="C46" s="61">
        <v>0</v>
      </c>
      <c r="D46" s="33" t="s">
        <v>62</v>
      </c>
      <c r="E46" s="48"/>
      <c r="F46" s="46"/>
    </row>
    <row r="47" spans="1:6" x14ac:dyDescent="0.2">
      <c r="A47" s="47"/>
      <c r="B47" s="56">
        <v>2015</v>
      </c>
      <c r="C47" s="61">
        <v>0.16300000000000001</v>
      </c>
      <c r="D47" s="26" t="s">
        <v>57</v>
      </c>
      <c r="E47" s="48"/>
      <c r="F47" s="46"/>
    </row>
    <row r="48" spans="1:6" x14ac:dyDescent="0.2">
      <c r="A48" s="47"/>
      <c r="B48" s="56">
        <v>2015</v>
      </c>
      <c r="C48" s="61">
        <v>3.8999999999999998E-3</v>
      </c>
      <c r="D48" s="33" t="s">
        <v>63</v>
      </c>
      <c r="E48" s="48"/>
      <c r="F48" s="46"/>
    </row>
    <row r="49" spans="1:6" x14ac:dyDescent="0.2">
      <c r="A49" s="47"/>
      <c r="B49" s="57">
        <v>2015</v>
      </c>
      <c r="C49" s="62">
        <f>SUM(C42:C48)</f>
        <v>3.5444</v>
      </c>
      <c r="D49" s="4" t="s">
        <v>64</v>
      </c>
      <c r="E49" s="48"/>
      <c r="F49" s="46"/>
    </row>
    <row r="50" spans="1:6" x14ac:dyDescent="0.2">
      <c r="C50" s="20"/>
      <c r="E50" s="48"/>
      <c r="F50" s="46"/>
    </row>
    <row r="51" spans="1:6" x14ac:dyDescent="0.2">
      <c r="C51" s="20"/>
    </row>
    <row r="52" spans="1:6" x14ac:dyDescent="0.2">
      <c r="C52" s="54"/>
    </row>
    <row r="53" spans="1:6" x14ac:dyDescent="0.2">
      <c r="A53" s="69"/>
      <c r="B53" s="70"/>
      <c r="C53" s="21"/>
    </row>
    <row r="54" spans="1:6" x14ac:dyDescent="0.2">
      <c r="C54" s="20"/>
    </row>
    <row r="58" spans="1:6" x14ac:dyDescent="0.2">
      <c r="A58" s="71"/>
    </row>
    <row r="59" spans="1:6" x14ac:dyDescent="0.2">
      <c r="A59" s="64"/>
      <c r="C59" s="20"/>
      <c r="E59" s="46"/>
    </row>
    <row r="60" spans="1:6" x14ac:dyDescent="0.2">
      <c r="A60" s="65"/>
      <c r="B60" s="67"/>
      <c r="C60" s="68"/>
      <c r="E60" s="46"/>
    </row>
    <row r="61" spans="1:6" x14ac:dyDescent="0.2">
      <c r="A61" s="65"/>
      <c r="B61" s="72"/>
      <c r="C61" s="20"/>
      <c r="E61" s="46"/>
    </row>
    <row r="62" spans="1:6" x14ac:dyDescent="0.2">
      <c r="A62" s="65"/>
      <c r="C62" s="20"/>
      <c r="E62" s="46"/>
    </row>
    <row r="63" spans="1:6" x14ac:dyDescent="0.2">
      <c r="A63" s="65"/>
      <c r="C63" s="20"/>
      <c r="E63" s="46"/>
    </row>
    <row r="64" spans="1:6" x14ac:dyDescent="0.2">
      <c r="A64" s="65"/>
      <c r="C64" s="20"/>
      <c r="E64" s="46"/>
    </row>
    <row r="65" spans="1:5" x14ac:dyDescent="0.2">
      <c r="A65" s="65"/>
      <c r="C65" s="20"/>
      <c r="E65" s="46"/>
    </row>
    <row r="66" spans="1:5" x14ac:dyDescent="0.2">
      <c r="A66" s="66"/>
      <c r="C66" s="20"/>
      <c r="E66" s="46"/>
    </row>
  </sheetData>
  <mergeCells count="14">
    <mergeCell ref="F42:F50"/>
    <mergeCell ref="A59:A66"/>
    <mergeCell ref="E59:E66"/>
    <mergeCell ref="A31:A33"/>
    <mergeCell ref="A37:A39"/>
    <mergeCell ref="E37:E38"/>
    <mergeCell ref="A42:A49"/>
    <mergeCell ref="E42:E50"/>
    <mergeCell ref="E3:E10"/>
    <mergeCell ref="A6:A8"/>
    <mergeCell ref="E12:E18"/>
    <mergeCell ref="A21:A23"/>
    <mergeCell ref="A25:A27"/>
    <mergeCell ref="D25:D27"/>
  </mergeCells>
  <hyperlinks>
    <hyperlink ref="E3" r:id="rId1" display="https://www.ipcc.ch/site/assets/uploads/sites/2/2019/02/SR15_Chapter2_Low_Res.pdf" xr:uid="{00000000-0004-0000-0000-000000000000}"/>
    <hyperlink ref="E12" r:id="rId2" display="https://www.icos-cp.eu/GCP/2018" xr:uid="{00000000-0004-0000-0000-000001000000}"/>
    <hyperlink ref="E35" r:id="rId3" display="https://esa.un.org/unpd/wpp/DataQuery/" xr:uid="{00000000-0004-0000-0000-000002000000}"/>
    <hyperlink ref="E39" r:id="rId4" xr:uid="{1ABBF502-FE85-4ADE-8A92-0737A0E2334C}"/>
    <hyperlink ref="E42:E50" r:id="rId5" display="https://folk.uio.no/roberan/GCP/data2020/GCB2020v18_MtCO2_flat.zip" xr:uid="{00815E97-800C-449E-865F-98B700110E74}"/>
  </hyperlinks>
  <pageMargins left="0.74791666666666701" right="0.74791666666666701" top="0.98402777777777795" bottom="0.98402777777777795" header="0.511811023622047" footer="0.511811023622047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2"/>
  <sheetViews>
    <sheetView zoomScale="120" zoomScaleNormal="120" workbookViewId="0">
      <selection activeCell="E2" sqref="E2"/>
    </sheetView>
  </sheetViews>
  <sheetFormatPr defaultColWidth="14.140625" defaultRowHeight="12.75" x14ac:dyDescent="0.2"/>
  <cols>
    <col min="1" max="1" width="14.140625" style="22"/>
    <col min="2" max="2" width="8.7109375" style="22" customWidth="1"/>
    <col min="3" max="3" width="19.42578125" style="22" customWidth="1"/>
    <col min="4" max="4" width="16.85546875" style="22" customWidth="1"/>
    <col min="5" max="5" width="10.7109375" style="22" customWidth="1"/>
    <col min="6" max="6" width="11.140625" style="22" customWidth="1"/>
    <col min="7" max="1020" width="14.140625" style="22"/>
    <col min="1021" max="1023" width="11.5703125" customWidth="1"/>
  </cols>
  <sheetData>
    <row r="1" spans="1:1023" s="28" customFormat="1" ht="38.25" x14ac:dyDescent="0.2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1"/>
      <c r="H1" s="41"/>
      <c r="I1" s="41"/>
      <c r="J1" s="41"/>
      <c r="K1" s="41"/>
      <c r="L1" s="41"/>
      <c r="AMG1" s="29"/>
      <c r="AMH1" s="29"/>
      <c r="AMI1" s="29"/>
    </row>
    <row r="2" spans="1:1023" ht="12.75" customHeight="1" x14ac:dyDescent="0.2">
      <c r="A2" s="49" t="s">
        <v>36</v>
      </c>
      <c r="B2" s="50" t="str">
        <f>'Input Data'!B25</f>
        <v>low</v>
      </c>
      <c r="C2" s="22" t="s">
        <v>37</v>
      </c>
      <c r="D2" s="22" t="s">
        <v>38</v>
      </c>
      <c r="E2" s="22">
        <f>('Input Data'!$C39/'Input Data'!C$35)*'Input Data'!C25</f>
        <v>26.211535800386596</v>
      </c>
      <c r="F2" s="22">
        <f>(E2/'Input Data'!C$39)*1000000</f>
        <v>79.913218903617661</v>
      </c>
    </row>
    <row r="3" spans="1:1023" x14ac:dyDescent="0.2">
      <c r="A3" s="49"/>
      <c r="B3" s="49"/>
      <c r="C3" s="22" t="s">
        <v>39</v>
      </c>
      <c r="D3" s="22" t="s">
        <v>40</v>
      </c>
      <c r="E3" s="22">
        <f>(E2+E4)*0.5</f>
        <v>42.590173261339253</v>
      </c>
      <c r="F3" s="22">
        <f>(E3/'Input Data'!C$39)*1000000</f>
        <v>129.84808921140015</v>
      </c>
    </row>
    <row r="4" spans="1:1023" x14ac:dyDescent="0.2">
      <c r="A4" s="49"/>
      <c r="B4" s="49"/>
      <c r="C4" s="22" t="s">
        <v>41</v>
      </c>
      <c r="D4" s="22" t="s">
        <v>42</v>
      </c>
      <c r="E4" s="22">
        <f>('Input Data'!C$49/'Input Data'!C$29)*'Input Data'!C25</f>
        <v>58.968810722291906</v>
      </c>
      <c r="F4" s="22">
        <f>(E4/'Input Data'!C$39)*1000000</f>
        <v>179.78295951918264</v>
      </c>
    </row>
    <row r="5" spans="1:1023" x14ac:dyDescent="0.2">
      <c r="A5" s="49"/>
    </row>
    <row r="6" spans="1:1023" x14ac:dyDescent="0.2">
      <c r="A6" s="49"/>
      <c r="B6" s="50" t="str">
        <f>'Input Data'!B26</f>
        <v>mid</v>
      </c>
      <c r="C6" s="22" t="s">
        <v>37</v>
      </c>
      <c r="D6" s="22" t="s">
        <v>43</v>
      </c>
      <c r="E6" s="22">
        <f>('Input Data'!C39/'Input Data'!C35)*'Input Data'!C26</f>
        <v>52.423071600773191</v>
      </c>
      <c r="F6" s="22">
        <f>(E6/'Input Data'!C$39)*1000000</f>
        <v>159.82643780723532</v>
      </c>
    </row>
    <row r="7" spans="1:1023" x14ac:dyDescent="0.2">
      <c r="A7" s="49"/>
      <c r="B7" s="49"/>
      <c r="C7" s="22" t="s">
        <v>39</v>
      </c>
      <c r="D7" s="22" t="s">
        <v>44</v>
      </c>
      <c r="E7" s="22">
        <f>(E6+E8)*0.5</f>
        <v>85.180346522678505</v>
      </c>
      <c r="F7" s="22">
        <f>(E7/'Input Data'!C$39)*1000000</f>
        <v>259.6961784228003</v>
      </c>
    </row>
    <row r="8" spans="1:1023" x14ac:dyDescent="0.2">
      <c r="A8" s="49"/>
      <c r="B8" s="49"/>
      <c r="C8" s="22" t="s">
        <v>41</v>
      </c>
      <c r="D8" s="22" t="s">
        <v>45</v>
      </c>
      <c r="E8" s="22">
        <f>('Input Data'!C49/'Input Data'!C29)*'Input Data'!C26</f>
        <v>117.93762144458381</v>
      </c>
      <c r="F8" s="22">
        <f>(E8/'Input Data'!C$39)*1000000</f>
        <v>359.56591903836528</v>
      </c>
    </row>
    <row r="9" spans="1:1023" x14ac:dyDescent="0.2">
      <c r="A9" s="49"/>
    </row>
    <row r="10" spans="1:1023" x14ac:dyDescent="0.2">
      <c r="A10" s="49"/>
      <c r="B10" s="50" t="str">
        <f>'Input Data'!B27</f>
        <v>high</v>
      </c>
      <c r="C10" s="22" t="s">
        <v>37</v>
      </c>
      <c r="D10" s="22" t="s">
        <v>46</v>
      </c>
      <c r="E10" s="22">
        <f>('Input Data'!C39/'Input Data'!C35)*'Input Data'!C27</f>
        <v>78.190344082509171</v>
      </c>
      <c r="F10" s="22">
        <f>(E10/'Input Data'!C$39)*1000000</f>
        <v>238.38519537350356</v>
      </c>
    </row>
    <row r="11" spans="1:1023" x14ac:dyDescent="0.2">
      <c r="A11" s="49"/>
      <c r="B11" s="49"/>
      <c r="C11" s="22" t="s">
        <v>39</v>
      </c>
      <c r="D11" s="22" t="s">
        <v>47</v>
      </c>
      <c r="E11" s="22">
        <f>(E10+E12)*0.5</f>
        <v>127.04865244060522</v>
      </c>
      <c r="F11" s="22">
        <f>(E11/'Input Data'!C$39)*1000000</f>
        <v>387.34345256282086</v>
      </c>
    </row>
    <row r="12" spans="1:1023" x14ac:dyDescent="0.2">
      <c r="A12" s="49"/>
      <c r="B12" s="49"/>
      <c r="C12" s="22" t="s">
        <v>41</v>
      </c>
      <c r="D12" s="22" t="s">
        <v>48</v>
      </c>
      <c r="E12" s="22">
        <f>('Input Data'!C49/'Input Data'!C29)*'Input Data'!C27</f>
        <v>175.90696079870128</v>
      </c>
      <c r="F12" s="22">
        <f>(E12/'Input Data'!C$39)*1000000</f>
        <v>536.30170975213798</v>
      </c>
    </row>
  </sheetData>
  <mergeCells count="4">
    <mergeCell ref="A2:A12"/>
    <mergeCell ref="B2:B4"/>
    <mergeCell ref="B6:B8"/>
    <mergeCell ref="B10:B12"/>
  </mergeCell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048576"/>
  <sheetViews>
    <sheetView zoomScale="120" zoomScaleNormal="120" workbookViewId="0">
      <selection activeCell="D4" sqref="D4"/>
    </sheetView>
  </sheetViews>
  <sheetFormatPr defaultColWidth="14.140625" defaultRowHeight="12.75" x14ac:dyDescent="0.2"/>
  <cols>
    <col min="1" max="1" width="15.5703125" style="23" customWidth="1"/>
    <col min="2" max="2" width="16.42578125" style="24" customWidth="1"/>
    <col min="3" max="3" width="12.85546875" style="24" customWidth="1"/>
    <col min="4" max="4" width="16" style="24" customWidth="1"/>
    <col min="5" max="1022" width="14.140625" style="24"/>
    <col min="1023" max="1023" width="11.5703125" customWidth="1"/>
  </cols>
  <sheetData>
    <row r="1" spans="1:1023" s="32" customFormat="1" ht="51" x14ac:dyDescent="0.2">
      <c r="A1" s="30" t="s">
        <v>30</v>
      </c>
      <c r="B1" s="30" t="s">
        <v>32</v>
      </c>
      <c r="C1" s="31" t="s">
        <v>49</v>
      </c>
      <c r="D1" s="31" t="s">
        <v>50</v>
      </c>
      <c r="AMI1" s="29"/>
    </row>
    <row r="2" spans="1:1023" x14ac:dyDescent="0.2">
      <c r="A2" s="51" t="s">
        <v>36</v>
      </c>
      <c r="B2" s="25" t="str">
        <f>'M1 Raupach'!D2</f>
        <v>Low-GCB-Pop</v>
      </c>
      <c r="C2" s="25">
        <f>'M1 Raupach'!E2</f>
        <v>26.211535800386596</v>
      </c>
      <c r="D2" s="25">
        <f>'M1 Raupach'!F2</f>
        <v>79.913218903617661</v>
      </c>
    </row>
    <row r="3" spans="1:1023" x14ac:dyDescent="0.2">
      <c r="A3" s="51"/>
      <c r="B3" s="25" t="str">
        <f>'M1 Raupach'!D7</f>
        <v>Mid-GCB-Blend</v>
      </c>
      <c r="C3" s="25">
        <f>'M1 Raupach'!E7</f>
        <v>85.180346522678505</v>
      </c>
      <c r="D3" s="25">
        <f>'M1 Raupach'!F7</f>
        <v>259.6961784228003</v>
      </c>
    </row>
    <row r="4" spans="1:1023" x14ac:dyDescent="0.2">
      <c r="A4" s="51"/>
      <c r="B4" s="25" t="str">
        <f>'M1 Raupach'!D12</f>
        <v>High-GCB-Inertia</v>
      </c>
      <c r="C4" s="25">
        <f>'M1 Raupach'!E12</f>
        <v>175.90696079870128</v>
      </c>
      <c r="D4" s="25">
        <f>'M1 Raupach'!F12</f>
        <v>536.30170975213798</v>
      </c>
    </row>
    <row r="6" spans="1:1023" x14ac:dyDescent="0.2">
      <c r="B6" s="52" t="s">
        <v>67</v>
      </c>
      <c r="C6" s="53"/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">
    <mergeCell ref="A2:A4"/>
    <mergeCell ref="B6:C6"/>
  </mergeCell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M1 Raupach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jerome engelbrecht</dc:creator>
  <dc:description/>
  <cp:lastModifiedBy>DELL</cp:lastModifiedBy>
  <cp:revision>91</cp:revision>
  <dcterms:created xsi:type="dcterms:W3CDTF">2021-10-20T16:20:07Z</dcterms:created>
  <dcterms:modified xsi:type="dcterms:W3CDTF">2021-10-31T10:55:42Z</dcterms:modified>
  <dc:language>en-US</dc:language>
</cp:coreProperties>
</file>