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sa.mas\Desktop\Trabalho Demografia\"/>
    </mc:Choice>
  </mc:AlternateContent>
  <xr:revisionPtr revIDLastSave="0" documentId="8_{2BA67142-FF27-4A43-A5EA-D838A817EE0B}" xr6:coauthVersionLast="36" xr6:coauthVersionMax="36" xr10:uidLastSave="{00000000-0000-0000-0000-000000000000}"/>
  <bookViews>
    <workbookView xWindow="0" yWindow="0" windowWidth="15360" windowHeight="8130" xr2:uid="{00000000-000D-0000-FFFF-FFFF00000000}"/>
  </bookViews>
  <sheets>
    <sheet name="Masc" sheetId="1" r:id="rId1"/>
    <sheet name="Fem" sheetId="2" r:id="rId2"/>
    <sheet name="Tábua de Vida" sheetId="5" r:id="rId3"/>
    <sheet name="TV Masc" sheetId="6" r:id="rId4"/>
    <sheet name="TV Fem" sheetId="7" r:id="rId5"/>
  </sheets>
  <calcPr calcId="191028"/>
  <fileRecoveryPr repairLoad="1"/>
</workbook>
</file>

<file path=xl/calcChain.xml><?xml version="1.0" encoding="utf-8"?>
<calcChain xmlns="http://schemas.openxmlformats.org/spreadsheetml/2006/main">
  <c r="E42" i="5" l="1"/>
  <c r="E20" i="5"/>
  <c r="H25" i="5"/>
  <c r="G26" i="5" s="1"/>
  <c r="F41" i="5"/>
  <c r="F40" i="5"/>
  <c r="F39" i="5"/>
  <c r="F38" i="5"/>
  <c r="F37" i="5"/>
  <c r="F36" i="5"/>
  <c r="F35" i="5"/>
  <c r="F34" i="5"/>
  <c r="F33" i="5"/>
  <c r="F32" i="5"/>
  <c r="F31" i="5"/>
  <c r="F30" i="5"/>
  <c r="F29" i="5"/>
  <c r="F28" i="5"/>
  <c r="F27" i="5"/>
  <c r="F26" i="5"/>
  <c r="H3" i="5"/>
  <c r="G4" i="5" s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I25" i="5" l="1"/>
  <c r="H26" i="5"/>
  <c r="G27" i="5" s="1"/>
  <c r="H4" i="5"/>
  <c r="G5" i="5"/>
  <c r="I3" i="5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5" i="2"/>
  <c r="G22" i="2"/>
  <c r="K22" i="2" s="1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F22" i="2"/>
  <c r="F6" i="2"/>
  <c r="G6" i="2" s="1"/>
  <c r="K6" i="2" s="1"/>
  <c r="F5" i="2"/>
  <c r="G5" i="2" s="1"/>
  <c r="K5" i="2" s="1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L22" i="2" s="1"/>
  <c r="F44" i="2"/>
  <c r="H27" i="5" l="1"/>
  <c r="G28" i="5" s="1"/>
  <c r="I26" i="5"/>
  <c r="I4" i="5"/>
  <c r="H5" i="5"/>
  <c r="G6" i="5" s="1"/>
  <c r="F28" i="2"/>
  <c r="G28" i="2" s="1"/>
  <c r="L6" i="2" s="1"/>
  <c r="F27" i="2"/>
  <c r="G27" i="2" s="1"/>
  <c r="L5" i="2" s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41" i="1"/>
  <c r="C41" i="1"/>
  <c r="D41" i="1"/>
  <c r="B41" i="1"/>
  <c r="H28" i="5" l="1"/>
  <c r="G29" i="5" s="1"/>
  <c r="I27" i="5"/>
  <c r="I5" i="5"/>
  <c r="H6" i="5"/>
  <c r="G7" i="5" s="1"/>
  <c r="I28" i="5" l="1"/>
  <c r="H29" i="5"/>
  <c r="G30" i="5" s="1"/>
  <c r="I6" i="5"/>
  <c r="H7" i="5"/>
  <c r="G8" i="5" s="1"/>
  <c r="I29" i="5" l="1"/>
  <c r="H30" i="5"/>
  <c r="G31" i="5" s="1"/>
  <c r="I7" i="5"/>
  <c r="H8" i="5"/>
  <c r="G9" i="5" s="1"/>
  <c r="I30" i="5" l="1"/>
  <c r="H31" i="5"/>
  <c r="G32" i="5" s="1"/>
  <c r="I8" i="5"/>
  <c r="H9" i="5"/>
  <c r="G10" i="5" s="1"/>
  <c r="H32" i="5" l="1"/>
  <c r="G33" i="5" s="1"/>
  <c r="I31" i="5"/>
  <c r="I9" i="5"/>
  <c r="H10" i="5"/>
  <c r="G11" i="5" s="1"/>
  <c r="I32" i="5" l="1"/>
  <c r="H33" i="5"/>
  <c r="G34" i="5" s="1"/>
  <c r="I10" i="5"/>
  <c r="H11" i="5"/>
  <c r="G12" i="5" s="1"/>
  <c r="I33" i="5" l="1"/>
  <c r="H34" i="5"/>
  <c r="G35" i="5" s="1"/>
  <c r="I11" i="5"/>
  <c r="H12" i="5"/>
  <c r="G13" i="5" s="1"/>
  <c r="I34" i="5" l="1"/>
  <c r="H35" i="5"/>
  <c r="G36" i="5" s="1"/>
  <c r="I12" i="5"/>
  <c r="H13" i="5"/>
  <c r="G14" i="5" s="1"/>
  <c r="I35" i="5" l="1"/>
  <c r="H36" i="5"/>
  <c r="G37" i="5" s="1"/>
  <c r="I13" i="5"/>
  <c r="H14" i="5"/>
  <c r="G15" i="5" s="1"/>
  <c r="I36" i="5" l="1"/>
  <c r="H37" i="5"/>
  <c r="G38" i="5" s="1"/>
  <c r="I14" i="5"/>
  <c r="H15" i="5"/>
  <c r="G16" i="5" s="1"/>
  <c r="H38" i="5" l="1"/>
  <c r="G39" i="5" s="1"/>
  <c r="I37" i="5"/>
  <c r="I15" i="5"/>
  <c r="H16" i="5"/>
  <c r="G17" i="5" s="1"/>
  <c r="I38" i="5" l="1"/>
  <c r="H39" i="5"/>
  <c r="G40" i="5" s="1"/>
  <c r="I16" i="5"/>
  <c r="H17" i="5"/>
  <c r="G18" i="5" s="1"/>
  <c r="I39" i="5" l="1"/>
  <c r="H40" i="5"/>
  <c r="G41" i="5" s="1"/>
  <c r="I17" i="5"/>
  <c r="H18" i="5"/>
  <c r="G19" i="5" s="1"/>
  <c r="I40" i="5" l="1"/>
  <c r="H41" i="5"/>
  <c r="G42" i="5" s="1"/>
  <c r="I18" i="5"/>
  <c r="H19" i="5"/>
  <c r="G20" i="5" s="1"/>
  <c r="I42" i="5" l="1"/>
  <c r="J42" i="5" s="1"/>
  <c r="H42" i="5"/>
  <c r="I41" i="5"/>
  <c r="H20" i="5"/>
  <c r="I20" i="5"/>
  <c r="J20" i="5" s="1"/>
  <c r="I19" i="5"/>
  <c r="K42" i="5" l="1"/>
  <c r="J41" i="5"/>
  <c r="K20" i="5"/>
  <c r="J19" i="5"/>
  <c r="J40" i="5" l="1"/>
  <c r="K41" i="5"/>
  <c r="J18" i="5"/>
  <c r="K19" i="5"/>
  <c r="K40" i="5" l="1"/>
  <c r="J39" i="5"/>
  <c r="J17" i="5"/>
  <c r="K18" i="5"/>
  <c r="J38" i="5" l="1"/>
  <c r="K39" i="5"/>
  <c r="J16" i="5"/>
  <c r="K17" i="5"/>
  <c r="K38" i="5" l="1"/>
  <c r="J37" i="5"/>
  <c r="J15" i="5"/>
  <c r="K16" i="5"/>
  <c r="J36" i="5" l="1"/>
  <c r="K37" i="5"/>
  <c r="J14" i="5"/>
  <c r="K15" i="5"/>
  <c r="K36" i="5" l="1"/>
  <c r="J35" i="5"/>
  <c r="J13" i="5"/>
  <c r="K14" i="5"/>
  <c r="J34" i="5" l="1"/>
  <c r="K35" i="5"/>
  <c r="J12" i="5"/>
  <c r="K13" i="5"/>
  <c r="K34" i="5" l="1"/>
  <c r="J33" i="5"/>
  <c r="J11" i="5"/>
  <c r="K12" i="5"/>
  <c r="J32" i="5" l="1"/>
  <c r="K33" i="5"/>
  <c r="J10" i="5"/>
  <c r="K11" i="5"/>
  <c r="K32" i="5" l="1"/>
  <c r="J31" i="5"/>
  <c r="J9" i="5"/>
  <c r="K10" i="5"/>
  <c r="J30" i="5" l="1"/>
  <c r="K31" i="5"/>
  <c r="J8" i="5"/>
  <c r="K9" i="5"/>
  <c r="K30" i="5" l="1"/>
  <c r="J29" i="5"/>
  <c r="J7" i="5"/>
  <c r="K8" i="5"/>
  <c r="J28" i="5" l="1"/>
  <c r="K29" i="5"/>
  <c r="J6" i="5"/>
  <c r="K7" i="5"/>
  <c r="K28" i="5" l="1"/>
  <c r="J27" i="5"/>
  <c r="J5" i="5"/>
  <c r="K6" i="5"/>
  <c r="J26" i="5" l="1"/>
  <c r="K27" i="5"/>
  <c r="J4" i="5"/>
  <c r="K5" i="5"/>
  <c r="K26" i="5" l="1"/>
  <c r="J25" i="5"/>
  <c r="K25" i="5" s="1"/>
  <c r="J3" i="5"/>
  <c r="K3" i="5" s="1"/>
  <c r="K4" i="5"/>
</calcChain>
</file>

<file path=xl/sharedStrings.xml><?xml version="1.0" encoding="utf-8"?>
<sst xmlns="http://schemas.openxmlformats.org/spreadsheetml/2006/main" count="149" uniqueCount="72">
  <si>
    <t>Óbitos p/Residênc por Faixa Etária det e Ano do Óbito</t>
  </si>
  <si>
    <t>Sexo: Masc</t>
  </si>
  <si>
    <t>Período:2018-2020</t>
  </si>
  <si>
    <t>Faixa Etária det</t>
  </si>
  <si>
    <t>Total</t>
  </si>
  <si>
    <t>0 a 6 dias</t>
  </si>
  <si>
    <t>7 a 27 dias</t>
  </si>
  <si>
    <t>28 a 364 dias</t>
  </si>
  <si>
    <t>1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</si>
  <si>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</si>
  <si>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</si>
  <si>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</si>
  <si>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</si>
  <si>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</si>
  <si>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</si>
  <si>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</si>
  <si>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</si>
  <si>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</si>
  <si>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</si>
  <si>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</si>
  <si>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</si>
  <si>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</si>
  <si>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</si>
  <si>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</si>
  <si>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anos e mais</t>
  </si>
  <si>
    <t>Idade ignorada</t>
  </si>
  <si>
    <t xml:space="preserve"> Fonte: MS/SVS/CGIAE - Sistema de Informações sobre Mortalidade - SIM</t>
  </si>
  <si>
    <t xml:space="preserve"> Consulte o site da Secretaria Estadual de Saúde para mais informações.</t>
  </si>
  <si>
    <t xml:space="preserve"> Nota:</t>
  </si>
  <si>
    <t xml:space="preserve"> </t>
  </si>
  <si>
    <t xml:space="preserve"> Em 2011, houve uma mudança no conteúdo da Declaração de Óbito, com maior detalhamento das informações coletadas. Para este ano, foram</t>
  </si>
  <si>
    <t xml:space="preserve"> utilizados simultaneamente os dois formulários. Para mais detalhes sobre as mudanças ocorridas e os seus efeitos, veja o documento</t>
  </si>
  <si>
    <t xml:space="preserve"> "Sistema de Informações sobre Mortalidade - SIM. Consolidação da base de dados de 2011".</t>
  </si>
  <si>
    <t xml:space="preserve"> No dia 13/06/2019, os arquivos do SIM referentes ao ano de notificação 2017 foram atualizados, com alteração das causas básicas de 2 registros e exclusão de 1 registro.</t>
  </si>
  <si>
    <t xml:space="preserve"> No dia 01/04/2020, os arquivos do SIM referentes ao ano de notificação 2019 foram atualizados, com alteração das causas básicas de 4 registros e exclusão de 1 registro.</t>
  </si>
  <si>
    <t>Média</t>
  </si>
  <si>
    <t>&lt;1</t>
  </si>
  <si>
    <t>1-4</t>
  </si>
  <si>
    <t>5-9</t>
  </si>
  <si>
    <t>10-14</t>
  </si>
  <si>
    <t>Sexo: Fem</t>
  </si>
  <si>
    <t>População</t>
  </si>
  <si>
    <t>nMx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</si>
  <si>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</si>
  <si>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</si>
  <si>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</si>
  <si>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</si>
  <si>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</si>
  <si>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</si>
  <si>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</si>
  <si>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</si>
  <si>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</si>
  <si>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</si>
  <si>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</si>
  <si>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</si>
  <si>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</si>
  <si>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 +</t>
  </si>
  <si>
    <t>m</t>
  </si>
  <si>
    <t>x</t>
  </si>
  <si>
    <t>n</t>
  </si>
  <si>
    <r>
      <rPr>
        <sz val="11"/>
        <color rgb="FF000000"/>
        <rFont val="Calibri"/>
        <family val="2"/>
      </rPr>
      <t>n</t>
    </r>
    <r>
      <rPr>
        <sz val="16"/>
        <color rgb="FF000000"/>
        <rFont val="Calibri"/>
        <family val="2"/>
      </rPr>
      <t>M</t>
    </r>
    <r>
      <rPr>
        <sz val="11"/>
        <color rgb="FF000000"/>
        <rFont val="Calibri"/>
        <family val="2"/>
      </rPr>
      <t>x</t>
    </r>
  </si>
  <si>
    <r>
      <rPr>
        <sz val="11"/>
        <color rgb="FF000000"/>
        <rFont val="Calibri"/>
        <family val="2"/>
      </rPr>
      <t>n</t>
    </r>
    <r>
      <rPr>
        <sz val="16"/>
        <color rgb="FF000000"/>
        <rFont val="Calibri"/>
        <family val="2"/>
      </rPr>
      <t>k</t>
    </r>
    <r>
      <rPr>
        <sz val="11"/>
        <color rgb="FF000000"/>
        <rFont val="Calibri"/>
        <family val="2"/>
      </rPr>
      <t>x</t>
    </r>
  </si>
  <si>
    <r>
      <rPr>
        <sz val="11"/>
        <color rgb="FF000000"/>
        <rFont val="Calibri"/>
        <family val="2"/>
      </rPr>
      <t>n</t>
    </r>
    <r>
      <rPr>
        <sz val="16"/>
        <color rgb="FF000000"/>
        <rFont val="Calibri"/>
        <family val="2"/>
      </rPr>
      <t>q</t>
    </r>
    <r>
      <rPr>
        <sz val="11"/>
        <color rgb="FF000000"/>
        <rFont val="Calibri"/>
        <family val="2"/>
      </rPr>
      <t>x</t>
    </r>
  </si>
  <si>
    <r>
      <rPr>
        <sz val="16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x</t>
    </r>
  </si>
  <si>
    <r>
      <rPr>
        <sz val="11"/>
        <color rgb="FF000000"/>
        <rFont val="Calibri"/>
        <family val="2"/>
      </rPr>
      <t>n</t>
    </r>
    <r>
      <rPr>
        <sz val="16"/>
        <color rgb="FF000000"/>
        <rFont val="Calibri"/>
        <family val="2"/>
      </rPr>
      <t>d</t>
    </r>
    <r>
      <rPr>
        <sz val="11"/>
        <color rgb="FF000000"/>
        <rFont val="Calibri"/>
        <family val="2"/>
      </rPr>
      <t>x</t>
    </r>
  </si>
  <si>
    <r>
      <rPr>
        <sz val="11"/>
        <color rgb="FF000000"/>
        <rFont val="Calibri"/>
        <family val="2"/>
      </rPr>
      <t>n</t>
    </r>
    <r>
      <rPr>
        <sz val="16"/>
        <color rgb="FF000000"/>
        <rFont val="Calibri"/>
        <family val="2"/>
      </rPr>
      <t>L</t>
    </r>
    <r>
      <rPr>
        <sz val="11"/>
        <color rgb="FF000000"/>
        <rFont val="Calibri"/>
        <family val="2"/>
      </rPr>
      <t>x</t>
    </r>
  </si>
  <si>
    <r>
      <rPr>
        <sz val="16"/>
        <color rgb="FF000000"/>
        <rFont val="Calibri"/>
        <family val="2"/>
      </rPr>
      <t>T</t>
    </r>
    <r>
      <rPr>
        <sz val="11"/>
        <color rgb="FF000000"/>
        <rFont val="Calibri"/>
        <family val="2"/>
      </rPr>
      <t>x</t>
    </r>
  </si>
  <si>
    <r>
      <rPr>
        <sz val="16"/>
        <color rgb="FF000000"/>
        <rFont val="Calibri"/>
        <family val="2"/>
      </rPr>
      <t>e</t>
    </r>
    <r>
      <rPr>
        <sz val="11"/>
        <color rgb="FF000000"/>
        <rFont val="Calibri"/>
        <family val="2"/>
      </rPr>
      <t>x</t>
    </r>
  </si>
  <si>
    <t>+</t>
  </si>
  <si>
    <t>f</t>
  </si>
  <si>
    <t>masc</t>
  </si>
  <si>
    <t>fem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</si>
</sst>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6" formatCode="0.0000"/>
    <numFmt numFmtId="169" formatCode="_-* #,##0.0000_-;\-* #,##0.0000_-;_-* &quot;-&quot;???_-;_-@_-"/>
    <numFmt numFmtId="175" formatCode="0_ ;\-0\ "/>
    <numFmt numFmtId="176" formatCode="_-* #,##0.0_-;\-* #,##0.0_-;_-* &quot;-&quot;??_-;_-@_-"/>
    <numFmt numFmtId="179" formatCode="0.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6"/>
      <color rgb="FF00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16" fontId="0" fillId="0" borderId="0" xfId="0" quotePrefix="1" applyNumberFormat="1"/>
    <xf numFmtId="0" fontId="0" fillId="0" borderId="0" xfId="0" quotePrefix="1"/>
    <xf numFmtId="16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/>
    <xf numFmtId="17" fontId="0" fillId="0" borderId="0" xfId="0" quotePrefix="1" applyNumberFormat="1"/>
    <xf numFmtId="0" fontId="0" fillId="0" borderId="0" xfId="0" applyNumberFormat="1"/>
    <xf numFmtId="1" fontId="0" fillId="0" borderId="0" xfId="0" applyNumberFormat="1"/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/>
    <xf numFmtId="2" fontId="0" fillId="0" borderId="0" xfId="0" applyNumberFormat="1" applyAlignment="1">
      <alignment horizontal="right"/>
    </xf>
    <xf numFmtId="166" fontId="0" fillId="35" borderId="0" xfId="0" applyNumberFormat="1" applyFill="1" applyAlignment="1">
      <alignment horizontal="center"/>
    </xf>
    <xf numFmtId="169" fontId="0" fillId="35" borderId="0" xfId="0" applyNumberFormat="1" applyFill="1" applyAlignment="1">
      <alignment horizontal="center"/>
    </xf>
    <xf numFmtId="0" fontId="0" fillId="33" borderId="0" xfId="0" applyFill="1" applyAlignment="1">
      <alignment horizontal="center"/>
    </xf>
    <xf numFmtId="0" fontId="0" fillId="36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36" borderId="0" xfId="0" applyNumberFormat="1" applyFill="1" applyAlignment="1">
      <alignment horizontal="center"/>
    </xf>
    <xf numFmtId="175" fontId="0" fillId="36" borderId="0" xfId="0" applyNumberFormat="1" applyFill="1" applyAlignment="1">
      <alignment horizontal="center"/>
    </xf>
    <xf numFmtId="176" fontId="0" fillId="34" borderId="0" xfId="0" applyNumberFormat="1" applyFill="1" applyAlignment="1"/>
    <xf numFmtId="175" fontId="0" fillId="0" borderId="0" xfId="0" applyNumberFormat="1" applyAlignment="1">
      <alignment horizontal="right"/>
    </xf>
    <xf numFmtId="179" fontId="0" fillId="33" borderId="0" xfId="0" applyNumberFormat="1" applyFill="1" applyAlignment="1">
      <alignment horizontal="center"/>
    </xf>
    <xf numFmtId="166" fontId="0" fillId="0" borderId="0" xfId="0" applyNumberFormat="1"/>
    <xf numFmtId="2" fontId="0" fillId="0" borderId="0" xfId="0" applyNumberFormat="1"/>
    <xf numFmtId="179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Fem!$K$4</c:f>
              <c:strCache>
                <c:ptCount val="1"/>
                <c:pt idx="0">
                  <c:v>f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Fem!$J$5:$J$22</c:f>
              <c:strCache>
                <c:ptCount val="18"/>
                <c:pt idx="0">
                  <c:v>&lt;1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 +</c:v>
                </c:pt>
              </c:strCache>
            </c:strRef>
          </c:cat>
          <c:val>
            <c:numRef>
              <c:f>Fem!$K$5:$K$22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1.8346745770109484E-4</c:v>
                </c:pt>
                <c:pt idx="3">
                  <c:v>2.3548578334758161E-4</c:v>
                </c:pt>
                <c:pt idx="4">
                  <c:v>4.5108199763417334E-4</c:v>
                </c:pt>
                <c:pt idx="5">
                  <c:v>5.3621272219773759E-4</c:v>
                </c:pt>
                <c:pt idx="6">
                  <c:v>6.5229263162152869E-4</c:v>
                </c:pt>
                <c:pt idx="7">
                  <c:v>9.045121812583099E-4</c:v>
                </c:pt>
                <c:pt idx="8">
                  <c:v>1.2647651752657923E-3</c:v>
                </c:pt>
                <c:pt idx="9">
                  <c:v>2.0670120898100171E-3</c:v>
                </c:pt>
                <c:pt idx="10">
                  <c:v>2.9150792472745863E-3</c:v>
                </c:pt>
                <c:pt idx="11">
                  <c:v>4.7029491623832376E-3</c:v>
                </c:pt>
                <c:pt idx="12">
                  <c:v>6.9372500863322971E-3</c:v>
                </c:pt>
                <c:pt idx="13">
                  <c:v>1.0358202144649782E-2</c:v>
                </c:pt>
                <c:pt idx="14">
                  <c:v>1.6202281570356449E-2</c:v>
                </c:pt>
                <c:pt idx="15">
                  <c:v>2.4769350333566739E-2</c:v>
                </c:pt>
                <c:pt idx="16">
                  <c:v>4.0099701043060036E-2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E5A-448D-AAF6-1CDAE8513633}"/>
            </c:ext>
          </c:extLst>
        </c:ser>
        <c:ser>
          <c:idx val="1"/>
          <c:order val="1"/>
          <c:tx>
            <c:strRef>
              <c:f>Fem!$L$4</c:f>
              <c:strCache>
                <c:ptCount val="1"/>
                <c:pt idx="0">
                  <c:v>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Fem!$J$5:$J$22</c:f>
              <c:strCache>
                <c:ptCount val="18"/>
                <c:pt idx="0">
                  <c:v>&lt;1</c:v>
                </c:pt>
                <c:pt idx="1">
                  <c:v>1-4</c:v>
                </c:pt>
                <c:pt idx="2">
                  <c:v>5-9</c:v>
                </c:pt>
                <c:pt idx="3">
                  <c:v>10-14</c:v>
                </c:pt>
                <c:pt idx="4">
                  <c:v>15-19</c:v>
                </c:pt>
                <c:pt idx="5">
                  <c:v>20-24</c:v>
                </c:pt>
                <c:pt idx="6">
                  <c:v>25-29</c:v>
                </c:pt>
                <c:pt idx="7">
                  <c:v>30-34</c:v>
                </c:pt>
                <c:pt idx="8">
                  <c:v>35-39</c:v>
                </c:pt>
                <c:pt idx="9">
                  <c:v>40-44</c:v>
                </c:pt>
                <c:pt idx="10">
                  <c:v>45-49</c:v>
                </c:pt>
                <c:pt idx="11">
                  <c:v>50-54</c:v>
                </c:pt>
                <c:pt idx="12">
                  <c:v>55-59</c:v>
                </c:pt>
                <c:pt idx="13">
                  <c:v>60-64</c:v>
                </c:pt>
                <c:pt idx="14">
                  <c:v>65-69</c:v>
                </c:pt>
                <c:pt idx="15">
                  <c:v>70-74</c:v>
                </c:pt>
                <c:pt idx="16">
                  <c:v>75-79</c:v>
                </c:pt>
                <c:pt idx="17">
                  <c:v>80 +</c:v>
                </c:pt>
              </c:strCache>
            </c:strRef>
          </c:cat>
          <c:val>
            <c:numRef>
              <c:f>Fem!$L$5:$L$22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2.1598331944209847E-4</c:v>
                </c:pt>
                <c:pt idx="3">
                  <c:v>3.3194743079732541E-4</c:v>
                </c:pt>
                <c:pt idx="4">
                  <c:v>2.1198713595142024E-3</c:v>
                </c:pt>
                <c:pt idx="5">
                  <c:v>3.1366360552418106E-3</c:v>
                </c:pt>
                <c:pt idx="6">
                  <c:v>3.0582571625173676E-3</c:v>
                </c:pt>
                <c:pt idx="7">
                  <c:v>3.177629488401652E-3</c:v>
                </c:pt>
                <c:pt idx="8">
                  <c:v>3.616298398843682E-3</c:v>
                </c:pt>
                <c:pt idx="9">
                  <c:v>4.5390770748855213E-3</c:v>
                </c:pt>
                <c:pt idx="10">
                  <c:v>6.0496003511529284E-3</c:v>
                </c:pt>
                <c:pt idx="11">
                  <c:v>8.8856829900349991E-3</c:v>
                </c:pt>
                <c:pt idx="12">
                  <c:v>1.2436902072015768E-2</c:v>
                </c:pt>
                <c:pt idx="13">
                  <c:v>1.840205700154357E-2</c:v>
                </c:pt>
                <c:pt idx="14">
                  <c:v>2.7362483126558191E-2</c:v>
                </c:pt>
                <c:pt idx="15">
                  <c:v>3.8749040080597999E-2</c:v>
                </c:pt>
                <c:pt idx="16">
                  <c:v>6.0398532873487711E-2</c:v>
                </c:pt>
                <c:pt idx="1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E5A-448D-AAF6-1CDAE85136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8299696"/>
        <c:axId val="1924367360"/>
      </c:lineChart>
      <c:catAx>
        <c:axId val="1808299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924367360"/>
        <c:crosses val="autoZero"/>
        <c:auto val="1"/>
        <c:lblAlgn val="ctr"/>
        <c:lblOffset val="100"/>
        <c:noMultiLvlLbl val="0"/>
      </c:catAx>
      <c:valAx>
        <c:axId val="192436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0829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lx - Homens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'Tábua de Vida'!$B$3:$B$20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</c:numCache>
            </c:numRef>
          </c:cat>
          <c:val>
            <c:numRef>
              <c:f>'Tábua de Vida'!$G$3:$G$20</c:f>
              <c:numCache>
                <c:formatCode>0</c:formatCode>
                <c:ptCount val="18"/>
                <c:pt idx="0" formatCode="General">
                  <c:v>100000</c:v>
                </c:pt>
                <c:pt idx="1">
                  <c:v>98760</c:v>
                </c:pt>
                <c:pt idx="2" formatCode="0_ ;\-0\ ">
                  <c:v>98465.694138935229</c:v>
                </c:pt>
                <c:pt idx="3" formatCode="0_ ;\-0\ ">
                  <c:v>98306.192032900493</c:v>
                </c:pt>
                <c:pt idx="4" formatCode="0_ ;\-0\ ">
                  <c:v>98061.448373824576</c:v>
                </c:pt>
                <c:pt idx="5" formatCode="0_ ;\-0\ ">
                  <c:v>96502.365954723442</c:v>
                </c:pt>
                <c:pt idx="6" formatCode="0_ ;\-0\ ">
                  <c:v>94232.1699512005</c:v>
                </c:pt>
                <c:pt idx="7" formatCode="0_ ;\-0\ ">
                  <c:v>92070.77338600441</c:v>
                </c:pt>
                <c:pt idx="8" formatCode="0_ ;\-0\ ">
                  <c:v>89876.522352019558</c:v>
                </c:pt>
                <c:pt idx="9" formatCode="0_ ;\-0\ ">
                  <c:v>87438.8699229552</c:v>
                </c:pt>
                <c:pt idx="10" formatCode="0_ ;\-0\ ">
                  <c:v>84462.181648546335</c:v>
                </c:pt>
                <c:pt idx="11" formatCode="0_ ;\-0\ ">
                  <c:v>80629.963320344919</c:v>
                </c:pt>
                <c:pt idx="12" formatCode="0_ ;\-0\ ">
                  <c:v>75256.571118624415</c:v>
                </c:pt>
                <c:pt idx="13" formatCode="0_ ;\-0\ ">
                  <c:v>68236.881579039255</c:v>
                </c:pt>
                <c:pt idx="14" formatCode="0_ ;\-0\ ">
                  <c:v>58819.139195851312</c:v>
                </c:pt>
                <c:pt idx="15" formatCode="0_ ;\-0\ ">
                  <c:v>46748.356417612624</c:v>
                </c:pt>
                <c:pt idx="16" formatCode="0_ ;\-0\ ">
                  <c:v>33162.451893651487</c:v>
                </c:pt>
                <c:pt idx="17" formatCode="0_ ;\-0\ ">
                  <c:v>18140.226087170257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23-4E5A-B530-693D8FAED2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24889327"/>
        <c:axId val="1125956047"/>
      </c:lineChart>
      <c:catAx>
        <c:axId val="1124889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5956047"/>
        <c:crosses val="autoZero"/>
        <c:auto val="1"/>
        <c:lblAlgn val="ctr"/>
        <c:lblOffset val="100"/>
        <c:noMultiLvlLbl val="0"/>
      </c:catAx>
      <c:valAx>
        <c:axId val="112595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4889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lx - Mulheres</a:t>
            </a:r>
          </a:p>
        </c:rich>
      </c:tx>
      <c:layout>
        <c:manualLayout>
          <c:xMode val="edge"/>
          <c:yMode val="edge"/>
          <c:x val="0.36600678040244972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'Tábua de Vida'!$B$25:$B$42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</c:numCache>
            </c:numRef>
          </c:cat>
          <c:val>
            <c:numRef>
              <c:f>'Tábua de Vida'!$G$25:$G$42</c:f>
              <c:numCache>
                <c:formatCode>0</c:formatCode>
                <c:ptCount val="18"/>
                <c:pt idx="0" formatCode="General">
                  <c:v>100000</c:v>
                </c:pt>
                <c:pt idx="1">
                  <c:v>98980</c:v>
                </c:pt>
                <c:pt idx="2" formatCode="0_ ;\-0\ ">
                  <c:v>98702.804841295409</c:v>
                </c:pt>
                <c:pt idx="3" formatCode="0_ ;\-0\ ">
                  <c:v>98566.989196253911</c:v>
                </c:pt>
                <c:pt idx="4" formatCode="0_ ;\-0\ ">
                  <c:v>98392.905761280723</c:v>
                </c:pt>
                <c:pt idx="5" formatCode="0_ ;\-0\ ">
                  <c:v>98060.031247652005</c:v>
                </c:pt>
                <c:pt idx="6" formatCode="0_ ;\-0\ ">
                  <c:v>97665.673475446267</c:v>
                </c:pt>
                <c:pt idx="7" formatCode="0_ ;\-0\ ">
                  <c:v>97187.873981668352</c:v>
                </c:pt>
                <c:pt idx="8" formatCode="0_ ;\-0\ ">
                  <c:v>96528.566862515727</c:v>
                </c:pt>
                <c:pt idx="9" formatCode="0_ ;\-0\ ">
                  <c:v>95612.922089120533</c:v>
                </c:pt>
                <c:pt idx="10" formatCode="0_ ;\-0\ ">
                  <c:v>94130.674094868475</c:v>
                </c:pt>
                <c:pt idx="11" formatCode="0_ ;\-0\ ">
                  <c:v>92072.68628547409</c:v>
                </c:pt>
                <c:pt idx="12" formatCode="0_ ;\-0\ ">
                  <c:v>88825.087564139249</c:v>
                </c:pt>
                <c:pt idx="13" formatCode="0_ ;\-0\ ">
                  <c:v>84203.573716343264</c:v>
                </c:pt>
                <c:pt idx="14" formatCode="0_ ;\-0\ ">
                  <c:v>77662.091432424742</c:v>
                </c:pt>
                <c:pt idx="15" formatCode="0_ ;\-0\ ">
                  <c:v>68224.818386942905</c:v>
                </c:pt>
                <c:pt idx="16" formatCode="0_ ;\-0\ ">
                  <c:v>55550.685176416751</c:v>
                </c:pt>
                <c:pt idx="17" formatCode="0_ ;\-0\ ">
                  <c:v>38843.94116408081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EE-4003-88F7-0F8180406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2591631"/>
        <c:axId val="1125968943"/>
      </c:lineChart>
      <c:catAx>
        <c:axId val="11325916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25968943"/>
        <c:crosses val="autoZero"/>
        <c:auto val="1"/>
        <c:lblAlgn val="ctr"/>
        <c:lblOffset val="100"/>
        <c:noMultiLvlLbl val="0"/>
      </c:catAx>
      <c:valAx>
        <c:axId val="112596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13259163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nQx - Homens</a:t>
            </a:r>
          </a:p>
        </c:rich>
      </c:tx>
      <c:layout>
        <c:manualLayout>
          <c:xMode val="edge"/>
          <c:yMode val="edge"/>
          <c:x val="0.38267344706911638"/>
          <c:y val="4.629629629629629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'Tábua de Vida'!$B$3:$B$20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</c:numCache>
            </c:numRef>
          </c:cat>
          <c:val>
            <c:numRef>
              <c:f>'Tábua de Vida'!$F$3:$F$20</c:f>
              <c:numCache>
                <c:formatCode>_-* #,##0.0000_-;\-* #,##0.0000_-;_-* "-"???_-;_-@_-</c:formatCode>
                <c:ptCount val="18"/>
                <c:pt idx="0" formatCode="0.0000">
                  <c:v>1.24E-2</c:v>
                </c:pt>
                <c:pt idx="1">
                  <c:v>2.9800107438717523E-3</c:v>
                </c:pt>
                <c:pt idx="2">
                  <c:v>1.6198748958157387E-3</c:v>
                </c:pt>
                <c:pt idx="3">
                  <c:v>2.4896057309799404E-3</c:v>
                </c:pt>
                <c:pt idx="4">
                  <c:v>1.5899035196356517E-2</c:v>
                </c:pt>
                <c:pt idx="5">
                  <c:v>2.352477041431358E-2</c:v>
                </c:pt>
                <c:pt idx="6">
                  <c:v>2.2936928718880256E-2</c:v>
                </c:pt>
                <c:pt idx="7">
                  <c:v>2.3832221163012392E-2</c:v>
                </c:pt>
                <c:pt idx="8">
                  <c:v>2.7122237991327618E-2</c:v>
                </c:pt>
                <c:pt idx="9">
                  <c:v>3.4043078061641405E-2</c:v>
                </c:pt>
                <c:pt idx="10">
                  <c:v>4.5372002633646963E-2</c:v>
                </c:pt>
                <c:pt idx="11">
                  <c:v>6.664262242526249E-2</c:v>
                </c:pt>
                <c:pt idx="12">
                  <c:v>9.3276765540118267E-2</c:v>
                </c:pt>
                <c:pt idx="13">
                  <c:v>0.13801542751157678</c:v>
                </c:pt>
                <c:pt idx="14">
                  <c:v>0.20521862344918643</c:v>
                </c:pt>
                <c:pt idx="15">
                  <c:v>0.29061780060448494</c:v>
                </c:pt>
                <c:pt idx="16">
                  <c:v>0.45298899655115782</c:v>
                </c:pt>
                <c:pt idx="17" formatCode="0.0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AAD-4B08-A4E9-7A38354596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5571391"/>
        <c:axId val="997908687"/>
      </c:lineChart>
      <c:catAx>
        <c:axId val="13155713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7908687"/>
        <c:crosses val="autoZero"/>
        <c:auto val="1"/>
        <c:lblAlgn val="ctr"/>
        <c:lblOffset val="100"/>
        <c:noMultiLvlLbl val="0"/>
      </c:catAx>
      <c:valAx>
        <c:axId val="997908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3155713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nQx - Mulheres</a:t>
            </a:r>
          </a:p>
        </c:rich>
      </c:tx>
      <c:layout>
        <c:manualLayout>
          <c:xMode val="edge"/>
          <c:yMode val="edge"/>
          <c:x val="0.39576377952755903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'Tábua de Vida'!$B$25:$B$42</c:f>
              <c:numCache>
                <c:formatCode>General</c:formatCode>
                <c:ptCount val="18"/>
                <c:pt idx="0">
                  <c:v>0</c:v>
                </c:pt>
                <c:pt idx="1">
                  <c:v>1</c:v>
                </c:pt>
                <c:pt idx="2">
                  <c:v>5</c:v>
                </c:pt>
                <c:pt idx="3">
                  <c:v>10</c:v>
                </c:pt>
                <c:pt idx="4">
                  <c:v>15</c:v>
                </c:pt>
                <c:pt idx="5">
                  <c:v>20</c:v>
                </c:pt>
                <c:pt idx="6">
                  <c:v>25</c:v>
                </c:pt>
                <c:pt idx="7">
                  <c:v>30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  <c:pt idx="11">
                  <c:v>50</c:v>
                </c:pt>
                <c:pt idx="12">
                  <c:v>55</c:v>
                </c:pt>
                <c:pt idx="13">
                  <c:v>60</c:v>
                </c:pt>
                <c:pt idx="14">
                  <c:v>65</c:v>
                </c:pt>
                <c:pt idx="15">
                  <c:v>70</c:v>
                </c:pt>
                <c:pt idx="16">
                  <c:v>75</c:v>
                </c:pt>
                <c:pt idx="17">
                  <c:v>80</c:v>
                </c:pt>
              </c:numCache>
            </c:numRef>
          </c:cat>
          <c:val>
            <c:numRef>
              <c:f>'Tábua de Vida'!$F$25:$F$42</c:f>
              <c:numCache>
                <c:formatCode>_-* #,##0.0000_-;\-* #,##0.0000_-;_-* "-"???_-;_-@_-</c:formatCode>
                <c:ptCount val="18"/>
                <c:pt idx="0" formatCode="0.0000">
                  <c:v>1.0200000000000001E-2</c:v>
                </c:pt>
                <c:pt idx="1">
                  <c:v>2.8005168590078235E-3</c:v>
                </c:pt>
                <c:pt idx="2">
                  <c:v>1.3760059327582112E-3</c:v>
                </c:pt>
                <c:pt idx="3">
                  <c:v>1.7661433751068622E-3</c:v>
                </c:pt>
                <c:pt idx="4">
                  <c:v>3.3831149822563002E-3</c:v>
                </c:pt>
                <c:pt idx="5">
                  <c:v>4.0215954164830323E-3</c:v>
                </c:pt>
                <c:pt idx="6">
                  <c:v>4.8921947371614646E-3</c:v>
                </c:pt>
                <c:pt idx="7">
                  <c:v>6.7838413594373242E-3</c:v>
                </c:pt>
                <c:pt idx="8">
                  <c:v>9.4857388144934419E-3</c:v>
                </c:pt>
                <c:pt idx="9">
                  <c:v>1.5502590673575128E-2</c:v>
                </c:pt>
                <c:pt idx="10">
                  <c:v>2.1863094354559399E-2</c:v>
                </c:pt>
                <c:pt idx="11">
                  <c:v>3.5272118717874279E-2</c:v>
                </c:pt>
                <c:pt idx="12">
                  <c:v>5.2029375647492229E-2</c:v>
                </c:pt>
                <c:pt idx="13">
                  <c:v>7.7686516084873369E-2</c:v>
                </c:pt>
                <c:pt idx="14">
                  <c:v>0.12151711177767335</c:v>
                </c:pt>
                <c:pt idx="15">
                  <c:v>0.18577012750175054</c:v>
                </c:pt>
                <c:pt idx="16">
                  <c:v>0.30074775782295027</c:v>
                </c:pt>
                <c:pt idx="17" formatCode="0.00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C6-4A98-8F4B-6973284CFE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9372287"/>
        <c:axId val="997904527"/>
      </c:lineChart>
      <c:catAx>
        <c:axId val="12193722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997904527"/>
        <c:crosses val="autoZero"/>
        <c:auto val="1"/>
        <c:lblAlgn val="ctr"/>
        <c:lblOffset val="100"/>
        <c:noMultiLvlLbl val="0"/>
      </c:catAx>
      <c:valAx>
        <c:axId val="99790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93722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52387</xdr:colOff>
      <xdr:row>25</xdr:row>
      <xdr:rowOff>90487</xdr:rowOff>
    </xdr:from>
    <xdr:to>
      <xdr:col>21</xdr:col>
      <xdr:colOff>357187</xdr:colOff>
      <xdr:row>39</xdr:row>
      <xdr:rowOff>166687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63E47C63-6D68-4EC3-A264-852AE67FB4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66675</xdr:colOff>
      <xdr:row>3</xdr:row>
      <xdr:rowOff>166687</xdr:rowOff>
    </xdr:from>
    <xdr:to>
      <xdr:col>19</xdr:col>
      <xdr:colOff>371475</xdr:colOff>
      <xdr:row>18</xdr:row>
      <xdr:rowOff>52387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487657F-083F-49F3-9E33-7B9C42556B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47625</xdr:colOff>
      <xdr:row>25</xdr:row>
      <xdr:rowOff>157162</xdr:rowOff>
    </xdr:from>
    <xdr:to>
      <xdr:col>19</xdr:col>
      <xdr:colOff>352425</xdr:colOff>
      <xdr:row>40</xdr:row>
      <xdr:rowOff>42862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8883F5A4-EC95-40F9-9422-663DE0C9127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314325</xdr:colOff>
      <xdr:row>3</xdr:row>
      <xdr:rowOff>176212</xdr:rowOff>
    </xdr:from>
    <xdr:to>
      <xdr:col>28</xdr:col>
      <xdr:colOff>9525</xdr:colOff>
      <xdr:row>18</xdr:row>
      <xdr:rowOff>61912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656B411-6C62-4BBA-BE59-57620C88AD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266700</xdr:colOff>
      <xdr:row>25</xdr:row>
      <xdr:rowOff>138112</xdr:rowOff>
    </xdr:from>
    <xdr:to>
      <xdr:col>27</xdr:col>
      <xdr:colOff>571500</xdr:colOff>
      <xdr:row>40</xdr:row>
      <xdr:rowOff>23812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6CC723D-1F79-4E3F-A23C-01C85BA43B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8"/>
  <sheetViews>
    <sheetView tabSelected="1" topLeftCell="A37" workbookViewId="0">
      <selection activeCell="J40" sqref="J40"/>
    </sheetView>
  </sheetViews>
  <sheetFormatPr defaultRowHeight="15" x14ac:dyDescent="0.25"/>
  <cols>
    <col min="1" max="1" width="12.7109375" customWidth="1"/>
    <col min="5" max="5" width="10.7109375" customWidth="1"/>
  </cols>
  <sheetData>
    <row r="2" spans="1:5" x14ac:dyDescent="0.25">
      <c r="A2" t="s">
        <v>0</v>
      </c>
    </row>
    <row r="3" spans="1:5" x14ac:dyDescent="0.25">
      <c r="A3" t="s">
        <v>1</v>
      </c>
    </row>
    <row r="4" spans="1:5" x14ac:dyDescent="0.25">
      <c r="A4" t="s">
        <v>2</v>
      </c>
    </row>
    <row r="5" spans="1:5" x14ac:dyDescent="0.25">
      <c r="A5" t="s">
        <v>3</v>
      </c>
      <c r="B5">
        <v>2018</v>
      </c>
      <c r="C5">
        <v>2019</v>
      </c>
      <c r="D5">
        <v>2020</v>
      </c>
      <c r="E5" t="s">
        <v>4</v>
      </c>
    </row>
    <row r="6" spans="1:5" x14ac:dyDescent="0.25">
      <c r="A6" t="s">
        <v>5</v>
      </c>
      <c r="B6">
        <v>510</v>
      </c>
      <c r="C6">
        <v>485</v>
      </c>
      <c r="D6">
        <v>481</v>
      </c>
      <c r="E6">
        <v>1476</v>
      </c>
    </row>
    <row r="7" spans="1:5" x14ac:dyDescent="0.25">
      <c r="A7" t="s">
        <v>6</v>
      </c>
      <c r="B7">
        <v>153</v>
      </c>
      <c r="C7">
        <v>142</v>
      </c>
      <c r="D7">
        <v>115</v>
      </c>
      <c r="E7">
        <v>410</v>
      </c>
    </row>
    <row r="8" spans="1:5" x14ac:dyDescent="0.25">
      <c r="A8" t="s">
        <v>7</v>
      </c>
      <c r="B8">
        <v>260</v>
      </c>
      <c r="C8">
        <v>262</v>
      </c>
      <c r="D8">
        <v>237</v>
      </c>
      <c r="E8">
        <v>759</v>
      </c>
    </row>
    <row r="9" spans="1:5" x14ac:dyDescent="0.25">
      <c r="A9" t="s">
        <v>8</v>
      </c>
      <c r="B9">
        <v>150</v>
      </c>
      <c r="C9">
        <v>130</v>
      </c>
      <c r="D9">
        <v>128</v>
      </c>
      <c r="E9">
        <v>408</v>
      </c>
    </row>
    <row r="10" spans="1:5" x14ac:dyDescent="0.25">
      <c r="A10" t="s">
        <v>9</v>
      </c>
      <c r="B10">
        <v>78</v>
      </c>
      <c r="C10">
        <v>69</v>
      </c>
      <c r="D10">
        <v>87</v>
      </c>
      <c r="E10">
        <v>234</v>
      </c>
    </row>
    <row r="11" spans="1:5" x14ac:dyDescent="0.25">
      <c r="A11" t="s">
        <v>10</v>
      </c>
      <c r="B11">
        <v>128</v>
      </c>
      <c r="C11">
        <v>150</v>
      </c>
      <c r="D11">
        <v>99</v>
      </c>
      <c r="E11">
        <v>377</v>
      </c>
    </row>
    <row r="12" spans="1:5" x14ac:dyDescent="0.25">
      <c r="A12" t="s">
        <v>11</v>
      </c>
      <c r="B12">
        <v>929</v>
      </c>
      <c r="C12">
        <v>817</v>
      </c>
      <c r="D12">
        <v>801</v>
      </c>
      <c r="E12">
        <v>2547</v>
      </c>
    </row>
    <row r="13" spans="1:5" x14ac:dyDescent="0.25">
      <c r="A13" t="s">
        <v>12</v>
      </c>
      <c r="B13">
        <v>1355</v>
      </c>
      <c r="C13">
        <v>1192</v>
      </c>
      <c r="D13">
        <v>1317</v>
      </c>
      <c r="E13">
        <v>3864</v>
      </c>
    </row>
    <row r="14" spans="1:5" x14ac:dyDescent="0.25">
      <c r="A14" t="s">
        <v>13</v>
      </c>
      <c r="B14">
        <v>1198</v>
      </c>
      <c r="C14">
        <v>1079</v>
      </c>
      <c r="D14">
        <v>1203</v>
      </c>
      <c r="E14">
        <v>3480</v>
      </c>
    </row>
    <row r="15" spans="1:5" x14ac:dyDescent="0.25">
      <c r="A15" t="s">
        <v>14</v>
      </c>
      <c r="B15">
        <v>1201</v>
      </c>
      <c r="C15">
        <v>1127</v>
      </c>
      <c r="D15">
        <v>1252</v>
      </c>
      <c r="E15">
        <v>3580</v>
      </c>
    </row>
    <row r="16" spans="1:5" x14ac:dyDescent="0.25">
      <c r="A16" t="s">
        <v>15</v>
      </c>
      <c r="B16">
        <v>1280</v>
      </c>
      <c r="C16">
        <v>1182</v>
      </c>
      <c r="D16">
        <v>1406</v>
      </c>
      <c r="E16">
        <v>3868</v>
      </c>
    </row>
    <row r="17" spans="1:5" x14ac:dyDescent="0.25">
      <c r="A17" t="s">
        <v>16</v>
      </c>
      <c r="B17">
        <v>1386</v>
      </c>
      <c r="C17">
        <v>1387</v>
      </c>
      <c r="D17">
        <v>1643</v>
      </c>
      <c r="E17">
        <v>4416</v>
      </c>
    </row>
    <row r="18" spans="1:5" x14ac:dyDescent="0.25">
      <c r="A18" t="s">
        <v>17</v>
      </c>
      <c r="B18">
        <v>1673</v>
      </c>
      <c r="C18">
        <v>1553</v>
      </c>
      <c r="D18">
        <v>1901</v>
      </c>
      <c r="E18">
        <v>5127</v>
      </c>
    </row>
    <row r="19" spans="1:5" x14ac:dyDescent="0.25">
      <c r="A19" t="s">
        <v>18</v>
      </c>
      <c r="B19">
        <v>2077</v>
      </c>
      <c r="C19">
        <v>2085</v>
      </c>
      <c r="D19">
        <v>2490</v>
      </c>
      <c r="E19">
        <v>6652</v>
      </c>
    </row>
    <row r="20" spans="1:5" x14ac:dyDescent="0.25">
      <c r="A20" t="s">
        <v>19</v>
      </c>
      <c r="B20">
        <v>2349</v>
      </c>
      <c r="C20">
        <v>2449</v>
      </c>
      <c r="D20">
        <v>2963</v>
      </c>
      <c r="E20">
        <v>7761</v>
      </c>
    </row>
    <row r="21" spans="1:5" x14ac:dyDescent="0.25">
      <c r="A21" t="s">
        <v>20</v>
      </c>
      <c r="B21">
        <v>2710</v>
      </c>
      <c r="C21">
        <v>2758</v>
      </c>
      <c r="D21">
        <v>3521</v>
      </c>
      <c r="E21">
        <v>8989</v>
      </c>
    </row>
    <row r="22" spans="1:5" x14ac:dyDescent="0.25">
      <c r="A22" t="s">
        <v>21</v>
      </c>
      <c r="B22">
        <v>3039</v>
      </c>
      <c r="C22">
        <v>3148</v>
      </c>
      <c r="D22">
        <v>4009</v>
      </c>
      <c r="E22">
        <v>10196</v>
      </c>
    </row>
    <row r="23" spans="1:5" x14ac:dyDescent="0.25">
      <c r="A23" t="s">
        <v>22</v>
      </c>
      <c r="B23">
        <v>3180</v>
      </c>
      <c r="C23">
        <v>3404</v>
      </c>
      <c r="D23">
        <v>4416</v>
      </c>
      <c r="E23">
        <v>11000</v>
      </c>
    </row>
    <row r="24" spans="1:5" x14ac:dyDescent="0.25">
      <c r="A24" t="s">
        <v>23</v>
      </c>
      <c r="B24">
        <v>3203</v>
      </c>
      <c r="C24">
        <v>3543</v>
      </c>
      <c r="D24">
        <v>4287</v>
      </c>
      <c r="E24">
        <v>11033</v>
      </c>
    </row>
    <row r="25" spans="1:5" x14ac:dyDescent="0.25">
      <c r="A25" t="s">
        <v>24</v>
      </c>
      <c r="B25">
        <v>7225</v>
      </c>
      <c r="C25">
        <v>7874</v>
      </c>
      <c r="D25">
        <v>9450</v>
      </c>
      <c r="E25">
        <v>24549</v>
      </c>
    </row>
    <row r="26" spans="1:5" x14ac:dyDescent="0.25">
      <c r="A26" t="s">
        <v>25</v>
      </c>
      <c r="B26">
        <v>143</v>
      </c>
      <c r="C26">
        <v>196</v>
      </c>
      <c r="D26">
        <v>241</v>
      </c>
      <c r="E26">
        <v>580</v>
      </c>
    </row>
    <row r="27" spans="1:5" x14ac:dyDescent="0.25">
      <c r="A27" t="s">
        <v>4</v>
      </c>
      <c r="B27">
        <v>34227</v>
      </c>
      <c r="C27">
        <v>35032</v>
      </c>
      <c r="D27">
        <v>42047</v>
      </c>
      <c r="E27">
        <v>111306</v>
      </c>
    </row>
    <row r="28" spans="1:5" x14ac:dyDescent="0.25">
      <c r="A28" t="s">
        <v>26</v>
      </c>
    </row>
    <row r="29" spans="1:5" x14ac:dyDescent="0.25">
      <c r="A29" t="s">
        <v>27</v>
      </c>
    </row>
    <row r="30" spans="1:5" x14ac:dyDescent="0.25">
      <c r="A30" t="s">
        <v>28</v>
      </c>
    </row>
    <row r="31" spans="1:5" x14ac:dyDescent="0.25">
      <c r="A31" t="s">
        <v>29</v>
      </c>
    </row>
    <row r="32" spans="1:5" x14ac:dyDescent="0.25">
      <c r="A32" t="s">
        <v>30</v>
      </c>
    </row>
    <row r="33" spans="1:5" x14ac:dyDescent="0.25">
      <c r="A33" t="s">
        <v>31</v>
      </c>
    </row>
    <row r="34" spans="1:5" x14ac:dyDescent="0.25">
      <c r="A34" t="s">
        <v>32</v>
      </c>
    </row>
    <row r="35" spans="1:5" x14ac:dyDescent="0.25">
      <c r="A35" t="s">
        <v>33</v>
      </c>
    </row>
    <row r="36" spans="1:5" x14ac:dyDescent="0.25">
      <c r="A36" t="s">
        <v>34</v>
      </c>
    </row>
    <row r="37" spans="1:5" x14ac:dyDescent="0.25">
      <c r="A37" t="s">
        <v>29</v>
      </c>
    </row>
    <row r="40" spans="1:5" x14ac:dyDescent="0.25">
      <c r="B40">
        <v>2018</v>
      </c>
      <c r="C40">
        <v>2019</v>
      </c>
      <c r="D40">
        <v>2020</v>
      </c>
      <c r="E40" s="4" t="s">
        <v>35</v>
      </c>
    </row>
    <row r="41" spans="1:5" x14ac:dyDescent="0.25">
      <c r="A41" t="s">
        <v>36</v>
      </c>
      <c r="B41">
        <f>SUM(B6:B8)</f>
        <v>923</v>
      </c>
      <c r="C41">
        <f t="shared" ref="C41:D41" si="0">SUM(C6:C8)</f>
        <v>889</v>
      </c>
      <c r="D41">
        <f t="shared" si="0"/>
        <v>833</v>
      </c>
      <c r="E41" s="3">
        <f>AVERAGE(B41:D41)</f>
        <v>881.66666666666663</v>
      </c>
    </row>
    <row r="42" spans="1:5" x14ac:dyDescent="0.25">
      <c r="A42" s="1" t="s">
        <v>37</v>
      </c>
      <c r="B42">
        <v>150</v>
      </c>
      <c r="C42">
        <v>130</v>
      </c>
      <c r="D42">
        <v>128</v>
      </c>
      <c r="E42" s="3">
        <f t="shared" ref="E42:E58" si="1">AVERAGE(B42:D42)</f>
        <v>136</v>
      </c>
    </row>
    <row r="43" spans="1:5" x14ac:dyDescent="0.25">
      <c r="A43" s="2" t="s">
        <v>38</v>
      </c>
      <c r="B43">
        <v>78</v>
      </c>
      <c r="C43">
        <v>69</v>
      </c>
      <c r="D43">
        <v>87</v>
      </c>
      <c r="E43" s="3">
        <f t="shared" si="1"/>
        <v>78</v>
      </c>
    </row>
    <row r="44" spans="1:5" x14ac:dyDescent="0.25">
      <c r="A44" s="2" t="s">
        <v>39</v>
      </c>
      <c r="B44">
        <v>128</v>
      </c>
      <c r="C44">
        <v>150</v>
      </c>
      <c r="D44">
        <v>99</v>
      </c>
      <c r="E44" s="3">
        <f t="shared" si="1"/>
        <v>125.66666666666667</v>
      </c>
    </row>
    <row r="45" spans="1:5" x14ac:dyDescent="0.25">
      <c r="A45" t="s">
        <v>11</v>
      </c>
      <c r="B45">
        <v>929</v>
      </c>
      <c r="C45">
        <v>817</v>
      </c>
      <c r="D45">
        <v>801</v>
      </c>
      <c r="E45" s="3">
        <f t="shared" si="1"/>
        <v>849</v>
      </c>
    </row>
    <row r="46" spans="1:5" x14ac:dyDescent="0.25">
      <c r="A46" t="s">
        <v>12</v>
      </c>
      <c r="B46">
        <v>1355</v>
      </c>
      <c r="C46">
        <v>1192</v>
      </c>
      <c r="D46">
        <v>1317</v>
      </c>
      <c r="E46" s="3">
        <f t="shared" si="1"/>
        <v>1288</v>
      </c>
    </row>
    <row r="47" spans="1:5" x14ac:dyDescent="0.25">
      <c r="A47" t="s">
        <v>13</v>
      </c>
      <c r="B47">
        <v>1198</v>
      </c>
      <c r="C47">
        <v>1079</v>
      </c>
      <c r="D47">
        <v>1203</v>
      </c>
      <c r="E47" s="3">
        <f t="shared" si="1"/>
        <v>1160</v>
      </c>
    </row>
    <row r="48" spans="1:5" x14ac:dyDescent="0.25">
      <c r="A48" t="s">
        <v>14</v>
      </c>
      <c r="B48">
        <v>1201</v>
      </c>
      <c r="C48">
        <v>1127</v>
      </c>
      <c r="D48">
        <v>1252</v>
      </c>
      <c r="E48" s="3">
        <f t="shared" si="1"/>
        <v>1193.3333333333333</v>
      </c>
    </row>
    <row r="49" spans="1:5" x14ac:dyDescent="0.25">
      <c r="A49" t="s">
        <v>15</v>
      </c>
      <c r="B49">
        <v>1280</v>
      </c>
      <c r="C49">
        <v>1182</v>
      </c>
      <c r="D49">
        <v>1406</v>
      </c>
      <c r="E49" s="3">
        <f t="shared" si="1"/>
        <v>1289.3333333333333</v>
      </c>
    </row>
    <row r="50" spans="1:5" x14ac:dyDescent="0.25">
      <c r="A50" t="s">
        <v>16</v>
      </c>
      <c r="B50">
        <v>1386</v>
      </c>
      <c r="C50">
        <v>1387</v>
      </c>
      <c r="D50">
        <v>1643</v>
      </c>
      <c r="E50" s="3">
        <f t="shared" si="1"/>
        <v>1472</v>
      </c>
    </row>
    <row r="51" spans="1:5" x14ac:dyDescent="0.25">
      <c r="A51" t="s">
        <v>17</v>
      </c>
      <c r="B51">
        <v>1673</v>
      </c>
      <c r="C51">
        <v>1553</v>
      </c>
      <c r="D51">
        <v>1901</v>
      </c>
      <c r="E51" s="3">
        <f t="shared" si="1"/>
        <v>1709</v>
      </c>
    </row>
    <row r="52" spans="1:5" x14ac:dyDescent="0.25">
      <c r="A52" t="s">
        <v>18</v>
      </c>
      <c r="B52">
        <v>2077</v>
      </c>
      <c r="C52">
        <v>2085</v>
      </c>
      <c r="D52">
        <v>2490</v>
      </c>
      <c r="E52" s="3">
        <f t="shared" si="1"/>
        <v>2217.3333333333335</v>
      </c>
    </row>
    <row r="53" spans="1:5" x14ac:dyDescent="0.25">
      <c r="A53" t="s">
        <v>19</v>
      </c>
      <c r="B53">
        <v>2349</v>
      </c>
      <c r="C53">
        <v>2449</v>
      </c>
      <c r="D53">
        <v>2963</v>
      </c>
      <c r="E53" s="3">
        <f t="shared" si="1"/>
        <v>2587</v>
      </c>
    </row>
    <row r="54" spans="1:5" x14ac:dyDescent="0.25">
      <c r="A54" t="s">
        <v>20</v>
      </c>
      <c r="B54">
        <v>2710</v>
      </c>
      <c r="C54">
        <v>2758</v>
      </c>
      <c r="D54">
        <v>3521</v>
      </c>
      <c r="E54" s="3">
        <f t="shared" si="1"/>
        <v>2996.3333333333335</v>
      </c>
    </row>
    <row r="55" spans="1:5" x14ac:dyDescent="0.25">
      <c r="A55" t="s">
        <v>21</v>
      </c>
      <c r="B55">
        <v>3039</v>
      </c>
      <c r="C55">
        <v>3148</v>
      </c>
      <c r="D55">
        <v>4009</v>
      </c>
      <c r="E55" s="3">
        <f t="shared" si="1"/>
        <v>3398.6666666666665</v>
      </c>
    </row>
    <row r="56" spans="1:5" x14ac:dyDescent="0.25">
      <c r="A56" t="s">
        <v>22</v>
      </c>
      <c r="B56">
        <v>3180</v>
      </c>
      <c r="C56">
        <v>3404</v>
      </c>
      <c r="D56">
        <v>4416</v>
      </c>
      <c r="E56" s="3">
        <f t="shared" si="1"/>
        <v>3666.6666666666665</v>
      </c>
    </row>
    <row r="57" spans="1:5" x14ac:dyDescent="0.25">
      <c r="A57" t="s">
        <v>23</v>
      </c>
      <c r="B57">
        <v>3203</v>
      </c>
      <c r="C57">
        <v>3543</v>
      </c>
      <c r="D57">
        <v>4287</v>
      </c>
      <c r="E57" s="3">
        <f t="shared" si="1"/>
        <v>3677.6666666666665</v>
      </c>
    </row>
    <row r="58" spans="1:5" x14ac:dyDescent="0.25">
      <c r="A58" t="s">
        <v>24</v>
      </c>
      <c r="B58">
        <v>7225</v>
      </c>
      <c r="C58">
        <v>7874</v>
      </c>
      <c r="D58">
        <v>9450</v>
      </c>
      <c r="E58" s="3">
        <f t="shared" si="1"/>
        <v>8183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21CC-6CA2-43B8-A4C6-EB85AAD32B01}">
  <dimension ref="A1:L44"/>
  <sheetViews>
    <sheetView workbookViewId="0">
      <selection activeCell="L5" sqref="L5:L22"/>
    </sheetView>
  </sheetViews>
  <sheetFormatPr defaultRowHeight="15" x14ac:dyDescent="0.25"/>
  <cols>
    <col min="1" max="1" width="11" customWidth="1"/>
    <col min="5" max="5" width="10.42578125" bestFit="1" customWidth="1"/>
    <col min="6" max="6" width="10.140625" bestFit="1" customWidth="1"/>
  </cols>
  <sheetData>
    <row r="1" spans="1:12" x14ac:dyDescent="0.25">
      <c r="A1" t="s">
        <v>0</v>
      </c>
    </row>
    <row r="2" spans="1:12" x14ac:dyDescent="0.25">
      <c r="A2" t="s">
        <v>40</v>
      </c>
    </row>
    <row r="4" spans="1:12" x14ac:dyDescent="0.25">
      <c r="B4">
        <v>2018</v>
      </c>
      <c r="C4">
        <v>2019</v>
      </c>
      <c r="D4">
        <v>2020</v>
      </c>
      <c r="E4" s="4" t="s">
        <v>35</v>
      </c>
      <c r="F4" s="4" t="s">
        <v>41</v>
      </c>
      <c r="G4" s="4" t="s">
        <v>42</v>
      </c>
      <c r="K4" t="s">
        <v>69</v>
      </c>
      <c r="L4" t="s">
        <v>57</v>
      </c>
    </row>
    <row r="5" spans="1:12" x14ac:dyDescent="0.25">
      <c r="A5" t="s">
        <v>36</v>
      </c>
      <c r="B5">
        <v>765</v>
      </c>
      <c r="C5">
        <v>722</v>
      </c>
      <c r="D5">
        <v>640</v>
      </c>
      <c r="E5" s="3">
        <v>709</v>
      </c>
      <c r="F5" t="e">
        <f>#REF!</f>
        <v>#REF!</v>
      </c>
      <c r="G5" t="e">
        <f>E5/F5</f>
        <v>#REF!</v>
      </c>
      <c r="J5" t="str">
        <f>A5</f>
        <v>&lt;1</v>
      </c>
      <c r="K5" t="e">
        <f>G5</f>
        <v>#REF!</v>
      </c>
      <c r="L5" t="e">
        <f>G27</f>
        <v>#REF!</v>
      </c>
    </row>
    <row r="6" spans="1:12" x14ac:dyDescent="0.25">
      <c r="A6" s="1" t="s">
        <v>37</v>
      </c>
      <c r="B6">
        <v>143</v>
      </c>
      <c r="C6">
        <v>118</v>
      </c>
      <c r="D6">
        <v>105</v>
      </c>
      <c r="E6" s="3">
        <v>122</v>
      </c>
      <c r="F6" t="e">
        <f>SUM(#REF!)</f>
        <v>#REF!</v>
      </c>
      <c r="G6" t="e">
        <f t="shared" ref="G6:G22" si="0">E6/F6</f>
        <v>#REF!</v>
      </c>
      <c r="J6" t="str">
        <f t="shared" ref="J6:J22" si="1">A6</f>
        <v>1-4</v>
      </c>
      <c r="K6" t="e">
        <f t="shared" ref="K6:K22" si="2">G6</f>
        <v>#REF!</v>
      </c>
      <c r="L6" t="e">
        <f t="shared" ref="L6:L22" si="3">G28</f>
        <v>#REF!</v>
      </c>
    </row>
    <row r="7" spans="1:12" x14ac:dyDescent="0.25">
      <c r="A7" s="1" t="s">
        <v>38</v>
      </c>
      <c r="B7">
        <v>66</v>
      </c>
      <c r="C7">
        <v>70</v>
      </c>
      <c r="D7">
        <v>54</v>
      </c>
      <c r="E7" s="3">
        <v>63.333333333333336</v>
      </c>
      <c r="F7">
        <v>345202</v>
      </c>
      <c r="G7">
        <f t="shared" si="0"/>
        <v>1.8346745770109484E-4</v>
      </c>
      <c r="J7" t="str">
        <f t="shared" si="1"/>
        <v>5-9</v>
      </c>
      <c r="K7">
        <f t="shared" si="2"/>
        <v>1.8346745770109484E-4</v>
      </c>
      <c r="L7">
        <f t="shared" si="3"/>
        <v>2.1598331944209847E-4</v>
      </c>
    </row>
    <row r="8" spans="1:12" x14ac:dyDescent="0.25">
      <c r="A8" s="6" t="s">
        <v>39</v>
      </c>
      <c r="B8">
        <v>72</v>
      </c>
      <c r="C8">
        <v>80</v>
      </c>
      <c r="D8">
        <v>105</v>
      </c>
      <c r="E8" s="3">
        <v>85.666666666666671</v>
      </c>
      <c r="F8">
        <v>363787</v>
      </c>
      <c r="G8">
        <f t="shared" si="0"/>
        <v>2.3548578334758161E-4</v>
      </c>
      <c r="J8" t="str">
        <f t="shared" si="1"/>
        <v>10-14</v>
      </c>
      <c r="K8">
        <f t="shared" si="2"/>
        <v>2.3548578334758161E-4</v>
      </c>
      <c r="L8">
        <f t="shared" si="3"/>
        <v>3.3194743079732541E-4</v>
      </c>
    </row>
    <row r="9" spans="1:12" x14ac:dyDescent="0.25">
      <c r="A9" t="s">
        <v>43</v>
      </c>
      <c r="B9">
        <v>174</v>
      </c>
      <c r="C9">
        <v>161</v>
      </c>
      <c r="D9">
        <v>192</v>
      </c>
      <c r="E9" s="3">
        <v>175.66666666666666</v>
      </c>
      <c r="F9">
        <v>389434</v>
      </c>
      <c r="G9">
        <f t="shared" si="0"/>
        <v>4.5108199763417334E-4</v>
      </c>
      <c r="J9" t="str">
        <f t="shared" si="1"/>
        <v>15-19</v>
      </c>
      <c r="K9">
        <f t="shared" si="2"/>
        <v>4.5108199763417334E-4</v>
      </c>
      <c r="L9">
        <f t="shared" si="3"/>
        <v>2.1198713595142024E-3</v>
      </c>
    </row>
    <row r="10" spans="1:12" x14ac:dyDescent="0.25">
      <c r="A10" t="s">
        <v>44</v>
      </c>
      <c r="B10">
        <v>194</v>
      </c>
      <c r="C10">
        <v>223</v>
      </c>
      <c r="D10">
        <v>240</v>
      </c>
      <c r="E10" s="3">
        <v>219</v>
      </c>
      <c r="F10">
        <v>408420</v>
      </c>
      <c r="G10">
        <f t="shared" si="0"/>
        <v>5.3621272219773759E-4</v>
      </c>
      <c r="J10" t="str">
        <f t="shared" si="1"/>
        <v>20-24</v>
      </c>
      <c r="K10">
        <f t="shared" si="2"/>
        <v>5.3621272219773759E-4</v>
      </c>
      <c r="L10">
        <f t="shared" si="3"/>
        <v>3.1366360552418106E-3</v>
      </c>
    </row>
    <row r="11" spans="1:12" x14ac:dyDescent="0.25">
      <c r="A11" t="s">
        <v>45</v>
      </c>
      <c r="B11">
        <v>224</v>
      </c>
      <c r="C11">
        <v>250</v>
      </c>
      <c r="D11">
        <v>300</v>
      </c>
      <c r="E11" s="3">
        <v>258</v>
      </c>
      <c r="F11">
        <v>395528</v>
      </c>
      <c r="G11">
        <f t="shared" si="0"/>
        <v>6.5229263162152869E-4</v>
      </c>
      <c r="J11" t="str">
        <f t="shared" si="1"/>
        <v>25-29</v>
      </c>
      <c r="K11">
        <f t="shared" si="2"/>
        <v>6.5229263162152869E-4</v>
      </c>
      <c r="L11">
        <f t="shared" si="3"/>
        <v>3.0582571625173676E-3</v>
      </c>
    </row>
    <row r="12" spans="1:12" x14ac:dyDescent="0.25">
      <c r="A12" t="s">
        <v>46</v>
      </c>
      <c r="B12">
        <v>351</v>
      </c>
      <c r="C12">
        <v>354</v>
      </c>
      <c r="D12">
        <v>393</v>
      </c>
      <c r="E12" s="3">
        <v>366</v>
      </c>
      <c r="F12">
        <v>404638</v>
      </c>
      <c r="G12">
        <f t="shared" si="0"/>
        <v>9.045121812583099E-4</v>
      </c>
      <c r="J12" t="str">
        <f t="shared" si="1"/>
        <v>30-34</v>
      </c>
      <c r="K12">
        <f t="shared" si="2"/>
        <v>9.045121812583099E-4</v>
      </c>
      <c r="L12">
        <f t="shared" si="3"/>
        <v>3.177629488401652E-3</v>
      </c>
    </row>
    <row r="13" spans="1:12" x14ac:dyDescent="0.25">
      <c r="A13" t="s">
        <v>47</v>
      </c>
      <c r="B13">
        <v>451</v>
      </c>
      <c r="C13">
        <v>479</v>
      </c>
      <c r="D13">
        <v>555</v>
      </c>
      <c r="E13" s="3">
        <v>495</v>
      </c>
      <c r="F13">
        <v>391377</v>
      </c>
      <c r="G13">
        <f t="shared" si="0"/>
        <v>1.2647651752657923E-3</v>
      </c>
      <c r="J13" t="str">
        <f t="shared" si="1"/>
        <v>35-39</v>
      </c>
      <c r="K13">
        <f t="shared" si="2"/>
        <v>1.2647651752657923E-3</v>
      </c>
      <c r="L13">
        <f t="shared" si="3"/>
        <v>3.616298398843682E-3</v>
      </c>
    </row>
    <row r="14" spans="1:12" x14ac:dyDescent="0.25">
      <c r="A14" t="s">
        <v>48</v>
      </c>
      <c r="B14">
        <v>633</v>
      </c>
      <c r="C14">
        <v>724</v>
      </c>
      <c r="D14">
        <v>887</v>
      </c>
      <c r="E14" s="3">
        <v>748</v>
      </c>
      <c r="F14">
        <v>361875</v>
      </c>
      <c r="G14">
        <f t="shared" si="0"/>
        <v>2.0670120898100171E-3</v>
      </c>
      <c r="J14" t="str">
        <f t="shared" si="1"/>
        <v>40-44</v>
      </c>
      <c r="K14">
        <f t="shared" si="2"/>
        <v>2.0670120898100171E-3</v>
      </c>
      <c r="L14">
        <f t="shared" si="3"/>
        <v>4.5390770748855213E-3</v>
      </c>
    </row>
    <row r="15" spans="1:12" x14ac:dyDescent="0.25">
      <c r="A15" t="s">
        <v>49</v>
      </c>
      <c r="B15">
        <v>874</v>
      </c>
      <c r="C15">
        <v>860</v>
      </c>
      <c r="D15">
        <v>1094</v>
      </c>
      <c r="E15" s="3">
        <v>942.66666666666663</v>
      </c>
      <c r="F15">
        <v>323376</v>
      </c>
      <c r="G15">
        <f t="shared" si="0"/>
        <v>2.9150792472745863E-3</v>
      </c>
      <c r="J15" t="str">
        <f t="shared" si="1"/>
        <v>45-49</v>
      </c>
      <c r="K15">
        <f t="shared" si="2"/>
        <v>2.9150792472745863E-3</v>
      </c>
      <c r="L15">
        <f t="shared" si="3"/>
        <v>6.0496003511529284E-3</v>
      </c>
    </row>
    <row r="16" spans="1:12" x14ac:dyDescent="0.25">
      <c r="A16" t="s">
        <v>50</v>
      </c>
      <c r="B16">
        <v>1292</v>
      </c>
      <c r="C16">
        <v>1258</v>
      </c>
      <c r="D16">
        <v>1581</v>
      </c>
      <c r="E16" s="3">
        <v>1377</v>
      </c>
      <c r="F16">
        <v>292795</v>
      </c>
      <c r="G16">
        <f t="shared" si="0"/>
        <v>4.7029491623832376E-3</v>
      </c>
      <c r="J16" t="str">
        <f t="shared" si="1"/>
        <v>50-54</v>
      </c>
      <c r="K16">
        <f t="shared" si="2"/>
        <v>4.7029491623832376E-3</v>
      </c>
      <c r="L16">
        <f t="shared" si="3"/>
        <v>8.8856829900349991E-3</v>
      </c>
    </row>
    <row r="17" spans="1:12" x14ac:dyDescent="0.25">
      <c r="A17" t="s">
        <v>51</v>
      </c>
      <c r="B17">
        <v>1534</v>
      </c>
      <c r="C17">
        <v>1647</v>
      </c>
      <c r="D17">
        <v>2022</v>
      </c>
      <c r="E17" s="3">
        <v>1734.3333333333333</v>
      </c>
      <c r="F17">
        <v>250003</v>
      </c>
      <c r="G17">
        <f t="shared" si="0"/>
        <v>6.9372500863322971E-3</v>
      </c>
      <c r="J17" t="str">
        <f t="shared" si="1"/>
        <v>55-59</v>
      </c>
      <c r="K17">
        <f t="shared" si="2"/>
        <v>6.9372500863322971E-3</v>
      </c>
      <c r="L17">
        <f t="shared" si="3"/>
        <v>1.2436902072015768E-2</v>
      </c>
    </row>
    <row r="18" spans="1:12" x14ac:dyDescent="0.25">
      <c r="A18" t="s">
        <v>52</v>
      </c>
      <c r="B18">
        <v>1882</v>
      </c>
      <c r="C18">
        <v>1949</v>
      </c>
      <c r="D18">
        <v>2525</v>
      </c>
      <c r="E18" s="3">
        <v>2118.6666666666665</v>
      </c>
      <c r="F18">
        <v>204540</v>
      </c>
      <c r="G18">
        <f t="shared" si="0"/>
        <v>1.0358202144649782E-2</v>
      </c>
      <c r="J18" t="str">
        <f t="shared" si="1"/>
        <v>60-64</v>
      </c>
      <c r="K18">
        <f t="shared" si="2"/>
        <v>1.0358202144649782E-2</v>
      </c>
      <c r="L18">
        <f t="shared" si="3"/>
        <v>1.840205700154357E-2</v>
      </c>
    </row>
    <row r="19" spans="1:12" x14ac:dyDescent="0.25">
      <c r="A19" t="s">
        <v>53</v>
      </c>
      <c r="B19">
        <v>2413</v>
      </c>
      <c r="C19">
        <v>2561</v>
      </c>
      <c r="D19">
        <v>3096</v>
      </c>
      <c r="E19" s="3">
        <v>2690</v>
      </c>
      <c r="F19">
        <v>166026</v>
      </c>
      <c r="G19">
        <f t="shared" si="0"/>
        <v>1.6202281570356449E-2</v>
      </c>
      <c r="J19" t="str">
        <f t="shared" si="1"/>
        <v>65-69</v>
      </c>
      <c r="K19">
        <f t="shared" si="2"/>
        <v>1.6202281570356449E-2</v>
      </c>
      <c r="L19">
        <f t="shared" si="3"/>
        <v>2.7362483126558191E-2</v>
      </c>
    </row>
    <row r="20" spans="1:12" x14ac:dyDescent="0.25">
      <c r="A20" t="s">
        <v>54</v>
      </c>
      <c r="B20">
        <v>2913</v>
      </c>
      <c r="C20">
        <v>3021</v>
      </c>
      <c r="D20">
        <v>3723</v>
      </c>
      <c r="E20" s="3">
        <v>3219</v>
      </c>
      <c r="F20">
        <v>129959</v>
      </c>
      <c r="G20">
        <f t="shared" si="0"/>
        <v>2.4769350333566739E-2</v>
      </c>
      <c r="J20" t="str">
        <f t="shared" si="1"/>
        <v>70-74</v>
      </c>
      <c r="K20">
        <f t="shared" si="2"/>
        <v>2.4769350333566739E-2</v>
      </c>
      <c r="L20">
        <f t="shared" si="3"/>
        <v>3.8749040080597999E-2</v>
      </c>
    </row>
    <row r="21" spans="1:12" x14ac:dyDescent="0.25">
      <c r="A21" t="s">
        <v>55</v>
      </c>
      <c r="B21">
        <v>3288</v>
      </c>
      <c r="C21">
        <v>3506</v>
      </c>
      <c r="D21">
        <v>4178</v>
      </c>
      <c r="E21" s="3">
        <v>3657.3333333333335</v>
      </c>
      <c r="F21">
        <v>91206</v>
      </c>
      <c r="G21">
        <f t="shared" si="0"/>
        <v>4.0099701043060036E-2</v>
      </c>
      <c r="J21" t="str">
        <f t="shared" si="1"/>
        <v>75-79</v>
      </c>
      <c r="K21">
        <f t="shared" si="2"/>
        <v>4.0099701043060036E-2</v>
      </c>
      <c r="L21">
        <f t="shared" si="3"/>
        <v>6.0398532873487711E-2</v>
      </c>
    </row>
    <row r="22" spans="1:12" x14ac:dyDescent="0.25">
      <c r="A22" t="s">
        <v>56</v>
      </c>
      <c r="B22">
        <v>10455</v>
      </c>
      <c r="C22">
        <v>11225</v>
      </c>
      <c r="D22">
        <v>12778</v>
      </c>
      <c r="E22">
        <v>11486</v>
      </c>
      <c r="F22" s="5" t="e">
        <f>SUM(#REF!)</f>
        <v>#REF!</v>
      </c>
      <c r="G22" t="e">
        <f t="shared" si="0"/>
        <v>#REF!</v>
      </c>
      <c r="J22" t="str">
        <f t="shared" si="1"/>
        <v>80 +</v>
      </c>
      <c r="K22" t="e">
        <f t="shared" si="2"/>
        <v>#REF!</v>
      </c>
      <c r="L22" t="e">
        <f t="shared" si="3"/>
        <v>#REF!</v>
      </c>
    </row>
    <row r="25" spans="1:12" x14ac:dyDescent="0.25">
      <c r="A25" t="s">
        <v>1</v>
      </c>
    </row>
    <row r="26" spans="1:12" x14ac:dyDescent="0.25">
      <c r="B26">
        <v>2018</v>
      </c>
      <c r="C26">
        <v>2019</v>
      </c>
      <c r="D26">
        <v>2020</v>
      </c>
      <c r="E26" s="4" t="s">
        <v>35</v>
      </c>
      <c r="F26" s="4" t="s">
        <v>41</v>
      </c>
      <c r="G26" s="4" t="s">
        <v>42</v>
      </c>
    </row>
    <row r="27" spans="1:12" x14ac:dyDescent="0.25">
      <c r="A27" t="s">
        <v>36</v>
      </c>
      <c r="B27">
        <v>923</v>
      </c>
      <c r="C27">
        <v>889</v>
      </c>
      <c r="D27">
        <v>833</v>
      </c>
      <c r="E27" s="3">
        <v>881.66666666666663</v>
      </c>
      <c r="F27" t="e">
        <f>#REF!</f>
        <v>#REF!</v>
      </c>
      <c r="G27" t="e">
        <f>E27/F27</f>
        <v>#REF!</v>
      </c>
    </row>
    <row r="28" spans="1:12" x14ac:dyDescent="0.25">
      <c r="A28" t="s">
        <v>37</v>
      </c>
      <c r="B28">
        <v>150</v>
      </c>
      <c r="C28">
        <v>130</v>
      </c>
      <c r="D28">
        <v>128</v>
      </c>
      <c r="E28" s="3">
        <v>136</v>
      </c>
      <c r="F28" t="e">
        <f>SUM(#REF!)</f>
        <v>#REF!</v>
      </c>
      <c r="G28" t="e">
        <f t="shared" ref="G28:G44" si="4">E28/F28</f>
        <v>#REF!</v>
      </c>
    </row>
    <row r="29" spans="1:12" x14ac:dyDescent="0.25">
      <c r="A29" t="s">
        <v>38</v>
      </c>
      <c r="B29">
        <v>78</v>
      </c>
      <c r="C29">
        <v>69</v>
      </c>
      <c r="D29">
        <v>87</v>
      </c>
      <c r="E29" s="3">
        <v>78</v>
      </c>
      <c r="F29" s="8">
        <v>361139</v>
      </c>
      <c r="G29">
        <f t="shared" si="4"/>
        <v>2.1598331944209847E-4</v>
      </c>
    </row>
    <row r="30" spans="1:12" x14ac:dyDescent="0.25">
      <c r="A30" t="s">
        <v>39</v>
      </c>
      <c r="B30">
        <v>128</v>
      </c>
      <c r="C30">
        <v>150</v>
      </c>
      <c r="D30">
        <v>99</v>
      </c>
      <c r="E30" s="3">
        <v>125.66666666666667</v>
      </c>
      <c r="F30" s="7">
        <v>378574</v>
      </c>
      <c r="G30">
        <f t="shared" si="4"/>
        <v>3.3194743079732541E-4</v>
      </c>
    </row>
    <row r="31" spans="1:12" x14ac:dyDescent="0.25">
      <c r="A31" t="s">
        <v>43</v>
      </c>
      <c r="B31">
        <v>929</v>
      </c>
      <c r="C31">
        <v>817</v>
      </c>
      <c r="D31">
        <v>801</v>
      </c>
      <c r="E31" s="3">
        <v>849</v>
      </c>
      <c r="F31" s="7">
        <v>400496</v>
      </c>
      <c r="G31">
        <f t="shared" si="4"/>
        <v>2.1198713595142024E-3</v>
      </c>
    </row>
    <row r="32" spans="1:12" x14ac:dyDescent="0.25">
      <c r="A32" t="s">
        <v>44</v>
      </c>
      <c r="B32">
        <v>1355</v>
      </c>
      <c r="C32">
        <v>1192</v>
      </c>
      <c r="D32">
        <v>1317</v>
      </c>
      <c r="E32" s="3">
        <v>1288</v>
      </c>
      <c r="F32" s="7">
        <v>410631</v>
      </c>
      <c r="G32">
        <f t="shared" si="4"/>
        <v>3.1366360552418106E-3</v>
      </c>
    </row>
    <row r="33" spans="1:7" x14ac:dyDescent="0.25">
      <c r="A33" t="s">
        <v>45</v>
      </c>
      <c r="B33">
        <v>1198</v>
      </c>
      <c r="C33">
        <v>1079</v>
      </c>
      <c r="D33">
        <v>1203</v>
      </c>
      <c r="E33" s="3">
        <v>1160</v>
      </c>
      <c r="F33" s="7">
        <v>379301</v>
      </c>
      <c r="G33">
        <f t="shared" si="4"/>
        <v>3.0582571625173676E-3</v>
      </c>
    </row>
    <row r="34" spans="1:7" x14ac:dyDescent="0.25">
      <c r="A34" t="s">
        <v>46</v>
      </c>
      <c r="B34">
        <v>1201</v>
      </c>
      <c r="C34">
        <v>1127</v>
      </c>
      <c r="D34">
        <v>1252</v>
      </c>
      <c r="E34" s="3">
        <v>1193.3333333333333</v>
      </c>
      <c r="F34" s="7">
        <v>375542</v>
      </c>
      <c r="G34">
        <f t="shared" si="4"/>
        <v>3.177629488401652E-3</v>
      </c>
    </row>
    <row r="35" spans="1:7" x14ac:dyDescent="0.25">
      <c r="A35" t="s">
        <v>47</v>
      </c>
      <c r="B35">
        <v>1280</v>
      </c>
      <c r="C35">
        <v>1182</v>
      </c>
      <c r="D35">
        <v>1406</v>
      </c>
      <c r="E35" s="3">
        <v>1289.3333333333333</v>
      </c>
      <c r="F35" s="7">
        <v>356534</v>
      </c>
      <c r="G35">
        <f t="shared" si="4"/>
        <v>3.616298398843682E-3</v>
      </c>
    </row>
    <row r="36" spans="1:7" x14ac:dyDescent="0.25">
      <c r="A36" t="s">
        <v>48</v>
      </c>
      <c r="B36">
        <v>1386</v>
      </c>
      <c r="C36">
        <v>1387</v>
      </c>
      <c r="D36">
        <v>1643</v>
      </c>
      <c r="E36" s="3">
        <v>1472</v>
      </c>
      <c r="F36" s="7">
        <v>324295</v>
      </c>
      <c r="G36">
        <f t="shared" si="4"/>
        <v>4.5390770748855213E-3</v>
      </c>
    </row>
    <row r="37" spans="1:7" x14ac:dyDescent="0.25">
      <c r="A37" t="s">
        <v>49</v>
      </c>
      <c r="B37">
        <v>1673</v>
      </c>
      <c r="C37">
        <v>1553</v>
      </c>
      <c r="D37">
        <v>1901</v>
      </c>
      <c r="E37" s="3">
        <v>1709</v>
      </c>
      <c r="F37" s="7">
        <v>282498</v>
      </c>
      <c r="G37">
        <f t="shared" si="4"/>
        <v>6.0496003511529284E-3</v>
      </c>
    </row>
    <row r="38" spans="1:7" x14ac:dyDescent="0.25">
      <c r="A38" t="s">
        <v>50</v>
      </c>
      <c r="B38">
        <v>2077</v>
      </c>
      <c r="C38">
        <v>2085</v>
      </c>
      <c r="D38">
        <v>2490</v>
      </c>
      <c r="E38" s="3">
        <v>2217.3333333333335</v>
      </c>
      <c r="F38" s="7">
        <v>249540</v>
      </c>
      <c r="G38">
        <f t="shared" si="4"/>
        <v>8.8856829900349991E-3</v>
      </c>
    </row>
    <row r="39" spans="1:7" x14ac:dyDescent="0.25">
      <c r="A39" t="s">
        <v>51</v>
      </c>
      <c r="B39">
        <v>2349</v>
      </c>
      <c r="C39">
        <v>2449</v>
      </c>
      <c r="D39">
        <v>2963</v>
      </c>
      <c r="E39" s="3">
        <v>2587</v>
      </c>
      <c r="F39" s="7">
        <v>208010</v>
      </c>
      <c r="G39">
        <f t="shared" si="4"/>
        <v>1.2436902072015768E-2</v>
      </c>
    </row>
    <row r="40" spans="1:7" x14ac:dyDescent="0.25">
      <c r="A40" t="s">
        <v>52</v>
      </c>
      <c r="B40">
        <v>2710</v>
      </c>
      <c r="C40">
        <v>2758</v>
      </c>
      <c r="D40">
        <v>3521</v>
      </c>
      <c r="E40" s="3">
        <v>2996.3333333333335</v>
      </c>
      <c r="F40" s="7">
        <v>162826</v>
      </c>
      <c r="G40">
        <f t="shared" si="4"/>
        <v>1.840205700154357E-2</v>
      </c>
    </row>
    <row r="41" spans="1:7" x14ac:dyDescent="0.25">
      <c r="A41" t="s">
        <v>53</v>
      </c>
      <c r="B41">
        <v>3039</v>
      </c>
      <c r="C41">
        <v>3148</v>
      </c>
      <c r="D41">
        <v>4009</v>
      </c>
      <c r="E41" s="3">
        <v>3398.6666666666665</v>
      </c>
      <c r="F41" s="7">
        <v>124209</v>
      </c>
      <c r="G41">
        <f t="shared" si="4"/>
        <v>2.7362483126558191E-2</v>
      </c>
    </row>
    <row r="42" spans="1:7" x14ac:dyDescent="0.25">
      <c r="A42" t="s">
        <v>54</v>
      </c>
      <c r="B42">
        <v>3180</v>
      </c>
      <c r="C42">
        <v>3404</v>
      </c>
      <c r="D42">
        <v>4416</v>
      </c>
      <c r="E42" s="3">
        <v>3666.6666666666665</v>
      </c>
      <c r="F42" s="7">
        <v>94626</v>
      </c>
      <c r="G42">
        <f t="shared" si="4"/>
        <v>3.8749040080597999E-2</v>
      </c>
    </row>
    <row r="43" spans="1:7" x14ac:dyDescent="0.25">
      <c r="A43" t="s">
        <v>55</v>
      </c>
      <c r="B43">
        <v>3203</v>
      </c>
      <c r="C43">
        <v>3543</v>
      </c>
      <c r="D43">
        <v>4287</v>
      </c>
      <c r="E43" s="3">
        <v>3677.6666666666665</v>
      </c>
      <c r="F43" s="7">
        <v>60890</v>
      </c>
      <c r="G43">
        <f t="shared" si="4"/>
        <v>6.0398532873487711E-2</v>
      </c>
    </row>
    <row r="44" spans="1:7" x14ac:dyDescent="0.25">
      <c r="A44" t="s">
        <v>56</v>
      </c>
      <c r="B44">
        <v>7225</v>
      </c>
      <c r="C44">
        <v>7874</v>
      </c>
      <c r="D44">
        <v>9450</v>
      </c>
      <c r="E44" s="3">
        <v>8183</v>
      </c>
      <c r="F44" s="8" t="e">
        <f>SUM(#REF!)</f>
        <v>#REF!</v>
      </c>
      <c r="G44" t="e">
        <f t="shared" si="4"/>
        <v>#REF!</v>
      </c>
    </row>
  </sheetData>
  <pageMargins left="0.7" right="0.7" top="0.75" bottom="0.75" header="0.3" footer="0.3"/>
  <pageSetup paperSize="9" orientation="portrait" r:id="rId1"/>
  <ignoredErrors>
    <ignoredError sqref="A30 A8" twoDigitTextYear="1"/>
    <ignoredError sqref="F28 F44 F6 F22" formulaRange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3AA31-ED4F-4D67-B3F9-559FAF4FBCDD}">
  <dimension ref="A1:V42"/>
  <sheetViews>
    <sheetView topLeftCell="A4" workbookViewId="0">
      <selection activeCell="N2" sqref="N2"/>
    </sheetView>
  </sheetViews>
  <sheetFormatPr defaultRowHeight="15" x14ac:dyDescent="0.25"/>
  <cols>
    <col min="7" max="7" width="12.5703125" bestFit="1" customWidth="1"/>
    <col min="8" max="8" width="10" bestFit="1" customWidth="1"/>
    <col min="9" max="9" width="8.7109375" bestFit="1" customWidth="1"/>
  </cols>
  <sheetData>
    <row r="1" spans="1:22" x14ac:dyDescent="0.25">
      <c r="A1" t="s">
        <v>70</v>
      </c>
      <c r="D1" s="12"/>
    </row>
    <row r="2" spans="1:22" ht="21" x14ac:dyDescent="0.35">
      <c r="B2" s="9" t="s">
        <v>58</v>
      </c>
      <c r="C2" s="9" t="s">
        <v>59</v>
      </c>
      <c r="D2" s="10" t="s">
        <v>60</v>
      </c>
      <c r="E2" s="10" t="s">
        <v>61</v>
      </c>
      <c r="F2" s="10" t="s">
        <v>62</v>
      </c>
      <c r="G2" s="10" t="s">
        <v>63</v>
      </c>
      <c r="H2" s="10" t="s">
        <v>64</v>
      </c>
      <c r="I2" s="10" t="s">
        <v>65</v>
      </c>
      <c r="J2" s="10" t="s">
        <v>66</v>
      </c>
      <c r="K2" s="10" t="s">
        <v>67</v>
      </c>
    </row>
    <row r="3" spans="1:22" x14ac:dyDescent="0.25">
      <c r="B3" s="9">
        <v>0</v>
      </c>
      <c r="C3" s="9">
        <v>1</v>
      </c>
      <c r="D3" s="16">
        <v>1.2458726054045906E-2</v>
      </c>
      <c r="E3" s="21">
        <v>0.11</v>
      </c>
      <c r="F3" s="14">
        <v>1.24E-2</v>
      </c>
      <c r="G3" s="17">
        <v>100000</v>
      </c>
      <c r="H3" s="18">
        <f>F3*G3</f>
        <v>1240</v>
      </c>
      <c r="I3" s="22">
        <f>C3*G4+E3*H3</f>
        <v>98896.4</v>
      </c>
      <c r="J3" s="22">
        <f t="shared" ref="J3:J18" si="0">J4+I3</f>
        <v>6407971.9358307887</v>
      </c>
      <c r="K3" s="13">
        <f>J3/G3</f>
        <v>64.079719358307884</v>
      </c>
    </row>
    <row r="4" spans="1:22" x14ac:dyDescent="0.25">
      <c r="B4" s="9">
        <v>1</v>
      </c>
      <c r="C4" s="9">
        <v>4</v>
      </c>
      <c r="D4" s="16">
        <v>4.8064689417286324E-4</v>
      </c>
      <c r="E4" s="21">
        <v>1.8</v>
      </c>
      <c r="F4" s="15">
        <f>(C4*D4)/1+(C4-E4)*D4</f>
        <v>2.9800107438717523E-3</v>
      </c>
      <c r="G4" s="19">
        <f>G3-H3</f>
        <v>98760</v>
      </c>
      <c r="H4" s="18">
        <f>F4*G4</f>
        <v>294.30586106477426</v>
      </c>
      <c r="I4" s="22">
        <f t="shared" ref="I4:I20" si="1">C4*G5+E4*H4</f>
        <v>394392.5271056575</v>
      </c>
      <c r="J4" s="22">
        <f t="shared" si="0"/>
        <v>6309075.5358307883</v>
      </c>
      <c r="K4" s="13">
        <f t="shared" ref="K4:K20" si="2">J4/G4</f>
        <v>63.882903359971529</v>
      </c>
    </row>
    <row r="5" spans="1:22" x14ac:dyDescent="0.25">
      <c r="B5" s="9">
        <v>5</v>
      </c>
      <c r="C5" s="9">
        <v>5</v>
      </c>
      <c r="D5" s="16">
        <v>2.1598331944209847E-4</v>
      </c>
      <c r="E5" s="21">
        <v>2.5</v>
      </c>
      <c r="F5" s="15">
        <f t="shared" ref="F5:F19" si="3">(C5*D5)/1+(C5-E5)*D5</f>
        <v>1.6198748958157387E-3</v>
      </c>
      <c r="G5" s="20">
        <f>G4-H4</f>
        <v>98465.694138935229</v>
      </c>
      <c r="H5" s="18">
        <f>F5*G5</f>
        <v>159.50210603473209</v>
      </c>
      <c r="I5" s="22">
        <f t="shared" si="1"/>
        <v>491929.71542958933</v>
      </c>
      <c r="J5" s="22">
        <f t="shared" si="0"/>
        <v>5914683.0087251309</v>
      </c>
      <c r="K5" s="13">
        <f t="shared" si="2"/>
        <v>60.068464051850434</v>
      </c>
    </row>
    <row r="6" spans="1:22" x14ac:dyDescent="0.25">
      <c r="B6" s="9">
        <v>10</v>
      </c>
      <c r="C6" s="9">
        <v>5</v>
      </c>
      <c r="D6" s="16">
        <v>3.3194743079732541E-4</v>
      </c>
      <c r="E6" s="21">
        <v>2.5</v>
      </c>
      <c r="F6" s="15">
        <f t="shared" si="3"/>
        <v>2.4896057309799404E-3</v>
      </c>
      <c r="G6" s="20">
        <f t="shared" ref="G6:G20" si="4">G5-H5</f>
        <v>98306.192032900493</v>
      </c>
      <c r="H6" s="18">
        <f t="shared" ref="H6:H20" si="5">F6*G6</f>
        <v>244.74365907592363</v>
      </c>
      <c r="I6" s="22">
        <f t="shared" si="1"/>
        <v>490919.10101681272</v>
      </c>
      <c r="J6" s="22">
        <f t="shared" si="0"/>
        <v>5422753.2932955418</v>
      </c>
      <c r="K6" s="13">
        <f t="shared" si="2"/>
        <v>55.161869065996264</v>
      </c>
    </row>
    <row r="7" spans="1:22" x14ac:dyDescent="0.25">
      <c r="B7" s="9">
        <v>15</v>
      </c>
      <c r="C7" s="9">
        <v>5</v>
      </c>
      <c r="D7" s="23">
        <v>2.1198713595142024E-3</v>
      </c>
      <c r="E7" s="21">
        <v>2.5</v>
      </c>
      <c r="F7" s="15">
        <f t="shared" si="3"/>
        <v>1.5899035196356517E-2</v>
      </c>
      <c r="G7" s="20">
        <f t="shared" si="4"/>
        <v>98061.448373824576</v>
      </c>
      <c r="H7" s="18">
        <f t="shared" si="5"/>
        <v>1559.0824191011345</v>
      </c>
      <c r="I7" s="22">
        <f t="shared" si="1"/>
        <v>486409.53582137002</v>
      </c>
      <c r="J7" s="22">
        <f t="shared" si="0"/>
        <v>4931834.1922787288</v>
      </c>
      <c r="K7" s="13">
        <f t="shared" si="2"/>
        <v>50.293303577139262</v>
      </c>
    </row>
    <row r="8" spans="1:22" x14ac:dyDescent="0.25">
      <c r="B8" s="9">
        <v>20</v>
      </c>
      <c r="C8" s="9">
        <v>5</v>
      </c>
      <c r="D8" s="16">
        <v>3.1366360552418106E-3</v>
      </c>
      <c r="E8" s="21">
        <v>2.5</v>
      </c>
      <c r="F8" s="15">
        <f t="shared" si="3"/>
        <v>2.352477041431358E-2</v>
      </c>
      <c r="G8" s="20">
        <f t="shared" si="4"/>
        <v>96502.365954723442</v>
      </c>
      <c r="H8" s="18">
        <f t="shared" si="5"/>
        <v>2270.1960035229399</v>
      </c>
      <c r="I8" s="22">
        <f t="shared" si="1"/>
        <v>476836.33976480982</v>
      </c>
      <c r="J8" s="22">
        <f t="shared" si="0"/>
        <v>4445424.656457359</v>
      </c>
      <c r="K8" s="13">
        <f t="shared" si="2"/>
        <v>46.065447333623339</v>
      </c>
    </row>
    <row r="9" spans="1:22" x14ac:dyDescent="0.25">
      <c r="B9" s="9">
        <v>25</v>
      </c>
      <c r="C9" s="9">
        <v>5</v>
      </c>
      <c r="D9" s="16">
        <v>3.0582571625173676E-3</v>
      </c>
      <c r="E9" s="21">
        <v>2.5</v>
      </c>
      <c r="F9" s="15">
        <f t="shared" si="3"/>
        <v>2.2936928718880256E-2</v>
      </c>
      <c r="G9" s="20">
        <f t="shared" si="4"/>
        <v>94232.1699512005</v>
      </c>
      <c r="H9" s="18">
        <f t="shared" si="5"/>
        <v>2161.3965651960957</v>
      </c>
      <c r="I9" s="22">
        <f t="shared" si="1"/>
        <v>465757.35834301228</v>
      </c>
      <c r="J9" s="22">
        <f t="shared" si="0"/>
        <v>3968588.3166925488</v>
      </c>
      <c r="K9" s="13">
        <f t="shared" si="2"/>
        <v>42.115005085288175</v>
      </c>
    </row>
    <row r="10" spans="1:22" x14ac:dyDescent="0.25">
      <c r="B10" s="9">
        <v>30</v>
      </c>
      <c r="C10" s="9">
        <v>5</v>
      </c>
      <c r="D10" s="16">
        <v>3.177629488401652E-3</v>
      </c>
      <c r="E10" s="21">
        <v>2.5</v>
      </c>
      <c r="F10" s="15">
        <f t="shared" si="3"/>
        <v>2.3832221163012392E-2</v>
      </c>
      <c r="G10" s="20">
        <f t="shared" si="4"/>
        <v>92070.77338600441</v>
      </c>
      <c r="H10" s="18">
        <f t="shared" si="5"/>
        <v>2194.2510339848523</v>
      </c>
      <c r="I10" s="22">
        <f t="shared" si="1"/>
        <v>454868.2393450599</v>
      </c>
      <c r="J10" s="22">
        <f t="shared" si="0"/>
        <v>3502830.9583495366</v>
      </c>
      <c r="K10" s="13">
        <f t="shared" si="2"/>
        <v>38.044982457831715</v>
      </c>
    </row>
    <row r="11" spans="1:22" x14ac:dyDescent="0.25">
      <c r="B11" s="9">
        <v>35</v>
      </c>
      <c r="C11" s="9">
        <v>5</v>
      </c>
      <c r="D11" s="16">
        <v>3.616298398843682E-3</v>
      </c>
      <c r="E11" s="21">
        <v>2.5</v>
      </c>
      <c r="F11" s="15">
        <f t="shared" si="3"/>
        <v>2.7122237991327618E-2</v>
      </c>
      <c r="G11" s="20">
        <f t="shared" si="4"/>
        <v>89876.522352019558</v>
      </c>
      <c r="H11" s="18">
        <f t="shared" si="5"/>
        <v>2437.6524290643506</v>
      </c>
      <c r="I11" s="22">
        <f t="shared" si="1"/>
        <v>443288.48068743682</v>
      </c>
      <c r="J11" s="22">
        <f t="shared" si="0"/>
        <v>3047962.7190044769</v>
      </c>
      <c r="K11" s="13">
        <f t="shared" si="2"/>
        <v>33.912779881118624</v>
      </c>
    </row>
    <row r="12" spans="1:22" x14ac:dyDescent="0.25">
      <c r="B12" s="9">
        <v>40</v>
      </c>
      <c r="C12" s="9">
        <v>5</v>
      </c>
      <c r="D12" s="16">
        <v>4.5390770748855213E-3</v>
      </c>
      <c r="E12" s="21">
        <v>2.5</v>
      </c>
      <c r="F12" s="15">
        <f t="shared" si="3"/>
        <v>3.4043078061641405E-2</v>
      </c>
      <c r="G12" s="20">
        <f t="shared" si="4"/>
        <v>87438.8699229552</v>
      </c>
      <c r="H12" s="18">
        <f t="shared" si="5"/>
        <v>2976.6882744088725</v>
      </c>
      <c r="I12" s="22">
        <f t="shared" si="1"/>
        <v>429752.6289287539</v>
      </c>
      <c r="J12" s="22">
        <f t="shared" si="0"/>
        <v>2604674.2383170403</v>
      </c>
      <c r="K12" s="13">
        <f t="shared" si="2"/>
        <v>29.788516715873506</v>
      </c>
    </row>
    <row r="13" spans="1:22" x14ac:dyDescent="0.25">
      <c r="B13" s="9">
        <v>45</v>
      </c>
      <c r="C13" s="9">
        <v>5</v>
      </c>
      <c r="D13" s="16">
        <v>6.0496003511529284E-3</v>
      </c>
      <c r="E13" s="21">
        <v>2.5</v>
      </c>
      <c r="F13" s="15">
        <f t="shared" si="3"/>
        <v>4.5372002633646963E-2</v>
      </c>
      <c r="G13" s="20">
        <f t="shared" si="4"/>
        <v>84462.181648546335</v>
      </c>
      <c r="H13" s="18">
        <f t="shared" si="5"/>
        <v>3832.2183282014125</v>
      </c>
      <c r="I13" s="22">
        <f t="shared" si="1"/>
        <v>412730.36242222815</v>
      </c>
      <c r="J13" s="22">
        <f t="shared" si="0"/>
        <v>2174921.6093882862</v>
      </c>
      <c r="K13" s="13">
        <f t="shared" si="2"/>
        <v>25.750241906351686</v>
      </c>
    </row>
    <row r="14" spans="1:22" x14ac:dyDescent="0.25">
      <c r="B14" s="9">
        <v>50</v>
      </c>
      <c r="C14" s="9">
        <v>5</v>
      </c>
      <c r="D14" s="16">
        <v>8.8856829900349991E-3</v>
      </c>
      <c r="E14" s="21">
        <v>2.5</v>
      </c>
      <c r="F14" s="15">
        <f t="shared" si="3"/>
        <v>6.664262242526249E-2</v>
      </c>
      <c r="G14" s="20">
        <f t="shared" si="4"/>
        <v>80629.963320344919</v>
      </c>
      <c r="H14" s="18">
        <f t="shared" si="5"/>
        <v>5373.3922017205105</v>
      </c>
      <c r="I14" s="22">
        <f t="shared" si="1"/>
        <v>389716.33609742334</v>
      </c>
      <c r="J14" s="22">
        <f t="shared" si="0"/>
        <v>1762191.2469660579</v>
      </c>
      <c r="K14" s="13">
        <f t="shared" si="2"/>
        <v>21.855290197328092</v>
      </c>
    </row>
    <row r="15" spans="1:22" x14ac:dyDescent="0.25">
      <c r="B15" s="9">
        <v>55</v>
      </c>
      <c r="C15" s="9">
        <v>5</v>
      </c>
      <c r="D15" s="16">
        <v>1.2436902072015768E-2</v>
      </c>
      <c r="E15" s="21">
        <v>2.5</v>
      </c>
      <c r="F15" s="15">
        <f t="shared" si="3"/>
        <v>9.3276765540118267E-2</v>
      </c>
      <c r="G15" s="20">
        <f t="shared" si="4"/>
        <v>75256.571118624415</v>
      </c>
      <c r="H15" s="18">
        <f t="shared" si="5"/>
        <v>7019.6895395851652</v>
      </c>
      <c r="I15" s="22">
        <f t="shared" si="1"/>
        <v>358733.63174415921</v>
      </c>
      <c r="J15" s="22">
        <f t="shared" si="0"/>
        <v>1372474.9108686347</v>
      </c>
      <c r="K15" s="13">
        <f t="shared" si="2"/>
        <v>18.237276698472595</v>
      </c>
    </row>
    <row r="16" spans="1:22" x14ac:dyDescent="0.25">
      <c r="B16" s="9">
        <v>60</v>
      </c>
      <c r="C16" s="9">
        <v>5</v>
      </c>
      <c r="D16" s="16">
        <v>1.840205700154357E-2</v>
      </c>
      <c r="E16" s="21">
        <v>2.5</v>
      </c>
      <c r="F16" s="15">
        <f t="shared" si="3"/>
        <v>0.13801542751157678</v>
      </c>
      <c r="G16" s="20">
        <f t="shared" si="4"/>
        <v>68236.881579039255</v>
      </c>
      <c r="H16" s="18">
        <f t="shared" si="5"/>
        <v>9417.7423831879405</v>
      </c>
      <c r="I16" s="22">
        <f t="shared" si="1"/>
        <v>317640.05193722638</v>
      </c>
      <c r="J16" s="22">
        <f t="shared" si="0"/>
        <v>1013741.2791244755</v>
      </c>
      <c r="K16" s="13">
        <f t="shared" si="2"/>
        <v>14.856207606003389</v>
      </c>
      <c r="O16" s="10"/>
      <c r="P16" s="10"/>
      <c r="Q16" s="10"/>
      <c r="R16" s="10"/>
      <c r="S16" s="10"/>
      <c r="T16" s="10"/>
      <c r="U16" s="10"/>
      <c r="V16" s="10"/>
    </row>
    <row r="17" spans="1:11" x14ac:dyDescent="0.25">
      <c r="B17" s="9">
        <v>65</v>
      </c>
      <c r="C17" s="9">
        <v>5</v>
      </c>
      <c r="D17" s="16">
        <v>2.7362483126558191E-2</v>
      </c>
      <c r="E17" s="21">
        <v>2.5</v>
      </c>
      <c r="F17" s="15">
        <f t="shared" si="3"/>
        <v>0.20521862344918643</v>
      </c>
      <c r="G17" s="20">
        <f t="shared" si="4"/>
        <v>58819.139195851312</v>
      </c>
      <c r="H17" s="18">
        <f t="shared" si="5"/>
        <v>12070.782778238692</v>
      </c>
      <c r="I17" s="22">
        <f t="shared" si="1"/>
        <v>263918.73903365986</v>
      </c>
      <c r="J17" s="22">
        <f t="shared" si="0"/>
        <v>696101.22718724911</v>
      </c>
      <c r="K17" s="13">
        <f t="shared" si="2"/>
        <v>11.834604122128111</v>
      </c>
    </row>
    <row r="18" spans="1:11" x14ac:dyDescent="0.25">
      <c r="B18" s="9">
        <v>70</v>
      </c>
      <c r="C18" s="9">
        <v>5</v>
      </c>
      <c r="D18" s="16">
        <v>3.8749040080597999E-2</v>
      </c>
      <c r="E18" s="21">
        <v>2.5</v>
      </c>
      <c r="F18" s="15">
        <f t="shared" si="3"/>
        <v>0.29061780060448494</v>
      </c>
      <c r="G18" s="20">
        <f t="shared" si="4"/>
        <v>46748.356417612624</v>
      </c>
      <c r="H18" s="18">
        <f t="shared" si="5"/>
        <v>13585.904523961139</v>
      </c>
      <c r="I18" s="22">
        <f t="shared" si="1"/>
        <v>199777.02077816028</v>
      </c>
      <c r="J18" s="22">
        <f t="shared" si="0"/>
        <v>432182.48815358931</v>
      </c>
      <c r="K18" s="13">
        <f t="shared" si="2"/>
        <v>9.2448702215927074</v>
      </c>
    </row>
    <row r="19" spans="1:11" x14ac:dyDescent="0.25">
      <c r="B19" s="9">
        <v>75</v>
      </c>
      <c r="C19" s="9">
        <v>5</v>
      </c>
      <c r="D19" s="16">
        <v>6.0398532873487711E-2</v>
      </c>
      <c r="E19" s="21">
        <v>2.5</v>
      </c>
      <c r="F19" s="15">
        <f t="shared" si="3"/>
        <v>0.45298899655115782</v>
      </c>
      <c r="G19" s="20">
        <f t="shared" si="4"/>
        <v>33162.451893651487</v>
      </c>
      <c r="H19" s="18">
        <f t="shared" si="5"/>
        <v>15022.22580648123</v>
      </c>
      <c r="I19" s="22">
        <f t="shared" si="1"/>
        <v>128256.69495205436</v>
      </c>
      <c r="J19" s="22">
        <f>J20+I19</f>
        <v>232405.46737542906</v>
      </c>
      <c r="K19" s="13">
        <f t="shared" si="2"/>
        <v>7.0080905995952616</v>
      </c>
    </row>
    <row r="20" spans="1:11" x14ac:dyDescent="0.25">
      <c r="B20" s="9">
        <v>80</v>
      </c>
      <c r="C20" s="9" t="s">
        <v>68</v>
      </c>
      <c r="D20" s="16">
        <v>0.12516825746451296</v>
      </c>
      <c r="E20" s="21">
        <f>I20/G20</f>
        <v>5.7413161182723256</v>
      </c>
      <c r="F20" s="14">
        <v>1</v>
      </c>
      <c r="G20" s="20">
        <f t="shared" si="4"/>
        <v>18140.226087170257</v>
      </c>
      <c r="H20" s="18">
        <f t="shared" si="5"/>
        <v>18140.226087170257</v>
      </c>
      <c r="I20" s="22">
        <f>(4.769+0.0000536*G20)*G20</f>
        <v>104148.77242337471</v>
      </c>
      <c r="J20" s="22">
        <f>I20</f>
        <v>104148.77242337471</v>
      </c>
      <c r="K20" s="13">
        <f t="shared" si="2"/>
        <v>5.7413161182723256</v>
      </c>
    </row>
    <row r="21" spans="1:11" x14ac:dyDescent="0.25">
      <c r="D21" s="9"/>
      <c r="E21" s="9"/>
      <c r="F21" s="9"/>
      <c r="G21" s="9"/>
      <c r="H21" s="9"/>
    </row>
    <row r="23" spans="1:11" x14ac:dyDescent="0.25">
      <c r="A23" t="s">
        <v>71</v>
      </c>
    </row>
    <row r="24" spans="1:11" ht="21" x14ac:dyDescent="0.35">
      <c r="B24" s="9" t="s">
        <v>58</v>
      </c>
      <c r="C24" s="9" t="s">
        <v>59</v>
      </c>
      <c r="D24" s="10" t="s">
        <v>60</v>
      </c>
      <c r="E24" s="10" t="s">
        <v>61</v>
      </c>
      <c r="F24" s="10" t="s">
        <v>62</v>
      </c>
      <c r="G24" s="10" t="s">
        <v>63</v>
      </c>
      <c r="H24" s="10" t="s">
        <v>64</v>
      </c>
      <c r="I24" s="10" t="s">
        <v>65</v>
      </c>
      <c r="J24" s="10" t="s">
        <v>66</v>
      </c>
      <c r="K24" s="10" t="s">
        <v>67</v>
      </c>
    </row>
    <row r="25" spans="1:11" x14ac:dyDescent="0.25">
      <c r="B25" s="9">
        <v>0</v>
      </c>
      <c r="C25" s="9">
        <v>1</v>
      </c>
      <c r="D25" s="23">
        <v>1.0498104714522625E-2</v>
      </c>
      <c r="E25" s="21">
        <v>0.11</v>
      </c>
      <c r="F25" s="14">
        <v>1.0200000000000001E-2</v>
      </c>
      <c r="G25" s="17">
        <v>100000</v>
      </c>
      <c r="H25" s="8">
        <f>F25*G25</f>
        <v>1020.0000000000001</v>
      </c>
      <c r="I25" s="8">
        <f>C25*G26+E25*H25</f>
        <v>99092.2</v>
      </c>
      <c r="J25">
        <f t="shared" ref="J25:J40" si="6">J26+I25</f>
        <v>7317813.3420410259</v>
      </c>
      <c r="K25" s="25">
        <f>J25/G25</f>
        <v>73.178133420410262</v>
      </c>
    </row>
    <row r="26" spans="1:11" x14ac:dyDescent="0.25">
      <c r="B26" s="9">
        <v>1</v>
      </c>
      <c r="C26" s="9">
        <v>4</v>
      </c>
      <c r="D26" s="23">
        <v>4.5169626758190696E-4</v>
      </c>
      <c r="E26" s="21">
        <v>1.8</v>
      </c>
      <c r="F26" s="15">
        <f>(C26*D26)/1+(C26-E26)*D26</f>
        <v>2.8005168590078235E-3</v>
      </c>
      <c r="G26" s="19">
        <f>G25-H25</f>
        <v>98980</v>
      </c>
      <c r="H26" s="8">
        <f>F26*G26</f>
        <v>277.19515870459435</v>
      </c>
      <c r="I26" s="8">
        <f t="shared" ref="I26:I41" si="7">C26*G27+E26*H26</f>
        <v>395310.17065084988</v>
      </c>
      <c r="J26">
        <f t="shared" si="6"/>
        <v>7218721.1420410257</v>
      </c>
      <c r="K26" s="25">
        <f t="shared" ref="K26:K42" si="8">J26/G26</f>
        <v>72.931108729450656</v>
      </c>
    </row>
    <row r="27" spans="1:11" x14ac:dyDescent="0.25">
      <c r="B27" s="9">
        <v>5</v>
      </c>
      <c r="C27" s="9">
        <v>5</v>
      </c>
      <c r="D27" s="23">
        <v>1.8346745770109484E-4</v>
      </c>
      <c r="E27" s="21">
        <v>2.5</v>
      </c>
      <c r="F27" s="15">
        <f t="shared" ref="F27:F41" si="9">(C27*D27)/1+(C27-E27)*D27</f>
        <v>1.3760059327582112E-3</v>
      </c>
      <c r="G27" s="20">
        <f>G26-H26</f>
        <v>98702.804841295409</v>
      </c>
      <c r="H27" s="8">
        <f>F27*G27</f>
        <v>135.81564504149839</v>
      </c>
      <c r="I27" s="8">
        <f t="shared" si="7"/>
        <v>493174.48509387334</v>
      </c>
      <c r="J27">
        <f t="shared" si="6"/>
        <v>6823410.9713901756</v>
      </c>
      <c r="K27" s="25">
        <f t="shared" si="8"/>
        <v>69.130872039164061</v>
      </c>
    </row>
    <row r="28" spans="1:11" x14ac:dyDescent="0.25">
      <c r="B28" s="9">
        <v>10</v>
      </c>
      <c r="C28" s="9">
        <v>5</v>
      </c>
      <c r="D28" s="23">
        <v>2.3548578334758161E-4</v>
      </c>
      <c r="E28" s="21">
        <v>2.5</v>
      </c>
      <c r="F28" s="15">
        <f t="shared" si="9"/>
        <v>1.7661433751068622E-3</v>
      </c>
      <c r="G28" s="20">
        <f t="shared" ref="G28:G42" si="10">G27-H27</f>
        <v>98566.989196253911</v>
      </c>
      <c r="H28" s="8">
        <f t="shared" ref="H28:H42" si="11">F28*G28</f>
        <v>174.0834349731935</v>
      </c>
      <c r="I28" s="8">
        <f t="shared" si="7"/>
        <v>492399.73739383661</v>
      </c>
      <c r="J28">
        <f t="shared" si="6"/>
        <v>6330236.4862963026</v>
      </c>
      <c r="K28" s="25">
        <f t="shared" si="8"/>
        <v>64.222682846610539</v>
      </c>
    </row>
    <row r="29" spans="1:11" x14ac:dyDescent="0.25">
      <c r="B29" s="9">
        <v>15</v>
      </c>
      <c r="C29" s="9">
        <v>5</v>
      </c>
      <c r="D29" s="23">
        <v>4.5108199763417334E-4</v>
      </c>
      <c r="E29" s="21">
        <v>2.5</v>
      </c>
      <c r="F29" s="15">
        <f t="shared" si="9"/>
        <v>3.3831149822563002E-3</v>
      </c>
      <c r="G29" s="20">
        <f t="shared" si="10"/>
        <v>98392.905761280723</v>
      </c>
      <c r="H29" s="8">
        <f t="shared" si="11"/>
        <v>332.87451362872105</v>
      </c>
      <c r="I29" s="8">
        <f t="shared" si="7"/>
        <v>491132.34252233186</v>
      </c>
      <c r="J29">
        <f t="shared" si="6"/>
        <v>5837836.7489024661</v>
      </c>
      <c r="K29" s="25">
        <f t="shared" si="8"/>
        <v>59.331886823894919</v>
      </c>
    </row>
    <row r="30" spans="1:11" x14ac:dyDescent="0.25">
      <c r="B30" s="9">
        <v>20</v>
      </c>
      <c r="C30" s="9">
        <v>5</v>
      </c>
      <c r="D30" s="23">
        <v>5.3621272219773759E-4</v>
      </c>
      <c r="E30" s="21">
        <v>2.5</v>
      </c>
      <c r="F30" s="15">
        <f t="shared" si="9"/>
        <v>4.0215954164830323E-3</v>
      </c>
      <c r="G30" s="20">
        <f t="shared" si="10"/>
        <v>98060.031247652005</v>
      </c>
      <c r="H30" s="8">
        <f t="shared" si="11"/>
        <v>394.35777220574022</v>
      </c>
      <c r="I30" s="8">
        <f t="shared" si="7"/>
        <v>489314.26180774573</v>
      </c>
      <c r="J30">
        <f t="shared" si="6"/>
        <v>5346704.4063801346</v>
      </c>
      <c r="K30" s="25">
        <f t="shared" si="8"/>
        <v>54.524808307239432</v>
      </c>
    </row>
    <row r="31" spans="1:11" x14ac:dyDescent="0.25">
      <c r="B31" s="9">
        <v>25</v>
      </c>
      <c r="C31" s="9">
        <v>5</v>
      </c>
      <c r="D31" s="23">
        <v>6.5229263162152869E-4</v>
      </c>
      <c r="E31" s="21">
        <v>2.5</v>
      </c>
      <c r="F31" s="15">
        <f t="shared" si="9"/>
        <v>4.8921947371614646E-3</v>
      </c>
      <c r="G31" s="20">
        <f t="shared" si="10"/>
        <v>97665.673475446267</v>
      </c>
      <c r="H31" s="8">
        <f t="shared" si="11"/>
        <v>477.79949377790825</v>
      </c>
      <c r="I31" s="8">
        <f t="shared" si="7"/>
        <v>487133.86864278658</v>
      </c>
      <c r="J31">
        <f t="shared" si="6"/>
        <v>4857390.1445723893</v>
      </c>
      <c r="K31" s="25">
        <f t="shared" si="8"/>
        <v>49.734875844516303</v>
      </c>
    </row>
    <row r="32" spans="1:11" x14ac:dyDescent="0.25">
      <c r="B32" s="9">
        <v>30</v>
      </c>
      <c r="C32" s="9">
        <v>5</v>
      </c>
      <c r="D32" s="23">
        <v>9.045121812583099E-4</v>
      </c>
      <c r="E32" s="21">
        <v>2.5</v>
      </c>
      <c r="F32" s="15">
        <f t="shared" si="9"/>
        <v>6.7838413594373242E-3</v>
      </c>
      <c r="G32" s="20">
        <f t="shared" si="10"/>
        <v>97187.873981668352</v>
      </c>
      <c r="H32" s="8">
        <f t="shared" si="11"/>
        <v>659.30711915262441</v>
      </c>
      <c r="I32" s="8">
        <f t="shared" si="7"/>
        <v>484291.10211046023</v>
      </c>
      <c r="J32">
        <f t="shared" si="6"/>
        <v>4370256.2759296028</v>
      </c>
      <c r="K32" s="25">
        <f t="shared" si="8"/>
        <v>44.967094112521934</v>
      </c>
    </row>
    <row r="33" spans="2:11" x14ac:dyDescent="0.25">
      <c r="B33" s="9">
        <v>35</v>
      </c>
      <c r="C33" s="9">
        <v>5</v>
      </c>
      <c r="D33" s="23">
        <v>1.2647651752657923E-3</v>
      </c>
      <c r="E33" s="21">
        <v>2.5</v>
      </c>
      <c r="F33" s="15">
        <f t="shared" si="9"/>
        <v>9.4857388144934419E-3</v>
      </c>
      <c r="G33" s="20">
        <f t="shared" si="10"/>
        <v>96528.566862515727</v>
      </c>
      <c r="H33" s="8">
        <f t="shared" si="11"/>
        <v>915.6447733951909</v>
      </c>
      <c r="I33" s="8">
        <f t="shared" si="7"/>
        <v>480353.72237909067</v>
      </c>
      <c r="J33">
        <f t="shared" si="6"/>
        <v>3885965.1738191424</v>
      </c>
      <c r="K33" s="25">
        <f t="shared" si="8"/>
        <v>40.25715184763768</v>
      </c>
    </row>
    <row r="34" spans="2:11" x14ac:dyDescent="0.25">
      <c r="B34" s="9">
        <v>40</v>
      </c>
      <c r="C34" s="9">
        <v>5</v>
      </c>
      <c r="D34" s="23">
        <v>2.0670120898100171E-3</v>
      </c>
      <c r="E34" s="21">
        <v>2.5</v>
      </c>
      <c r="F34" s="15">
        <f t="shared" si="9"/>
        <v>1.5502590673575128E-2</v>
      </c>
      <c r="G34" s="20">
        <f t="shared" si="10"/>
        <v>95612.922089120533</v>
      </c>
      <c r="H34" s="8">
        <f t="shared" si="11"/>
        <v>1482.2479942520654</v>
      </c>
      <c r="I34" s="8">
        <f t="shared" si="7"/>
        <v>474358.99045997253</v>
      </c>
      <c r="J34">
        <f t="shared" si="6"/>
        <v>3405611.4514400517</v>
      </c>
      <c r="K34" s="25">
        <f t="shared" si="8"/>
        <v>35.618736223391345</v>
      </c>
    </row>
    <row r="35" spans="2:11" x14ac:dyDescent="0.25">
      <c r="B35" s="9">
        <v>45</v>
      </c>
      <c r="C35" s="9">
        <v>5</v>
      </c>
      <c r="D35" s="23">
        <v>2.9150792472745863E-3</v>
      </c>
      <c r="E35" s="21">
        <v>2.5</v>
      </c>
      <c r="F35" s="15">
        <f t="shared" si="9"/>
        <v>2.1863094354559399E-2</v>
      </c>
      <c r="G35" s="20">
        <f t="shared" si="10"/>
        <v>94130.674094868475</v>
      </c>
      <c r="H35" s="8">
        <f t="shared" si="11"/>
        <v>2057.9878093943894</v>
      </c>
      <c r="I35" s="8">
        <f t="shared" si="7"/>
        <v>465508.40095085645</v>
      </c>
      <c r="J35">
        <f t="shared" si="6"/>
        <v>2931252.4609800791</v>
      </c>
      <c r="K35" s="25">
        <f t="shared" si="8"/>
        <v>31.140247205983581</v>
      </c>
    </row>
    <row r="36" spans="2:11" x14ac:dyDescent="0.25">
      <c r="B36" s="9">
        <v>50</v>
      </c>
      <c r="C36" s="9">
        <v>5</v>
      </c>
      <c r="D36" s="23">
        <v>4.7029491623832376E-3</v>
      </c>
      <c r="E36" s="21">
        <v>2.5</v>
      </c>
      <c r="F36" s="15">
        <f t="shared" si="9"/>
        <v>3.5272118717874279E-2</v>
      </c>
      <c r="G36" s="20">
        <f t="shared" si="10"/>
        <v>92072.68628547409</v>
      </c>
      <c r="H36" s="8">
        <f t="shared" si="11"/>
        <v>3247.5987213348371</v>
      </c>
      <c r="I36" s="8">
        <f t="shared" si="7"/>
        <v>452244.43462403334</v>
      </c>
      <c r="J36">
        <f t="shared" si="6"/>
        <v>2465744.0600292226</v>
      </c>
      <c r="K36" s="25">
        <f t="shared" si="8"/>
        <v>26.780407518296037</v>
      </c>
    </row>
    <row r="37" spans="2:11" x14ac:dyDescent="0.25">
      <c r="B37" s="9">
        <v>55</v>
      </c>
      <c r="C37" s="9">
        <v>5</v>
      </c>
      <c r="D37" s="23">
        <v>6.9372500863322971E-3</v>
      </c>
      <c r="E37" s="21">
        <v>2.5</v>
      </c>
      <c r="F37" s="15">
        <f t="shared" si="9"/>
        <v>5.2029375647492229E-2</v>
      </c>
      <c r="G37" s="20">
        <f t="shared" si="10"/>
        <v>88825.087564139249</v>
      </c>
      <c r="H37" s="8">
        <f t="shared" si="11"/>
        <v>4621.5138477959918</v>
      </c>
      <c r="I37" s="8">
        <f t="shared" si="7"/>
        <v>432571.6532012063</v>
      </c>
      <c r="J37">
        <f t="shared" si="6"/>
        <v>2013499.6254051893</v>
      </c>
      <c r="K37" s="25">
        <f t="shared" si="8"/>
        <v>22.668141181974875</v>
      </c>
    </row>
    <row r="38" spans="2:11" x14ac:dyDescent="0.25">
      <c r="B38" s="9">
        <v>60</v>
      </c>
      <c r="C38" s="9">
        <v>5</v>
      </c>
      <c r="D38" s="23">
        <v>1.0358202144649782E-2</v>
      </c>
      <c r="E38" s="21">
        <v>2.5</v>
      </c>
      <c r="F38" s="15">
        <f t="shared" si="9"/>
        <v>7.7686516084873369E-2</v>
      </c>
      <c r="G38" s="20">
        <f t="shared" si="10"/>
        <v>84203.573716343264</v>
      </c>
      <c r="H38" s="8">
        <f t="shared" si="11"/>
        <v>6541.4822839185217</v>
      </c>
      <c r="I38" s="8">
        <f t="shared" si="7"/>
        <v>404664.16287191998</v>
      </c>
      <c r="J38">
        <f t="shared" si="6"/>
        <v>1580927.972203983</v>
      </c>
      <c r="K38" s="25">
        <f t="shared" si="8"/>
        <v>18.775069779456842</v>
      </c>
    </row>
    <row r="39" spans="2:11" x14ac:dyDescent="0.25">
      <c r="B39" s="9">
        <v>65</v>
      </c>
      <c r="C39" s="9">
        <v>5</v>
      </c>
      <c r="D39" s="23">
        <v>1.6202281570356449E-2</v>
      </c>
      <c r="E39" s="21">
        <v>2.5</v>
      </c>
      <c r="F39" s="15">
        <f t="shared" si="9"/>
        <v>0.12151711177767335</v>
      </c>
      <c r="G39" s="20">
        <f t="shared" si="10"/>
        <v>77662.091432424742</v>
      </c>
      <c r="H39" s="8">
        <f t="shared" si="11"/>
        <v>9437.2730454818447</v>
      </c>
      <c r="I39" s="8">
        <f t="shared" si="7"/>
        <v>364717.27454841911</v>
      </c>
      <c r="J39">
        <f t="shared" si="6"/>
        <v>1176263.809332063</v>
      </c>
      <c r="K39" s="25">
        <f t="shared" si="8"/>
        <v>15.145919812828533</v>
      </c>
    </row>
    <row r="40" spans="2:11" x14ac:dyDescent="0.25">
      <c r="B40" s="9">
        <v>70</v>
      </c>
      <c r="C40" s="9">
        <v>5</v>
      </c>
      <c r="D40" s="23">
        <v>2.4769350333566739E-2</v>
      </c>
      <c r="E40" s="21">
        <v>2.5</v>
      </c>
      <c r="F40" s="15">
        <f t="shared" si="9"/>
        <v>0.18577012750175054</v>
      </c>
      <c r="G40" s="20">
        <f t="shared" si="10"/>
        <v>68224.818386942905</v>
      </c>
      <c r="H40" s="8">
        <f t="shared" si="11"/>
        <v>12674.133210526157</v>
      </c>
      <c r="I40" s="8">
        <f t="shared" si="7"/>
        <v>309438.75890839915</v>
      </c>
      <c r="J40">
        <f t="shared" si="6"/>
        <v>811546.5347836439</v>
      </c>
      <c r="K40" s="25">
        <f t="shared" si="8"/>
        <v>11.895180580487414</v>
      </c>
    </row>
    <row r="41" spans="2:11" x14ac:dyDescent="0.25">
      <c r="B41" s="9">
        <v>75</v>
      </c>
      <c r="C41" s="9">
        <v>5</v>
      </c>
      <c r="D41" s="23">
        <v>4.0099701043060036E-2</v>
      </c>
      <c r="E41" s="21">
        <v>2.5</v>
      </c>
      <c r="F41" s="15">
        <f t="shared" si="9"/>
        <v>0.30074775782295027</v>
      </c>
      <c r="G41" s="20">
        <f t="shared" si="10"/>
        <v>55550.685176416751</v>
      </c>
      <c r="H41" s="8">
        <f t="shared" si="11"/>
        <v>16706.744012335937</v>
      </c>
      <c r="I41" s="8">
        <f t="shared" si="7"/>
        <v>235986.56585124391</v>
      </c>
      <c r="J41">
        <f>J42+I41</f>
        <v>502107.77587524476</v>
      </c>
      <c r="K41" s="25">
        <f t="shared" si="8"/>
        <v>9.038732362718136</v>
      </c>
    </row>
    <row r="42" spans="2:11" x14ac:dyDescent="0.25">
      <c r="B42" s="9">
        <v>80</v>
      </c>
      <c r="C42" s="9" t="s">
        <v>68</v>
      </c>
      <c r="D42" s="23">
        <v>0.10118397406533</v>
      </c>
      <c r="E42" s="21">
        <f>I42/G42</f>
        <v>6.8510352463947317</v>
      </c>
      <c r="F42" s="14">
        <v>1</v>
      </c>
      <c r="G42" s="20">
        <f t="shared" si="10"/>
        <v>38843.94116408081</v>
      </c>
      <c r="H42" s="8">
        <f t="shared" si="11"/>
        <v>38843.94116408081</v>
      </c>
      <c r="I42" s="8">
        <f>(4.769+0.0000536*G42)*G42</f>
        <v>266121.21002400084</v>
      </c>
      <c r="J42">
        <f>I42</f>
        <v>266121.21002400084</v>
      </c>
      <c r="K42" s="25">
        <f t="shared" si="8"/>
        <v>6.8510352463947317</v>
      </c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6C75E-8AC5-4894-B7A3-6F36402972B4}">
  <dimension ref="A1:J19"/>
  <sheetViews>
    <sheetView workbookViewId="0">
      <selection activeCell="I2" sqref="I2:I19"/>
    </sheetView>
  </sheetViews>
  <sheetFormatPr defaultRowHeight="15" x14ac:dyDescent="0.25"/>
  <cols>
    <col min="3" max="3" width="9.5703125" bestFit="1" customWidth="1"/>
    <col min="6" max="6" width="11.5703125" bestFit="1" customWidth="1"/>
  </cols>
  <sheetData>
    <row r="1" spans="1:10" ht="21" x14ac:dyDescent="0.35">
      <c r="A1" s="9" t="s">
        <v>58</v>
      </c>
      <c r="B1" s="9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0" t="s">
        <v>66</v>
      </c>
      <c r="J1" s="10" t="s">
        <v>67</v>
      </c>
    </row>
    <row r="2" spans="1:10" x14ac:dyDescent="0.25">
      <c r="A2">
        <v>0</v>
      </c>
      <c r="B2">
        <v>1</v>
      </c>
      <c r="C2" s="26">
        <v>1.2458726054045906E-2</v>
      </c>
      <c r="D2" s="3">
        <v>0.11</v>
      </c>
      <c r="E2" s="24">
        <v>1.24E-2</v>
      </c>
      <c r="F2" s="8">
        <v>100000</v>
      </c>
      <c r="G2" s="8">
        <v>1240</v>
      </c>
      <c r="H2" s="8">
        <v>98896.4</v>
      </c>
      <c r="I2" s="8">
        <v>6407971.9358307887</v>
      </c>
      <c r="J2" s="25">
        <v>64.079719358307884</v>
      </c>
    </row>
    <row r="3" spans="1:10" x14ac:dyDescent="0.25">
      <c r="A3">
        <v>1</v>
      </c>
      <c r="B3">
        <v>4</v>
      </c>
      <c r="C3" s="26">
        <v>4.8064689417286324E-4</v>
      </c>
      <c r="D3" s="3">
        <v>1.8</v>
      </c>
      <c r="E3" s="24">
        <v>2.9800107438717523E-3</v>
      </c>
      <c r="F3" s="8">
        <v>98760</v>
      </c>
      <c r="G3" s="8">
        <v>294.30586106477426</v>
      </c>
      <c r="H3" s="8">
        <v>394392.5271056575</v>
      </c>
      <c r="I3" s="8">
        <v>6309075.5358307883</v>
      </c>
      <c r="J3" s="25">
        <v>63.882903359971529</v>
      </c>
    </row>
    <row r="4" spans="1:10" x14ac:dyDescent="0.25">
      <c r="A4">
        <v>5</v>
      </c>
      <c r="B4">
        <v>5</v>
      </c>
      <c r="C4" s="26">
        <v>2.1598331944209847E-4</v>
      </c>
      <c r="D4" s="3">
        <v>2.5</v>
      </c>
      <c r="E4" s="24">
        <v>1.6198748958157387E-3</v>
      </c>
      <c r="F4" s="8">
        <v>98465.694138935229</v>
      </c>
      <c r="G4" s="8">
        <v>159.50210603473209</v>
      </c>
      <c r="H4" s="8">
        <v>491929.71542958933</v>
      </c>
      <c r="I4" s="8">
        <v>5914683.0087251309</v>
      </c>
      <c r="J4" s="25">
        <v>60.068464051850434</v>
      </c>
    </row>
    <row r="5" spans="1:10" x14ac:dyDescent="0.25">
      <c r="A5">
        <v>10</v>
      </c>
      <c r="B5">
        <v>5</v>
      </c>
      <c r="C5" s="26">
        <v>3.3194743079732541E-4</v>
      </c>
      <c r="D5" s="3">
        <v>2.5</v>
      </c>
      <c r="E5" s="24">
        <v>2.4896057309799404E-3</v>
      </c>
      <c r="F5" s="8">
        <v>98306.192032900493</v>
      </c>
      <c r="G5" s="8">
        <v>244.74365907592363</v>
      </c>
      <c r="H5" s="8">
        <v>490919.10101681272</v>
      </c>
      <c r="I5" s="8">
        <v>5422753.2932955418</v>
      </c>
      <c r="J5" s="25">
        <v>55.161869065996264</v>
      </c>
    </row>
    <row r="6" spans="1:10" x14ac:dyDescent="0.25">
      <c r="A6">
        <v>15</v>
      </c>
      <c r="B6">
        <v>5</v>
      </c>
      <c r="C6" s="26">
        <v>2.1198713595142024E-3</v>
      </c>
      <c r="D6" s="3">
        <v>2.5</v>
      </c>
      <c r="E6" s="24">
        <v>1.5899035196356517E-2</v>
      </c>
      <c r="F6" s="8">
        <v>98061.448373824576</v>
      </c>
      <c r="G6" s="8">
        <v>1559.0824191011345</v>
      </c>
      <c r="H6" s="8">
        <v>486409.53582137002</v>
      </c>
      <c r="I6" s="8">
        <v>4931834.1922787288</v>
      </c>
      <c r="J6" s="25">
        <v>50.293303577139262</v>
      </c>
    </row>
    <row r="7" spans="1:10" x14ac:dyDescent="0.25">
      <c r="A7">
        <v>20</v>
      </c>
      <c r="B7">
        <v>5</v>
      </c>
      <c r="C7" s="26">
        <v>3.1366360552418106E-3</v>
      </c>
      <c r="D7" s="3">
        <v>2.5</v>
      </c>
      <c r="E7" s="24">
        <v>2.352477041431358E-2</v>
      </c>
      <c r="F7" s="8">
        <v>96502.365954723442</v>
      </c>
      <c r="G7" s="8">
        <v>2270.1960035229399</v>
      </c>
      <c r="H7" s="8">
        <v>476836.33976480982</v>
      </c>
      <c r="I7" s="8">
        <v>4445424.656457359</v>
      </c>
      <c r="J7" s="25">
        <v>46.065447333623339</v>
      </c>
    </row>
    <row r="8" spans="1:10" x14ac:dyDescent="0.25">
      <c r="A8">
        <v>25</v>
      </c>
      <c r="B8">
        <v>5</v>
      </c>
      <c r="C8" s="26">
        <v>3.0582571625173676E-3</v>
      </c>
      <c r="D8" s="3">
        <v>2.5</v>
      </c>
      <c r="E8" s="24">
        <v>2.2936928718880256E-2</v>
      </c>
      <c r="F8" s="8">
        <v>94232.1699512005</v>
      </c>
      <c r="G8" s="8">
        <v>2161.3965651960957</v>
      </c>
      <c r="H8" s="8">
        <v>465757.35834301228</v>
      </c>
      <c r="I8" s="8">
        <v>3968588.3166925488</v>
      </c>
      <c r="J8" s="25">
        <v>42.115005085288175</v>
      </c>
    </row>
    <row r="9" spans="1:10" x14ac:dyDescent="0.25">
      <c r="A9">
        <v>30</v>
      </c>
      <c r="B9">
        <v>5</v>
      </c>
      <c r="C9" s="26">
        <v>3.177629488401652E-3</v>
      </c>
      <c r="D9" s="3">
        <v>2.5</v>
      </c>
      <c r="E9" s="24">
        <v>2.3832221163012392E-2</v>
      </c>
      <c r="F9" s="8">
        <v>92070.77338600441</v>
      </c>
      <c r="G9" s="8">
        <v>2194.2510339848523</v>
      </c>
      <c r="H9" s="8">
        <v>454868.2393450599</v>
      </c>
      <c r="I9" s="8">
        <v>3502830.9583495366</v>
      </c>
      <c r="J9" s="25">
        <v>38.044982457831715</v>
      </c>
    </row>
    <row r="10" spans="1:10" x14ac:dyDescent="0.25">
      <c r="A10">
        <v>35</v>
      </c>
      <c r="B10">
        <v>5</v>
      </c>
      <c r="C10" s="26">
        <v>3.616298398843682E-3</v>
      </c>
      <c r="D10" s="3">
        <v>2.5</v>
      </c>
      <c r="E10" s="24">
        <v>2.7122237991327618E-2</v>
      </c>
      <c r="F10" s="8">
        <v>89876.522352019558</v>
      </c>
      <c r="G10" s="8">
        <v>2437.6524290643506</v>
      </c>
      <c r="H10" s="8">
        <v>443288.48068743682</v>
      </c>
      <c r="I10" s="8">
        <v>3047962.7190044769</v>
      </c>
      <c r="J10" s="25">
        <v>33.912779881118624</v>
      </c>
    </row>
    <row r="11" spans="1:10" x14ac:dyDescent="0.25">
      <c r="A11">
        <v>40</v>
      </c>
      <c r="B11">
        <v>5</v>
      </c>
      <c r="C11" s="26">
        <v>4.5390770748855213E-3</v>
      </c>
      <c r="D11" s="3">
        <v>2.5</v>
      </c>
      <c r="E11" s="24">
        <v>3.4043078061641405E-2</v>
      </c>
      <c r="F11" s="8">
        <v>87438.8699229552</v>
      </c>
      <c r="G11" s="8">
        <v>2976.6882744088725</v>
      </c>
      <c r="H11" s="8">
        <v>429752.6289287539</v>
      </c>
      <c r="I11" s="8">
        <v>2604674.2383170403</v>
      </c>
      <c r="J11" s="25">
        <v>29.788516715873506</v>
      </c>
    </row>
    <row r="12" spans="1:10" x14ac:dyDescent="0.25">
      <c r="A12">
        <v>45</v>
      </c>
      <c r="B12">
        <v>5</v>
      </c>
      <c r="C12" s="26">
        <v>6.0496003511529284E-3</v>
      </c>
      <c r="D12" s="3">
        <v>2.5</v>
      </c>
      <c r="E12" s="24">
        <v>4.5372002633646963E-2</v>
      </c>
      <c r="F12" s="8">
        <v>84462.181648546335</v>
      </c>
      <c r="G12" s="8">
        <v>3832.2183282014125</v>
      </c>
      <c r="H12" s="8">
        <v>412730.36242222815</v>
      </c>
      <c r="I12" s="8">
        <v>2174921.6093882862</v>
      </c>
      <c r="J12" s="25">
        <v>25.750241906351686</v>
      </c>
    </row>
    <row r="13" spans="1:10" x14ac:dyDescent="0.25">
      <c r="A13">
        <v>50</v>
      </c>
      <c r="B13">
        <v>5</v>
      </c>
      <c r="C13" s="26">
        <v>8.8856829900349991E-3</v>
      </c>
      <c r="D13" s="3">
        <v>2.5</v>
      </c>
      <c r="E13" s="24">
        <v>6.664262242526249E-2</v>
      </c>
      <c r="F13" s="8">
        <v>80629.963320344919</v>
      </c>
      <c r="G13" s="8">
        <v>5373.3922017205105</v>
      </c>
      <c r="H13" s="8">
        <v>389716.33609742334</v>
      </c>
      <c r="I13" s="8">
        <v>1762191.2469660579</v>
      </c>
      <c r="J13" s="25">
        <v>21.855290197328092</v>
      </c>
    </row>
    <row r="14" spans="1:10" x14ac:dyDescent="0.25">
      <c r="A14">
        <v>55</v>
      </c>
      <c r="B14">
        <v>5</v>
      </c>
      <c r="C14" s="26">
        <v>1.2436902072015768E-2</v>
      </c>
      <c r="D14" s="3">
        <v>2.5</v>
      </c>
      <c r="E14" s="24">
        <v>9.3276765540118267E-2</v>
      </c>
      <c r="F14" s="8">
        <v>75256.571118624415</v>
      </c>
      <c r="G14" s="8">
        <v>7019.6895395851652</v>
      </c>
      <c r="H14" s="8">
        <v>358733.63174415921</v>
      </c>
      <c r="I14" s="8">
        <v>1372474.9108686347</v>
      </c>
      <c r="J14" s="25">
        <v>18.237276698472595</v>
      </c>
    </row>
    <row r="15" spans="1:10" x14ac:dyDescent="0.25">
      <c r="A15">
        <v>60</v>
      </c>
      <c r="B15">
        <v>5</v>
      </c>
      <c r="C15" s="26">
        <v>1.840205700154357E-2</v>
      </c>
      <c r="D15" s="3">
        <v>2.5</v>
      </c>
      <c r="E15" s="24">
        <v>0.13801542751157678</v>
      </c>
      <c r="F15" s="8">
        <v>68236.881579039255</v>
      </c>
      <c r="G15" s="8">
        <v>9417.7423831879405</v>
      </c>
      <c r="H15" s="8">
        <v>317640.05193722638</v>
      </c>
      <c r="I15" s="8">
        <v>1013741.2791244755</v>
      </c>
      <c r="J15" s="25">
        <v>14.856207606003389</v>
      </c>
    </row>
    <row r="16" spans="1:10" x14ac:dyDescent="0.25">
      <c r="A16">
        <v>65</v>
      </c>
      <c r="B16">
        <v>5</v>
      </c>
      <c r="C16" s="26">
        <v>2.7362483126558191E-2</v>
      </c>
      <c r="D16" s="3">
        <v>2.5</v>
      </c>
      <c r="E16" s="24">
        <v>0.20521862344918643</v>
      </c>
      <c r="F16" s="8">
        <v>58819.139195851312</v>
      </c>
      <c r="G16" s="8">
        <v>12070.782778238692</v>
      </c>
      <c r="H16" s="8">
        <v>263918.73903365986</v>
      </c>
      <c r="I16" s="8">
        <v>696101.22718724911</v>
      </c>
      <c r="J16" s="25">
        <v>11.834604122128111</v>
      </c>
    </row>
    <row r="17" spans="1:10" x14ac:dyDescent="0.25">
      <c r="A17">
        <v>70</v>
      </c>
      <c r="B17">
        <v>5</v>
      </c>
      <c r="C17" s="26">
        <v>3.8749040080597999E-2</v>
      </c>
      <c r="D17" s="3">
        <v>2.5</v>
      </c>
      <c r="E17" s="24">
        <v>0.29061780060448494</v>
      </c>
      <c r="F17" s="8">
        <v>46748.356417612624</v>
      </c>
      <c r="G17" s="8">
        <v>13585.904523961139</v>
      </c>
      <c r="H17" s="8">
        <v>199777.02077816028</v>
      </c>
      <c r="I17" s="8">
        <v>432182.48815358931</v>
      </c>
      <c r="J17" s="25">
        <v>9.2448702215927074</v>
      </c>
    </row>
    <row r="18" spans="1:10" x14ac:dyDescent="0.25">
      <c r="A18">
        <v>75</v>
      </c>
      <c r="B18">
        <v>5</v>
      </c>
      <c r="C18" s="26">
        <v>6.0398532873487711E-2</v>
      </c>
      <c r="D18" s="3">
        <v>2.5</v>
      </c>
      <c r="E18" s="24">
        <v>0.45298899655115782</v>
      </c>
      <c r="F18" s="8">
        <v>33162.451893651487</v>
      </c>
      <c r="G18" s="8">
        <v>15022.22580648123</v>
      </c>
      <c r="H18" s="8">
        <v>128256.69495205436</v>
      </c>
      <c r="I18" s="8">
        <v>232405.46737542906</v>
      </c>
      <c r="J18" s="25">
        <v>7.0080905995952616</v>
      </c>
    </row>
    <row r="19" spans="1:10" x14ac:dyDescent="0.25">
      <c r="A19">
        <v>80</v>
      </c>
      <c r="B19" s="11" t="s">
        <v>68</v>
      </c>
      <c r="C19" s="26">
        <v>0.12516825746451296</v>
      </c>
      <c r="D19" s="3">
        <v>5.7413161182723256</v>
      </c>
      <c r="E19" s="24">
        <v>1</v>
      </c>
      <c r="F19" s="8">
        <v>18140.226087170257</v>
      </c>
      <c r="G19" s="8">
        <v>18140.226087170257</v>
      </c>
      <c r="H19" s="8">
        <v>104148.77242337471</v>
      </c>
      <c r="I19" s="8">
        <v>104148.77242337471</v>
      </c>
      <c r="J19" s="25">
        <v>5.7413161182723256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9EA5A-3B65-4F29-A306-48C090572A68}">
  <dimension ref="A1:J19"/>
  <sheetViews>
    <sheetView workbookViewId="0">
      <selection activeCell="A21" sqref="A21"/>
    </sheetView>
  </sheetViews>
  <sheetFormatPr defaultRowHeight="15" x14ac:dyDescent="0.25"/>
  <cols>
    <col min="3" max="3" width="9.5703125" bestFit="1" customWidth="1"/>
    <col min="6" max="6" width="12.5703125" bestFit="1" customWidth="1"/>
    <col min="7" max="7" width="10.5703125" bestFit="1" customWidth="1"/>
    <col min="9" max="9" width="12.5703125" bestFit="1" customWidth="1"/>
  </cols>
  <sheetData>
    <row r="1" spans="1:10" ht="21" x14ac:dyDescent="0.35">
      <c r="A1" s="9" t="s">
        <v>58</v>
      </c>
      <c r="B1" s="9" t="s">
        <v>59</v>
      </c>
      <c r="C1" s="10" t="s">
        <v>60</v>
      </c>
      <c r="D1" s="10" t="s">
        <v>61</v>
      </c>
      <c r="E1" s="10" t="s">
        <v>62</v>
      </c>
      <c r="F1" s="10" t="s">
        <v>63</v>
      </c>
      <c r="G1" s="10" t="s">
        <v>64</v>
      </c>
      <c r="H1" s="10" t="s">
        <v>65</v>
      </c>
      <c r="I1" s="10" t="s">
        <v>66</v>
      </c>
      <c r="J1" s="10" t="s">
        <v>67</v>
      </c>
    </row>
    <row r="2" spans="1:10" x14ac:dyDescent="0.25">
      <c r="A2">
        <v>0</v>
      </c>
      <c r="B2">
        <v>1</v>
      </c>
      <c r="C2" s="26">
        <v>1.0498104714522625E-2</v>
      </c>
      <c r="D2" s="3">
        <v>0.11</v>
      </c>
      <c r="E2" s="24">
        <v>1.0200000000000001E-2</v>
      </c>
      <c r="F2" s="8">
        <v>100000</v>
      </c>
      <c r="G2" s="8">
        <v>1020.0000000000001</v>
      </c>
      <c r="H2" s="8">
        <v>99092.2</v>
      </c>
      <c r="I2" s="8">
        <v>7317813.3420410259</v>
      </c>
      <c r="J2" s="25">
        <v>73.178133420410262</v>
      </c>
    </row>
    <row r="3" spans="1:10" x14ac:dyDescent="0.25">
      <c r="A3">
        <v>1</v>
      </c>
      <c r="B3">
        <v>4</v>
      </c>
      <c r="C3" s="26">
        <v>4.5169626758190696E-4</v>
      </c>
      <c r="D3" s="3">
        <v>1.8</v>
      </c>
      <c r="E3" s="24">
        <v>2.8005168590078235E-3</v>
      </c>
      <c r="F3" s="8">
        <v>98980</v>
      </c>
      <c r="G3" s="8">
        <v>277.19515870459435</v>
      </c>
      <c r="H3" s="8">
        <v>395310.17065084988</v>
      </c>
      <c r="I3" s="8">
        <v>7218721.1420410257</v>
      </c>
      <c r="J3" s="25">
        <v>72.931108729450656</v>
      </c>
    </row>
    <row r="4" spans="1:10" x14ac:dyDescent="0.25">
      <c r="A4">
        <v>5</v>
      </c>
      <c r="B4">
        <v>5</v>
      </c>
      <c r="C4" s="26">
        <v>1.8346745770109484E-4</v>
      </c>
      <c r="D4" s="3">
        <v>2.5</v>
      </c>
      <c r="E4" s="24">
        <v>1.3760059327582112E-3</v>
      </c>
      <c r="F4" s="8">
        <v>98702.804841295409</v>
      </c>
      <c r="G4" s="8">
        <v>135.81564504149839</v>
      </c>
      <c r="H4" s="8">
        <v>493174.48509387334</v>
      </c>
      <c r="I4" s="8">
        <v>6823410.9713901756</v>
      </c>
      <c r="J4" s="25">
        <v>69.130872039164061</v>
      </c>
    </row>
    <row r="5" spans="1:10" x14ac:dyDescent="0.25">
      <c r="A5">
        <v>10</v>
      </c>
      <c r="B5">
        <v>5</v>
      </c>
      <c r="C5" s="26">
        <v>2.3548578334758161E-4</v>
      </c>
      <c r="D5" s="3">
        <v>2.5</v>
      </c>
      <c r="E5" s="24">
        <v>1.7661433751068622E-3</v>
      </c>
      <c r="F5" s="8">
        <v>98566.989196253911</v>
      </c>
      <c r="G5" s="8">
        <v>174.0834349731935</v>
      </c>
      <c r="H5" s="8">
        <v>492399.73739383661</v>
      </c>
      <c r="I5" s="8">
        <v>6330236.4862963026</v>
      </c>
      <c r="J5" s="25">
        <v>64.222682846610539</v>
      </c>
    </row>
    <row r="6" spans="1:10" x14ac:dyDescent="0.25">
      <c r="A6">
        <v>15</v>
      </c>
      <c r="B6">
        <v>5</v>
      </c>
      <c r="C6" s="26">
        <v>4.5108199763417334E-4</v>
      </c>
      <c r="D6" s="3">
        <v>2.5</v>
      </c>
      <c r="E6" s="24">
        <v>3.3831149822563002E-3</v>
      </c>
      <c r="F6" s="8">
        <v>98392.905761280723</v>
      </c>
      <c r="G6" s="8">
        <v>332.87451362872105</v>
      </c>
      <c r="H6" s="8">
        <v>491132.34252233186</v>
      </c>
      <c r="I6" s="8">
        <v>5837836.7489024661</v>
      </c>
      <c r="J6" s="25">
        <v>59.331886823894919</v>
      </c>
    </row>
    <row r="7" spans="1:10" x14ac:dyDescent="0.25">
      <c r="A7">
        <v>20</v>
      </c>
      <c r="B7">
        <v>5</v>
      </c>
      <c r="C7" s="26">
        <v>5.3621272219773759E-4</v>
      </c>
      <c r="D7" s="3">
        <v>2.5</v>
      </c>
      <c r="E7" s="24">
        <v>4.0215954164830323E-3</v>
      </c>
      <c r="F7" s="8">
        <v>98060.031247652005</v>
      </c>
      <c r="G7" s="8">
        <v>394.35777220574022</v>
      </c>
      <c r="H7" s="8">
        <v>489314.26180774573</v>
      </c>
      <c r="I7" s="8">
        <v>5346704.4063801346</v>
      </c>
      <c r="J7" s="25">
        <v>54.524808307239432</v>
      </c>
    </row>
    <row r="8" spans="1:10" x14ac:dyDescent="0.25">
      <c r="A8">
        <v>25</v>
      </c>
      <c r="B8">
        <v>5</v>
      </c>
      <c r="C8" s="26">
        <v>6.5229263162152869E-4</v>
      </c>
      <c r="D8" s="3">
        <v>2.5</v>
      </c>
      <c r="E8" s="24">
        <v>4.8921947371614646E-3</v>
      </c>
      <c r="F8" s="8">
        <v>97665.673475446267</v>
      </c>
      <c r="G8" s="8">
        <v>477.79949377790825</v>
      </c>
      <c r="H8" s="8">
        <v>487133.86864278658</v>
      </c>
      <c r="I8" s="8">
        <v>4857390.1445723893</v>
      </c>
      <c r="J8" s="25">
        <v>49.734875844516303</v>
      </c>
    </row>
    <row r="9" spans="1:10" x14ac:dyDescent="0.25">
      <c r="A9">
        <v>30</v>
      </c>
      <c r="B9">
        <v>5</v>
      </c>
      <c r="C9" s="26">
        <v>9.045121812583099E-4</v>
      </c>
      <c r="D9" s="3">
        <v>2.5</v>
      </c>
      <c r="E9" s="24">
        <v>6.7838413594373242E-3</v>
      </c>
      <c r="F9" s="8">
        <v>97187.873981668352</v>
      </c>
      <c r="G9" s="8">
        <v>659.30711915262441</v>
      </c>
      <c r="H9" s="8">
        <v>484291.10211046023</v>
      </c>
      <c r="I9" s="8">
        <v>4370256.2759296028</v>
      </c>
      <c r="J9" s="25">
        <v>44.967094112521934</v>
      </c>
    </row>
    <row r="10" spans="1:10" x14ac:dyDescent="0.25">
      <c r="A10">
        <v>35</v>
      </c>
      <c r="B10">
        <v>5</v>
      </c>
      <c r="C10" s="26">
        <v>1.2647651752657923E-3</v>
      </c>
      <c r="D10" s="3">
        <v>2.5</v>
      </c>
      <c r="E10" s="24">
        <v>9.4857388144934419E-3</v>
      </c>
      <c r="F10" s="8">
        <v>96528.566862515727</v>
      </c>
      <c r="G10" s="8">
        <v>915.6447733951909</v>
      </c>
      <c r="H10" s="8">
        <v>480353.72237909067</v>
      </c>
      <c r="I10" s="8">
        <v>3885965.1738191424</v>
      </c>
      <c r="J10" s="25">
        <v>40.25715184763768</v>
      </c>
    </row>
    <row r="11" spans="1:10" x14ac:dyDescent="0.25">
      <c r="A11">
        <v>40</v>
      </c>
      <c r="B11">
        <v>5</v>
      </c>
      <c r="C11" s="26">
        <v>2.0670120898100171E-3</v>
      </c>
      <c r="D11" s="3">
        <v>2.5</v>
      </c>
      <c r="E11" s="24">
        <v>1.5502590673575128E-2</v>
      </c>
      <c r="F11" s="8">
        <v>95612.922089120533</v>
      </c>
      <c r="G11" s="8">
        <v>1482.2479942520654</v>
      </c>
      <c r="H11" s="8">
        <v>474358.99045997253</v>
      </c>
      <c r="I11" s="8">
        <v>3405611.4514400517</v>
      </c>
      <c r="J11" s="25">
        <v>35.618736223391345</v>
      </c>
    </row>
    <row r="12" spans="1:10" x14ac:dyDescent="0.25">
      <c r="A12">
        <v>45</v>
      </c>
      <c r="B12">
        <v>5</v>
      </c>
      <c r="C12" s="26">
        <v>2.9150792472745863E-3</v>
      </c>
      <c r="D12" s="3">
        <v>2.5</v>
      </c>
      <c r="E12" s="24">
        <v>2.1863094354559399E-2</v>
      </c>
      <c r="F12" s="8">
        <v>94130.674094868475</v>
      </c>
      <c r="G12" s="8">
        <v>2057.9878093943894</v>
      </c>
      <c r="H12" s="8">
        <v>465508.40095085645</v>
      </c>
      <c r="I12" s="8">
        <v>2931252.4609800791</v>
      </c>
      <c r="J12" s="25">
        <v>31.140247205983581</v>
      </c>
    </row>
    <row r="13" spans="1:10" x14ac:dyDescent="0.25">
      <c r="A13">
        <v>50</v>
      </c>
      <c r="B13">
        <v>5</v>
      </c>
      <c r="C13" s="26">
        <v>4.7029491623832376E-3</v>
      </c>
      <c r="D13" s="3">
        <v>2.5</v>
      </c>
      <c r="E13" s="24">
        <v>3.5272118717874279E-2</v>
      </c>
      <c r="F13" s="8">
        <v>92072.68628547409</v>
      </c>
      <c r="G13" s="8">
        <v>3247.5987213348371</v>
      </c>
      <c r="H13" s="8">
        <v>452244.43462403334</v>
      </c>
      <c r="I13" s="8">
        <v>2465744.0600292226</v>
      </c>
      <c r="J13" s="25">
        <v>26.780407518296037</v>
      </c>
    </row>
    <row r="14" spans="1:10" x14ac:dyDescent="0.25">
      <c r="A14">
        <v>55</v>
      </c>
      <c r="B14">
        <v>5</v>
      </c>
      <c r="C14" s="26">
        <v>6.9372500863322971E-3</v>
      </c>
      <c r="D14" s="3">
        <v>2.5</v>
      </c>
      <c r="E14" s="24">
        <v>5.2029375647492229E-2</v>
      </c>
      <c r="F14" s="8">
        <v>88825.087564139249</v>
      </c>
      <c r="G14" s="8">
        <v>4621.5138477959918</v>
      </c>
      <c r="H14" s="8">
        <v>432571.6532012063</v>
      </c>
      <c r="I14" s="8">
        <v>2013499.6254051893</v>
      </c>
      <c r="J14" s="25">
        <v>22.668141181974875</v>
      </c>
    </row>
    <row r="15" spans="1:10" x14ac:dyDescent="0.25">
      <c r="A15">
        <v>60</v>
      </c>
      <c r="B15">
        <v>5</v>
      </c>
      <c r="C15" s="26">
        <v>1.0358202144649782E-2</v>
      </c>
      <c r="D15" s="3">
        <v>2.5</v>
      </c>
      <c r="E15" s="24">
        <v>7.7686516084873369E-2</v>
      </c>
      <c r="F15" s="8">
        <v>84203.573716343264</v>
      </c>
      <c r="G15" s="8">
        <v>6541.4822839185217</v>
      </c>
      <c r="H15" s="8">
        <v>404664.16287191998</v>
      </c>
      <c r="I15" s="8">
        <v>1580927.972203983</v>
      </c>
      <c r="J15" s="25">
        <v>18.775069779456842</v>
      </c>
    </row>
    <row r="16" spans="1:10" x14ac:dyDescent="0.25">
      <c r="A16">
        <v>65</v>
      </c>
      <c r="B16">
        <v>5</v>
      </c>
      <c r="C16" s="26">
        <v>1.6202281570356449E-2</v>
      </c>
      <c r="D16" s="3">
        <v>2.5</v>
      </c>
      <c r="E16" s="24">
        <v>0.12151711177767335</v>
      </c>
      <c r="F16" s="8">
        <v>77662.091432424742</v>
      </c>
      <c r="G16" s="8">
        <v>9437.2730454818447</v>
      </c>
      <c r="H16" s="8">
        <v>364717.27454841911</v>
      </c>
      <c r="I16" s="8">
        <v>1176263.809332063</v>
      </c>
      <c r="J16" s="25">
        <v>15.145919812828533</v>
      </c>
    </row>
    <row r="17" spans="1:10" x14ac:dyDescent="0.25">
      <c r="A17">
        <v>70</v>
      </c>
      <c r="B17">
        <v>5</v>
      </c>
      <c r="C17" s="26">
        <v>2.4769350333566739E-2</v>
      </c>
      <c r="D17" s="3">
        <v>2.5</v>
      </c>
      <c r="E17" s="24">
        <v>0.18577012750175054</v>
      </c>
      <c r="F17" s="8">
        <v>68224.818386942905</v>
      </c>
      <c r="G17" s="8">
        <v>12674.133210526157</v>
      </c>
      <c r="H17" s="8">
        <v>309438.75890839915</v>
      </c>
      <c r="I17" s="8">
        <v>811546.5347836439</v>
      </c>
      <c r="J17" s="25">
        <v>11.895180580487414</v>
      </c>
    </row>
    <row r="18" spans="1:10" x14ac:dyDescent="0.25">
      <c r="A18">
        <v>75</v>
      </c>
      <c r="B18">
        <v>5</v>
      </c>
      <c r="C18" s="26">
        <v>4.0099701043060036E-2</v>
      </c>
      <c r="D18" s="3">
        <v>2.5</v>
      </c>
      <c r="E18" s="24">
        <v>0.30074775782295027</v>
      </c>
      <c r="F18" s="8">
        <v>55550.685176416751</v>
      </c>
      <c r="G18" s="8">
        <v>16706.744012335937</v>
      </c>
      <c r="H18" s="8">
        <v>235986.56585124391</v>
      </c>
      <c r="I18" s="8">
        <v>502107.77587524476</v>
      </c>
      <c r="J18" s="25">
        <v>9.038732362718136</v>
      </c>
    </row>
    <row r="19" spans="1:10" x14ac:dyDescent="0.25">
      <c r="A19">
        <v>80</v>
      </c>
      <c r="B19" s="11" t="s">
        <v>68</v>
      </c>
      <c r="C19" s="26">
        <v>0.10118397406533</v>
      </c>
      <c r="D19" s="3">
        <v>6.8510352463947317</v>
      </c>
      <c r="E19" s="24">
        <v>1</v>
      </c>
      <c r="F19" s="8">
        <v>38843.94116408081</v>
      </c>
      <c r="G19" s="8">
        <v>38843.94116408081</v>
      </c>
      <c r="H19" s="8">
        <v>266121.21002400084</v>
      </c>
      <c r="I19" s="8">
        <v>266121.21002400084</v>
      </c>
      <c r="J19" s="25">
        <v>6.8510352463947317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Masc</vt:lpstr>
      <vt:lpstr>Fem</vt:lpstr>
      <vt:lpstr>Tábua de Vida</vt:lpstr>
      <vt:lpstr>TV Masc</vt:lpstr>
      <vt:lpstr>TV Fem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 Aurelio de Sousa</dc:creator>
  <cp:keywords/>
  <dc:description/>
  <cp:lastModifiedBy>Marco Aurelio de Sousa</cp:lastModifiedBy>
  <cp:revision/>
  <dcterms:created xsi:type="dcterms:W3CDTF">2022-08-11T17:21:20Z</dcterms:created>
  <dcterms:modified xsi:type="dcterms:W3CDTF">2022-08-15T14:42:53Z</dcterms:modified>
  <cp:category/>
  <cp:contentStatus/>
</cp:coreProperties>
</file>