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fs nbr 6355_2" sheetId="1" state="visible" r:id="rId2"/>
    <sheet name="reglin" sheetId="2" state="visible" r:id="rId3"/>
    <sheet name="Planilha3" sheetId="3" state="visible" r:id="rId4"/>
  </sheets>
  <definedNames>
    <definedName function="false" hidden="false" localSheetId="0" name="a" vbProcedure="false">#REF!</definedName>
    <definedName function="false" hidden="false" localSheetId="0" name="b" vbProcedure="false">#REF!</definedName>
    <definedName function="false" hidden="false" localSheetId="0" name="ci" vbProcedure="false">#REF!</definedName>
    <definedName function="false" hidden="false" localSheetId="0" name="rm" vbProcedure="false">#REF!</definedName>
    <definedName function="false" hidden="false" localSheetId="0" name="u1i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<sst xmlns="http://schemas.openxmlformats.org/spreadsheetml/2006/main" count="47" uniqueCount="38">
  <si>
    <t xml:space="preserve">Perfil U Enrijecido</t>
  </si>
  <si>
    <t xml:space="preserve">TABELA 14 – NBR 14762</t>
  </si>
  <si>
    <t xml:space="preserve">Perfil</t>
  </si>
  <si>
    <t xml:space="preserve">bw</t>
  </si>
  <si>
    <t xml:space="preserve">bf</t>
  </si>
  <si>
    <t xml:space="preserve">D</t>
  </si>
  <si>
    <t xml:space="preserve">t</t>
  </si>
  <si>
    <t xml:space="preserve">bf/bw</t>
  </si>
  <si>
    <t xml:space="preserve">bw/t</t>
  </si>
  <si>
    <t xml:space="preserve">D/bw min</t>
  </si>
  <si>
    <t xml:space="preserve">D/bw</t>
  </si>
  <si>
    <t xml:space="preserve">PROC</t>
  </si>
  <si>
    <t xml:space="preserve">250-200</t>
  </si>
  <si>
    <t xml:space="preserve">DEMAIS VALORES</t>
  </si>
  <si>
    <t xml:space="preserve">VERIFICAÇÃO POR INTRPOLAÇÃO LINEAR POR FAIXA DO bw/t e Regressão linear dos demais dados</t>
  </si>
  <si>
    <t xml:space="preserve">python x ods</t>
  </si>
  <si>
    <t xml:space="preserve">python interp2d</t>
  </si>
  <si>
    <t xml:space="preserve">VERIFICAÇÃO USANDO UMA INTERPOLAÇÃO BIDIMENSIONAL (python interp2d)</t>
  </si>
  <si>
    <t xml:space="preserve">bw t</t>
  </si>
  <si>
    <t xml:space="preserve">bf bw</t>
  </si>
  <si>
    <t xml:space="preserve">bfbw</t>
  </si>
  <si>
    <t xml:space="preserve">bwt</t>
  </si>
  <si>
    <t xml:space="preserve">dbw</t>
  </si>
  <si>
    <t xml:space="preserve">cte</t>
  </si>
  <si>
    <t xml:space="preserve">-0,001887993421053</t>
  </si>
  <si>
    <t xml:space="preserve">-0,038404605263158</t>
  </si>
  <si>
    <t xml:space="preserve">0,348260690789474</t>
  </si>
  <si>
    <t xml:space="preserve">L</t>
  </si>
  <si>
    <t xml:space="preserve">cm</t>
  </si>
  <si>
    <t xml:space="preserve">q</t>
  </si>
  <si>
    <t xml:space="preserve">kN/m</t>
  </si>
  <si>
    <t xml:space="preserve">Mmx</t>
  </si>
  <si>
    <t xml:space="preserve">kN.m</t>
  </si>
  <si>
    <t xml:space="preserve">Ma</t>
  </si>
  <si>
    <t xml:space="preserve">Mb</t>
  </si>
  <si>
    <t xml:space="preserve">Mc</t>
  </si>
  <si>
    <t xml:space="preserve">Mx</t>
  </si>
  <si>
    <t xml:space="preserve">Nmx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</si>
</sst>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00"/>
    <numFmt numFmtId="166" formatCode="0.00"/>
    <numFmt numFmtId="167" formatCode="#,##0.000"/>
    <numFmt numFmtId="168" formatCode="0.000000"/>
    <numFmt numFmtId="169" formatCode="#,##0.000000"/>
    <numFmt numFmtId="170" formatCode="0.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u val="single"/>
      <sz val="10"/>
      <color rgb="FF0000EE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0"/>
      <color rgb="FFCE181E"/>
      <name val="Mangal"/>
      <family val="2"/>
    </font>
    <font>
      <sz val="10"/>
      <color rgb="FFFF0000"/>
      <name val="Mangal"/>
      <family val="2"/>
    </font>
    <font>
      <b val="true"/>
      <sz val="10"/>
      <name val="Arial"/>
      <family val="2"/>
    </font>
    <font>
      <sz val="10"/>
      <color rgb="FFCE181E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9AE"/>
      </patternFill>
    </fill>
    <fill>
      <patternFill patternType="solid">
        <fgColor rgb="FFCCFFCC"/>
        <bgColor rgb="FFBEE3D3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EE3D3"/>
      </patternFill>
    </fill>
    <fill>
      <patternFill patternType="solid">
        <fgColor rgb="FFFFF9AE"/>
        <bgColor rgb="FFFFFFCC"/>
      </patternFill>
    </fill>
    <fill>
      <patternFill patternType="solid">
        <fgColor rgb="FFFFDAA2"/>
        <bgColor rgb="FFFCD3C1"/>
      </patternFill>
    </fill>
    <fill>
      <patternFill patternType="solid">
        <fgColor rgb="FFBEE3D3"/>
        <bgColor rgb="FFBCE4E5"/>
      </patternFill>
    </fill>
    <fill>
      <patternFill patternType="solid">
        <fgColor rgb="FFFCD3C1"/>
        <bgColor rgb="FFFCD4D1"/>
      </patternFill>
    </fill>
    <fill>
      <patternFill patternType="solid">
        <fgColor rgb="FFF8AA97"/>
        <bgColor rgb="FFFFCCCC"/>
      </patternFill>
    </fill>
    <fill>
      <patternFill patternType="solid">
        <fgColor rgb="FFBCE4E5"/>
        <bgColor rgb="FFBEE3D3"/>
      </patternFill>
    </fill>
    <fill>
      <patternFill patternType="solid">
        <fgColor rgb="FFFFE5CA"/>
        <bgColor rgb="FFFCD4D1"/>
      </patternFill>
    </fill>
    <fill>
      <patternFill patternType="solid">
        <fgColor rgb="FFFCD4D1"/>
        <bgColor rgb="FFFCD3C1"/>
      </patternFill>
    </fill>
    <fill>
      <patternFill patternType="solid">
        <fgColor rgb="FFFFF2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3" fillId="9" borderId="0" applyFont="true" applyBorder="false" applyAlignment="false" applyProtection="false"/>
    <xf numFmtId="164" fontId="13" fillId="10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12" borderId="0" applyFont="true" applyBorder="false" applyAlignment="false" applyProtection="false"/>
    <xf numFmtId="164" fontId="14" fillId="13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Sem título1" xfId="37" builtinId="53" customBuiltin="true"/>
    <cellStyle name="Sem título2" xfId="38" builtinId="53" customBuiltin="true"/>
    <cellStyle name="Sem título4" xfId="39" builtinId="53" customBuiltin="true"/>
    <cellStyle name="Sem título5" xfId="40" builtinId="53" customBuiltin="true"/>
    <cellStyle name="Sem título3" xfId="41" builtinId="53" customBuiltin="true"/>
  </cellStyles>
  <dxfs count="4">
    <dxf>
      <font>
        <name val="Mangal"/>
        <family val="2"/>
        <color rgb="FFFF0000"/>
      </font>
      <fill>
        <patternFill>
          <bgColor rgb="FFF8AA97"/>
        </patternFill>
      </fill>
    </dxf>
    <dxf>
      <font>
        <name val="Mangal"/>
        <family val="2"/>
        <color rgb="FFCE181E"/>
      </font>
      <fill>
        <patternFill>
          <bgColor rgb="FFFFDAA2"/>
        </patternFill>
      </fill>
    </dxf>
    <dxf>
      <font>
        <name val="Mangal"/>
        <family val="2"/>
      </font>
      <fill>
        <patternFill>
          <bgColor rgb="FFBEE3D3"/>
        </patternFill>
      </fill>
    </dxf>
    <dxf>
      <font>
        <name val="Mangal"/>
        <family val="2"/>
      </font>
      <fill>
        <patternFill>
          <bgColor rgb="FFFCD3C1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FFCCCC"/>
      <rgbColor rgb="FF808080"/>
      <rgbColor rgb="FF9999FF"/>
      <rgbColor rgb="FF993366"/>
      <rgbColor rgb="FFFFFFCC"/>
      <rgbColor rgb="FFBCE4E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EE3D3"/>
      <rgbColor rgb="FFCCFFCC"/>
      <rgbColor rgb="FFFFF9AE"/>
      <rgbColor rgb="FFFCD3C1"/>
      <rgbColor rgb="FFF8AA97"/>
      <rgbColor rgb="FFFCD4D1"/>
      <rgbColor rgb="FFFFDAA2"/>
      <rgbColor rgb="FF3366FF"/>
      <rgbColor rgb="FF33CCCC"/>
      <rgbColor rgb="FF99CC00"/>
      <rgbColor rgb="FFFFE5CA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8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U41" activeCellId="0" sqref="U41"/>
    </sheetView>
  </sheetViews>
  <sheetFormatPr defaultRowHeight="12.8" zeroHeight="false" outlineLevelRow="0" outlineLevelCol="0"/>
  <cols>
    <col collapsed="false" customWidth="true" hidden="false" outlineLevel="0" max="1" min="1" style="0" width="19.41"/>
    <col collapsed="false" customWidth="true" hidden="false" outlineLevel="0" max="2" min="2" style="0" width="4.9"/>
    <col collapsed="false" customWidth="true" hidden="false" outlineLevel="0" max="4" min="3" style="0" width="3.93"/>
    <col collapsed="false" customWidth="true" hidden="false" outlineLevel="0" max="5" min="5" style="0" width="5.4"/>
    <col collapsed="false" customWidth="true" hidden="false" outlineLevel="0" max="6" min="6" style="0" width="6.85"/>
    <col collapsed="false" customWidth="false" hidden="false" outlineLevel="0" max="9" min="7" style="0" width="11.52"/>
    <col collapsed="false" customWidth="true" hidden="false" outlineLevel="0" max="10" min="10" style="0" width="5.88"/>
    <col collapsed="false" customWidth="true" hidden="true" outlineLevel="0" max="11" min="11" style="1" width="8.42"/>
    <col collapsed="false" customWidth="true" hidden="true" outlineLevel="0" max="12" min="12" style="1" width="7.73"/>
    <col collapsed="false" customWidth="true" hidden="true" outlineLevel="0" max="14" min="13" style="1" width="4.26"/>
    <col collapsed="false" customWidth="true" hidden="true" outlineLevel="0" max="15" min="15" style="1" width="4.71"/>
    <col collapsed="false" customWidth="true" hidden="true" outlineLevel="0" max="16" min="16" style="1" width="17.22"/>
    <col collapsed="false" customWidth="true" hidden="false" outlineLevel="0" max="17" min="17" style="0" width="51.96"/>
    <col collapsed="false" customWidth="false" hidden="false" outlineLevel="0" max="20" min="18" style="0" width="11.52"/>
    <col collapsed="false" customWidth="true" hidden="false" outlineLevel="0" max="22" min="21" style="0" width="17.67"/>
    <col collapsed="false" customWidth="true" hidden="false" outlineLevel="0" max="23" min="23" style="0" width="17.06"/>
    <col collapsed="false" customWidth="false" hidden="false" outlineLevel="0" max="25" min="24" style="0" width="11.52"/>
    <col collapsed="false" customWidth="true" hidden="false" outlineLevel="0" max="26" min="26" style="0" width="12.83"/>
    <col collapsed="false" customWidth="true" hidden="false" outlineLevel="0" max="27" min="27" style="0" width="15.37"/>
    <col collapsed="false" customWidth="true" hidden="false" outlineLevel="0" max="28" min="28" style="2" width="12.83"/>
    <col collapsed="false" customWidth="true" hidden="false" outlineLevel="0" max="29" min="29" style="2" width="15.37"/>
    <col collapsed="false" customWidth="true" hidden="false" outlineLevel="0" max="30" min="30" style="0" width="75.6"/>
    <col collapsed="false" customWidth="false" hidden="false" outlineLevel="0" max="1025" min="31" style="0" width="11.52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T1" s="4" t="s">
        <v>1</v>
      </c>
      <c r="U1" s="4"/>
      <c r="V1" s="4"/>
      <c r="W1" s="4"/>
      <c r="X1" s="4"/>
    </row>
    <row r="2" customFormat="false" ht="25.2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/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 t="s">
        <v>12</v>
      </c>
      <c r="M2" s="6" t="n">
        <v>125</v>
      </c>
      <c r="N2" s="6" t="n">
        <v>100</v>
      </c>
      <c r="O2" s="6" t="n">
        <v>50</v>
      </c>
      <c r="P2" s="6" t="s">
        <v>13</v>
      </c>
      <c r="Q2" s="7" t="s">
        <v>14</v>
      </c>
      <c r="T2" s="4" t="s">
        <v>8</v>
      </c>
      <c r="U2" s="4"/>
      <c r="V2" s="4"/>
      <c r="W2" s="4"/>
      <c r="X2" s="4"/>
      <c r="Z2" s="8" t="s">
        <v>15</v>
      </c>
      <c r="AA2" s="8" t="s">
        <v>16</v>
      </c>
      <c r="AB2" s="9" t="s">
        <v>15</v>
      </c>
      <c r="AC2" s="9" t="s">
        <v>16</v>
      </c>
      <c r="AD2" s="10" t="s">
        <v>17</v>
      </c>
    </row>
    <row r="3" customFormat="false" ht="12.8" hidden="false" customHeight="false" outlineLevel="0" collapsed="false">
      <c r="A3" s="11" t="str">
        <f aca="false">_xlfn.CONCAT(B3," x ",C3," x ",D3," x ",E3)</f>
        <v>50 x 25 x 10 x 1,2</v>
      </c>
      <c r="B3" s="12" t="n">
        <v>50</v>
      </c>
      <c r="C3" s="12" t="n">
        <v>25</v>
      </c>
      <c r="D3" s="12" t="n">
        <v>10</v>
      </c>
      <c r="E3" s="13" t="n">
        <v>1.2</v>
      </c>
      <c r="F3" s="14"/>
      <c r="G3" s="15" t="n">
        <f aca="false">C3/B3</f>
        <v>0.5</v>
      </c>
      <c r="H3" s="16" t="n">
        <f aca="false">B3/E3</f>
        <v>41.6666666666667</v>
      </c>
      <c r="I3" s="17" t="n">
        <f aca="false">IF(N(ISNA(K3)),IF(MAX(L3:O3)=0,P3,MAX(L3:O3)),K3)</f>
        <v>0.25039199561402</v>
      </c>
      <c r="J3" s="15" t="n">
        <f aca="false">D3/B3</f>
        <v>0.2</v>
      </c>
      <c r="K3" s="18" t="e">
        <f aca="false">INDEX($T$4:$X$12,MATCH(G3,$S$4:$S$12,0),MATCH(H3,$T$3:$X$3,0))</f>
        <v>#N/A</v>
      </c>
      <c r="L3" s="19" t="n">
        <f aca="false">IF(H3=250,0.05,IF(H3=200,0.06,0))</f>
        <v>0</v>
      </c>
      <c r="M3" s="19" t="n">
        <f aca="false">IF(AND(H3=125,G3&gt;=0.4,G3&lt;=0.6),0.1,IF(AND(G3&gt;=0.8,G3&lt;=2),0.09,0))</f>
        <v>0</v>
      </c>
      <c r="N3" s="19" t="n">
        <f aca="false">IF(AND(H3=$W$3,G3&gt;=$S$4,G3&lt;=$S$6),0.12,IF(AND(G3&gt;=$S$7,G3&lt;=$S$8),0.11,IF(AND(G3&gt;=$S$9,G3&lt;=$S$12),0.1,0)))</f>
        <v>0</v>
      </c>
      <c r="O3" s="19" t="n">
        <f aca="false">IF(AND(H3=$X$3,G3&gt;=$S$4,G3&lt;=$S$5),0.25,IF(AND(G3&gt;=$S$6,G3&lt;=$S$7),0.22,IF(AND(G3&gt;=$S$8,G3&lt;=$S$10),0.2,IF(AND(G3&gt;=$S$11,G3&lt;=$S$12),0.19,0))))</f>
        <v>0</v>
      </c>
      <c r="P3" s="20" t="n">
        <f aca="false">-0.001887993421053*H3-0.038404605263158*G3+0.348260690789474</f>
        <v>0.25039199561402</v>
      </c>
      <c r="Q3" s="0" t="str">
        <f aca="false">IF(I3&gt;J3,"DEVE-SE VERIFICAR A FLAMBAGEM DISTORCIONAL","DISPENSA-SE A ANÁLISE DA FLAMBAGEM DISTORCIONAL")</f>
        <v>DEVE-SE VERIFICAR A FLAMBAGEM DISTORCIONAL</v>
      </c>
      <c r="S3" s="21" t="s">
        <v>7</v>
      </c>
      <c r="T3" s="22" t="n">
        <v>250</v>
      </c>
      <c r="U3" s="23" t="n">
        <v>200</v>
      </c>
      <c r="V3" s="23" t="n">
        <v>125</v>
      </c>
      <c r="W3" s="23" t="n">
        <v>100</v>
      </c>
      <c r="X3" s="24" t="n">
        <v>50</v>
      </c>
      <c r="Z3" s="25" t="n">
        <v>0.25039199561402</v>
      </c>
      <c r="AA3" s="25" t="n">
        <v>0.25981891025641</v>
      </c>
      <c r="AB3" s="26" t="n">
        <f aca="false">Z3-$I3</f>
        <v>0</v>
      </c>
      <c r="AC3" s="26" t="n">
        <f aca="false">AA3-$I3</f>
        <v>0.00942691464239026</v>
      </c>
      <c r="AD3" s="0" t="str">
        <f aca="false">IF(AA3&gt;J3,"DEVE-SE VERIFICAR A FLAMBAGEM DISTORCIONAL","DISPENSA-SE A ANÁLISE DA FLAMBAGEM DISTORCIONAL")</f>
        <v>DEVE-SE VERIFICAR A FLAMBAGEM DISTORCIONAL</v>
      </c>
    </row>
    <row r="4" customFormat="false" ht="12.8" hidden="false" customHeight="false" outlineLevel="0" collapsed="false">
      <c r="A4" s="11" t="str">
        <f aca="false">_xlfn.CONCAT(B4," x ",C4," x ",D4," x ",E4)</f>
        <v>50 x 25 x 10 x 1,5</v>
      </c>
      <c r="B4" s="12" t="n">
        <v>50</v>
      </c>
      <c r="C4" s="12" t="n">
        <v>25</v>
      </c>
      <c r="D4" s="12" t="n">
        <v>10</v>
      </c>
      <c r="E4" s="13" t="n">
        <v>1.5</v>
      </c>
      <c r="F4" s="14"/>
      <c r="G4" s="15" t="n">
        <f aca="false">C4/B4</f>
        <v>0.5</v>
      </c>
      <c r="H4" s="16" t="n">
        <f aca="false">B4/E4</f>
        <v>33.3333333333333</v>
      </c>
      <c r="I4" s="17" t="n">
        <f aca="false">IF(N(ISNA(K4)),IF(MAX(L4:O4)=0,P4,MAX(L4:O4)),K4)</f>
        <v>0.266125274122795</v>
      </c>
      <c r="J4" s="15" t="n">
        <f aca="false">D4/B4</f>
        <v>0.2</v>
      </c>
      <c r="K4" s="18" t="e">
        <f aca="false">INDEX($T$4:$X$12,MATCH(G4,$S$4:$S$12,0),MATCH(H4,$T$3:$X$3,0))</f>
        <v>#N/A</v>
      </c>
      <c r="L4" s="19" t="n">
        <f aca="false">IF(H4=250,0.05,IF(H4=200,0.06,0))</f>
        <v>0</v>
      </c>
      <c r="M4" s="19" t="n">
        <f aca="false">IF(AND(H4=125,G4&gt;=0.4,G4&lt;=0.6),0.1,IF(AND(G4&gt;=0.8,G4&lt;=2),0.09,0))</f>
        <v>0</v>
      </c>
      <c r="N4" s="19" t="n">
        <f aca="false">IF(AND(H4=$W$3,G4&gt;=$S$4,G4&lt;=$S$6),0.12,IF(AND(G4&gt;=$S$7,G4&lt;=$S$8),0.11,IF(AND(G4&gt;=$S$9,G4&lt;=$S$12),0.1,0)))</f>
        <v>0</v>
      </c>
      <c r="O4" s="19" t="n">
        <f aca="false">IF(AND(H4=$X$3,G4&gt;=$S$4,G4&lt;=$S$5),0.25,IF(AND(G4&gt;=$S$6,G4&lt;=$S$7),0.22,IF(AND(G4&gt;=$S$8,G4&lt;=$S$10),0.2,IF(AND(G4&gt;=$S$11,G4&lt;=$S$12),0.19,0))))</f>
        <v>0</v>
      </c>
      <c r="P4" s="20" t="n">
        <f aca="false">-0.001887993421053*H4-0.038404605263158*G4+0.348260690789474</f>
        <v>0.266125274122795</v>
      </c>
      <c r="Q4" s="0" t="str">
        <f aca="false">IF(I4&gt;J4,"DEVE-SE VERIFICAR A FLAMBAGEM DISTORCIONAL","DISPENSA-SE A ANÁLISE DA FLAMBAGEM DISTORCIONAL")</f>
        <v>DEVE-SE VERIFICAR A FLAMBAGEM DISTORCIONAL</v>
      </c>
      <c r="S4" s="27" t="n">
        <v>0.4</v>
      </c>
      <c r="T4" s="28" t="n">
        <v>0.05</v>
      </c>
      <c r="U4" s="28" t="n">
        <v>0.06</v>
      </c>
      <c r="V4" s="28" t="n">
        <v>0.1</v>
      </c>
      <c r="W4" s="28" t="n">
        <v>0.12</v>
      </c>
      <c r="X4" s="28" t="n">
        <v>0.25</v>
      </c>
      <c r="Z4" s="25" t="n">
        <v>0.266125274122795</v>
      </c>
      <c r="AA4" s="25" t="n">
        <v>0.25981891025641</v>
      </c>
      <c r="AB4" s="26" t="n">
        <f aca="false">Z4-$I4</f>
        <v>0</v>
      </c>
      <c r="AC4" s="26" t="n">
        <f aca="false">AA4-$I4</f>
        <v>-0.00630636386638472</v>
      </c>
      <c r="AD4" s="0" t="str">
        <f aca="false">IF(AA4&gt;J4,"DEVE-SE VERIFICAR A FLAMBAGEM DISTORCIONAL","DISPENSA-SE A ANÁLISE DA FLAMBAGEM DISTORCIONAL")</f>
        <v>DEVE-SE VERIFICAR A FLAMBAGEM DISTORCIONAL</v>
      </c>
    </row>
    <row r="5" customFormat="false" ht="12.8" hidden="false" customHeight="false" outlineLevel="0" collapsed="false">
      <c r="A5" s="11" t="str">
        <f aca="false">_xlfn.CONCAT(B5," x ",C5," x ",D5," x ",E5)</f>
        <v>50 x 25 x 10 x 2</v>
      </c>
      <c r="B5" s="12" t="n">
        <v>50</v>
      </c>
      <c r="C5" s="12" t="n">
        <v>25</v>
      </c>
      <c r="D5" s="12" t="n">
        <v>10</v>
      </c>
      <c r="E5" s="13" t="n">
        <v>2</v>
      </c>
      <c r="F5" s="14"/>
      <c r="G5" s="15" t="n">
        <f aca="false">C5/B5</f>
        <v>0.5</v>
      </c>
      <c r="H5" s="16" t="n">
        <f aca="false">B5/E5</f>
        <v>25</v>
      </c>
      <c r="I5" s="17" t="n">
        <f aca="false">IF(N(ISNA(K5)),IF(MAX(L5:O5)=0,P5,MAX(L5:O5)),K5)</f>
        <v>0.28185855263157</v>
      </c>
      <c r="J5" s="15" t="n">
        <f aca="false">D5/B5</f>
        <v>0.2</v>
      </c>
      <c r="K5" s="18" t="e">
        <f aca="false">INDEX($T$4:$X$12,MATCH(G5,$S$4:$S$12,0),MATCH(H5,$T$3:$X$3,0))</f>
        <v>#N/A</v>
      </c>
      <c r="L5" s="19" t="n">
        <f aca="false">IF(H5=250,0.05,IF(H5=200,0.06,0))</f>
        <v>0</v>
      </c>
      <c r="M5" s="19" t="n">
        <f aca="false">IF(AND(H5=125,G5&gt;=0.4,G5&lt;=0.6),0.1,IF(AND(G5&gt;=0.8,G5&lt;=2),0.09,0))</f>
        <v>0</v>
      </c>
      <c r="N5" s="19" t="n">
        <f aca="false">IF(AND(H5=$W$3,G5&gt;=$S$4,G5&lt;=$S$6),0.12,IF(AND(G5&gt;=$S$7,G5&lt;=$S$8),0.11,IF(AND(G5&gt;=$S$9,G5&lt;=$S$12),0.1,0)))</f>
        <v>0</v>
      </c>
      <c r="O5" s="19" t="n">
        <f aca="false">IF(AND(H5=$X$3,G5&gt;=$S$4,G5&lt;=$S$5),0.25,IF(AND(G5&gt;=$S$6,G5&lt;=$S$7),0.22,IF(AND(G5&gt;=$S$8,G5&lt;=$S$10),0.2,IF(AND(G5&gt;=$S$11,G5&lt;=$S$12),0.19,0))))</f>
        <v>0</v>
      </c>
      <c r="P5" s="20" t="n">
        <f aca="false">-0.001887993421053*H5-0.038404605263158*G5+0.348260690789474</f>
        <v>0.28185855263157</v>
      </c>
      <c r="Q5" s="0" t="str">
        <f aca="false">IF(I5&gt;J5,"DEVE-SE VERIFICAR A FLAMBAGEM DISTORCIONAL","DISPENSA-SE A ANÁLISE DA FLAMBAGEM DISTORCIONAL")</f>
        <v>DEVE-SE VERIFICAR A FLAMBAGEM DISTORCIONAL</v>
      </c>
      <c r="S5" s="27" t="n">
        <v>0.6</v>
      </c>
      <c r="T5" s="28" t="n">
        <v>0.05</v>
      </c>
      <c r="U5" s="28" t="n">
        <v>0.06</v>
      </c>
      <c r="V5" s="28" t="n">
        <v>0.1</v>
      </c>
      <c r="W5" s="28" t="n">
        <v>0.12</v>
      </c>
      <c r="X5" s="28" t="n">
        <v>0.25</v>
      </c>
      <c r="Z5" s="25" t="n">
        <v>0.28185855263157</v>
      </c>
      <c r="AA5" s="25" t="n">
        <v>0.25981891025641</v>
      </c>
      <c r="AB5" s="26" t="n">
        <f aca="false">Z5-$I5</f>
        <v>0</v>
      </c>
      <c r="AC5" s="26" t="n">
        <f aca="false">AA5-$I5</f>
        <v>-0.0220396423751597</v>
      </c>
      <c r="AD5" s="0" t="str">
        <f aca="false">IF(AA5&gt;J5,"DEVE-SE VERIFICAR A FLAMBAGEM DISTORCIONAL","DISPENSA-SE A ANÁLISE DA FLAMBAGEM DISTORCIONAL")</f>
        <v>DEVE-SE VERIFICAR A FLAMBAGEM DISTORCIONAL</v>
      </c>
    </row>
    <row r="6" customFormat="false" ht="12.8" hidden="false" customHeight="false" outlineLevel="0" collapsed="false">
      <c r="A6" s="11" t="str">
        <f aca="false">_xlfn.CONCAT(B6," x ",C6," x ",D6," x ",E6)</f>
        <v>50 x 25 x 10 x 2,25</v>
      </c>
      <c r="B6" s="12" t="n">
        <v>50</v>
      </c>
      <c r="C6" s="12" t="n">
        <v>25</v>
      </c>
      <c r="D6" s="12" t="n">
        <v>10</v>
      </c>
      <c r="E6" s="13" t="n">
        <v>2.25</v>
      </c>
      <c r="F6" s="14"/>
      <c r="G6" s="15" t="n">
        <f aca="false">C6/B6</f>
        <v>0.5</v>
      </c>
      <c r="H6" s="16" t="n">
        <f aca="false">B6/E6</f>
        <v>22.2222222222222</v>
      </c>
      <c r="I6" s="17" t="n">
        <f aca="false">IF(N(ISNA(K6)),IF(MAX(L6:O6)=0,P6,MAX(L6:O6)),K6)</f>
        <v>0.287102978801162</v>
      </c>
      <c r="J6" s="15" t="n">
        <f aca="false">D6/B6</f>
        <v>0.2</v>
      </c>
      <c r="K6" s="18" t="e">
        <f aca="false">INDEX($T$4:$X$12,MATCH(G6,$S$4:$S$12,0),MATCH(H6,$T$3:$X$3,0))</f>
        <v>#N/A</v>
      </c>
      <c r="L6" s="19" t="n">
        <f aca="false">IF(H6=250,0.05,IF(H6=200,0.06,0))</f>
        <v>0</v>
      </c>
      <c r="M6" s="19" t="n">
        <f aca="false">IF(AND(H6=125,G6&gt;=0.4,G6&lt;=0.6),0.1,IF(AND(G6&gt;=0.8,G6&lt;=2),0.09,0))</f>
        <v>0</v>
      </c>
      <c r="N6" s="19" t="n">
        <f aca="false">IF(AND(H6=$W$3,G6&gt;=$S$4,G6&lt;=$S$6),0.12,IF(AND(G6&gt;=$S$7,G6&lt;=$S$8),0.11,IF(AND(G6&gt;=$S$9,G6&lt;=$S$12),0.1,0)))</f>
        <v>0</v>
      </c>
      <c r="O6" s="19" t="n">
        <f aca="false">IF(AND(H6=$X$3,G6&gt;=$S$4,G6&lt;=$S$5),0.25,IF(AND(G6&gt;=$S$6,G6&lt;=$S$7),0.22,IF(AND(G6&gt;=$S$8,G6&lt;=$S$10),0.2,IF(AND(G6&gt;=$S$11,G6&lt;=$S$12),0.19,0))))</f>
        <v>0</v>
      </c>
      <c r="P6" s="20" t="n">
        <f aca="false">-0.001887993421053*H6-0.038404605263158*G6+0.348260690789474</f>
        <v>0.287102978801162</v>
      </c>
      <c r="Q6" s="0" t="str">
        <f aca="false">IF(I6&gt;J6,"DEVE-SE VERIFICAR A FLAMBAGEM DISTORCIONAL","DISPENSA-SE A ANÁLISE DA FLAMBAGEM DISTORCIONAL")</f>
        <v>DEVE-SE VERIFICAR A FLAMBAGEM DISTORCIONAL</v>
      </c>
      <c r="S6" s="27" t="n">
        <v>0.8</v>
      </c>
      <c r="T6" s="28" t="n">
        <v>0.05</v>
      </c>
      <c r="U6" s="28" t="n">
        <v>0.06</v>
      </c>
      <c r="V6" s="28" t="n">
        <v>0.09</v>
      </c>
      <c r="W6" s="28" t="n">
        <v>0.12</v>
      </c>
      <c r="X6" s="28" t="n">
        <v>0.22</v>
      </c>
      <c r="Z6" s="25" t="n">
        <v>0.287102978801162</v>
      </c>
      <c r="AA6" s="25" t="n">
        <v>0.25981891025641</v>
      </c>
      <c r="AB6" s="26" t="n">
        <f aca="false">Z6-$I6</f>
        <v>0</v>
      </c>
      <c r="AC6" s="26" t="n">
        <f aca="false">AA6-$I6</f>
        <v>-0.0272840685447514</v>
      </c>
      <c r="AD6" s="0" t="str">
        <f aca="false">IF(AA6&gt;J6,"DEVE-SE VERIFICAR A FLAMBAGEM DISTORCIONAL","DISPENSA-SE A ANÁLISE DA FLAMBAGEM DISTORCIONAL")</f>
        <v>DEVE-SE VERIFICAR A FLAMBAGEM DISTORCIONAL</v>
      </c>
    </row>
    <row r="7" customFormat="false" ht="12.8" hidden="false" customHeight="false" outlineLevel="0" collapsed="false">
      <c r="A7" s="11" t="str">
        <f aca="false">_xlfn.CONCAT(B7," x ",C7," x ",D7," x ",E7)</f>
        <v>50 x 25 x 10 x 2,65</v>
      </c>
      <c r="B7" s="12" t="n">
        <v>50</v>
      </c>
      <c r="C7" s="12" t="n">
        <v>25</v>
      </c>
      <c r="D7" s="12" t="n">
        <v>10</v>
      </c>
      <c r="E7" s="13" t="n">
        <v>2.65</v>
      </c>
      <c r="F7" s="14"/>
      <c r="G7" s="15" t="n">
        <f aca="false">C7/B7</f>
        <v>0.5</v>
      </c>
      <c r="H7" s="16" t="n">
        <f aca="false">B7/E7</f>
        <v>18.8679245283019</v>
      </c>
      <c r="I7" s="17" t="n">
        <f aca="false">IF(N(ISNA(K7)),IF(MAX(L7:O7)=0,P7,MAX(L7:O7)),K7)</f>
        <v>0.293435870779536</v>
      </c>
      <c r="J7" s="15" t="n">
        <f aca="false">D7/B7</f>
        <v>0.2</v>
      </c>
      <c r="K7" s="18" t="e">
        <f aca="false">INDEX($T$4:$X$12,MATCH(G7,$S$4:$S$12,0),MATCH(H7,$T$3:$X$3,0))</f>
        <v>#N/A</v>
      </c>
      <c r="L7" s="19" t="n">
        <f aca="false">IF(H7=250,0.05,IF(H7=200,0.06,0))</f>
        <v>0</v>
      </c>
      <c r="M7" s="19" t="n">
        <f aca="false">IF(AND(H7=125,G7&gt;=0.4,G7&lt;=0.6),0.1,IF(AND(G7&gt;=0.8,G7&lt;=2),0.09,0))</f>
        <v>0</v>
      </c>
      <c r="N7" s="19" t="n">
        <f aca="false">IF(AND(H7=$W$3,G7&gt;=$S$4,G7&lt;=$S$6),0.12,IF(AND(G7&gt;=$S$7,G7&lt;=$S$8),0.11,IF(AND(G7&gt;=$S$9,G7&lt;=$S$12),0.1,0)))</f>
        <v>0</v>
      </c>
      <c r="O7" s="19" t="n">
        <f aca="false">IF(AND(H7=$X$3,G7&gt;=$S$4,G7&lt;=$S$5),0.25,IF(AND(G7&gt;=$S$6,G7&lt;=$S$7),0.22,IF(AND(G7&gt;=$S$8,G7&lt;=$S$10),0.2,IF(AND(G7&gt;=$S$11,G7&lt;=$S$12),0.19,0))))</f>
        <v>0</v>
      </c>
      <c r="P7" s="20" t="n">
        <f aca="false">-0.001887993421053*H7-0.038404605263158*G7+0.348260690789474</f>
        <v>0.293435870779536</v>
      </c>
      <c r="Q7" s="0" t="str">
        <f aca="false">IF(I7&gt;J7,"DEVE-SE VERIFICAR A FLAMBAGEM DISTORCIONAL","DISPENSA-SE A ANÁLISE DA FLAMBAGEM DISTORCIONAL")</f>
        <v>DEVE-SE VERIFICAR A FLAMBAGEM DISTORCIONAL</v>
      </c>
      <c r="S7" s="29" t="n">
        <v>1</v>
      </c>
      <c r="T7" s="28" t="n">
        <v>0.05</v>
      </c>
      <c r="U7" s="28" t="n">
        <v>0.06</v>
      </c>
      <c r="V7" s="28" t="n">
        <v>0.09</v>
      </c>
      <c r="W7" s="28" t="n">
        <v>0.11</v>
      </c>
      <c r="X7" s="28" t="n">
        <v>0.22</v>
      </c>
      <c r="Z7" s="25" t="n">
        <v>0.293435870779536</v>
      </c>
      <c r="AA7" s="25" t="n">
        <v>0.25981891025641</v>
      </c>
      <c r="AB7" s="26" t="n">
        <f aca="false">Z7-$I7</f>
        <v>0</v>
      </c>
      <c r="AC7" s="26" t="n">
        <f aca="false">AA7-$I7</f>
        <v>-0.0336169605231262</v>
      </c>
      <c r="AD7" s="0" t="str">
        <f aca="false">IF(AA7&gt;J7,"DEVE-SE VERIFICAR A FLAMBAGEM DISTORCIONAL","DISPENSA-SE A ANÁLISE DA FLAMBAGEM DISTORCIONAL")</f>
        <v>DEVE-SE VERIFICAR A FLAMBAGEM DISTORCIONAL</v>
      </c>
    </row>
    <row r="8" customFormat="false" ht="12.8" hidden="false" customHeight="false" outlineLevel="0" collapsed="false">
      <c r="A8" s="11" t="str">
        <f aca="false">_xlfn.CONCAT(B8," x ",C8," x ",D8," x ",E8)</f>
        <v>50 x 25 x 10 x 3</v>
      </c>
      <c r="B8" s="12" t="n">
        <v>50</v>
      </c>
      <c r="C8" s="12" t="n">
        <v>25</v>
      </c>
      <c r="D8" s="12" t="n">
        <v>10</v>
      </c>
      <c r="E8" s="13" t="n">
        <v>3</v>
      </c>
      <c r="F8" s="14"/>
      <c r="G8" s="15" t="n">
        <f aca="false">C8/B8</f>
        <v>0.5</v>
      </c>
      <c r="H8" s="16" t="n">
        <f aca="false">B8/E8</f>
        <v>16.6666666666667</v>
      </c>
      <c r="I8" s="17" t="n">
        <f aca="false">IF(N(ISNA(K8)),IF(MAX(L8:O8)=0,P8,MAX(L8:O8)),K8)</f>
        <v>0.297591831140345</v>
      </c>
      <c r="J8" s="15" t="n">
        <f aca="false">D8/B8</f>
        <v>0.2</v>
      </c>
      <c r="K8" s="18" t="e">
        <f aca="false">INDEX($T$4:$X$12,MATCH(G8,$S$4:$S$12,0),MATCH(H8,$T$3:$X$3,0))</f>
        <v>#N/A</v>
      </c>
      <c r="L8" s="19" t="n">
        <f aca="false">IF(H8=250,0.05,IF(H8=200,0.06,0))</f>
        <v>0</v>
      </c>
      <c r="M8" s="19" t="n">
        <f aca="false">IF(AND(H8=125,G8&gt;=0.4,G8&lt;=0.6),0.1,IF(AND(G8&gt;=0.8,G8&lt;=2),0.09,0))</f>
        <v>0</v>
      </c>
      <c r="N8" s="19" t="n">
        <f aca="false">IF(AND(H8=$W$3,G8&gt;=$S$4,G8&lt;=$S$6),0.12,IF(AND(G8&gt;=$S$7,G8&lt;=$S$8),0.11,IF(AND(G8&gt;=$S$9,G8&lt;=$S$12),0.1,0)))</f>
        <v>0</v>
      </c>
      <c r="O8" s="19" t="n">
        <f aca="false">IF(AND(H8=$X$3,G8&gt;=$S$4,G8&lt;=$S$5),0.25,IF(AND(G8&gt;=$S$6,G8&lt;=$S$7),0.22,IF(AND(G8&gt;=$S$8,G8&lt;=$S$10),0.2,IF(AND(G8&gt;=$S$11,G8&lt;=$S$12),0.19,0))))</f>
        <v>0</v>
      </c>
      <c r="P8" s="20" t="n">
        <f aca="false">-0.001887993421053*H8-0.038404605263158*G8+0.348260690789474</f>
        <v>0.297591831140345</v>
      </c>
      <c r="Q8" s="0" t="str">
        <f aca="false">IF(I8&gt;J8,"DEVE-SE VERIFICAR A FLAMBAGEM DISTORCIONAL","DISPENSA-SE A ANÁLISE DA FLAMBAGEM DISTORCIONAL")</f>
        <v>DEVE-SE VERIFICAR A FLAMBAGEM DISTORCIONAL</v>
      </c>
      <c r="S8" s="27" t="n">
        <v>1.2</v>
      </c>
      <c r="T8" s="28" t="n">
        <v>0.05</v>
      </c>
      <c r="U8" s="28" t="n">
        <v>0.06</v>
      </c>
      <c r="V8" s="28" t="n">
        <v>0.09</v>
      </c>
      <c r="W8" s="28" t="n">
        <v>0.11</v>
      </c>
      <c r="X8" s="28" t="n">
        <v>0.2</v>
      </c>
      <c r="Z8" s="25" t="n">
        <v>0.297591831140345</v>
      </c>
      <c r="AA8" s="25" t="n">
        <v>0.25981891025641</v>
      </c>
      <c r="AB8" s="26" t="n">
        <f aca="false">Z8-$I8</f>
        <v>0</v>
      </c>
      <c r="AC8" s="26" t="n">
        <f aca="false">AA8-$I8</f>
        <v>-0.0377729208839347</v>
      </c>
      <c r="AD8" s="0" t="str">
        <f aca="false">IF(AA8&gt;J8,"DEVE-SE VERIFICAR A FLAMBAGEM DISTORCIONAL","DISPENSA-SE A ANÁLISE DA FLAMBAGEM DISTORCIONAL")</f>
        <v>DEVE-SE VERIFICAR A FLAMBAGEM DISTORCIONAL</v>
      </c>
    </row>
    <row r="9" customFormat="false" ht="12.8" hidden="false" customHeight="false" outlineLevel="0" collapsed="false">
      <c r="A9" s="11" t="str">
        <f aca="false">_xlfn.CONCAT(B9," x ",C9," x ",D9," x ",E9)</f>
        <v>75 x 40 x 15 x 1,2</v>
      </c>
      <c r="B9" s="12" t="n">
        <v>75</v>
      </c>
      <c r="C9" s="12" t="n">
        <v>40</v>
      </c>
      <c r="D9" s="12" t="n">
        <v>15</v>
      </c>
      <c r="E9" s="13" t="n">
        <v>1.2</v>
      </c>
      <c r="F9" s="14"/>
      <c r="G9" s="15" t="n">
        <f aca="false">C9/B9</f>
        <v>0.533333333333333</v>
      </c>
      <c r="H9" s="16" t="n">
        <f aca="false">B9/E9</f>
        <v>62.5</v>
      </c>
      <c r="I9" s="17" t="n">
        <f aca="false">IF(N(ISNA(K9)),IF(MAX(L9:O9)=0,P9,MAX(L9:O9)),K9)</f>
        <v>0.209778645833311</v>
      </c>
      <c r="J9" s="15" t="n">
        <f aca="false">D9/B9</f>
        <v>0.2</v>
      </c>
      <c r="K9" s="18" t="e">
        <f aca="false">INDEX($T$4:$X$12,MATCH(G9,$S$4:$S$12,0),MATCH(H9,$T$3:$X$3,0))</f>
        <v>#N/A</v>
      </c>
      <c r="L9" s="19" t="n">
        <f aca="false">IF(H9=250,0.05,IF(H9=200,0.06,0))</f>
        <v>0</v>
      </c>
      <c r="M9" s="19" t="n">
        <f aca="false">IF(AND(H9=125,G9&gt;=0.4,G9&lt;=0.6),0.1,IF(AND(G9&gt;=0.8,G9&lt;=2),0.09,0))</f>
        <v>0</v>
      </c>
      <c r="N9" s="19" t="n">
        <f aca="false">IF(AND(H9=$W$3,G9&gt;=$S$4,G9&lt;=$S$6),0.12,IF(AND(G9&gt;=$S$7,G9&lt;=$S$8),0.11,IF(AND(G9&gt;=$S$9,G9&lt;=$S$12),0.1,0)))</f>
        <v>0</v>
      </c>
      <c r="O9" s="19" t="n">
        <f aca="false">IF(AND(H9=$X$3,G9&gt;=$S$4,G9&lt;=$S$5),0.25,IF(AND(G9&gt;=$S$6,G9&lt;=$S$7),0.22,IF(AND(G9&gt;=$S$8,G9&lt;=$S$10),0.2,IF(AND(G9&gt;=$S$11,G9&lt;=$S$12),0.19,0))))</f>
        <v>0</v>
      </c>
      <c r="P9" s="20" t="n">
        <f aca="false">-0.001887993421053*H9-0.038404605263158*G9+0.348260690789474</f>
        <v>0.209778645833311</v>
      </c>
      <c r="Q9" s="0" t="str">
        <f aca="false">IF(I9&gt;J9,"DEVE-SE VERIFICAR A FLAMBAGEM DISTORCIONAL","DISPENSA-SE A ANÁLISE DA FLAMBAGEM DISTORCIONAL")</f>
        <v>DEVE-SE VERIFICAR A FLAMBAGEM DISTORCIONAL</v>
      </c>
      <c r="S9" s="27" t="n">
        <v>1.4</v>
      </c>
      <c r="T9" s="28" t="n">
        <v>0.05</v>
      </c>
      <c r="U9" s="28" t="n">
        <v>0.06</v>
      </c>
      <c r="V9" s="28" t="n">
        <v>0.09</v>
      </c>
      <c r="W9" s="28" t="n">
        <v>0.1</v>
      </c>
      <c r="X9" s="28" t="n">
        <v>0.2</v>
      </c>
      <c r="Z9" s="25" t="n">
        <v>0.209778645833311</v>
      </c>
      <c r="AA9" s="25" t="n">
        <v>0.200943206013808</v>
      </c>
      <c r="AB9" s="26" t="n">
        <f aca="false">Z9-$I9</f>
        <v>0</v>
      </c>
      <c r="AC9" s="26" t="n">
        <f aca="false">AA9-$I9</f>
        <v>-0.00883543981950269</v>
      </c>
      <c r="AD9" s="0" t="str">
        <f aca="false">IF(AA9&gt;J9,"DEVE-SE VERIFICAR A FLAMBAGEM DISTORCIONAL","DISPENSA-SE A ANÁLISE DA FLAMBAGEM DISTORCIONAL")</f>
        <v>DEVE-SE VERIFICAR A FLAMBAGEM DISTORCIONAL</v>
      </c>
    </row>
    <row r="10" customFormat="false" ht="12.8" hidden="false" customHeight="false" outlineLevel="0" collapsed="false">
      <c r="A10" s="11" t="str">
        <f aca="false">_xlfn.CONCAT(B10," x ",C10," x ",D10," x ",E10)</f>
        <v>75 x 40 x 15 x 1,5</v>
      </c>
      <c r="B10" s="12" t="n">
        <v>75</v>
      </c>
      <c r="C10" s="12" t="n">
        <v>40</v>
      </c>
      <c r="D10" s="12" t="n">
        <v>15</v>
      </c>
      <c r="E10" s="13" t="n">
        <v>1.5</v>
      </c>
      <c r="F10" s="14"/>
      <c r="G10" s="15" t="n">
        <f aca="false">C10/B10</f>
        <v>0.533333333333333</v>
      </c>
      <c r="H10" s="16" t="n">
        <f aca="false">B10/E10</f>
        <v>50</v>
      </c>
      <c r="I10" s="17" t="n">
        <f aca="false">IF(N(ISNA(K10)),IF(MAX(L10:O10)=0,P10,MAX(L10:O10)),K10)</f>
        <v>0.25</v>
      </c>
      <c r="J10" s="15" t="n">
        <f aca="false">D10/B10</f>
        <v>0.2</v>
      </c>
      <c r="K10" s="18" t="e">
        <f aca="false">INDEX($T$4:$X$12,MATCH(G10,$S$4:$S$12,0),MATCH(H10,$T$3:$X$3,0))</f>
        <v>#N/A</v>
      </c>
      <c r="L10" s="19" t="n">
        <f aca="false">IF(H10=250,0.05,IF(H10=200,0.06,0))</f>
        <v>0</v>
      </c>
      <c r="M10" s="19" t="n">
        <f aca="false">IF(AND(H10=125,G10&gt;=0.4,G10&lt;=0.6),0.1,IF(AND(G10&gt;=0.8,G10&lt;=2),0.09,0))</f>
        <v>0</v>
      </c>
      <c r="N10" s="19" t="n">
        <f aca="false">IF(AND(H10=$W$3,G10&gt;=$S$4,G10&lt;=$S$6),0.12,IF(AND(G10&gt;=$S$7,G10&lt;=$S$8),0.11,IF(AND(G10&gt;=$S$9,G10&lt;=$S$12),0.1,0)))</f>
        <v>0</v>
      </c>
      <c r="O10" s="19" t="n">
        <f aca="false">IF(AND(H10=$X$3,G10&gt;=$S$4,G10&lt;=$S$5),0.25,IF(AND(G10&gt;=$S$6,G10&lt;=$S$7),0.22,IF(AND(G10&gt;=$S$8,G10&lt;=$S$10),0.2,IF(AND(G10&gt;=$S$11,G10&lt;=$S$12),0.19,0))))</f>
        <v>0.25</v>
      </c>
      <c r="P10" s="20" t="n">
        <f aca="false">-0.001887993421053*H10-0.038404605263158*G10+0.348260690789474</f>
        <v>0.233378563596473</v>
      </c>
      <c r="Q10" s="0" t="str">
        <f aca="false">IF(I10&gt;J10,"DEVE-SE VERIFICAR A FLAMBAGEM DISTORCIONAL","DISPENSA-SE A ANÁLISE DA FLAMBAGEM DISTORCIONAL")</f>
        <v>DEVE-SE VERIFICAR A FLAMBAGEM DISTORCIONAL</v>
      </c>
      <c r="S10" s="27" t="n">
        <v>1.6</v>
      </c>
      <c r="T10" s="28" t="n">
        <v>0.05</v>
      </c>
      <c r="U10" s="28" t="n">
        <v>0.06</v>
      </c>
      <c r="V10" s="28" t="n">
        <v>0.09</v>
      </c>
      <c r="W10" s="28" t="n">
        <v>0.1</v>
      </c>
      <c r="X10" s="28" t="n">
        <v>0.2</v>
      </c>
      <c r="Z10" s="25" t="n">
        <v>0.25</v>
      </c>
      <c r="AA10" s="25" t="n">
        <v>0.258128521684077</v>
      </c>
      <c r="AB10" s="26" t="n">
        <f aca="false">Z10-$I10</f>
        <v>0</v>
      </c>
      <c r="AC10" s="26" t="n">
        <f aca="false">AA10-$I10</f>
        <v>0.00812852168407729</v>
      </c>
      <c r="AD10" s="0" t="str">
        <f aca="false">IF(AA10&gt;J10,"DEVE-SE VERIFICAR A FLAMBAGEM DISTORCIONAL","DISPENSA-SE A ANÁLISE DA FLAMBAGEM DISTORCIONAL")</f>
        <v>DEVE-SE VERIFICAR A FLAMBAGEM DISTORCIONAL</v>
      </c>
    </row>
    <row r="11" customFormat="false" ht="12.8" hidden="false" customHeight="false" outlineLevel="0" collapsed="false">
      <c r="A11" s="11" t="str">
        <f aca="false">_xlfn.CONCAT(B11," x ",C11," x ",D11," x ",E11)</f>
        <v>75 x 40 x 15 x 2</v>
      </c>
      <c r="B11" s="12" t="n">
        <v>75</v>
      </c>
      <c r="C11" s="12" t="n">
        <v>40</v>
      </c>
      <c r="D11" s="12" t="n">
        <v>15</v>
      </c>
      <c r="E11" s="13" t="n">
        <v>2</v>
      </c>
      <c r="F11" s="14"/>
      <c r="G11" s="15" t="n">
        <f aca="false">C11/B11</f>
        <v>0.533333333333333</v>
      </c>
      <c r="H11" s="16" t="n">
        <f aca="false">B11/E11</f>
        <v>37.5</v>
      </c>
      <c r="I11" s="17" t="n">
        <f aca="false">IF(N(ISNA(K11)),IF(MAX(L11:O11)=0,P11,MAX(L11:O11)),K11)</f>
        <v>0.256978481359636</v>
      </c>
      <c r="J11" s="15" t="n">
        <f aca="false">D11/B11</f>
        <v>0.2</v>
      </c>
      <c r="K11" s="18" t="e">
        <f aca="false">INDEX($T$4:$X$12,MATCH(G11,$S$4:$S$12,0),MATCH(H11,$T$3:$X$3,0))</f>
        <v>#N/A</v>
      </c>
      <c r="L11" s="19" t="n">
        <f aca="false">IF(H11=250,0.05,IF(H11=200,0.06,0))</f>
        <v>0</v>
      </c>
      <c r="M11" s="19" t="n">
        <f aca="false">IF(AND(H11=125,G11&gt;=0.4,G11&lt;=0.6),0.1,IF(AND(G11&gt;=0.8,G11&lt;=2),0.09,0))</f>
        <v>0</v>
      </c>
      <c r="N11" s="19" t="n">
        <f aca="false">IF(AND(H11=$W$3,G11&gt;=$S$4,G11&lt;=$S$6),0.12,IF(AND(G11&gt;=$S$7,G11&lt;=$S$8),0.11,IF(AND(G11&gt;=$S$9,G11&lt;=$S$12),0.1,0)))</f>
        <v>0</v>
      </c>
      <c r="O11" s="19" t="n">
        <f aca="false">IF(AND(H11=$X$3,G11&gt;=$S$4,G11&lt;=$S$5),0.25,IF(AND(G11&gt;=$S$6,G11&lt;=$S$7),0.22,IF(AND(G11&gt;=$S$8,G11&lt;=$S$10),0.2,IF(AND(G11&gt;=$S$11,G11&lt;=$S$12),0.19,0))))</f>
        <v>0</v>
      </c>
      <c r="P11" s="20" t="n">
        <f aca="false">-0.001887993421053*H11-0.038404605263158*G11+0.348260690789474</f>
        <v>0.256978481359636</v>
      </c>
      <c r="Q11" s="0" t="str">
        <f aca="false">IF(I11&gt;J11,"DEVE-SE VERIFICAR A FLAMBAGEM DISTORCIONAL","DISPENSA-SE A ANÁLISE DA FLAMBAGEM DISTORCIONAL")</f>
        <v>DEVE-SE VERIFICAR A FLAMBAGEM DISTORCIONAL</v>
      </c>
      <c r="S11" s="27" t="n">
        <v>1.8</v>
      </c>
      <c r="T11" s="28" t="n">
        <v>0.05</v>
      </c>
      <c r="U11" s="28" t="n">
        <v>0.06</v>
      </c>
      <c r="V11" s="28" t="n">
        <v>0.09</v>
      </c>
      <c r="W11" s="28" t="n">
        <v>0.1</v>
      </c>
      <c r="X11" s="28" t="n">
        <v>0.19</v>
      </c>
      <c r="Z11" s="25" t="n">
        <v>0.256978481359636</v>
      </c>
      <c r="AA11" s="25" t="n">
        <v>0.258128521684077</v>
      </c>
      <c r="AB11" s="26" t="n">
        <f aca="false">Z11-$I11</f>
        <v>0</v>
      </c>
      <c r="AC11" s="26" t="n">
        <f aca="false">AA11-$I11</f>
        <v>0.00115004032444171</v>
      </c>
      <c r="AD11" s="0" t="str">
        <f aca="false">IF(AA11&gt;J11,"DEVE-SE VERIFICAR A FLAMBAGEM DISTORCIONAL","DISPENSA-SE A ANÁLISE DA FLAMBAGEM DISTORCIONAL")</f>
        <v>DEVE-SE VERIFICAR A FLAMBAGEM DISTORCIONAL</v>
      </c>
    </row>
    <row r="12" customFormat="false" ht="12.8" hidden="false" customHeight="false" outlineLevel="0" collapsed="false">
      <c r="A12" s="11" t="str">
        <f aca="false">_xlfn.CONCAT(B12," x ",C12," x ",D12," x ",E12)</f>
        <v>75 x 40 x 15 x 2,25</v>
      </c>
      <c r="B12" s="12" t="n">
        <v>75</v>
      </c>
      <c r="C12" s="12" t="n">
        <v>40</v>
      </c>
      <c r="D12" s="12" t="n">
        <v>15</v>
      </c>
      <c r="E12" s="13" t="n">
        <v>2.25</v>
      </c>
      <c r="F12" s="14"/>
      <c r="G12" s="15" t="n">
        <f aca="false">C12/B12</f>
        <v>0.533333333333333</v>
      </c>
      <c r="H12" s="16" t="n">
        <f aca="false">B12/E12</f>
        <v>33.3333333333333</v>
      </c>
      <c r="I12" s="17" t="n">
        <f aca="false">IF(N(ISNA(K12)),IF(MAX(L12:O12)=0,P12,MAX(L12:O12)),K12)</f>
        <v>0.264845120614023</v>
      </c>
      <c r="J12" s="15" t="n">
        <f aca="false">D12/B12</f>
        <v>0.2</v>
      </c>
      <c r="K12" s="18" t="e">
        <f aca="false">INDEX($T$4:$X$12,MATCH(G12,$S$4:$S$12,0),MATCH(H12,$T$3:$X$3,0))</f>
        <v>#N/A</v>
      </c>
      <c r="L12" s="19" t="n">
        <f aca="false">IF(H12=250,0.05,IF(H12=200,0.06,0))</f>
        <v>0</v>
      </c>
      <c r="M12" s="19" t="n">
        <f aca="false">IF(AND(H12=125,G12&gt;=0.4,G12&lt;=0.6),0.1,IF(AND(G12&gt;=0.8,G12&lt;=2),0.09,0))</f>
        <v>0</v>
      </c>
      <c r="N12" s="19" t="n">
        <f aca="false">IF(AND(H12=$W$3,G12&gt;=$S$4,G12&lt;=$S$6),0.12,IF(AND(G12&gt;=$S$7,G12&lt;=$S$8),0.11,IF(AND(G12&gt;=$S$9,G12&lt;=$S$12),0.1,0)))</f>
        <v>0</v>
      </c>
      <c r="O12" s="19" t="n">
        <f aca="false">IF(AND(H12=$X$3,G12&gt;=$S$4,G12&lt;=$S$5),0.25,IF(AND(G12&gt;=$S$6,G12&lt;=$S$7),0.22,IF(AND(G12&gt;=$S$8,G12&lt;=$S$10),0.2,IF(AND(G12&gt;=$S$11,G12&lt;=$S$12),0.19,0))))</f>
        <v>0</v>
      </c>
      <c r="P12" s="20" t="n">
        <f aca="false">-0.001887993421053*H12-0.038404605263158*G12+0.348260690789474</f>
        <v>0.264845120614023</v>
      </c>
      <c r="Q12" s="0" t="str">
        <f aca="false">IF(I12&gt;J12,"DEVE-SE VERIFICAR A FLAMBAGEM DISTORCIONAL","DISPENSA-SE A ANÁLISE DA FLAMBAGEM DISTORCIONAL")</f>
        <v>DEVE-SE VERIFICAR A FLAMBAGEM DISTORCIONAL</v>
      </c>
      <c r="S12" s="30" t="n">
        <v>2</v>
      </c>
      <c r="T12" s="28" t="n">
        <v>0.05</v>
      </c>
      <c r="U12" s="28" t="n">
        <v>0.06</v>
      </c>
      <c r="V12" s="28" t="n">
        <v>0.09</v>
      </c>
      <c r="W12" s="28" t="n">
        <v>0.1</v>
      </c>
      <c r="X12" s="28" t="n">
        <v>0.19</v>
      </c>
      <c r="Z12" s="25" t="n">
        <v>0.264845120614023</v>
      </c>
      <c r="AA12" s="25" t="n">
        <v>0.258128521684077</v>
      </c>
      <c r="AB12" s="26" t="n">
        <f aca="false">Z12-$I12</f>
        <v>0</v>
      </c>
      <c r="AC12" s="26" t="n">
        <f aca="false">AA12-$I12</f>
        <v>-0.00671659892994581</v>
      </c>
      <c r="AD12" s="0" t="str">
        <f aca="false">IF(AA12&gt;J12,"DEVE-SE VERIFICAR A FLAMBAGEM DISTORCIONAL","DISPENSA-SE A ANÁLISE DA FLAMBAGEM DISTORCIONAL")</f>
        <v>DEVE-SE VERIFICAR A FLAMBAGEM DISTORCIONAL</v>
      </c>
    </row>
    <row r="13" customFormat="false" ht="12.8" hidden="false" customHeight="false" outlineLevel="0" collapsed="false">
      <c r="A13" s="11" t="str">
        <f aca="false">_xlfn.CONCAT(B13," x ",C13," x ",D13," x ",E13)</f>
        <v>75 x 40 x 15 x 2,65</v>
      </c>
      <c r="B13" s="12" t="n">
        <v>75</v>
      </c>
      <c r="C13" s="12" t="n">
        <v>40</v>
      </c>
      <c r="D13" s="12" t="n">
        <v>15</v>
      </c>
      <c r="E13" s="13" t="n">
        <v>2.65</v>
      </c>
      <c r="F13" s="14"/>
      <c r="G13" s="15" t="n">
        <f aca="false">C13/B13</f>
        <v>0.533333333333333</v>
      </c>
      <c r="H13" s="16" t="n">
        <f aca="false">B13/E13</f>
        <v>28.3018867924528</v>
      </c>
      <c r="I13" s="17" t="n">
        <f aca="false">IF(N(ISNA(K13)),IF(MAX(L13:O13)=0,P13,MAX(L13:O13)),K13)</f>
        <v>0.274344458581585</v>
      </c>
      <c r="J13" s="15" t="n">
        <f aca="false">D13/B13</f>
        <v>0.2</v>
      </c>
      <c r="K13" s="18" t="e">
        <f aca="false">INDEX($T$4:$X$12,MATCH(G13,$S$4:$S$12,0),MATCH(H13,$T$3:$X$3,0))</f>
        <v>#N/A</v>
      </c>
      <c r="L13" s="19" t="n">
        <f aca="false">IF(H13=250,0.05,IF(H13=200,0.06,0))</f>
        <v>0</v>
      </c>
      <c r="M13" s="19" t="n">
        <f aca="false">IF(AND(H13=125,G13&gt;=0.4,G13&lt;=0.6),0.1,IF(AND(G13&gt;=0.8,G13&lt;=2),0.09,0))</f>
        <v>0</v>
      </c>
      <c r="N13" s="19" t="n">
        <f aca="false">IF(AND(H13=$W$3,G13&gt;=$S$4,G13&lt;=$S$6),0.12,IF(AND(G13&gt;=$S$7,G13&lt;=$S$8),0.11,IF(AND(G13&gt;=$S$9,G13&lt;=$S$12),0.1,0)))</f>
        <v>0</v>
      </c>
      <c r="O13" s="19" t="n">
        <f aca="false">IF(AND(H13=$X$3,G13&gt;=$S$4,G13&lt;=$S$5),0.25,IF(AND(G13&gt;=$S$6,G13&lt;=$S$7),0.22,IF(AND(G13&gt;=$S$8,G13&lt;=$S$10),0.2,IF(AND(G13&gt;=$S$11,G13&lt;=$S$12),0.19,0))))</f>
        <v>0</v>
      </c>
      <c r="P13" s="20" t="n">
        <f aca="false">-0.001887993421053*H13-0.038404605263158*G13+0.348260690789474</f>
        <v>0.274344458581585</v>
      </c>
      <c r="Q13" s="0" t="str">
        <f aca="false">IF(I13&gt;J13,"DEVE-SE VERIFICAR A FLAMBAGEM DISTORCIONAL","DISPENSA-SE A ANÁLISE DA FLAMBAGEM DISTORCIONAL")</f>
        <v>DEVE-SE VERIFICAR A FLAMBAGEM DISTORCIONAL</v>
      </c>
      <c r="Z13" s="25" t="n">
        <v>0.274344458581585</v>
      </c>
      <c r="AA13" s="25" t="n">
        <v>0.258128521684077</v>
      </c>
      <c r="AB13" s="26" t="n">
        <f aca="false">Z13-$I13</f>
        <v>0</v>
      </c>
      <c r="AC13" s="26" t="n">
        <f aca="false">AA13-$I13</f>
        <v>-0.0162159368975081</v>
      </c>
      <c r="AD13" s="0" t="str">
        <f aca="false">IF(AA13&gt;J13,"DEVE-SE VERIFICAR A FLAMBAGEM DISTORCIONAL","DISPENSA-SE A ANÁLISE DA FLAMBAGEM DISTORCIONAL")</f>
        <v>DEVE-SE VERIFICAR A FLAMBAGEM DISTORCIONAL</v>
      </c>
    </row>
    <row r="14" customFormat="false" ht="12.8" hidden="false" customHeight="false" outlineLevel="0" collapsed="false">
      <c r="A14" s="11" t="str">
        <f aca="false">_xlfn.CONCAT(B14," x ",C14," x ",D14," x ",E14)</f>
        <v>75 x 40 x 15 x 3</v>
      </c>
      <c r="B14" s="12" t="n">
        <v>75</v>
      </c>
      <c r="C14" s="12" t="n">
        <v>40</v>
      </c>
      <c r="D14" s="12" t="n">
        <v>15</v>
      </c>
      <c r="E14" s="13" t="n">
        <v>3</v>
      </c>
      <c r="F14" s="14"/>
      <c r="G14" s="15" t="n">
        <f aca="false">C14/B14</f>
        <v>0.533333333333333</v>
      </c>
      <c r="H14" s="16" t="n">
        <f aca="false">B14/E14</f>
        <v>25</v>
      </c>
      <c r="I14" s="17" t="n">
        <f aca="false">IF(N(ISNA(K14)),IF(MAX(L14:O14)=0,P14,MAX(L14:O14)),K14)</f>
        <v>0.280578399122798</v>
      </c>
      <c r="J14" s="15" t="n">
        <f aca="false">D14/B14</f>
        <v>0.2</v>
      </c>
      <c r="K14" s="18" t="e">
        <f aca="false">INDEX($T$4:$X$12,MATCH(G14,$S$4:$S$12,0),MATCH(H14,$T$3:$X$3,0))</f>
        <v>#N/A</v>
      </c>
      <c r="L14" s="19" t="n">
        <f aca="false">IF(H14=250,0.05,IF(H14=200,0.06,0))</f>
        <v>0</v>
      </c>
      <c r="M14" s="19" t="n">
        <f aca="false">IF(AND(H14=125,G14&gt;=0.4,G14&lt;=0.6),0.1,IF(AND(G14&gt;=0.8,G14&lt;=2),0.09,0))</f>
        <v>0</v>
      </c>
      <c r="N14" s="19" t="n">
        <f aca="false">IF(AND(H14=$W$3,G14&gt;=$S$4,G14&lt;=$S$6),0.12,IF(AND(G14&gt;=$S$7,G14&lt;=$S$8),0.11,IF(AND(G14&gt;=$S$9,G14&lt;=$S$12),0.1,0)))</f>
        <v>0</v>
      </c>
      <c r="O14" s="19" t="n">
        <f aca="false">IF(AND(H14=$X$3,G14&gt;=$S$4,G14&lt;=$S$5),0.25,IF(AND(G14&gt;=$S$6,G14&lt;=$S$7),0.22,IF(AND(G14&gt;=$S$8,G14&lt;=$S$10),0.2,IF(AND(G14&gt;=$S$11,G14&lt;=$S$12),0.19,0))))</f>
        <v>0</v>
      </c>
      <c r="P14" s="20" t="n">
        <f aca="false">-0.001887993421053*H14-0.038404605263158*G14+0.348260690789474</f>
        <v>0.280578399122798</v>
      </c>
      <c r="Q14" s="0" t="str">
        <f aca="false">IF(I14&gt;J14,"DEVE-SE VERIFICAR A FLAMBAGEM DISTORCIONAL","DISPENSA-SE A ANÁLISE DA FLAMBAGEM DISTORCIONAL")</f>
        <v>DEVE-SE VERIFICAR A FLAMBAGEM DISTORCIONAL</v>
      </c>
      <c r="Z14" s="25" t="n">
        <v>0.280578399122798</v>
      </c>
      <c r="AA14" s="25" t="n">
        <v>0.258128521684077</v>
      </c>
      <c r="AB14" s="26" t="n">
        <f aca="false">Z14-$I14</f>
        <v>0</v>
      </c>
      <c r="AC14" s="26" t="n">
        <f aca="false">AA14-$I14</f>
        <v>-0.0224498774387208</v>
      </c>
      <c r="AD14" s="0" t="str">
        <f aca="false">IF(AA14&gt;J14,"DEVE-SE VERIFICAR A FLAMBAGEM DISTORCIONAL","DISPENSA-SE A ANÁLISE DA FLAMBAGEM DISTORCIONAL")</f>
        <v>DEVE-SE VERIFICAR A FLAMBAGEM DISTORCIONAL</v>
      </c>
    </row>
    <row r="15" customFormat="false" ht="13.4" hidden="false" customHeight="false" outlineLevel="0" collapsed="false">
      <c r="A15" s="11" t="str">
        <f aca="false">_xlfn.CONCAT(B15," x ",C15," x ",D15," x ",E15)</f>
        <v>100 x 40 x 17 x 1,2</v>
      </c>
      <c r="B15" s="12" t="n">
        <v>100</v>
      </c>
      <c r="C15" s="12" t="n">
        <v>40</v>
      </c>
      <c r="D15" s="12" t="n">
        <v>17</v>
      </c>
      <c r="E15" s="13" t="n">
        <v>1.2</v>
      </c>
      <c r="F15" s="14"/>
      <c r="G15" s="31" t="n">
        <f aca="false">C15/B15</f>
        <v>0.4</v>
      </c>
      <c r="H15" s="31" t="n">
        <f aca="false">B15/E15</f>
        <v>83.3333333333333</v>
      </c>
      <c r="I15" s="32" t="n">
        <f aca="false">IF(N(ISNA(K15)),IF(MAX(L15:O15)=0,P15,MAX(L15:O15)),K15)</f>
        <v>0.175566063596461</v>
      </c>
      <c r="J15" s="31" t="n">
        <f aca="false">D15/B15</f>
        <v>0.17</v>
      </c>
      <c r="K15" s="18" t="e">
        <f aca="false">INDEX($T$4:$X$12,MATCH(G15,$S$4:$S$12,0),MATCH(H15,$T$3:$X$3,0))</f>
        <v>#N/A</v>
      </c>
      <c r="L15" s="19" t="n">
        <f aca="false">IF(H15=250,0.05,IF(H15=200,0.06,0))</f>
        <v>0</v>
      </c>
      <c r="M15" s="19" t="n">
        <f aca="false">IF(AND(H15=125,G15&gt;=0.4,G15&lt;=0.6),0.1,IF(AND(G15&gt;=0.8,G15&lt;=2),0.09,0))</f>
        <v>0</v>
      </c>
      <c r="N15" s="19" t="n">
        <f aca="false">IF(AND(H15=$W$3,G15&gt;=$S$4,G15&lt;=$S$6),0.12,IF(AND(G15&gt;=$S$7,G15&lt;=$S$8),0.11,IF(AND(G15&gt;=$S$9,G15&lt;=$S$12),0.1,0)))</f>
        <v>0</v>
      </c>
      <c r="O15" s="19" t="n">
        <f aca="false">IF(AND(H15=$X$3,G15&gt;=$S$4,G15&lt;=$S$5),0.25,IF(AND(G15&gt;=$S$6,G15&lt;=$S$7),0.22,IF(AND(G15&gt;=$S$8,G15&lt;=$S$10),0.2,IF(AND(G15&gt;=$S$11,G15&lt;=$S$12),0.19,0))))</f>
        <v>0</v>
      </c>
      <c r="P15" s="20" t="n">
        <f aca="false">-0.001887993421053*H15-0.038404605263158*G15+0.348260690789474</f>
        <v>0.175566063596461</v>
      </c>
      <c r="Q15" s="0" t="str">
        <f aca="false">IF(I15&gt;J15,"DEVE-SE VERIFICAR A FLAMBAGEM DISTORCIONAL","DISPENSA-SE A ANÁLISE DA FLAMBAGEM DISTORCIONAL")</f>
        <v>DEVE-SE VERIFICAR A FLAMBAGEM DISTORCIONAL</v>
      </c>
      <c r="U15" s="11"/>
      <c r="V15" s="11"/>
      <c r="W15" s="11"/>
      <c r="Z15" s="25" t="n">
        <v>0.175566063596461</v>
      </c>
      <c r="AA15" s="25" t="n">
        <v>0.144591416813639</v>
      </c>
      <c r="AB15" s="26" t="n">
        <f aca="false">Z15-$I15</f>
        <v>0</v>
      </c>
      <c r="AC15" s="26" t="n">
        <f aca="false">AA15-$I15</f>
        <v>-0.0309746467828217</v>
      </c>
      <c r="AD15" s="0" t="str">
        <f aca="false">IF(AA15&gt;J15,"DEVE-SE VERIFICAR A FLAMBAGEM DISTORCIONAL","DISPENSA-SE A ANÁLISE DA FLAMBAGEM DISTORCIONAL")</f>
        <v>DISPENSA-SE A ANÁLISE DA FLAMBAGEM DISTORCIONAL</v>
      </c>
    </row>
    <row r="16" customFormat="false" ht="12.8" hidden="false" customHeight="false" outlineLevel="0" collapsed="false">
      <c r="A16" s="11" t="str">
        <f aca="false">_xlfn.CONCAT(B16," x ",C16," x ",D16," x ",E16)</f>
        <v>100 x 40 x 17 x 1,5</v>
      </c>
      <c r="B16" s="12" t="n">
        <v>100</v>
      </c>
      <c r="C16" s="12" t="n">
        <v>40</v>
      </c>
      <c r="D16" s="12" t="n">
        <v>17</v>
      </c>
      <c r="E16" s="13" t="n">
        <v>1.5</v>
      </c>
      <c r="F16" s="14"/>
      <c r="G16" s="15" t="n">
        <f aca="false">C16/B16</f>
        <v>0.4</v>
      </c>
      <c r="H16" s="16" t="n">
        <f aca="false">B16/E16</f>
        <v>66.6666666666667</v>
      </c>
      <c r="I16" s="17" t="n">
        <f aca="false">IF(N(ISNA(K16)),IF(MAX(L16:O16)=0,P16,MAX(L16:O16)),K16)</f>
        <v>0.207032620614011</v>
      </c>
      <c r="J16" s="15" t="n">
        <f aca="false">D16/B16</f>
        <v>0.17</v>
      </c>
      <c r="K16" s="18" t="e">
        <f aca="false">INDEX($T$4:$X$12,MATCH(G16,$S$4:$S$12,0),MATCH(H16,$T$3:$X$3,0))</f>
        <v>#N/A</v>
      </c>
      <c r="L16" s="19" t="n">
        <f aca="false">IF(H16=250,0.05,IF(H16=200,0.06,0))</f>
        <v>0</v>
      </c>
      <c r="M16" s="19" t="n">
        <f aca="false">IF(AND(H16=125,G16&gt;=0.4,G16&lt;=0.6),0.1,IF(AND(G16&gt;=0.8,G16&lt;=2),0.09,0))</f>
        <v>0</v>
      </c>
      <c r="N16" s="19" t="n">
        <f aca="false">IF(AND(H16=$W$3,G16&gt;=$S$4,G16&lt;=$S$6),0.12,IF(AND(G16&gt;=$S$7,G16&lt;=$S$8),0.11,IF(AND(G16&gt;=$S$9,G16&lt;=$S$12),0.1,0)))</f>
        <v>0</v>
      </c>
      <c r="O16" s="19" t="n">
        <f aca="false">IF(AND(H16=$X$3,G16&gt;=$S$4,G16&lt;=$S$5),0.25,IF(AND(G16&gt;=$S$6,G16&lt;=$S$7),0.22,IF(AND(G16&gt;=$S$8,G16&lt;=$S$10),0.2,IF(AND(G16&gt;=$S$11,G16&lt;=$S$12),0.19,0))))</f>
        <v>0</v>
      </c>
      <c r="P16" s="20" t="n">
        <f aca="false">-0.001887993421053*H16-0.038404605263158*G16+0.348260690789474</f>
        <v>0.207032620614011</v>
      </c>
      <c r="Q16" s="0" t="str">
        <f aca="false">IF(I16&gt;J16,"DEVE-SE VERIFICAR A FLAMBAGEM DISTORCIONAL","DISPENSA-SE A ANÁLISE DA FLAMBAGEM DISTORCIONAL")</f>
        <v>DEVE-SE VERIFICAR A FLAMBAGEM DISTORCIONAL</v>
      </c>
      <c r="U16" s="5"/>
      <c r="V16" s="11"/>
      <c r="W16" s="11"/>
      <c r="Z16" s="25" t="n">
        <v>0.207032620614011</v>
      </c>
      <c r="AA16" s="25" t="n">
        <v>0.185761316872428</v>
      </c>
      <c r="AB16" s="26" t="n">
        <f aca="false">Z16-$I16</f>
        <v>0</v>
      </c>
      <c r="AC16" s="26" t="n">
        <f aca="false">AA16-$I16</f>
        <v>-0.0212713037415828</v>
      </c>
      <c r="AD16" s="0" t="str">
        <f aca="false">IF(AA16&gt;J16,"DEVE-SE VERIFICAR A FLAMBAGEM DISTORCIONAL","DISPENSA-SE A ANÁLISE DA FLAMBAGEM DISTORCIONAL")</f>
        <v>DEVE-SE VERIFICAR A FLAMBAGEM DISTORCIONAL</v>
      </c>
    </row>
    <row r="17" customFormat="false" ht="12.8" hidden="false" customHeight="false" outlineLevel="0" collapsed="false">
      <c r="A17" s="11" t="str">
        <f aca="false">_xlfn.CONCAT(B17," x ",C17," x ",D17," x ",E17)</f>
        <v>100 x 40 x 17 x 2</v>
      </c>
      <c r="B17" s="12" t="n">
        <v>100</v>
      </c>
      <c r="C17" s="12" t="n">
        <v>40</v>
      </c>
      <c r="D17" s="12" t="n">
        <v>17</v>
      </c>
      <c r="E17" s="13" t="n">
        <v>2</v>
      </c>
      <c r="F17" s="14"/>
      <c r="G17" s="15" t="n">
        <f aca="false">C17/B17</f>
        <v>0.4</v>
      </c>
      <c r="H17" s="16" t="n">
        <f aca="false">B17/E17</f>
        <v>50</v>
      </c>
      <c r="I17" s="17" t="n">
        <f aca="false">IF(N(ISNA(K17)),IF(MAX(L17:O17)=0,P17,MAX(L17:O17)),K17)</f>
        <v>0.25</v>
      </c>
      <c r="J17" s="15" t="n">
        <f aca="false">D17/B17</f>
        <v>0.17</v>
      </c>
      <c r="K17" s="18" t="n">
        <f aca="false">INDEX($T$4:$X$12,MATCH(G17,$S$4:$S$12,0),MATCH(H17,$T$3:$X$3,0))</f>
        <v>0.25</v>
      </c>
      <c r="L17" s="19" t="n">
        <f aca="false">IF(H17=250,0.05,IF(H17=200,0.06,0))</f>
        <v>0</v>
      </c>
      <c r="M17" s="19" t="n">
        <f aca="false">IF(AND(H17=125,G17&gt;=0.4,G17&lt;=0.6),0.1,IF(AND(G17&gt;=0.8,G17&lt;=2),0.09,0))</f>
        <v>0</v>
      </c>
      <c r="N17" s="19" t="n">
        <f aca="false">IF(AND(H17=$W$3,G17&gt;=$S$4,G17&lt;=$S$6),0.12,IF(AND(G17&gt;=$S$7,G17&lt;=$S$8),0.11,IF(AND(G17&gt;=$S$9,G17&lt;=$S$12),0.1,0)))</f>
        <v>0</v>
      </c>
      <c r="O17" s="19" t="n">
        <f aca="false">IF(AND(H17=$X$3,G17&gt;=$S$4,G17&lt;=$S$5),0.25,IF(AND(G17&gt;=$S$6,G17&lt;=$S$7),0.22,IF(AND(G17&gt;=$S$8,G17&lt;=$S$10),0.2,IF(AND(G17&gt;=$S$11,G17&lt;=$S$12),0.19,0))))</f>
        <v>0.25</v>
      </c>
      <c r="P17" s="20" t="n">
        <f aca="false">-0.001887993421053*H17-0.038404605263158*G17+0.348260690789474</f>
        <v>0.238499177631561</v>
      </c>
      <c r="Q17" s="0" t="str">
        <f aca="false">IF(I17&gt;J17,"DEVE-SE VERIFICAR A FLAMBAGEM DISTORCIONAL","DISPENSA-SE A ANÁLISE DA FLAMBAGEM DISTORCIONAL")</f>
        <v>DEVE-SE VERIFICAR A FLAMBAGEM DISTORCIONAL</v>
      </c>
      <c r="Z17" s="25" t="n">
        <v>0.25</v>
      </c>
      <c r="AA17" s="25" t="n">
        <v>0.25</v>
      </c>
      <c r="AB17" s="26" t="n">
        <f aca="false">Z17-$I17</f>
        <v>0</v>
      </c>
      <c r="AC17" s="26" t="n">
        <f aca="false">AA17-$I17</f>
        <v>0</v>
      </c>
      <c r="AD17" s="0" t="str">
        <f aca="false">IF(AA17&gt;J17,"DEVE-SE VERIFICAR A FLAMBAGEM DISTORCIONAL","DISPENSA-SE A ANÁLISE DA FLAMBAGEM DISTORCIONAL")</f>
        <v>DEVE-SE VERIFICAR A FLAMBAGEM DISTORCIONAL</v>
      </c>
    </row>
    <row r="18" customFormat="false" ht="12.8" hidden="false" customHeight="false" outlineLevel="0" collapsed="false">
      <c r="A18" s="11" t="str">
        <f aca="false">_xlfn.CONCAT(B18," x ",C18," x ",D18," x ",E18)</f>
        <v>100 x 40 x 17 x 2,25</v>
      </c>
      <c r="B18" s="12" t="n">
        <v>100</v>
      </c>
      <c r="C18" s="12" t="n">
        <v>40</v>
      </c>
      <c r="D18" s="12" t="n">
        <v>17</v>
      </c>
      <c r="E18" s="13" t="n">
        <v>2.25</v>
      </c>
      <c r="F18" s="14"/>
      <c r="G18" s="15" t="n">
        <f aca="false">C18/B18</f>
        <v>0.4</v>
      </c>
      <c r="H18" s="16" t="n">
        <f aca="false">B18/E18</f>
        <v>44.4444444444444</v>
      </c>
      <c r="I18" s="17" t="n">
        <f aca="false">IF(N(ISNA(K18)),IF(MAX(L18:O18)=0,P18,MAX(L18:O18)),K18)</f>
        <v>0.248988029970744</v>
      </c>
      <c r="J18" s="15" t="n">
        <f aca="false">D18/B18</f>
        <v>0.17</v>
      </c>
      <c r="K18" s="18" t="e">
        <f aca="false">INDEX($T$4:$X$12,MATCH(G18,$S$4:$S$12,0),MATCH(H18,$T$3:$X$3,0))</f>
        <v>#N/A</v>
      </c>
      <c r="L18" s="19" t="n">
        <f aca="false">IF(H18=250,0.05,IF(H18=200,0.06,0))</f>
        <v>0</v>
      </c>
      <c r="M18" s="19" t="n">
        <f aca="false">IF(AND(H18=125,G18&gt;=0.4,G18&lt;=0.6),0.1,IF(AND(G18&gt;=0.8,G18&lt;=2),0.09,0))</f>
        <v>0</v>
      </c>
      <c r="N18" s="19" t="n">
        <f aca="false">IF(AND(H18=$W$3,G18&gt;=$S$4,G18&lt;=$S$6),0.12,IF(AND(G18&gt;=$S$7,G18&lt;=$S$8),0.11,IF(AND(G18&gt;=$S$9,G18&lt;=$S$12),0.1,0)))</f>
        <v>0</v>
      </c>
      <c r="O18" s="19" t="n">
        <f aca="false">IF(AND(H18=$X$3,G18&gt;=$S$4,G18&lt;=$S$5),0.25,IF(AND(G18&gt;=$S$6,G18&lt;=$S$7),0.22,IF(AND(G18&gt;=$S$8,G18&lt;=$S$10),0.2,IF(AND(G18&gt;=$S$11,G18&lt;=$S$12),0.19,0))))</f>
        <v>0</v>
      </c>
      <c r="P18" s="20" t="n">
        <f aca="false">-0.001887993421053*H18-0.038404605263158*G18+0.348260690789474</f>
        <v>0.248988029970744</v>
      </c>
      <c r="Q18" s="0" t="str">
        <f aca="false">IF(I18&gt;J18,"DEVE-SE VERIFICAR A FLAMBAGEM DISTORCIONAL","DISPENSA-SE A ANÁLISE DA FLAMBAGEM DISTORCIONAL")</f>
        <v>DEVE-SE VERIFICAR A FLAMBAGEM DISTORCIONAL</v>
      </c>
      <c r="U18" s="11"/>
      <c r="V18" s="11"/>
      <c r="X18" s="11"/>
      <c r="Z18" s="25" t="n">
        <v>0.248988029970744</v>
      </c>
      <c r="AA18" s="25" t="n">
        <v>0.25</v>
      </c>
      <c r="AB18" s="26" t="n">
        <f aca="false">Z18-$I18</f>
        <v>0</v>
      </c>
      <c r="AC18" s="26" t="n">
        <f aca="false">AA18-$I18</f>
        <v>0.00101197002925585</v>
      </c>
      <c r="AD18" s="0" t="str">
        <f aca="false">IF(AA18&gt;J18,"DEVE-SE VERIFICAR A FLAMBAGEM DISTORCIONAL","DISPENSA-SE A ANÁLISE DA FLAMBAGEM DISTORCIONAL")</f>
        <v>DEVE-SE VERIFICAR A FLAMBAGEM DISTORCIONAL</v>
      </c>
    </row>
    <row r="19" customFormat="false" ht="12.8" hidden="false" customHeight="false" outlineLevel="0" collapsed="false">
      <c r="A19" s="11" t="str">
        <f aca="false">_xlfn.CONCAT(B19," x ",C19," x ",D19," x ",E19)</f>
        <v>100 x 40 x 17 x 2,65</v>
      </c>
      <c r="B19" s="12" t="n">
        <v>100</v>
      </c>
      <c r="C19" s="12" t="n">
        <v>40</v>
      </c>
      <c r="D19" s="12" t="n">
        <v>17</v>
      </c>
      <c r="E19" s="13" t="n">
        <v>2.65</v>
      </c>
      <c r="F19" s="14"/>
      <c r="G19" s="15" t="n">
        <f aca="false">C19/B19</f>
        <v>0.4</v>
      </c>
      <c r="H19" s="16" t="n">
        <f aca="false">B19/E19</f>
        <v>37.7358490566038</v>
      </c>
      <c r="I19" s="17" t="n">
        <f aca="false">IF(N(ISNA(K19)),IF(MAX(L19:O19)=0,P19,MAX(L19:O19)),K19)</f>
        <v>0.261653813927494</v>
      </c>
      <c r="J19" s="15" t="n">
        <f aca="false">D19/B19</f>
        <v>0.17</v>
      </c>
      <c r="K19" s="18" t="e">
        <f aca="false">INDEX($T$4:$X$12,MATCH(G19,$S$4:$S$12,0),MATCH(H19,$T$3:$X$3,0))</f>
        <v>#N/A</v>
      </c>
      <c r="L19" s="19" t="n">
        <f aca="false">IF(H19=250,0.05,IF(H19=200,0.06,0))</f>
        <v>0</v>
      </c>
      <c r="M19" s="19" t="n">
        <f aca="false">IF(AND(H19=125,G19&gt;=0.4,G19&lt;=0.6),0.1,IF(AND(G19&gt;=0.8,G19&lt;=2),0.09,0))</f>
        <v>0</v>
      </c>
      <c r="N19" s="19" t="n">
        <f aca="false">IF(AND(H19=$W$3,G19&gt;=$S$4,G19&lt;=$S$6),0.12,IF(AND(G19&gt;=$S$7,G19&lt;=$S$8),0.11,IF(AND(G19&gt;=$S$9,G19&lt;=$S$12),0.1,0)))</f>
        <v>0</v>
      </c>
      <c r="O19" s="19" t="n">
        <f aca="false">IF(AND(H19=$X$3,G19&gt;=$S$4,G19&lt;=$S$5),0.25,IF(AND(G19&gt;=$S$6,G19&lt;=$S$7),0.22,IF(AND(G19&gt;=$S$8,G19&lt;=$S$10),0.2,IF(AND(G19&gt;=$S$11,G19&lt;=$S$12),0.19,0))))</f>
        <v>0</v>
      </c>
      <c r="P19" s="20" t="n">
        <f aca="false">-0.001887993421053*H19-0.038404605263158*G19+0.348260690789474</f>
        <v>0.261653813927494</v>
      </c>
      <c r="Q19" s="0" t="str">
        <f aca="false">IF(I19&gt;J19,"DEVE-SE VERIFICAR A FLAMBAGEM DISTORCIONAL","DISPENSA-SE A ANÁLISE DA FLAMBAGEM DISTORCIONAL")</f>
        <v>DEVE-SE VERIFICAR A FLAMBAGEM DISTORCIONAL</v>
      </c>
      <c r="U19" s="11"/>
      <c r="V19" s="11"/>
      <c r="X19" s="11"/>
      <c r="Z19" s="25" t="n">
        <v>0.261653813927494</v>
      </c>
      <c r="AA19" s="25" t="n">
        <v>0.25</v>
      </c>
      <c r="AB19" s="26" t="n">
        <f aca="false">Z19-$I19</f>
        <v>0</v>
      </c>
      <c r="AC19" s="26" t="n">
        <f aca="false">AA19-$I19</f>
        <v>-0.0116538139274938</v>
      </c>
      <c r="AD19" s="0" t="str">
        <f aca="false">IF(AA19&gt;J19,"DEVE-SE VERIFICAR A FLAMBAGEM DISTORCIONAL","DISPENSA-SE A ANÁLISE DA FLAMBAGEM DISTORCIONAL")</f>
        <v>DEVE-SE VERIFICAR A FLAMBAGEM DISTORCIONAL</v>
      </c>
    </row>
    <row r="20" customFormat="false" ht="12.8" hidden="false" customHeight="false" outlineLevel="0" collapsed="false">
      <c r="A20" s="11" t="str">
        <f aca="false">_xlfn.CONCAT(B20," x ",C20," x ",D20," x ",E20)</f>
        <v>100 x 40 x 17 x 3</v>
      </c>
      <c r="B20" s="12" t="n">
        <v>100</v>
      </c>
      <c r="C20" s="12" t="n">
        <v>40</v>
      </c>
      <c r="D20" s="12" t="n">
        <v>17</v>
      </c>
      <c r="E20" s="13" t="n">
        <v>3</v>
      </c>
      <c r="F20" s="14"/>
      <c r="G20" s="15" t="n">
        <f aca="false">C20/B20</f>
        <v>0.4</v>
      </c>
      <c r="H20" s="16" t="n">
        <f aca="false">B20/E20</f>
        <v>33.3333333333333</v>
      </c>
      <c r="I20" s="17" t="n">
        <f aca="false">IF(N(ISNA(K20)),IF(MAX(L20:O20)=0,P20,MAX(L20:O20)),K20)</f>
        <v>0.269965734649111</v>
      </c>
      <c r="J20" s="15" t="n">
        <f aca="false">D20/B20</f>
        <v>0.17</v>
      </c>
      <c r="K20" s="18" t="e">
        <f aca="false">INDEX($T$4:$X$12,MATCH(G20,$S$4:$S$12,0),MATCH(H20,$T$3:$X$3,0))</f>
        <v>#N/A</v>
      </c>
      <c r="L20" s="19" t="n">
        <f aca="false">IF(H20=250,0.05,IF(H20=200,0.06,0))</f>
        <v>0</v>
      </c>
      <c r="M20" s="19" t="n">
        <f aca="false">IF(AND(H20=125,G20&gt;=0.4,G20&lt;=0.6),0.1,IF(AND(G20&gt;=0.8,G20&lt;=2),0.09,0))</f>
        <v>0</v>
      </c>
      <c r="N20" s="19" t="n">
        <f aca="false">IF(AND(H20=$W$3,G20&gt;=$S$4,G20&lt;=$S$6),0.12,IF(AND(G20&gt;=$S$7,G20&lt;=$S$8),0.11,IF(AND(G20&gt;=$S$9,G20&lt;=$S$12),0.1,0)))</f>
        <v>0</v>
      </c>
      <c r="O20" s="19" t="n">
        <f aca="false">IF(AND(H20=$X$3,G20&gt;=$S$4,G20&lt;=$S$5),0.25,IF(AND(G20&gt;=$S$6,G20&lt;=$S$7),0.22,IF(AND(G20&gt;=$S$8,G20&lt;=$S$10),0.2,IF(AND(G20&gt;=$S$11,G20&lt;=$S$12),0.19,0))))</f>
        <v>0</v>
      </c>
      <c r="P20" s="20" t="n">
        <f aca="false">-0.001887993421053*H20-0.038404605263158*G20+0.348260690789474</f>
        <v>0.269965734649111</v>
      </c>
      <c r="Q20" s="0" t="str">
        <f aca="false">IF(I20&gt;J20,"DEVE-SE VERIFICAR A FLAMBAGEM DISTORCIONAL","DISPENSA-SE A ANÁLISE DA FLAMBAGEM DISTORCIONAL")</f>
        <v>DEVE-SE VERIFICAR A FLAMBAGEM DISTORCIONAL</v>
      </c>
      <c r="Z20" s="25" t="n">
        <v>0.269965734649111</v>
      </c>
      <c r="AA20" s="25" t="n">
        <v>0.25</v>
      </c>
      <c r="AB20" s="26" t="n">
        <f aca="false">Z20-$I20</f>
        <v>0</v>
      </c>
      <c r="AC20" s="26" t="n">
        <f aca="false">AA20-$I20</f>
        <v>-0.0199657346491108</v>
      </c>
      <c r="AD20" s="0" t="str">
        <f aca="false">IF(AA20&gt;J20,"DEVE-SE VERIFICAR A FLAMBAGEM DISTORCIONAL","DISPENSA-SE A ANÁLISE DA FLAMBAGEM DISTORCIONAL")</f>
        <v>DEVE-SE VERIFICAR A FLAMBAGEM DISTORCIONAL</v>
      </c>
    </row>
    <row r="21" customFormat="false" ht="12.8" hidden="false" customHeight="false" outlineLevel="0" collapsed="false">
      <c r="A21" s="11" t="str">
        <f aca="false">_xlfn.CONCAT(B21," x ",C21," x ",D21," x ",E21)</f>
        <v>100 x 40 x 17 x 3,35</v>
      </c>
      <c r="B21" s="12" t="n">
        <v>100</v>
      </c>
      <c r="C21" s="12" t="n">
        <v>40</v>
      </c>
      <c r="D21" s="12" t="n">
        <v>17</v>
      </c>
      <c r="E21" s="13" t="n">
        <v>3.35</v>
      </c>
      <c r="F21" s="14"/>
      <c r="G21" s="15" t="n">
        <f aca="false">C21/B21</f>
        <v>0.4</v>
      </c>
      <c r="H21" s="16" t="n">
        <f aca="false">B21/E21</f>
        <v>29.8507462686567</v>
      </c>
      <c r="I21" s="17" t="n">
        <f aca="false">IF(N(ISNA(K21)),IF(MAX(L21:O21)=0,P21,MAX(L21:O21)),K21)</f>
        <v>0.276540836115465</v>
      </c>
      <c r="J21" s="15" t="n">
        <f aca="false">D21/B21</f>
        <v>0.17</v>
      </c>
      <c r="K21" s="18" t="e">
        <f aca="false">INDEX($T$4:$X$12,MATCH(G21,$S$4:$S$12,0),MATCH(H21,$T$3:$X$3,0))</f>
        <v>#N/A</v>
      </c>
      <c r="L21" s="19" t="n">
        <f aca="false">IF(H21=250,0.05,IF(H21=200,0.06,0))</f>
        <v>0</v>
      </c>
      <c r="M21" s="19" t="n">
        <f aca="false">IF(AND(H21=125,G21&gt;=0.4,G21&lt;=0.6),0.1,IF(AND(G21&gt;=0.8,G21&lt;=2),0.09,0))</f>
        <v>0</v>
      </c>
      <c r="N21" s="19" t="n">
        <f aca="false">IF(AND(H21=$W$3,G21&gt;=$S$4,G21&lt;=$S$6),0.12,IF(AND(G21&gt;=$S$7,G21&lt;=$S$8),0.11,IF(AND(G21&gt;=$S$9,G21&lt;=$S$12),0.1,0)))</f>
        <v>0</v>
      </c>
      <c r="O21" s="19" t="n">
        <f aca="false">IF(AND(H21=$X$3,G21&gt;=$S$4,G21&lt;=$S$5),0.25,IF(AND(G21&gt;=$S$6,G21&lt;=$S$7),0.22,IF(AND(G21&gt;=$S$8,G21&lt;=$S$10),0.2,IF(AND(G21&gt;=$S$11,G21&lt;=$S$12),0.19,0))))</f>
        <v>0</v>
      </c>
      <c r="P21" s="20" t="n">
        <f aca="false">-0.001887993421053*H21-0.038404605263158*G21+0.348260690789474</f>
        <v>0.276540836115465</v>
      </c>
      <c r="Q21" s="0" t="str">
        <f aca="false">IF(I21&gt;J21,"DEVE-SE VERIFICAR A FLAMBAGEM DISTORCIONAL","DISPENSA-SE A ANÁLISE DA FLAMBAGEM DISTORCIONAL")</f>
        <v>DEVE-SE VERIFICAR A FLAMBAGEM DISTORCIONAL</v>
      </c>
      <c r="U21" s="11"/>
      <c r="V21" s="11"/>
      <c r="W21" s="11"/>
      <c r="Z21" s="25" t="n">
        <v>0.276540836115464</v>
      </c>
      <c r="AA21" s="25" t="n">
        <v>0.25</v>
      </c>
      <c r="AB21" s="26" t="n">
        <f aca="false">Z21-$I21</f>
        <v>0</v>
      </c>
      <c r="AC21" s="26" t="n">
        <f aca="false">AA21-$I21</f>
        <v>-0.0265408361154645</v>
      </c>
      <c r="AD21" s="0" t="str">
        <f aca="false">IF(AA21&gt;J21,"DEVE-SE VERIFICAR A FLAMBAGEM DISTORCIONAL","DISPENSA-SE A ANÁLISE DA FLAMBAGEM DISTORCIONAL")</f>
        <v>DEVE-SE VERIFICAR A FLAMBAGEM DISTORCIONAL</v>
      </c>
    </row>
    <row r="22" customFormat="false" ht="12.8" hidden="false" customHeight="false" outlineLevel="0" collapsed="false">
      <c r="A22" s="11" t="str">
        <f aca="false">_xlfn.CONCAT(B22," x ",C22," x ",D22," x ",E22)</f>
        <v>100 x 50 x 17 x 1,2</v>
      </c>
      <c r="B22" s="12" t="n">
        <v>100</v>
      </c>
      <c r="C22" s="12" t="n">
        <v>50</v>
      </c>
      <c r="D22" s="12" t="n">
        <v>17</v>
      </c>
      <c r="E22" s="13" t="n">
        <v>1.2</v>
      </c>
      <c r="F22" s="14"/>
      <c r="G22" s="15" t="n">
        <f aca="false">C22/B22</f>
        <v>0.5</v>
      </c>
      <c r="H22" s="16" t="n">
        <f aca="false">B22/E22</f>
        <v>83.3333333333333</v>
      </c>
      <c r="I22" s="17" t="n">
        <f aca="false">IF(N(ISNA(K22)),IF(MAX(L22:O22)=0,P22,MAX(L22:O22)),K22)</f>
        <v>0.171725603070145</v>
      </c>
      <c r="J22" s="15" t="n">
        <f aca="false">D22/B22</f>
        <v>0.17</v>
      </c>
      <c r="K22" s="18" t="e">
        <f aca="false">INDEX($T$4:$X$12,MATCH(G22,$S$4:$S$12,0),MATCH(H22,$T$3:$X$3,0))</f>
        <v>#N/A</v>
      </c>
      <c r="L22" s="19" t="n">
        <f aca="false">IF(H22=250,0.05,IF(H22=200,0.06,0))</f>
        <v>0</v>
      </c>
      <c r="M22" s="19" t="n">
        <f aca="false">IF(AND(H22=125,G22&gt;=0.4,G22&lt;=0.6),0.1,IF(AND(G22&gt;=0.8,G22&lt;=2),0.09,0))</f>
        <v>0</v>
      </c>
      <c r="N22" s="19" t="n">
        <f aca="false">IF(AND(H22=$W$3,G22&gt;=$S$4,G22&lt;=$S$6),0.12,IF(AND(G22&gt;=$S$7,G22&lt;=$S$8),0.11,IF(AND(G22&gt;=$S$9,G22&lt;=$S$12),0.1,0)))</f>
        <v>0</v>
      </c>
      <c r="O22" s="19" t="n">
        <f aca="false">IF(AND(H22=$X$3,G22&gt;=$S$4,G22&lt;=$S$5),0.25,IF(AND(G22&gt;=$S$6,G22&lt;=$S$7),0.22,IF(AND(G22&gt;=$S$8,G22&lt;=$S$10),0.2,IF(AND(G22&gt;=$S$11,G22&lt;=$S$12),0.19,0))))</f>
        <v>0</v>
      </c>
      <c r="P22" s="20" t="n">
        <f aca="false">-0.001887993421053*H22-0.038404605263158*G22+0.348260690789474</f>
        <v>0.171725603070145</v>
      </c>
      <c r="Q22" s="0" t="str">
        <f aca="false">IF(I22&gt;J22,"DEVE-SE VERIFICAR A FLAMBAGEM DISTORCIONAL","DISPENSA-SE A ANÁLISE DA FLAMBAGEM DISTORCIONAL")</f>
        <v>DEVE-SE VERIFICAR A FLAMBAGEM DISTORCIONAL</v>
      </c>
      <c r="Z22" s="25" t="n">
        <v>0.171725603070145</v>
      </c>
      <c r="AA22" s="25" t="n">
        <v>0.141838786385083</v>
      </c>
      <c r="AB22" s="26" t="n">
        <f aca="false">Z22-$I22</f>
        <v>0</v>
      </c>
      <c r="AC22" s="26" t="n">
        <f aca="false">AA22-$I22</f>
        <v>-0.0298868166850623</v>
      </c>
      <c r="AD22" s="0" t="str">
        <f aca="false">IF(AA22&gt;J22,"DEVE-SE VERIFICAR A FLAMBAGEM DISTORCIONAL","DISPENSA-SE A ANÁLISE DA FLAMBAGEM DISTORCIONAL")</f>
        <v>DISPENSA-SE A ANÁLISE DA FLAMBAGEM DISTORCIONAL</v>
      </c>
    </row>
    <row r="23" customFormat="false" ht="12.8" hidden="false" customHeight="false" outlineLevel="0" collapsed="false">
      <c r="A23" s="11" t="str">
        <f aca="false">_xlfn.CONCAT(B23," x ",C23," x ",D23," x ",E23)</f>
        <v>100 x 50 x 17 x 1,5</v>
      </c>
      <c r="B23" s="12" t="n">
        <v>100</v>
      </c>
      <c r="C23" s="12" t="n">
        <v>50</v>
      </c>
      <c r="D23" s="12" t="n">
        <v>17</v>
      </c>
      <c r="E23" s="13" t="n">
        <v>1.5</v>
      </c>
      <c r="F23" s="14"/>
      <c r="G23" s="15" t="n">
        <f aca="false">C23/B23</f>
        <v>0.5</v>
      </c>
      <c r="H23" s="16" t="n">
        <f aca="false">B23/E23</f>
        <v>66.6666666666667</v>
      </c>
      <c r="I23" s="17" t="n">
        <f aca="false">IF(N(ISNA(K23)),IF(MAX(L23:O23)=0,P23,MAX(L23:O23)),K23)</f>
        <v>0.203192160087695</v>
      </c>
      <c r="J23" s="15" t="n">
        <f aca="false">D23/B23</f>
        <v>0.17</v>
      </c>
      <c r="K23" s="18" t="e">
        <f aca="false">INDEX($T$4:$X$12,MATCH(G23,$S$4:$S$12,0),MATCH(H23,$T$3:$X$3,0))</f>
        <v>#N/A</v>
      </c>
      <c r="L23" s="19" t="n">
        <f aca="false">IF(H23=250,0.05,IF(H23=200,0.06,0))</f>
        <v>0</v>
      </c>
      <c r="M23" s="19" t="n">
        <f aca="false">IF(AND(H23=125,G23&gt;=0.4,G23&lt;=0.6),0.1,IF(AND(G23&gt;=0.8,G23&lt;=2),0.09,0))</f>
        <v>0</v>
      </c>
      <c r="N23" s="19" t="n">
        <f aca="false">IF(AND(H23=$W$3,G23&gt;=$S$4,G23&lt;=$S$6),0.12,IF(AND(G23&gt;=$S$7,G23&lt;=$S$8),0.11,IF(AND(G23&gt;=$S$9,G23&lt;=$S$12),0.1,0)))</f>
        <v>0</v>
      </c>
      <c r="O23" s="19" t="n">
        <f aca="false">IF(AND(H23=$X$3,G23&gt;=$S$4,G23&lt;=$S$5),0.25,IF(AND(G23&gt;=$S$6,G23&lt;=$S$7),0.22,IF(AND(G23&gt;=$S$8,G23&lt;=$S$10),0.2,IF(AND(G23&gt;=$S$11,G23&lt;=$S$12),0.19,0))))</f>
        <v>0</v>
      </c>
      <c r="P23" s="20" t="n">
        <f aca="false">-0.001887993421053*H23-0.038404605263158*G23+0.348260690789474</f>
        <v>0.203192160087695</v>
      </c>
      <c r="Q23" s="0" t="str">
        <f aca="false">IF(I23&gt;J23,"DEVE-SE VERIFICAR A FLAMBAGEM DISTORCIONAL","DISPENSA-SE A ANÁLISE DA FLAMBAGEM DISTORCIONAL")</f>
        <v>DEVE-SE VERIFICAR A FLAMBAGEM DISTORCIONAL</v>
      </c>
      <c r="Z23" s="25" t="n">
        <v>0.203192160087695</v>
      </c>
      <c r="AA23" s="25" t="n">
        <v>0.185876402078717</v>
      </c>
      <c r="AB23" s="26" t="n">
        <f aca="false">Z23-$I23</f>
        <v>0</v>
      </c>
      <c r="AC23" s="26" t="n">
        <f aca="false">AA23-$I23</f>
        <v>-0.0173157580089781</v>
      </c>
      <c r="AD23" s="0" t="str">
        <f aca="false">IF(AA23&gt;J23,"DEVE-SE VERIFICAR A FLAMBAGEM DISTORCIONAL","DISPENSA-SE A ANÁLISE DA FLAMBAGEM DISTORCIONAL")</f>
        <v>DEVE-SE VERIFICAR A FLAMBAGEM DISTORCIONAL</v>
      </c>
    </row>
    <row r="24" customFormat="false" ht="12.8" hidden="false" customHeight="false" outlineLevel="0" collapsed="false">
      <c r="A24" s="11" t="str">
        <f aca="false">_xlfn.CONCAT(B24," x ",C24," x ",D24," x ",E24)</f>
        <v>100 x 50 x 17 x 2</v>
      </c>
      <c r="B24" s="12" t="n">
        <v>100</v>
      </c>
      <c r="C24" s="12" t="n">
        <v>50</v>
      </c>
      <c r="D24" s="12" t="n">
        <v>17</v>
      </c>
      <c r="E24" s="13" t="n">
        <v>2</v>
      </c>
      <c r="F24" s="14"/>
      <c r="G24" s="15" t="n">
        <f aca="false">C24/B24</f>
        <v>0.5</v>
      </c>
      <c r="H24" s="16" t="n">
        <f aca="false">B24/E24</f>
        <v>50</v>
      </c>
      <c r="I24" s="17" t="n">
        <f aca="false">IF(N(ISNA(K24)),IF(MAX(L24:O24)=0,P24,MAX(L24:O24)),K24)</f>
        <v>0.25</v>
      </c>
      <c r="J24" s="15" t="n">
        <f aca="false">D24/B24</f>
        <v>0.17</v>
      </c>
      <c r="K24" s="18" t="e">
        <f aca="false">INDEX($T$4:$X$12,MATCH(G24,$S$4:$S$12,0),MATCH(H24,$T$3:$X$3,0))</f>
        <v>#N/A</v>
      </c>
      <c r="L24" s="19" t="n">
        <f aca="false">IF(H24=250,0.05,IF(H24=200,0.06,0))</f>
        <v>0</v>
      </c>
      <c r="M24" s="19" t="n">
        <f aca="false">IF(AND(H24=125,G24&gt;=0.4,G24&lt;=0.6),0.1,IF(AND(G24&gt;=0.8,G24&lt;=2),0.09,0))</f>
        <v>0</v>
      </c>
      <c r="N24" s="19" t="n">
        <f aca="false">IF(AND(H24=$W$3,G24&gt;=$S$4,G24&lt;=$S$6),0.12,IF(AND(G24&gt;=$S$7,G24&lt;=$S$8),0.11,IF(AND(G24&gt;=$S$9,G24&lt;=$S$12),0.1,0)))</f>
        <v>0</v>
      </c>
      <c r="O24" s="19" t="n">
        <f aca="false">IF(AND(H24=$X$3,G24&gt;=$S$4,G24&lt;=$S$5),0.25,IF(AND(G24&gt;=$S$6,G24&lt;=$S$7),0.22,IF(AND(G24&gt;=$S$8,G24&lt;=$S$10),0.2,IF(AND(G24&gt;=$S$11,G24&lt;=$S$12),0.19,0))))</f>
        <v>0.25</v>
      </c>
      <c r="P24" s="20" t="n">
        <f aca="false">-0.001887993421053*H24-0.038404605263158*G24+0.348260690789474</f>
        <v>0.234658717105245</v>
      </c>
      <c r="Q24" s="0" t="str">
        <f aca="false">IF(I24&gt;J24,"DEVE-SE VERIFICAR A FLAMBAGEM DISTORCIONAL","DISPENSA-SE A ANÁLISE DA FLAMBAGEM DISTORCIONAL")</f>
        <v>DEVE-SE VERIFICAR A FLAMBAGEM DISTORCIONAL</v>
      </c>
      <c r="Z24" s="25" t="n">
        <v>0.25</v>
      </c>
      <c r="AA24" s="25" t="n">
        <v>0.25981891025641</v>
      </c>
      <c r="AB24" s="26" t="n">
        <f aca="false">Z24-$I24</f>
        <v>0</v>
      </c>
      <c r="AC24" s="26" t="n">
        <f aca="false">AA24-$I24</f>
        <v>0.0098189102564103</v>
      </c>
      <c r="AD24" s="0" t="str">
        <f aca="false">IF(AA24&gt;J24,"DEVE-SE VERIFICAR A FLAMBAGEM DISTORCIONAL","DISPENSA-SE A ANÁLISE DA FLAMBAGEM DISTORCIONAL")</f>
        <v>DEVE-SE VERIFICAR A FLAMBAGEM DISTORCIONAL</v>
      </c>
    </row>
    <row r="25" customFormat="false" ht="12.8" hidden="false" customHeight="false" outlineLevel="0" collapsed="false">
      <c r="A25" s="11" t="str">
        <f aca="false">_xlfn.CONCAT(B25," x ",C25," x ",D25," x ",E25)</f>
        <v>100 x 50 x 17 x 2,25</v>
      </c>
      <c r="B25" s="12" t="n">
        <v>100</v>
      </c>
      <c r="C25" s="12" t="n">
        <v>50</v>
      </c>
      <c r="D25" s="12" t="n">
        <v>17</v>
      </c>
      <c r="E25" s="13" t="n">
        <v>2.25</v>
      </c>
      <c r="F25" s="14"/>
      <c r="G25" s="15" t="n">
        <f aca="false">C25/B25</f>
        <v>0.5</v>
      </c>
      <c r="H25" s="16" t="n">
        <f aca="false">B25/E25</f>
        <v>44.4444444444444</v>
      </c>
      <c r="I25" s="17" t="n">
        <f aca="false">IF(N(ISNA(K25)),IF(MAX(L25:O25)=0,P25,MAX(L25:O25)),K25)</f>
        <v>0.245147569444428</v>
      </c>
      <c r="J25" s="15" t="n">
        <f aca="false">D25/B25</f>
        <v>0.17</v>
      </c>
      <c r="K25" s="18" t="e">
        <f aca="false">INDEX($T$4:$X$12,MATCH(G25,$S$4:$S$12,0),MATCH(H25,$T$3:$X$3,0))</f>
        <v>#N/A</v>
      </c>
      <c r="L25" s="19" t="n">
        <f aca="false">IF(H25=250,0.05,IF(H25=200,0.06,0))</f>
        <v>0</v>
      </c>
      <c r="M25" s="19" t="n">
        <f aca="false">IF(AND(H25=125,G25&gt;=0.4,G25&lt;=0.6),0.1,IF(AND(G25&gt;=0.8,G25&lt;=2),0.09,0))</f>
        <v>0</v>
      </c>
      <c r="N25" s="19" t="n">
        <f aca="false">IF(AND(H25=$W$3,G25&gt;=$S$4,G25&lt;=$S$6),0.12,IF(AND(G25&gt;=$S$7,G25&lt;=$S$8),0.11,IF(AND(G25&gt;=$S$9,G25&lt;=$S$12),0.1,0)))</f>
        <v>0</v>
      </c>
      <c r="O25" s="19" t="n">
        <f aca="false">IF(AND(H25=$X$3,G25&gt;=$S$4,G25&lt;=$S$5),0.25,IF(AND(G25&gt;=$S$6,G25&lt;=$S$7),0.22,IF(AND(G25&gt;=$S$8,G25&lt;=$S$10),0.2,IF(AND(G25&gt;=$S$11,G25&lt;=$S$12),0.19,0))))</f>
        <v>0</v>
      </c>
      <c r="P25" s="20" t="n">
        <f aca="false">-0.001887993421053*H25-0.038404605263158*G25+0.348260690789474</f>
        <v>0.245147569444428</v>
      </c>
      <c r="Q25" s="0" t="str">
        <f aca="false">IF(I25&gt;J25,"DEVE-SE VERIFICAR A FLAMBAGEM DISTORCIONAL","DISPENSA-SE A ANÁLISE DA FLAMBAGEM DISTORCIONAL")</f>
        <v>DEVE-SE VERIFICAR A FLAMBAGEM DISTORCIONAL</v>
      </c>
      <c r="Z25" s="25" t="n">
        <v>0.245147569444428</v>
      </c>
      <c r="AA25" s="25" t="n">
        <v>0.25981891025641</v>
      </c>
      <c r="AB25" s="26" t="n">
        <f aca="false">Z25-$I25</f>
        <v>0</v>
      </c>
      <c r="AC25" s="26" t="n">
        <f aca="false">AA25-$I25</f>
        <v>0.014671340811982</v>
      </c>
      <c r="AD25" s="0" t="str">
        <f aca="false">IF(AA25&gt;J25,"DEVE-SE VERIFICAR A FLAMBAGEM DISTORCIONAL","DISPENSA-SE A ANÁLISE DA FLAMBAGEM DISTORCIONAL")</f>
        <v>DEVE-SE VERIFICAR A FLAMBAGEM DISTORCIONAL</v>
      </c>
    </row>
    <row r="26" customFormat="false" ht="12.8" hidden="false" customHeight="false" outlineLevel="0" collapsed="false">
      <c r="A26" s="11" t="str">
        <f aca="false">_xlfn.CONCAT(B26," x ",C26," x ",D26," x ",E26)</f>
        <v>100 x 50 x 17 x 2,65</v>
      </c>
      <c r="B26" s="12" t="n">
        <v>100</v>
      </c>
      <c r="C26" s="12" t="n">
        <v>50</v>
      </c>
      <c r="D26" s="12" t="n">
        <v>17</v>
      </c>
      <c r="E26" s="13" t="n">
        <v>2.65</v>
      </c>
      <c r="F26" s="14"/>
      <c r="G26" s="15" t="n">
        <f aca="false">C26/B26</f>
        <v>0.5</v>
      </c>
      <c r="H26" s="16" t="n">
        <f aca="false">B26/E26</f>
        <v>37.7358490566038</v>
      </c>
      <c r="I26" s="17" t="n">
        <f aca="false">IF(N(ISNA(K26)),IF(MAX(L26:O26)=0,P26,MAX(L26:O26)),K26)</f>
        <v>0.257813353401178</v>
      </c>
      <c r="J26" s="15" t="n">
        <f aca="false">D26/B26</f>
        <v>0.17</v>
      </c>
      <c r="K26" s="18" t="e">
        <f aca="false">INDEX($T$4:$X$12,MATCH(G26,$S$4:$S$12,0),MATCH(H26,$T$3:$X$3,0))</f>
        <v>#N/A</v>
      </c>
      <c r="L26" s="19" t="n">
        <f aca="false">IF(H26=250,0.05,IF(H26=200,0.06,0))</f>
        <v>0</v>
      </c>
      <c r="M26" s="19" t="n">
        <f aca="false">IF(AND(H26=125,G26&gt;=0.4,G26&lt;=0.6),0.1,IF(AND(G26&gt;=0.8,G26&lt;=2),0.09,0))</f>
        <v>0</v>
      </c>
      <c r="N26" s="19" t="n">
        <f aca="false">IF(AND(H26=$W$3,G26&gt;=$S$4,G26&lt;=$S$6),0.12,IF(AND(G26&gt;=$S$7,G26&lt;=$S$8),0.11,IF(AND(G26&gt;=$S$9,G26&lt;=$S$12),0.1,0)))</f>
        <v>0</v>
      </c>
      <c r="O26" s="19" t="n">
        <f aca="false">IF(AND(H26=$X$3,G26&gt;=$S$4,G26&lt;=$S$5),0.25,IF(AND(G26&gt;=$S$6,G26&lt;=$S$7),0.22,IF(AND(G26&gt;=$S$8,G26&lt;=$S$10),0.2,IF(AND(G26&gt;=$S$11,G26&lt;=$S$12),0.19,0))))</f>
        <v>0</v>
      </c>
      <c r="P26" s="20" t="n">
        <f aca="false">-0.001887993421053*H26-0.038404605263158*G26+0.348260690789474</f>
        <v>0.257813353401178</v>
      </c>
      <c r="Q26" s="0" t="str">
        <f aca="false">IF(I26&gt;J26,"DEVE-SE VERIFICAR A FLAMBAGEM DISTORCIONAL","DISPENSA-SE A ANÁLISE DA FLAMBAGEM DISTORCIONAL")</f>
        <v>DEVE-SE VERIFICAR A FLAMBAGEM DISTORCIONAL</v>
      </c>
      <c r="Z26" s="25" t="n">
        <v>0.257813353401178</v>
      </c>
      <c r="AA26" s="25" t="n">
        <v>0.25981891025641</v>
      </c>
      <c r="AB26" s="26" t="n">
        <f aca="false">Z26-$I26</f>
        <v>0</v>
      </c>
      <c r="AC26" s="26" t="n">
        <f aca="false">AA26-$I26</f>
        <v>0.00200555685523224</v>
      </c>
      <c r="AD26" s="0" t="str">
        <f aca="false">IF(AA26&gt;J26,"DEVE-SE VERIFICAR A FLAMBAGEM DISTORCIONAL","DISPENSA-SE A ANÁLISE DA FLAMBAGEM DISTORCIONAL")</f>
        <v>DEVE-SE VERIFICAR A FLAMBAGEM DISTORCIONAL</v>
      </c>
    </row>
    <row r="27" customFormat="false" ht="12.8" hidden="false" customHeight="false" outlineLevel="0" collapsed="false">
      <c r="A27" s="11" t="str">
        <f aca="false">_xlfn.CONCAT(B27," x ",C27," x ",D27," x ",E27)</f>
        <v>100 x 50 x 17 x 3</v>
      </c>
      <c r="B27" s="12" t="n">
        <v>100</v>
      </c>
      <c r="C27" s="12" t="n">
        <v>50</v>
      </c>
      <c r="D27" s="12" t="n">
        <v>17</v>
      </c>
      <c r="E27" s="13" t="n">
        <v>3</v>
      </c>
      <c r="F27" s="14"/>
      <c r="G27" s="15" t="n">
        <f aca="false">C27/B27</f>
        <v>0.5</v>
      </c>
      <c r="H27" s="16" t="n">
        <f aca="false">B27/E27</f>
        <v>33.3333333333333</v>
      </c>
      <c r="I27" s="17" t="n">
        <f aca="false">IF(N(ISNA(K27)),IF(MAX(L27:O27)=0,P27,MAX(L27:O27)),K27)</f>
        <v>0.266125274122795</v>
      </c>
      <c r="J27" s="15" t="n">
        <f aca="false">D27/B27</f>
        <v>0.17</v>
      </c>
      <c r="K27" s="18" t="e">
        <f aca="false">INDEX($T$4:$X$12,MATCH(G27,$S$4:$S$12,0),MATCH(H27,$T$3:$X$3,0))</f>
        <v>#N/A</v>
      </c>
      <c r="L27" s="19" t="n">
        <f aca="false">IF(H27=250,0.05,IF(H27=200,0.06,0))</f>
        <v>0</v>
      </c>
      <c r="M27" s="19" t="n">
        <f aca="false">IF(AND(H27=125,G27&gt;=0.4,G27&lt;=0.6),0.1,IF(AND(G27&gt;=0.8,G27&lt;=2),0.09,0))</f>
        <v>0</v>
      </c>
      <c r="N27" s="19" t="n">
        <f aca="false">IF(AND(H27=$W$3,G27&gt;=$S$4,G27&lt;=$S$6),0.12,IF(AND(G27&gt;=$S$7,G27&lt;=$S$8),0.11,IF(AND(G27&gt;=$S$9,G27&lt;=$S$12),0.1,0)))</f>
        <v>0</v>
      </c>
      <c r="O27" s="19" t="n">
        <f aca="false">IF(AND(H27=$X$3,G27&gt;=$S$4,G27&lt;=$S$5),0.25,IF(AND(G27&gt;=$S$6,G27&lt;=$S$7),0.22,IF(AND(G27&gt;=$S$8,G27&lt;=$S$10),0.2,IF(AND(G27&gt;=$S$11,G27&lt;=$S$12),0.19,0))))</f>
        <v>0</v>
      </c>
      <c r="P27" s="20" t="n">
        <f aca="false">-0.001887993421053*H27-0.038404605263158*G27+0.348260690789474</f>
        <v>0.266125274122795</v>
      </c>
      <c r="Q27" s="0" t="str">
        <f aca="false">IF(I27&gt;J27,"DEVE-SE VERIFICAR A FLAMBAGEM DISTORCIONAL","DISPENSA-SE A ANÁLISE DA FLAMBAGEM DISTORCIONAL")</f>
        <v>DEVE-SE VERIFICAR A FLAMBAGEM DISTORCIONAL</v>
      </c>
      <c r="Z27" s="25" t="n">
        <v>0.266125274122795</v>
      </c>
      <c r="AA27" s="25" t="n">
        <v>0.25981891025641</v>
      </c>
      <c r="AB27" s="26" t="n">
        <f aca="false">Z27-$I27</f>
        <v>0</v>
      </c>
      <c r="AC27" s="26" t="n">
        <f aca="false">AA27-$I27</f>
        <v>-0.00630636386638472</v>
      </c>
      <c r="AD27" s="0" t="str">
        <f aca="false">IF(AA27&gt;J27,"DEVE-SE VERIFICAR A FLAMBAGEM DISTORCIONAL","DISPENSA-SE A ANÁLISE DA FLAMBAGEM DISTORCIONAL")</f>
        <v>DEVE-SE VERIFICAR A FLAMBAGEM DISTORCIONAL</v>
      </c>
    </row>
    <row r="28" customFormat="false" ht="12.8" hidden="false" customHeight="false" outlineLevel="0" collapsed="false">
      <c r="A28" s="11" t="str">
        <f aca="false">_xlfn.CONCAT(B28," x ",C28," x ",D28," x ",E28)</f>
        <v>100 x 50 x 17 x 3,35</v>
      </c>
      <c r="B28" s="12" t="n">
        <v>100</v>
      </c>
      <c r="C28" s="12" t="n">
        <v>50</v>
      </c>
      <c r="D28" s="12" t="n">
        <v>17</v>
      </c>
      <c r="E28" s="13" t="n">
        <v>3.35</v>
      </c>
      <c r="F28" s="14"/>
      <c r="G28" s="15" t="n">
        <f aca="false">C28/B28</f>
        <v>0.5</v>
      </c>
      <c r="H28" s="16" t="n">
        <f aca="false">B28/E28</f>
        <v>29.8507462686567</v>
      </c>
      <c r="I28" s="17" t="n">
        <f aca="false">IF(N(ISNA(K28)),IF(MAX(L28:O28)=0,P28,MAX(L28:O28)),K28)</f>
        <v>0.272700375589149</v>
      </c>
      <c r="J28" s="15" t="n">
        <f aca="false">D28/B28</f>
        <v>0.17</v>
      </c>
      <c r="K28" s="18" t="e">
        <f aca="false">INDEX($T$4:$X$12,MATCH(G28,$S$4:$S$12,0),MATCH(H28,$T$3:$X$3,0))</f>
        <v>#N/A</v>
      </c>
      <c r="L28" s="19" t="n">
        <f aca="false">IF(H28=250,0.05,IF(H28=200,0.06,0))</f>
        <v>0</v>
      </c>
      <c r="M28" s="19" t="n">
        <f aca="false">IF(AND(H28=125,G28&gt;=0.4,G28&lt;=0.6),0.1,IF(AND(G28&gt;=0.8,G28&lt;=2),0.09,0))</f>
        <v>0</v>
      </c>
      <c r="N28" s="19" t="n">
        <f aca="false">IF(AND(H28=$W$3,G28&gt;=$S$4,G28&lt;=$S$6),0.12,IF(AND(G28&gt;=$S$7,G28&lt;=$S$8),0.11,IF(AND(G28&gt;=$S$9,G28&lt;=$S$12),0.1,0)))</f>
        <v>0</v>
      </c>
      <c r="O28" s="19" t="n">
        <f aca="false">IF(AND(H28=$X$3,G28&gt;=$S$4,G28&lt;=$S$5),0.25,IF(AND(G28&gt;=$S$6,G28&lt;=$S$7),0.22,IF(AND(G28&gt;=$S$8,G28&lt;=$S$10),0.2,IF(AND(G28&gt;=$S$11,G28&lt;=$S$12),0.19,0))))</f>
        <v>0</v>
      </c>
      <c r="P28" s="20" t="n">
        <f aca="false">-0.001887993421053*H28-0.038404605263158*G28+0.348260690789474</f>
        <v>0.272700375589149</v>
      </c>
      <c r="Q28" s="0" t="str">
        <f aca="false">IF(I28&gt;J28,"DEVE-SE VERIFICAR A FLAMBAGEM DISTORCIONAL","DISPENSA-SE A ANÁLISE DA FLAMBAGEM DISTORCIONAL")</f>
        <v>DEVE-SE VERIFICAR A FLAMBAGEM DISTORCIONAL</v>
      </c>
      <c r="Z28" s="25" t="n">
        <v>0.272700375589149</v>
      </c>
      <c r="AA28" s="25" t="n">
        <v>0.25981891025641</v>
      </c>
      <c r="AB28" s="26" t="n">
        <f aca="false">Z28-$I28</f>
        <v>0</v>
      </c>
      <c r="AC28" s="26" t="n">
        <f aca="false">AA28-$I28</f>
        <v>-0.0128814653327384</v>
      </c>
      <c r="AD28" s="0" t="str">
        <f aca="false">IF(AA28&gt;J28,"DEVE-SE VERIFICAR A FLAMBAGEM DISTORCIONAL","DISPENSA-SE A ANÁLISE DA FLAMBAGEM DISTORCIONAL")</f>
        <v>DEVE-SE VERIFICAR A FLAMBAGEM DISTORCIONAL</v>
      </c>
    </row>
    <row r="29" customFormat="false" ht="12.8" hidden="false" customHeight="false" outlineLevel="0" collapsed="false">
      <c r="A29" s="11" t="str">
        <f aca="false">_xlfn.CONCAT(B29," x ",C29," x ",D29," x ",E29)</f>
        <v>125 x 50 x 17 x 2</v>
      </c>
      <c r="B29" s="12" t="n">
        <v>125</v>
      </c>
      <c r="C29" s="12" t="n">
        <v>50</v>
      </c>
      <c r="D29" s="12" t="n">
        <v>17</v>
      </c>
      <c r="E29" s="13" t="n">
        <v>2</v>
      </c>
      <c r="F29" s="14"/>
      <c r="G29" s="15" t="n">
        <f aca="false">C29/B29</f>
        <v>0.4</v>
      </c>
      <c r="H29" s="16" t="n">
        <f aca="false">B29/E29</f>
        <v>62.5</v>
      </c>
      <c r="I29" s="17" t="n">
        <f aca="false">IF(N(ISNA(K29)),IF(MAX(L29:O29)=0,P29,MAX(L29:O29)),K29)</f>
        <v>0.214899259868398</v>
      </c>
      <c r="J29" s="15" t="n">
        <f aca="false">D29/B29</f>
        <v>0.136</v>
      </c>
      <c r="K29" s="18" t="e">
        <f aca="false">INDEX($T$4:$X$12,MATCH(G29,$S$4:$S$12,0),MATCH(H29,$T$3:$X$3,0))</f>
        <v>#N/A</v>
      </c>
      <c r="L29" s="19" t="n">
        <f aca="false">IF(H29=250,0.05,IF(H29=200,0.06,0))</f>
        <v>0</v>
      </c>
      <c r="M29" s="19" t="n">
        <f aca="false">IF(AND(H29=125,G29&gt;=0.4,G29&lt;=0.6),0.1,IF(AND(G29&gt;=0.8,G29&lt;=2),0.09,0))</f>
        <v>0</v>
      </c>
      <c r="N29" s="19" t="n">
        <f aca="false">IF(AND(H29=$W$3,G29&gt;=$S$4,G29&lt;=$S$6),0.12,IF(AND(G29&gt;=$S$7,G29&lt;=$S$8),0.11,IF(AND(G29&gt;=$S$9,G29&lt;=$S$12),0.1,0)))</f>
        <v>0</v>
      </c>
      <c r="O29" s="19" t="n">
        <f aca="false">IF(AND(H29=$X$3,G29&gt;=$S$4,G29&lt;=$S$5),0.25,IF(AND(G29&gt;=$S$6,G29&lt;=$S$7),0.22,IF(AND(G29&gt;=$S$8,G29&lt;=$S$10),0.2,IF(AND(G29&gt;=$S$11,G29&lt;=$S$12),0.19,0))))</f>
        <v>0</v>
      </c>
      <c r="P29" s="20" t="n">
        <f aca="false">-0.001887993421053*H29-0.038404605263158*G29+0.348260690789474</f>
        <v>0.214899259868398</v>
      </c>
      <c r="Q29" s="0" t="str">
        <f aca="false">IF(I29&gt;J29,"DEVE-SE VERIFICAR A FLAMBAGEM DISTORCIONAL","DISPENSA-SE A ANÁLISE DA FLAMBAGEM DISTORCIONAL")</f>
        <v>DEVE-SE VERIFICAR A FLAMBAGEM DISTORCIONAL</v>
      </c>
      <c r="Z29" s="25" t="n">
        <v>0.214899259868398</v>
      </c>
      <c r="AA29" s="25" t="n">
        <v>0.199404761904762</v>
      </c>
      <c r="AB29" s="26" t="n">
        <f aca="false">Z29-$I29</f>
        <v>0</v>
      </c>
      <c r="AC29" s="26" t="n">
        <f aca="false">AA29-$I29</f>
        <v>-0.0154944979636364</v>
      </c>
      <c r="AD29" s="0" t="str">
        <f aca="false">IF(AA29&gt;J29,"DEVE-SE VERIFICAR A FLAMBAGEM DISTORCIONAL","DISPENSA-SE A ANÁLISE DA FLAMBAGEM DISTORCIONAL")</f>
        <v>DEVE-SE VERIFICAR A FLAMBAGEM DISTORCIONAL</v>
      </c>
    </row>
    <row r="30" customFormat="false" ht="12.8" hidden="false" customHeight="false" outlineLevel="0" collapsed="false">
      <c r="A30" s="11" t="str">
        <f aca="false">_xlfn.CONCAT(B30," x ",C30," x ",D30," x ",E30)</f>
        <v>125 x 50 x 17 x 2,25</v>
      </c>
      <c r="B30" s="12" t="n">
        <v>125</v>
      </c>
      <c r="C30" s="12" t="n">
        <v>50</v>
      </c>
      <c r="D30" s="12" t="n">
        <v>17</v>
      </c>
      <c r="E30" s="13" t="n">
        <v>2.25</v>
      </c>
      <c r="F30" s="14"/>
      <c r="G30" s="15" t="n">
        <f aca="false">C30/B30</f>
        <v>0.4</v>
      </c>
      <c r="H30" s="16" t="n">
        <f aca="false">B30/E30</f>
        <v>55.5555555555556</v>
      </c>
      <c r="I30" s="17" t="n">
        <f aca="false">IF(N(ISNA(K30)),IF(MAX(L30:O30)=0,P30,MAX(L30:O30)),K30)</f>
        <v>0.228010325292377</v>
      </c>
      <c r="J30" s="15" t="n">
        <f aca="false">D30/B30</f>
        <v>0.136</v>
      </c>
      <c r="K30" s="18" t="e">
        <f aca="false">INDEX($T$4:$X$12,MATCH(G30,$S$4:$S$12,0),MATCH(H30,$T$3:$X$3,0))</f>
        <v>#N/A</v>
      </c>
      <c r="L30" s="19" t="n">
        <f aca="false">IF(H30=250,0.05,IF(H30=200,0.06,0))</f>
        <v>0</v>
      </c>
      <c r="M30" s="19" t="n">
        <f aca="false">IF(AND(H30=125,G30&gt;=0.4,G30&lt;=0.6),0.1,IF(AND(G30&gt;=0.8,G30&lt;=2),0.09,0))</f>
        <v>0</v>
      </c>
      <c r="N30" s="19" t="n">
        <f aca="false">IF(AND(H30=$W$3,G30&gt;=$S$4,G30&lt;=$S$6),0.12,IF(AND(G30&gt;=$S$7,G30&lt;=$S$8),0.11,IF(AND(G30&gt;=$S$9,G30&lt;=$S$12),0.1,0)))</f>
        <v>0</v>
      </c>
      <c r="O30" s="19" t="n">
        <f aca="false">IF(AND(H30=$X$3,G30&gt;=$S$4,G30&lt;=$S$5),0.25,IF(AND(G30&gt;=$S$6,G30&lt;=$S$7),0.22,IF(AND(G30&gt;=$S$8,G30&lt;=$S$10),0.2,IF(AND(G30&gt;=$S$11,G30&lt;=$S$12),0.19,0))))</f>
        <v>0</v>
      </c>
      <c r="P30" s="20" t="n">
        <f aca="false">-0.001887993421053*H30-0.038404605263158*G30+0.348260690789474</f>
        <v>0.228010325292377</v>
      </c>
      <c r="Q30" s="0" t="str">
        <f aca="false">IF(I30&gt;J30,"DEVE-SE VERIFICAR A FLAMBAGEM DISTORCIONAL","DISPENSA-SE A ANÁLISE DA FLAMBAGEM DISTORCIONAL")</f>
        <v>DEVE-SE VERIFICAR A FLAMBAGEM DISTORCIONAL</v>
      </c>
      <c r="Z30" s="25" t="n">
        <v>0.228010325292377</v>
      </c>
      <c r="AA30" s="25" t="n">
        <v>0.225623271713807</v>
      </c>
      <c r="AB30" s="26" t="n">
        <f aca="false">Z30-$I30</f>
        <v>0</v>
      </c>
      <c r="AC30" s="26" t="n">
        <f aca="false">AA30-$I30</f>
        <v>-0.00238705357857077</v>
      </c>
      <c r="AD30" s="0" t="str">
        <f aca="false">IF(AA30&gt;J30,"DEVE-SE VERIFICAR A FLAMBAGEM DISTORCIONAL","DISPENSA-SE A ANÁLISE DA FLAMBAGEM DISTORCIONAL")</f>
        <v>DEVE-SE VERIFICAR A FLAMBAGEM DISTORCIONAL</v>
      </c>
    </row>
    <row r="31" customFormat="false" ht="12.8" hidden="false" customHeight="false" outlineLevel="0" collapsed="false">
      <c r="A31" s="11" t="str">
        <f aca="false">_xlfn.CONCAT(B31," x ",C31," x ",D31," x ",E31)</f>
        <v>125 x 50 x 17 x 2,65</v>
      </c>
      <c r="B31" s="12" t="n">
        <v>125</v>
      </c>
      <c r="C31" s="12" t="n">
        <v>50</v>
      </c>
      <c r="D31" s="12" t="n">
        <v>17</v>
      </c>
      <c r="E31" s="13" t="n">
        <v>2.65</v>
      </c>
      <c r="F31" s="14"/>
      <c r="G31" s="15" t="n">
        <f aca="false">C31/B31</f>
        <v>0.4</v>
      </c>
      <c r="H31" s="16" t="n">
        <f aca="false">B31/E31</f>
        <v>47.1698113207547</v>
      </c>
      <c r="I31" s="17" t="n">
        <f aca="false">IF(N(ISNA(K31)),IF(MAX(L31:O31)=0,P31,MAX(L31:O31)),K31)</f>
        <v>0.243842555238315</v>
      </c>
      <c r="J31" s="15" t="n">
        <f aca="false">D31/B31</f>
        <v>0.136</v>
      </c>
      <c r="K31" s="18" t="e">
        <f aca="false">INDEX($T$4:$X$12,MATCH(G31,$S$4:$S$12,0),MATCH(H31,$T$3:$X$3,0))</f>
        <v>#N/A</v>
      </c>
      <c r="L31" s="19" t="n">
        <f aca="false">IF(H31=250,0.05,IF(H31=200,0.06,0))</f>
        <v>0</v>
      </c>
      <c r="M31" s="19" t="n">
        <f aca="false">IF(AND(H31=125,G31&gt;=0.4,G31&lt;=0.6),0.1,IF(AND(G31&gt;=0.8,G31&lt;=2),0.09,0))</f>
        <v>0</v>
      </c>
      <c r="N31" s="19" t="n">
        <f aca="false">IF(AND(H31=$W$3,G31&gt;=$S$4,G31&lt;=$S$6),0.12,IF(AND(G31&gt;=$S$7,G31&lt;=$S$8),0.11,IF(AND(G31&gt;=$S$9,G31&lt;=$S$12),0.1,0)))</f>
        <v>0</v>
      </c>
      <c r="O31" s="19" t="n">
        <f aca="false">IF(AND(H31=$X$3,G31&gt;=$S$4,G31&lt;=$S$5),0.25,IF(AND(G31&gt;=$S$6,G31&lt;=$S$7),0.22,IF(AND(G31&gt;=$S$8,G31&lt;=$S$10),0.2,IF(AND(G31&gt;=$S$11,G31&lt;=$S$12),0.19,0))))</f>
        <v>0</v>
      </c>
      <c r="P31" s="20" t="n">
        <f aca="false">-0.001887993421053*H31-0.038404605263158*G31+0.348260690789474</f>
        <v>0.243842555238315</v>
      </c>
      <c r="Q31" s="0" t="str">
        <f aca="false">IF(I31&gt;J31,"DEVE-SE VERIFICAR A FLAMBAGEM DISTORCIONAL","DISPENSA-SE A ANÁLISE DA FLAMBAGEM DISTORCIONAL")</f>
        <v>DEVE-SE VERIFICAR A FLAMBAGEM DISTORCIONAL</v>
      </c>
      <c r="Z31" s="25" t="n">
        <v>0.243842555238315</v>
      </c>
      <c r="AA31" s="25" t="n">
        <v>0.25</v>
      </c>
      <c r="AB31" s="26" t="n">
        <f aca="false">Z31-$I31</f>
        <v>0</v>
      </c>
      <c r="AC31" s="26" t="n">
        <f aca="false">AA31-$I31</f>
        <v>0.00615744476168539</v>
      </c>
      <c r="AD31" s="0" t="str">
        <f aca="false">IF(AA31&gt;J31,"DEVE-SE VERIFICAR A FLAMBAGEM DISTORCIONAL","DISPENSA-SE A ANÁLISE DA FLAMBAGEM DISTORCIONAL")</f>
        <v>DEVE-SE VERIFICAR A FLAMBAGEM DISTORCIONAL</v>
      </c>
    </row>
    <row r="32" customFormat="false" ht="12.8" hidden="false" customHeight="false" outlineLevel="0" collapsed="false">
      <c r="A32" s="11" t="str">
        <f aca="false">_xlfn.CONCAT(B32," x ",C32," x ",D32," x ",E32)</f>
        <v>125 x 50 x 17 x 3</v>
      </c>
      <c r="B32" s="12" t="n">
        <v>125</v>
      </c>
      <c r="C32" s="12" t="n">
        <v>50</v>
      </c>
      <c r="D32" s="12" t="n">
        <v>17</v>
      </c>
      <c r="E32" s="13" t="n">
        <v>3</v>
      </c>
      <c r="F32" s="14"/>
      <c r="G32" s="15" t="n">
        <f aca="false">C32/B32</f>
        <v>0.4</v>
      </c>
      <c r="H32" s="16" t="n">
        <f aca="false">B32/E32</f>
        <v>41.6666666666667</v>
      </c>
      <c r="I32" s="17" t="n">
        <f aca="false">IF(N(ISNA(K32)),IF(MAX(L32:O32)=0,P32,MAX(L32:O32)),K32)</f>
        <v>0.254232456140336</v>
      </c>
      <c r="J32" s="15" t="n">
        <f aca="false">D32/B32</f>
        <v>0.136</v>
      </c>
      <c r="K32" s="18" t="e">
        <f aca="false">INDEX($T$4:$X$12,MATCH(G32,$S$4:$S$12,0),MATCH(H32,$T$3:$X$3,0))</f>
        <v>#N/A</v>
      </c>
      <c r="L32" s="19" t="n">
        <f aca="false">IF(H32=250,0.05,IF(H32=200,0.06,0))</f>
        <v>0</v>
      </c>
      <c r="M32" s="19" t="n">
        <f aca="false">IF(AND(H32=125,G32&gt;=0.4,G32&lt;=0.6),0.1,IF(AND(G32&gt;=0.8,G32&lt;=2),0.09,0))</f>
        <v>0</v>
      </c>
      <c r="N32" s="19" t="n">
        <f aca="false">IF(AND(H32=$W$3,G32&gt;=$S$4,G32&lt;=$S$6),0.12,IF(AND(G32&gt;=$S$7,G32&lt;=$S$8),0.11,IF(AND(G32&gt;=$S$9,G32&lt;=$S$12),0.1,0)))</f>
        <v>0</v>
      </c>
      <c r="O32" s="19" t="n">
        <f aca="false">IF(AND(H32=$X$3,G32&gt;=$S$4,G32&lt;=$S$5),0.25,IF(AND(G32&gt;=$S$6,G32&lt;=$S$7),0.22,IF(AND(G32&gt;=$S$8,G32&lt;=$S$10),0.2,IF(AND(G32&gt;=$S$11,G32&lt;=$S$12),0.19,0))))</f>
        <v>0</v>
      </c>
      <c r="P32" s="20" t="n">
        <f aca="false">-0.001887993421053*H32-0.038404605263158*G32+0.348260690789474</f>
        <v>0.254232456140336</v>
      </c>
      <c r="Q32" s="0" t="str">
        <f aca="false">IF(I32&gt;J32,"DEVE-SE VERIFICAR A FLAMBAGEM DISTORCIONAL","DISPENSA-SE A ANÁLISE DA FLAMBAGEM DISTORCIONAL")</f>
        <v>DEVE-SE VERIFICAR A FLAMBAGEM DISTORCIONAL</v>
      </c>
      <c r="Z32" s="25" t="n">
        <v>0.254232456140336</v>
      </c>
      <c r="AA32" s="25" t="n">
        <v>0.25</v>
      </c>
      <c r="AB32" s="26" t="n">
        <f aca="false">Z32-$I32</f>
        <v>0</v>
      </c>
      <c r="AC32" s="26" t="n">
        <f aca="false">AA32-$I32</f>
        <v>-0.00423245614033585</v>
      </c>
      <c r="AD32" s="0" t="str">
        <f aca="false">IF(AA32&gt;J32,"DEVE-SE VERIFICAR A FLAMBAGEM DISTORCIONAL","DISPENSA-SE A ANÁLISE DA FLAMBAGEM DISTORCIONAL")</f>
        <v>DEVE-SE VERIFICAR A FLAMBAGEM DISTORCIONAL</v>
      </c>
    </row>
    <row r="33" customFormat="false" ht="12.8" hidden="false" customHeight="false" outlineLevel="0" collapsed="false">
      <c r="A33" s="11" t="str">
        <f aca="false">_xlfn.CONCAT(B33," x ",C33," x ",D33," x ",E33)</f>
        <v>125 x 50 x 17 x 3,35</v>
      </c>
      <c r="B33" s="12" t="n">
        <v>125</v>
      </c>
      <c r="C33" s="12" t="n">
        <v>50</v>
      </c>
      <c r="D33" s="12" t="n">
        <v>17</v>
      </c>
      <c r="E33" s="13" t="n">
        <v>3.35</v>
      </c>
      <c r="F33" s="14"/>
      <c r="G33" s="15" t="n">
        <f aca="false">C33/B33</f>
        <v>0.4</v>
      </c>
      <c r="H33" s="16" t="n">
        <f aca="false">B33/E33</f>
        <v>37.3134328358209</v>
      </c>
      <c r="I33" s="17" t="n">
        <f aca="false">IF(N(ISNA(K33)),IF(MAX(L33:O33)=0,P33,MAX(L33:O33)),K33)</f>
        <v>0.262451332973278</v>
      </c>
      <c r="J33" s="15" t="n">
        <f aca="false">D33/B33</f>
        <v>0.136</v>
      </c>
      <c r="K33" s="18" t="e">
        <f aca="false">INDEX($T$4:$X$12,MATCH(G33,$S$4:$S$12,0),MATCH(H33,$T$3:$X$3,0))</f>
        <v>#N/A</v>
      </c>
      <c r="L33" s="19" t="n">
        <f aca="false">IF(H33=250,0.05,IF(H33=200,0.06,0))</f>
        <v>0</v>
      </c>
      <c r="M33" s="19" t="n">
        <f aca="false">IF(AND(H33=125,G33&gt;=0.4,G33&lt;=0.6),0.1,IF(AND(G33&gt;=0.8,G33&lt;=2),0.09,0))</f>
        <v>0</v>
      </c>
      <c r="N33" s="19" t="n">
        <f aca="false">IF(AND(H33=$W$3,G33&gt;=$S$4,G33&lt;=$S$6),0.12,IF(AND(G33&gt;=$S$7,G33&lt;=$S$8),0.11,IF(AND(G33&gt;=$S$9,G33&lt;=$S$12),0.1,0)))</f>
        <v>0</v>
      </c>
      <c r="O33" s="19" t="n">
        <f aca="false">IF(AND(H33=$X$3,G33&gt;=$S$4,G33&lt;=$S$5),0.25,IF(AND(G33&gt;=$S$6,G33&lt;=$S$7),0.22,IF(AND(G33&gt;=$S$8,G33&lt;=$S$10),0.2,IF(AND(G33&gt;=$S$11,G33&lt;=$S$12),0.19,0))))</f>
        <v>0</v>
      </c>
      <c r="P33" s="20" t="n">
        <f aca="false">-0.001887993421053*H33-0.038404605263158*G33+0.348260690789474</f>
        <v>0.262451332973278</v>
      </c>
      <c r="Q33" s="0" t="str">
        <f aca="false">IF(I33&gt;J33,"DEVE-SE VERIFICAR A FLAMBAGEM DISTORCIONAL","DISPENSA-SE A ANÁLISE DA FLAMBAGEM DISTORCIONAL")</f>
        <v>DEVE-SE VERIFICAR A FLAMBAGEM DISTORCIONAL</v>
      </c>
      <c r="Z33" s="25" t="n">
        <v>0.262451332973278</v>
      </c>
      <c r="AA33" s="25" t="n">
        <v>0.25</v>
      </c>
      <c r="AB33" s="26" t="n">
        <f aca="false">Z33-$I33</f>
        <v>0</v>
      </c>
      <c r="AC33" s="26" t="n">
        <f aca="false">AA33-$I33</f>
        <v>-0.012451332973278</v>
      </c>
      <c r="AD33" s="0" t="str">
        <f aca="false">IF(AA33&gt;J33,"DEVE-SE VERIFICAR A FLAMBAGEM DISTORCIONAL","DISPENSA-SE A ANÁLISE DA FLAMBAGEM DISTORCIONAL")</f>
        <v>DEVE-SE VERIFICAR A FLAMBAGEM DISTORCIONAL</v>
      </c>
    </row>
    <row r="34" customFormat="false" ht="12.8" hidden="false" customHeight="false" outlineLevel="0" collapsed="false">
      <c r="A34" s="11" t="str">
        <f aca="false">_xlfn.CONCAT(B34," x ",C34," x ",D34," x ",E34)</f>
        <v>125 x 50 x 17 x 3,75</v>
      </c>
      <c r="B34" s="12" t="n">
        <v>125</v>
      </c>
      <c r="C34" s="12" t="n">
        <v>50</v>
      </c>
      <c r="D34" s="12" t="n">
        <v>17</v>
      </c>
      <c r="E34" s="13" t="n">
        <v>3.75</v>
      </c>
      <c r="F34" s="14"/>
      <c r="G34" s="15" t="n">
        <f aca="false">C34/B34</f>
        <v>0.4</v>
      </c>
      <c r="H34" s="16" t="n">
        <f aca="false">B34/E34</f>
        <v>33.3333333333333</v>
      </c>
      <c r="I34" s="17" t="n">
        <f aca="false">IF(N(ISNA(K34)),IF(MAX(L34:O34)=0,P34,MAX(L34:O34)),K34)</f>
        <v>0.269965734649111</v>
      </c>
      <c r="J34" s="15" t="n">
        <f aca="false">D34/B34</f>
        <v>0.136</v>
      </c>
      <c r="K34" s="18" t="e">
        <f aca="false">INDEX($T$4:$X$12,MATCH(G34,$S$4:$S$12,0),MATCH(H34,$T$3:$X$3,0))</f>
        <v>#N/A</v>
      </c>
      <c r="L34" s="19" t="n">
        <f aca="false">IF(H34=250,0.05,IF(H34=200,0.06,0))</f>
        <v>0</v>
      </c>
      <c r="M34" s="19" t="n">
        <f aca="false">IF(AND(H34=125,G34&gt;=0.4,G34&lt;=0.6),0.1,IF(AND(G34&gt;=0.8,G34&lt;=2),0.09,0))</f>
        <v>0</v>
      </c>
      <c r="N34" s="19" t="n">
        <f aca="false">IF(AND(H34=$W$3,G34&gt;=$S$4,G34&lt;=$S$6),0.12,IF(AND(G34&gt;=$S$7,G34&lt;=$S$8),0.11,IF(AND(G34&gt;=$S$9,G34&lt;=$S$12),0.1,0)))</f>
        <v>0</v>
      </c>
      <c r="O34" s="19" t="n">
        <f aca="false">IF(AND(H34=$X$3,G34&gt;=$S$4,G34&lt;=$S$5),0.25,IF(AND(G34&gt;=$S$6,G34&lt;=$S$7),0.22,IF(AND(G34&gt;=$S$8,G34&lt;=$S$10),0.2,IF(AND(G34&gt;=$S$11,G34&lt;=$S$12),0.19,0))))</f>
        <v>0</v>
      </c>
      <c r="P34" s="20" t="n">
        <f aca="false">-0.001887993421053*H34-0.038404605263158*G34+0.348260690789474</f>
        <v>0.269965734649111</v>
      </c>
      <c r="Q34" s="0" t="str">
        <f aca="false">IF(I34&gt;J34,"DEVE-SE VERIFICAR A FLAMBAGEM DISTORCIONAL","DISPENSA-SE A ANÁLISE DA FLAMBAGEM DISTORCIONAL")</f>
        <v>DEVE-SE VERIFICAR A FLAMBAGEM DISTORCIONAL</v>
      </c>
      <c r="Z34" s="25" t="n">
        <v>0.269965734649111</v>
      </c>
      <c r="AA34" s="25" t="n">
        <v>0.25</v>
      </c>
      <c r="AB34" s="26" t="n">
        <f aca="false">Z34-$I34</f>
        <v>0</v>
      </c>
      <c r="AC34" s="26" t="n">
        <f aca="false">AA34-$I34</f>
        <v>-0.0199657346491108</v>
      </c>
      <c r="AD34" s="0" t="str">
        <f aca="false">IF(AA34&gt;J34,"DEVE-SE VERIFICAR A FLAMBAGEM DISTORCIONAL","DISPENSA-SE A ANÁLISE DA FLAMBAGEM DISTORCIONAL")</f>
        <v>DEVE-SE VERIFICAR A FLAMBAGEM DISTORCIONAL</v>
      </c>
    </row>
    <row r="35" customFormat="false" ht="12.8" hidden="false" customHeight="false" outlineLevel="0" collapsed="false">
      <c r="A35" s="11" t="str">
        <f aca="false">_xlfn.CONCAT(B35," x ",C35," x ",D35," x ",E35)</f>
        <v>150 x 60 x 20 x 2</v>
      </c>
      <c r="B35" s="12" t="n">
        <v>150</v>
      </c>
      <c r="C35" s="12" t="n">
        <v>60</v>
      </c>
      <c r="D35" s="12" t="n">
        <v>20</v>
      </c>
      <c r="E35" s="13" t="n">
        <v>2</v>
      </c>
      <c r="F35" s="14"/>
      <c r="G35" s="15" t="n">
        <f aca="false">C35/B35</f>
        <v>0.4</v>
      </c>
      <c r="H35" s="16" t="n">
        <f aca="false">B35/E35</f>
        <v>75</v>
      </c>
      <c r="I35" s="17" t="n">
        <f aca="false">IF(N(ISNA(K35)),IF(MAX(L35:O35)=0,P35,MAX(L35:O35)),K35)</f>
        <v>0.191299342105236</v>
      </c>
      <c r="J35" s="15" t="n">
        <f aca="false">D35/B35</f>
        <v>0.133333333333333</v>
      </c>
      <c r="K35" s="18" t="e">
        <f aca="false">INDEX($T$4:$X$12,MATCH(G35,$S$4:$S$12,0),MATCH(H35,$T$3:$X$3,0))</f>
        <v>#N/A</v>
      </c>
      <c r="L35" s="19" t="n">
        <f aca="false">IF(H35=250,0.05,IF(H35=200,0.06,0))</f>
        <v>0</v>
      </c>
      <c r="M35" s="19" t="n">
        <f aca="false">IF(AND(H35=125,G35&gt;=0.4,G35&lt;=0.6),0.1,IF(AND(G35&gt;=0.8,G35&lt;=2),0.09,0))</f>
        <v>0</v>
      </c>
      <c r="N35" s="19" t="n">
        <f aca="false">IF(AND(H35=$W$3,G35&gt;=$S$4,G35&lt;=$S$6),0.12,IF(AND(G35&gt;=$S$7,G35&lt;=$S$8),0.11,IF(AND(G35&gt;=$S$9,G35&lt;=$S$12),0.1,0)))</f>
        <v>0</v>
      </c>
      <c r="O35" s="19" t="n">
        <f aca="false">IF(AND(H35=$X$3,G35&gt;=$S$4,G35&lt;=$S$5),0.25,IF(AND(G35&gt;=$S$6,G35&lt;=$S$7),0.22,IF(AND(G35&gt;=$S$8,G35&lt;=$S$10),0.2,IF(AND(G35&gt;=$S$11,G35&lt;=$S$12),0.19,0))))</f>
        <v>0</v>
      </c>
      <c r="P35" s="20" t="n">
        <f aca="false">-0.001887993421053*H35-0.038404605263158*G35+0.348260690789474</f>
        <v>0.191299342105236</v>
      </c>
      <c r="Q35" s="0" t="str">
        <f aca="false">IF(I35&gt;J35,"DEVE-SE VERIFICAR A FLAMBAGEM DISTORCIONAL","DISPENSA-SE A ANÁLISE DA FLAMBAGEM DISTORCIONAL")</f>
        <v>DEVE-SE VERIFICAR A FLAMBAGEM DISTORCIONAL</v>
      </c>
      <c r="Z35" s="25" t="n">
        <v>0.191299342105236</v>
      </c>
      <c r="AA35" s="25" t="n">
        <v>0.162698412698413</v>
      </c>
      <c r="AB35" s="26" t="n">
        <f aca="false">Z35-$I35</f>
        <v>0</v>
      </c>
      <c r="AC35" s="26" t="n">
        <f aca="false">AA35-$I35</f>
        <v>-0.028600929406823</v>
      </c>
      <c r="AD35" s="0" t="str">
        <f aca="false">IF(AA35&gt;J35,"DEVE-SE VERIFICAR A FLAMBAGEM DISTORCIONAL","DISPENSA-SE A ANÁLISE DA FLAMBAGEM DISTORCIONAL")</f>
        <v>DEVE-SE VERIFICAR A FLAMBAGEM DISTORCIONAL</v>
      </c>
    </row>
    <row r="36" customFormat="false" ht="12.8" hidden="false" customHeight="false" outlineLevel="0" collapsed="false">
      <c r="A36" s="11" t="str">
        <f aca="false">_xlfn.CONCAT(B36," x ",C36," x ",D36," x ",E36)</f>
        <v>150 x 60 x 20 x 2,25</v>
      </c>
      <c r="B36" s="12" t="n">
        <v>150</v>
      </c>
      <c r="C36" s="12" t="n">
        <v>60</v>
      </c>
      <c r="D36" s="12" t="n">
        <v>20</v>
      </c>
      <c r="E36" s="13" t="n">
        <v>2.25</v>
      </c>
      <c r="F36" s="14"/>
      <c r="G36" s="15" t="n">
        <f aca="false">C36/B36</f>
        <v>0.4</v>
      </c>
      <c r="H36" s="16" t="n">
        <f aca="false">B36/E36</f>
        <v>66.6666666666667</v>
      </c>
      <c r="I36" s="17" t="n">
        <f aca="false">IF(N(ISNA(K36)),IF(MAX(L36:O36)=0,P36,MAX(L36:O36)),K36)</f>
        <v>0.207032620614011</v>
      </c>
      <c r="J36" s="15" t="n">
        <f aca="false">D36/B36</f>
        <v>0.133333333333333</v>
      </c>
      <c r="K36" s="18" t="e">
        <f aca="false">INDEX($T$4:$X$12,MATCH(G36,$S$4:$S$12,0),MATCH(H36,$T$3:$X$3,0))</f>
        <v>#N/A</v>
      </c>
      <c r="L36" s="19" t="n">
        <f aca="false">IF(H36=250,0.05,IF(H36=200,0.06,0))</f>
        <v>0</v>
      </c>
      <c r="M36" s="19" t="n">
        <f aca="false">IF(AND(H36=125,G36&gt;=0.4,G36&lt;=0.6),0.1,IF(AND(G36&gt;=0.8,G36&lt;=2),0.09,0))</f>
        <v>0</v>
      </c>
      <c r="N36" s="19" t="n">
        <f aca="false">IF(AND(H36=$W$3,G36&gt;=$S$4,G36&lt;=$S$6),0.12,IF(AND(G36&gt;=$S$7,G36&lt;=$S$8),0.11,IF(AND(G36&gt;=$S$9,G36&lt;=$S$12),0.1,0)))</f>
        <v>0</v>
      </c>
      <c r="O36" s="19" t="n">
        <f aca="false">IF(AND(H36=$X$3,G36&gt;=$S$4,G36&lt;=$S$5),0.25,IF(AND(G36&gt;=$S$6,G36&lt;=$S$7),0.22,IF(AND(G36&gt;=$S$8,G36&lt;=$S$10),0.2,IF(AND(G36&gt;=$S$11,G36&lt;=$S$12),0.19,0))))</f>
        <v>0</v>
      </c>
      <c r="P36" s="20" t="n">
        <f aca="false">-0.001887993421053*H36-0.038404605263158*G36+0.348260690789474</f>
        <v>0.207032620614011</v>
      </c>
      <c r="Q36" s="0" t="str">
        <f aca="false">IF(I36&gt;J36,"DEVE-SE VERIFICAR A FLAMBAGEM DISTORCIONAL","DISPENSA-SE A ANÁLISE DA FLAMBAGEM DISTORCIONAL")</f>
        <v>DEVE-SE VERIFICAR A FLAMBAGEM DISTORCIONAL</v>
      </c>
      <c r="Z36" s="25" t="n">
        <v>0.207032620614011</v>
      </c>
      <c r="AA36" s="25" t="n">
        <v>0.185761316872428</v>
      </c>
      <c r="AB36" s="26" t="n">
        <f aca="false">Z36-$I36</f>
        <v>0</v>
      </c>
      <c r="AC36" s="26" t="n">
        <f aca="false">AA36-$I36</f>
        <v>-0.0212713037415828</v>
      </c>
      <c r="AD36" s="0" t="str">
        <f aca="false">IF(AA36&gt;J36,"DEVE-SE VERIFICAR A FLAMBAGEM DISTORCIONAL","DISPENSA-SE A ANÁLISE DA FLAMBAGEM DISTORCIONAL")</f>
        <v>DEVE-SE VERIFICAR A FLAMBAGEM DISTORCIONAL</v>
      </c>
    </row>
    <row r="37" customFormat="false" ht="12.8" hidden="false" customHeight="false" outlineLevel="0" collapsed="false">
      <c r="A37" s="11" t="str">
        <f aca="false">_xlfn.CONCAT(B37," x ",C37," x ",D37," x ",E37)</f>
        <v>150 x 60 x 20 x 2,65</v>
      </c>
      <c r="B37" s="12" t="n">
        <v>150</v>
      </c>
      <c r="C37" s="12" t="n">
        <v>60</v>
      </c>
      <c r="D37" s="12" t="n">
        <v>20</v>
      </c>
      <c r="E37" s="13" t="n">
        <v>2.65</v>
      </c>
      <c r="F37" s="14"/>
      <c r="G37" s="15" t="n">
        <f aca="false">C37/B37</f>
        <v>0.4</v>
      </c>
      <c r="H37" s="16" t="n">
        <f aca="false">B37/E37</f>
        <v>56.6037735849057</v>
      </c>
      <c r="I37" s="17" t="n">
        <f aca="false">IF(N(ISNA(K37)),IF(MAX(L37:O37)=0,P37,MAX(L37:O37)),K37)</f>
        <v>0.226031296549135</v>
      </c>
      <c r="J37" s="15" t="n">
        <f aca="false">D37/B37</f>
        <v>0.133333333333333</v>
      </c>
      <c r="K37" s="18" t="e">
        <f aca="false">INDEX($T$4:$X$12,MATCH(G37,$S$4:$S$12,0),MATCH(H37,$T$3:$X$3,0))</f>
        <v>#N/A</v>
      </c>
      <c r="L37" s="19" t="n">
        <f aca="false">IF(H37=250,0.05,IF(H37=200,0.06,0))</f>
        <v>0</v>
      </c>
      <c r="M37" s="19" t="n">
        <f aca="false">IF(AND(H37=125,G37&gt;=0.4,G37&lt;=0.6),0.1,IF(AND(G37&gt;=0.8,G37&lt;=2),0.09,0))</f>
        <v>0</v>
      </c>
      <c r="N37" s="19" t="n">
        <f aca="false">IF(AND(H37=$W$3,G37&gt;=$S$4,G37&lt;=$S$6),0.12,IF(AND(G37&gt;=$S$7,G37&lt;=$S$8),0.11,IF(AND(G37&gt;=$S$9,G37&lt;=$S$12),0.1,0)))</f>
        <v>0</v>
      </c>
      <c r="O37" s="19" t="n">
        <f aca="false">IF(AND(H37=$X$3,G37&gt;=$S$4,G37&lt;=$S$5),0.25,IF(AND(G37&gt;=$S$6,G37&lt;=$S$7),0.22,IF(AND(G37&gt;=$S$8,G37&lt;=$S$10),0.2,IF(AND(G37&gt;=$S$11,G37&lt;=$S$12),0.19,0))))</f>
        <v>0</v>
      </c>
      <c r="P37" s="20" t="n">
        <f aca="false">-0.001887993421053*H37-0.038404605263158*G37+0.348260690789474</f>
        <v>0.226031296549135</v>
      </c>
      <c r="Q37" s="0" t="str">
        <f aca="false">IF(I37&gt;J37,"DEVE-SE VERIFICAR A FLAMBAGEM DISTORCIONAL","DISPENSA-SE A ANÁLISE DA FLAMBAGEM DISTORCIONAL")</f>
        <v>DEVE-SE VERIFICAR A FLAMBAGEM DISTORCIONAL</v>
      </c>
      <c r="Z37" s="25" t="n">
        <v>0.226031296549135</v>
      </c>
      <c r="AA37" s="25" t="n">
        <v>0.221372527507793</v>
      </c>
      <c r="AB37" s="26" t="n">
        <f aca="false">Z37-$I37</f>
        <v>0</v>
      </c>
      <c r="AC37" s="26" t="n">
        <f aca="false">AA37-$I37</f>
        <v>-0.00465876904134185</v>
      </c>
      <c r="AD37" s="0" t="str">
        <f aca="false">IF(AA37&gt;J37,"DEVE-SE VERIFICAR A FLAMBAGEM DISTORCIONAL","DISPENSA-SE A ANÁLISE DA FLAMBAGEM DISTORCIONAL")</f>
        <v>DEVE-SE VERIFICAR A FLAMBAGEM DISTORCIONAL</v>
      </c>
    </row>
    <row r="38" customFormat="false" ht="12.8" hidden="false" customHeight="false" outlineLevel="0" collapsed="false">
      <c r="A38" s="11" t="str">
        <f aca="false">_xlfn.CONCAT(B38," x ",C38," x ",D38," x ",E38)</f>
        <v>150 x 60 x 20 x 3</v>
      </c>
      <c r="B38" s="12" t="n">
        <v>150</v>
      </c>
      <c r="C38" s="12" t="n">
        <v>60</v>
      </c>
      <c r="D38" s="12" t="n">
        <v>20</v>
      </c>
      <c r="E38" s="13" t="n">
        <v>3</v>
      </c>
      <c r="F38" s="14"/>
      <c r="G38" s="15" t="n">
        <f aca="false">C38/B38</f>
        <v>0.4</v>
      </c>
      <c r="H38" s="16" t="n">
        <f aca="false">B38/E38</f>
        <v>50</v>
      </c>
      <c r="I38" s="17" t="n">
        <f aca="false">IF(N(ISNA(K38)),IF(MAX(L38:O38)=0,P38,MAX(L38:O38)),K38)</f>
        <v>0.25</v>
      </c>
      <c r="J38" s="15" t="n">
        <f aca="false">D38/B38</f>
        <v>0.133333333333333</v>
      </c>
      <c r="K38" s="18" t="n">
        <f aca="false">INDEX($T$4:$X$12,MATCH(G38,$S$4:$S$12,0),MATCH(H38,$T$3:$X$3,0))</f>
        <v>0.25</v>
      </c>
      <c r="L38" s="19" t="n">
        <f aca="false">IF(H38=250,0.05,IF(H38=200,0.06,0))</f>
        <v>0</v>
      </c>
      <c r="M38" s="19" t="n">
        <f aca="false">IF(AND(H38=125,G38&gt;=0.4,G38&lt;=0.6),0.1,IF(AND(G38&gt;=0.8,G38&lt;=2),0.09,0))</f>
        <v>0</v>
      </c>
      <c r="N38" s="19" t="n">
        <f aca="false">IF(AND(H38=$W$3,G38&gt;=$S$4,G38&lt;=$S$6),0.12,IF(AND(G38&gt;=$S$7,G38&lt;=$S$8),0.11,IF(AND(G38&gt;=$S$9,G38&lt;=$S$12),0.1,0)))</f>
        <v>0</v>
      </c>
      <c r="O38" s="19" t="n">
        <f aca="false">IF(AND(H38=$X$3,G38&gt;=$S$4,G38&lt;=$S$5),0.25,IF(AND(G38&gt;=$S$6,G38&lt;=$S$7),0.22,IF(AND(G38&gt;=$S$8,G38&lt;=$S$10),0.2,IF(AND(G38&gt;=$S$11,G38&lt;=$S$12),0.19,0))))</f>
        <v>0.25</v>
      </c>
      <c r="P38" s="20" t="n">
        <f aca="false">-0.001887993421053*H38-0.038404605263158*G38+0.348260690789474</f>
        <v>0.238499177631561</v>
      </c>
      <c r="Q38" s="0" t="str">
        <f aca="false">IF(I38&gt;J38,"DEVE-SE VERIFICAR A FLAMBAGEM DISTORCIONAL","DISPENSA-SE A ANÁLISE DA FLAMBAGEM DISTORCIONAL")</f>
        <v>DEVE-SE VERIFICAR A FLAMBAGEM DISTORCIONAL</v>
      </c>
      <c r="Z38" s="25" t="n">
        <v>0.25</v>
      </c>
      <c r="AA38" s="25" t="n">
        <v>0.25</v>
      </c>
      <c r="AB38" s="26" t="n">
        <f aca="false">Z38-$I38</f>
        <v>0</v>
      </c>
      <c r="AC38" s="26" t="n">
        <f aca="false">AA38-$I38</f>
        <v>0</v>
      </c>
      <c r="AD38" s="0" t="str">
        <f aca="false">IF(AA38&gt;J38,"DEVE-SE VERIFICAR A FLAMBAGEM DISTORCIONAL","DISPENSA-SE A ANÁLISE DA FLAMBAGEM DISTORCIONAL")</f>
        <v>DEVE-SE VERIFICAR A FLAMBAGEM DISTORCIONAL</v>
      </c>
    </row>
    <row r="39" customFormat="false" ht="12.8" hidden="false" customHeight="false" outlineLevel="0" collapsed="false">
      <c r="A39" s="11" t="str">
        <f aca="false">_xlfn.CONCAT(B39," x ",C39," x ",D39," x ",E39)</f>
        <v>150 x 60 x 20 x 3,35</v>
      </c>
      <c r="B39" s="12" t="n">
        <v>150</v>
      </c>
      <c r="C39" s="12" t="n">
        <v>60</v>
      </c>
      <c r="D39" s="12" t="n">
        <v>20</v>
      </c>
      <c r="E39" s="13" t="n">
        <v>3.35</v>
      </c>
      <c r="F39" s="14"/>
      <c r="G39" s="15" t="n">
        <f aca="false">C39/B39</f>
        <v>0.4</v>
      </c>
      <c r="H39" s="16" t="n">
        <f aca="false">B39/E39</f>
        <v>44.7761194029851</v>
      </c>
      <c r="I39" s="17" t="n">
        <f aca="false">IF(N(ISNA(K39)),IF(MAX(L39:O39)=0,P39,MAX(L39:O39)),K39)</f>
        <v>0.248361829831091</v>
      </c>
      <c r="J39" s="15" t="n">
        <f aca="false">D39/B39</f>
        <v>0.133333333333333</v>
      </c>
      <c r="K39" s="18" t="e">
        <f aca="false">INDEX($T$4:$X$12,MATCH(G39,$S$4:$S$12,0),MATCH(H39,$T$3:$X$3,0))</f>
        <v>#N/A</v>
      </c>
      <c r="L39" s="19" t="n">
        <f aca="false">IF(H39=250,0.05,IF(H39=200,0.06,0))</f>
        <v>0</v>
      </c>
      <c r="M39" s="19" t="n">
        <f aca="false">IF(AND(H39=125,G39&gt;=0.4,G39&lt;=0.6),0.1,IF(AND(G39&gt;=0.8,G39&lt;=2),0.09,0))</f>
        <v>0</v>
      </c>
      <c r="N39" s="19" t="n">
        <f aca="false">IF(AND(H39=$W$3,G39&gt;=$S$4,G39&lt;=$S$6),0.12,IF(AND(G39&gt;=$S$7,G39&lt;=$S$8),0.11,IF(AND(G39&gt;=$S$9,G39&lt;=$S$12),0.1,0)))</f>
        <v>0</v>
      </c>
      <c r="O39" s="19" t="n">
        <f aca="false">IF(AND(H39=$X$3,G39&gt;=$S$4,G39&lt;=$S$5),0.25,IF(AND(G39&gt;=$S$6,G39&lt;=$S$7),0.22,IF(AND(G39&gt;=$S$8,G39&lt;=$S$10),0.2,IF(AND(G39&gt;=$S$11,G39&lt;=$S$12),0.19,0))))</f>
        <v>0</v>
      </c>
      <c r="P39" s="20" t="n">
        <f aca="false">-0.001887993421053*H39-0.038404605263158*G39+0.348260690789474</f>
        <v>0.248361829831091</v>
      </c>
      <c r="Q39" s="0" t="str">
        <f aca="false">IF(I39&gt;J39,"DEVE-SE VERIFICAR A FLAMBAGEM DISTORCIONAL","DISPENSA-SE A ANÁLISE DA FLAMBAGEM DISTORCIONAL")</f>
        <v>DEVE-SE VERIFICAR A FLAMBAGEM DISTORCIONAL</v>
      </c>
      <c r="Z39" s="25" t="n">
        <v>0.248361829831091</v>
      </c>
      <c r="AA39" s="25" t="n">
        <v>0.25</v>
      </c>
      <c r="AB39" s="26" t="n">
        <f aca="false">Z39-$I39</f>
        <v>0</v>
      </c>
      <c r="AC39" s="26" t="n">
        <f aca="false">AA39-$I39</f>
        <v>0.0016381701689086</v>
      </c>
      <c r="AD39" s="0" t="str">
        <f aca="false">IF(AA39&gt;J39,"DEVE-SE VERIFICAR A FLAMBAGEM DISTORCIONAL","DISPENSA-SE A ANÁLISE DA FLAMBAGEM DISTORCIONAL")</f>
        <v>DEVE-SE VERIFICAR A FLAMBAGEM DISTORCIONAL</v>
      </c>
    </row>
    <row r="40" customFormat="false" ht="12.8" hidden="false" customHeight="false" outlineLevel="0" collapsed="false">
      <c r="A40" s="11" t="str">
        <f aca="false">_xlfn.CONCAT(B40," x ",C40," x ",D40," x ",E40)</f>
        <v>150 x 60 x 20 x 3,75</v>
      </c>
      <c r="B40" s="12" t="n">
        <v>150</v>
      </c>
      <c r="C40" s="12" t="n">
        <v>60</v>
      </c>
      <c r="D40" s="12" t="n">
        <v>20</v>
      </c>
      <c r="E40" s="13" t="n">
        <v>3.75</v>
      </c>
      <c r="F40" s="14"/>
      <c r="G40" s="15" t="n">
        <f aca="false">C40/B40</f>
        <v>0.4</v>
      </c>
      <c r="H40" s="16" t="n">
        <f aca="false">B40/E40</f>
        <v>40</v>
      </c>
      <c r="I40" s="17" t="n">
        <f aca="false">IF(N(ISNA(K40)),IF(MAX(L40:O40)=0,P40,MAX(L40:O40)),K40)</f>
        <v>0.257379111842091</v>
      </c>
      <c r="J40" s="15" t="n">
        <f aca="false">D40/B40</f>
        <v>0.133333333333333</v>
      </c>
      <c r="K40" s="18" t="e">
        <f aca="false">INDEX($T$4:$X$12,MATCH(G40,$S$4:$S$12,0),MATCH(H40,$T$3:$X$3,0))</f>
        <v>#N/A</v>
      </c>
      <c r="L40" s="19" t="n">
        <f aca="false">IF(H40=250,0.05,IF(H40=200,0.06,0))</f>
        <v>0</v>
      </c>
      <c r="M40" s="19" t="n">
        <f aca="false">IF(AND(H40=125,G40&gt;=0.4,G40&lt;=0.6),0.1,IF(AND(G40&gt;=0.8,G40&lt;=2),0.09,0))</f>
        <v>0</v>
      </c>
      <c r="N40" s="19" t="n">
        <f aca="false">IF(AND(H40=$W$3,G40&gt;=$S$4,G40&lt;=$S$6),0.12,IF(AND(G40&gt;=$S$7,G40&lt;=$S$8),0.11,IF(AND(G40&gt;=$S$9,G40&lt;=$S$12),0.1,0)))</f>
        <v>0</v>
      </c>
      <c r="O40" s="19" t="n">
        <f aca="false">IF(AND(H40=$X$3,G40&gt;=$S$4,G40&lt;=$S$5),0.25,IF(AND(G40&gt;=$S$6,G40&lt;=$S$7),0.22,IF(AND(G40&gt;=$S$8,G40&lt;=$S$10),0.2,IF(AND(G40&gt;=$S$11,G40&lt;=$S$12),0.19,0))))</f>
        <v>0</v>
      </c>
      <c r="P40" s="20" t="n">
        <f aca="false">-0.001887993421053*H40-0.038404605263158*G40+0.348260690789474</f>
        <v>0.257379111842091</v>
      </c>
      <c r="Q40" s="0" t="str">
        <f aca="false">IF(I40&gt;J40,"DEVE-SE VERIFICAR A FLAMBAGEM DISTORCIONAL","DISPENSA-SE A ANÁLISE DA FLAMBAGEM DISTORCIONAL")</f>
        <v>DEVE-SE VERIFICAR A FLAMBAGEM DISTORCIONAL</v>
      </c>
      <c r="Z40" s="25" t="n">
        <v>0.257379111842091</v>
      </c>
      <c r="AA40" s="25" t="n">
        <v>0.25</v>
      </c>
      <c r="AB40" s="26" t="n">
        <f aca="false">Z40-$I40</f>
        <v>0</v>
      </c>
      <c r="AC40" s="26" t="n">
        <f aca="false">AA40-$I40</f>
        <v>-0.00737911184209084</v>
      </c>
      <c r="AD40" s="0" t="str">
        <f aca="false">IF(AA40&gt;J40,"DEVE-SE VERIFICAR A FLAMBAGEM DISTORCIONAL","DISPENSA-SE A ANÁLISE DA FLAMBAGEM DISTORCIONAL")</f>
        <v>DEVE-SE VERIFICAR A FLAMBAGEM DISTORCIONAL</v>
      </c>
    </row>
    <row r="41" customFormat="false" ht="12.8" hidden="false" customHeight="false" outlineLevel="0" collapsed="false">
      <c r="A41" s="11" t="str">
        <f aca="false">_xlfn.CONCAT(B41," x ",C41," x ",D41," x ",E41)</f>
        <v>150 x 60 x 20 x 4,25</v>
      </c>
      <c r="B41" s="12" t="n">
        <v>150</v>
      </c>
      <c r="C41" s="12" t="n">
        <v>60</v>
      </c>
      <c r="D41" s="12" t="n">
        <v>20</v>
      </c>
      <c r="E41" s="13" t="n">
        <v>4.25</v>
      </c>
      <c r="F41" s="14"/>
      <c r="G41" s="15" t="n">
        <f aca="false">C41/B41</f>
        <v>0.4</v>
      </c>
      <c r="H41" s="16" t="n">
        <f aca="false">B41/E41</f>
        <v>35.2941176470588</v>
      </c>
      <c r="I41" s="17" t="n">
        <f aca="false">IF(N(ISNA(K41)),IF(MAX(L41:O41)=0,P41,MAX(L41:O41)),K41)</f>
        <v>0.266263786764693</v>
      </c>
      <c r="J41" s="15" t="n">
        <f aca="false">D41/B41</f>
        <v>0.133333333333333</v>
      </c>
      <c r="K41" s="18" t="e">
        <f aca="false">INDEX($T$4:$X$12,MATCH(G41,$S$4:$S$12,0),MATCH(H41,$T$3:$X$3,0))</f>
        <v>#N/A</v>
      </c>
      <c r="L41" s="19" t="n">
        <f aca="false">IF(H41=250,0.05,IF(H41=200,0.06,0))</f>
        <v>0</v>
      </c>
      <c r="M41" s="19" t="n">
        <f aca="false">IF(AND(H41=125,G41&gt;=0.4,G41&lt;=0.6),0.1,IF(AND(G41&gt;=0.8,G41&lt;=2),0.09,0))</f>
        <v>0</v>
      </c>
      <c r="N41" s="19" t="n">
        <f aca="false">IF(AND(H41=$W$3,G41&gt;=$S$4,G41&lt;=$S$6),0.12,IF(AND(G41&gt;=$S$7,G41&lt;=$S$8),0.11,IF(AND(G41&gt;=$S$9,G41&lt;=$S$12),0.1,0)))</f>
        <v>0</v>
      </c>
      <c r="O41" s="19" t="n">
        <f aca="false">IF(AND(H41=$X$3,G41&gt;=$S$4,G41&lt;=$S$5),0.25,IF(AND(G41&gt;=$S$6,G41&lt;=$S$7),0.22,IF(AND(G41&gt;=$S$8,G41&lt;=$S$10),0.2,IF(AND(G41&gt;=$S$11,G41&lt;=$S$12),0.19,0))))</f>
        <v>0</v>
      </c>
      <c r="P41" s="20" t="n">
        <f aca="false">-0.001887993421053*H41-0.038404605263158*G41+0.348260690789474</f>
        <v>0.266263786764693</v>
      </c>
      <c r="Q41" s="0" t="str">
        <f aca="false">IF(I41&gt;J41,"DEVE-SE VERIFICAR A FLAMBAGEM DISTORCIONAL","DISPENSA-SE A ANÁLISE DA FLAMBAGEM DISTORCIONAL")</f>
        <v>DEVE-SE VERIFICAR A FLAMBAGEM DISTORCIONAL</v>
      </c>
      <c r="Z41" s="25" t="n">
        <v>0.266263786764693</v>
      </c>
      <c r="AA41" s="25" t="n">
        <v>0.25</v>
      </c>
      <c r="AB41" s="26" t="n">
        <f aca="false">Z41-$I41</f>
        <v>0</v>
      </c>
      <c r="AC41" s="26" t="n">
        <f aca="false">AA41-$I41</f>
        <v>-0.0162637867646932</v>
      </c>
      <c r="AD41" s="0" t="str">
        <f aca="false">IF(AA41&gt;J41,"DEVE-SE VERIFICAR A FLAMBAGEM DISTORCIONAL","DISPENSA-SE A ANÁLISE DA FLAMBAGEM DISTORCIONAL")</f>
        <v>DEVE-SE VERIFICAR A FLAMBAGEM DISTORCIONAL</v>
      </c>
    </row>
    <row r="42" customFormat="false" ht="12.8" hidden="false" customHeight="false" outlineLevel="0" collapsed="false">
      <c r="A42" s="11" t="str">
        <f aca="false">_xlfn.CONCAT(B42," x ",C42," x ",D42," x ",E42)</f>
        <v>150 x 60 x 20 x 4,75</v>
      </c>
      <c r="B42" s="12" t="n">
        <v>150</v>
      </c>
      <c r="C42" s="12" t="n">
        <v>60</v>
      </c>
      <c r="D42" s="12" t="n">
        <v>20</v>
      </c>
      <c r="E42" s="13" t="n">
        <v>4.75</v>
      </c>
      <c r="F42" s="14"/>
      <c r="G42" s="15" t="n">
        <f aca="false">C42/B42</f>
        <v>0.4</v>
      </c>
      <c r="H42" s="16" t="n">
        <f aca="false">B42/E42</f>
        <v>31.5789473684211</v>
      </c>
      <c r="I42" s="17" t="n">
        <f aca="false">IF(N(ISNA(K42)),IF(MAX(L42:O42)=0,P42,MAX(L42:O42)),K42)</f>
        <v>0.273278003808853</v>
      </c>
      <c r="J42" s="15" t="n">
        <f aca="false">D42/B42</f>
        <v>0.133333333333333</v>
      </c>
      <c r="K42" s="18" t="e">
        <f aca="false">INDEX($T$4:$X$12,MATCH(G42,$S$4:$S$12,0),MATCH(H42,$T$3:$X$3,0))</f>
        <v>#N/A</v>
      </c>
      <c r="L42" s="19" t="n">
        <f aca="false">IF(H42=250,0.05,IF(H42=200,0.06,0))</f>
        <v>0</v>
      </c>
      <c r="M42" s="19" t="n">
        <f aca="false">IF(AND(H42=125,G42&gt;=0.4,G42&lt;=0.6),0.1,IF(AND(G42&gt;=0.8,G42&lt;=2),0.09,0))</f>
        <v>0</v>
      </c>
      <c r="N42" s="19" t="n">
        <f aca="false">IF(AND(H42=$W$3,G42&gt;=$S$4,G42&lt;=$S$6),0.12,IF(AND(G42&gt;=$S$7,G42&lt;=$S$8),0.11,IF(AND(G42&gt;=$S$9,G42&lt;=$S$12),0.1,0)))</f>
        <v>0</v>
      </c>
      <c r="O42" s="19" t="n">
        <f aca="false">IF(AND(H42=$X$3,G42&gt;=$S$4,G42&lt;=$S$5),0.25,IF(AND(G42&gt;=$S$6,G42&lt;=$S$7),0.22,IF(AND(G42&gt;=$S$8,G42&lt;=$S$10),0.2,IF(AND(G42&gt;=$S$11,G42&lt;=$S$12),0.19,0))))</f>
        <v>0</v>
      </c>
      <c r="P42" s="20" t="n">
        <f aca="false">-0.001887993421053*H42-0.038404605263158*G42+0.348260690789474</f>
        <v>0.273278003808853</v>
      </c>
      <c r="Q42" s="0" t="str">
        <f aca="false">IF(I42&gt;J42,"DEVE-SE VERIFICAR A FLAMBAGEM DISTORCIONAL","DISPENSA-SE A ANÁLISE DA FLAMBAGEM DISTORCIONAL")</f>
        <v>DEVE-SE VERIFICAR A FLAMBAGEM DISTORCIONAL</v>
      </c>
      <c r="Z42" s="25" t="n">
        <v>0.273278003808853</v>
      </c>
      <c r="AA42" s="25" t="n">
        <v>0.25</v>
      </c>
      <c r="AB42" s="26" t="n">
        <f aca="false">Z42-$I42</f>
        <v>0</v>
      </c>
      <c r="AC42" s="26" t="n">
        <f aca="false">AA42-$I42</f>
        <v>-0.0232780038088529</v>
      </c>
      <c r="AD42" s="0" t="str">
        <f aca="false">IF(AA42&gt;J42,"DEVE-SE VERIFICAR A FLAMBAGEM DISTORCIONAL","DISPENSA-SE A ANÁLISE DA FLAMBAGEM DISTORCIONAL")</f>
        <v>DEVE-SE VERIFICAR A FLAMBAGEM DISTORCIONAL</v>
      </c>
    </row>
    <row r="43" customFormat="false" ht="12.8" hidden="false" customHeight="false" outlineLevel="0" collapsed="false">
      <c r="A43" s="11" t="str">
        <f aca="false">_xlfn.CONCAT(B43," x ",C43," x ",D43," x ",E43)</f>
        <v>200 x 75 x 20 x 2</v>
      </c>
      <c r="B43" s="12" t="n">
        <v>200</v>
      </c>
      <c r="C43" s="12" t="n">
        <v>75</v>
      </c>
      <c r="D43" s="12" t="n">
        <v>20</v>
      </c>
      <c r="E43" s="13" t="n">
        <v>2</v>
      </c>
      <c r="F43" s="14"/>
      <c r="G43" s="15" t="n">
        <f aca="false">C43/B43</f>
        <v>0.375</v>
      </c>
      <c r="H43" s="16" t="n">
        <f aca="false">B43/E43</f>
        <v>100</v>
      </c>
      <c r="I43" s="17" t="n">
        <f aca="false">IF(N(ISNA(K43)),IF(MAX(L43:O43)=0,P43,MAX(L43:O43)),K43)</f>
        <v>0.14505962171049</v>
      </c>
      <c r="J43" s="15" t="n">
        <f aca="false">D43/B43</f>
        <v>0.1</v>
      </c>
      <c r="K43" s="18" t="e">
        <f aca="false">INDEX($T$4:$X$12,MATCH(G43,$S$4:$S$12,0),MATCH(H43,$T$3:$X$3,0))</f>
        <v>#N/A</v>
      </c>
      <c r="L43" s="19" t="n">
        <f aca="false">IF(H43=250,0.05,IF(H43=200,0.06,0))</f>
        <v>0</v>
      </c>
      <c r="M43" s="19" t="n">
        <f aca="false">IF(AND(H43=125,G43&gt;=0.4,G43&lt;=0.6),0.1,IF(AND(G43&gt;=0.8,G43&lt;=2),0.09,0))</f>
        <v>0</v>
      </c>
      <c r="N43" s="19" t="n">
        <f aca="false">IF(AND(H43=$W$3,G43&gt;=$S$4,G43&lt;=$S$6),0.12,IF(AND(G43&gt;=$S$7,G43&lt;=$S$8),0.11,IF(AND(G43&gt;=$S$9,G43&lt;=$S$12),0.1,0)))</f>
        <v>0</v>
      </c>
      <c r="O43" s="19" t="n">
        <f aca="false">IF(AND(H43=$X$3,G43&gt;=$S$4,G43&lt;=$S$5),0.25,IF(AND(G43&gt;=$S$6,G43&lt;=$S$7),0.22,IF(AND(G43&gt;=$S$8,G43&lt;=$S$10),0.2,IF(AND(G43&gt;=$S$11,G43&lt;=$S$12),0.19,0))))</f>
        <v>0</v>
      </c>
      <c r="P43" s="20" t="n">
        <f aca="false">-0.001887993421053*H43-0.038404605263158*G43+0.348260690789474</f>
        <v>0.14505962171049</v>
      </c>
      <c r="Q43" s="0" t="str">
        <f aca="false">IF(I43&gt;J43,"DEVE-SE VERIFICAR A FLAMBAGEM DISTORCIONAL","DISPENSA-SE A ANÁLISE DA FLAMBAGEM DISTORCIONAL")</f>
        <v>DEVE-SE VERIFICAR A FLAMBAGEM DISTORCIONAL</v>
      </c>
      <c r="Z43" s="25" t="n">
        <v>0.12</v>
      </c>
      <c r="AA43" s="25" t="n">
        <v>0.12</v>
      </c>
      <c r="AB43" s="26" t="n">
        <f aca="false">Z43-$I43</f>
        <v>-0.0250596217104898</v>
      </c>
      <c r="AC43" s="26" t="n">
        <f aca="false">AA43-$I43</f>
        <v>-0.0250596217104898</v>
      </c>
      <c r="AD43" s="0" t="str">
        <f aca="false">IF(AA43&gt;J43,"DEVE-SE VERIFICAR A FLAMBAGEM DISTORCIONAL","DISPENSA-SE A ANÁLISE DA FLAMBAGEM DISTORCIONAL")</f>
        <v>DEVE-SE VERIFICAR A FLAMBAGEM DISTORCIONAL</v>
      </c>
    </row>
    <row r="44" customFormat="false" ht="12.8" hidden="false" customHeight="false" outlineLevel="0" collapsed="false">
      <c r="A44" s="11" t="str">
        <f aca="false">_xlfn.CONCAT(B44," x ",C44," x ",D44," x ",E44)</f>
        <v>200 x 75 x 20 x 2,25</v>
      </c>
      <c r="B44" s="12" t="n">
        <v>200</v>
      </c>
      <c r="C44" s="12" t="n">
        <v>75</v>
      </c>
      <c r="D44" s="12" t="n">
        <v>20</v>
      </c>
      <c r="E44" s="13" t="n">
        <v>2.25</v>
      </c>
      <c r="F44" s="14"/>
      <c r="G44" s="15" t="n">
        <f aca="false">C44/B44</f>
        <v>0.375</v>
      </c>
      <c r="H44" s="16" t="n">
        <f aca="false">B44/E44</f>
        <v>88.8888888888889</v>
      </c>
      <c r="I44" s="17" t="n">
        <f aca="false">IF(N(ISNA(K44)),IF(MAX(L44:O44)=0,P44,MAX(L44:O44)),K44)</f>
        <v>0.166037326388856</v>
      </c>
      <c r="J44" s="15" t="n">
        <f aca="false">D44/B44</f>
        <v>0.1</v>
      </c>
      <c r="K44" s="18" t="e">
        <f aca="false">INDEX($T$4:$X$12,MATCH(G44,$S$4:$S$12,0),MATCH(H44,$T$3:$X$3,0))</f>
        <v>#N/A</v>
      </c>
      <c r="L44" s="19" t="n">
        <f aca="false">IF(H44=250,0.05,IF(H44=200,0.06,0))</f>
        <v>0</v>
      </c>
      <c r="M44" s="19" t="n">
        <f aca="false">IF(AND(H44=125,G44&gt;=0.4,G44&lt;=0.6),0.1,IF(AND(G44&gt;=0.8,G44&lt;=2),0.09,0))</f>
        <v>0</v>
      </c>
      <c r="N44" s="19" t="n">
        <f aca="false">IF(AND(H44=$W$3,G44&gt;=$S$4,G44&lt;=$S$6),0.12,IF(AND(G44&gt;=$S$7,G44&lt;=$S$8),0.11,IF(AND(G44&gt;=$S$9,G44&lt;=$S$12),0.1,0)))</f>
        <v>0</v>
      </c>
      <c r="O44" s="19" t="n">
        <f aca="false">IF(AND(H44=$X$3,G44&gt;=$S$4,G44&lt;=$S$5),0.25,IF(AND(G44&gt;=$S$6,G44&lt;=$S$7),0.22,IF(AND(G44&gt;=$S$8,G44&lt;=$S$10),0.2,IF(AND(G44&gt;=$S$11,G44&lt;=$S$12),0.19,0))))</f>
        <v>0</v>
      </c>
      <c r="P44" s="20" t="n">
        <f aca="false">-0.001887993421053*H44-0.038404605263158*G44+0.348260690789474</f>
        <v>0.166037326388856</v>
      </c>
      <c r="Q44" s="0" t="str">
        <f aca="false">IF(I44&gt;J44,"DEVE-SE VERIFICAR A FLAMBAGEM DISTORCIONAL","DISPENSA-SE A ANÁLISE DA FLAMBAGEM DISTORCIONAL")</f>
        <v>DEVE-SE VERIFICAR A FLAMBAGEM DISTORCIONAL</v>
      </c>
      <c r="Z44" s="25" t="n">
        <v>0.166037326388856</v>
      </c>
      <c r="AA44" s="25" t="n">
        <v>0.13487273281512</v>
      </c>
      <c r="AB44" s="26" t="n">
        <f aca="false">Z44-$I44</f>
        <v>0</v>
      </c>
      <c r="AC44" s="26" t="n">
        <f aca="false">AA44-$I44</f>
        <v>-0.0311645935737367</v>
      </c>
      <c r="AD44" s="0" t="str">
        <f aca="false">IF(AA44&gt;J44,"DEVE-SE VERIFICAR A FLAMBAGEM DISTORCIONAL","DISPENSA-SE A ANÁLISE DA FLAMBAGEM DISTORCIONAL")</f>
        <v>DEVE-SE VERIFICAR A FLAMBAGEM DISTORCIONAL</v>
      </c>
    </row>
    <row r="45" customFormat="false" ht="12.8" hidden="false" customHeight="false" outlineLevel="0" collapsed="false">
      <c r="A45" s="11" t="str">
        <f aca="false">_xlfn.CONCAT(B45," x ",C45," x ",D45," x ",E45)</f>
        <v>200 x 75 x 25 x 2,65</v>
      </c>
      <c r="B45" s="12" t="n">
        <v>200</v>
      </c>
      <c r="C45" s="12" t="n">
        <v>75</v>
      </c>
      <c r="D45" s="12" t="n">
        <v>25</v>
      </c>
      <c r="E45" s="13" t="n">
        <v>2.65</v>
      </c>
      <c r="F45" s="14"/>
      <c r="G45" s="15" t="n">
        <f aca="false">C45/B45</f>
        <v>0.375</v>
      </c>
      <c r="H45" s="16" t="n">
        <f aca="false">B45/E45</f>
        <v>75.4716981132076</v>
      </c>
      <c r="I45" s="17" t="n">
        <f aca="false">IF(N(ISNA(K45)),IF(MAX(L45:O45)=0,P45,MAX(L45:O45)),K45)</f>
        <v>0.191368894302356</v>
      </c>
      <c r="J45" s="15" t="n">
        <f aca="false">D45/B45</f>
        <v>0.125</v>
      </c>
      <c r="K45" s="18" t="e">
        <f aca="false">INDEX($T$4:$X$12,MATCH(G45,$S$4:$S$12,0),MATCH(H45,$T$3:$X$3,0))</f>
        <v>#N/A</v>
      </c>
      <c r="L45" s="19" t="n">
        <f aca="false">IF(H45=250,0.05,IF(H45=200,0.06,0))</f>
        <v>0</v>
      </c>
      <c r="M45" s="19" t="n">
        <f aca="false">IF(AND(H45=125,G45&gt;=0.4,G45&lt;=0.6),0.1,IF(AND(G45&gt;=0.8,G45&lt;=2),0.09,0))</f>
        <v>0</v>
      </c>
      <c r="N45" s="19" t="n">
        <f aca="false">IF(AND(H45=$W$3,G45&gt;=$S$4,G45&lt;=$S$6),0.12,IF(AND(G45&gt;=$S$7,G45&lt;=$S$8),0.11,IF(AND(G45&gt;=$S$9,G45&lt;=$S$12),0.1,0)))</f>
        <v>0</v>
      </c>
      <c r="O45" s="19" t="n">
        <f aca="false">IF(AND(H45=$X$3,G45&gt;=$S$4,G45&lt;=$S$5),0.25,IF(AND(G45&gt;=$S$6,G45&lt;=$S$7),0.22,IF(AND(G45&gt;=$S$8,G45&lt;=$S$10),0.2,IF(AND(G45&gt;=$S$11,G45&lt;=$S$12),0.19,0))))</f>
        <v>0</v>
      </c>
      <c r="P45" s="20" t="n">
        <f aca="false">-0.001887993421053*H45-0.038404605263158*G45+0.348260690789474</f>
        <v>0.191368894302356</v>
      </c>
      <c r="Q45" s="0" t="str">
        <f aca="false">IF(I45&gt;J45,"DEVE-SE VERIFICAR A FLAMBAGEM DISTORCIONAL","DISPENSA-SE A ANÁLISE DA FLAMBAGEM DISTORCIONAL")</f>
        <v>DEVE-SE VERIFICAR A FLAMBAGEM DISTORCIONAL</v>
      </c>
      <c r="Z45" s="25" t="n">
        <v>0.191368894302356</v>
      </c>
      <c r="AA45" s="25" t="n">
        <v>0.161548795314253</v>
      </c>
      <c r="AB45" s="26" t="n">
        <f aca="false">Z45-$I45</f>
        <v>0</v>
      </c>
      <c r="AC45" s="26" t="n">
        <f aca="false">AA45-$I45</f>
        <v>-0.0298200989881031</v>
      </c>
      <c r="AD45" s="0" t="str">
        <f aca="false">IF(AA45&gt;J45,"DEVE-SE VERIFICAR A FLAMBAGEM DISTORCIONAL","DISPENSA-SE A ANÁLISE DA FLAMBAGEM DISTORCIONAL")</f>
        <v>DEVE-SE VERIFICAR A FLAMBAGEM DISTORCIONAL</v>
      </c>
    </row>
    <row r="46" customFormat="false" ht="12.8" hidden="false" customHeight="false" outlineLevel="0" collapsed="false">
      <c r="A46" s="11" t="str">
        <f aca="false">_xlfn.CONCAT(B46," x ",C46," x ",D46," x ",E46)</f>
        <v>200 x 75 x 25 x 3</v>
      </c>
      <c r="B46" s="12" t="n">
        <v>200</v>
      </c>
      <c r="C46" s="12" t="n">
        <v>75</v>
      </c>
      <c r="D46" s="12" t="n">
        <v>25</v>
      </c>
      <c r="E46" s="13" t="n">
        <v>3</v>
      </c>
      <c r="F46" s="14"/>
      <c r="G46" s="15" t="n">
        <f aca="false">C46/B46</f>
        <v>0.375</v>
      </c>
      <c r="H46" s="16" t="n">
        <f aca="false">B46/E46</f>
        <v>66.6666666666667</v>
      </c>
      <c r="I46" s="17" t="n">
        <f aca="false">IF(N(ISNA(K46)),IF(MAX(L46:O46)=0,P46,MAX(L46:O46)),K46)</f>
        <v>0.20799273574559</v>
      </c>
      <c r="J46" s="15" t="n">
        <f aca="false">D46/B46</f>
        <v>0.125</v>
      </c>
      <c r="K46" s="18" t="e">
        <f aca="false">INDEX($T$4:$X$12,MATCH(G46,$S$4:$S$12,0),MATCH(H46,$T$3:$X$3,0))</f>
        <v>#N/A</v>
      </c>
      <c r="L46" s="19" t="n">
        <f aca="false">IF(H46=250,0.05,IF(H46=200,0.06,0))</f>
        <v>0</v>
      </c>
      <c r="M46" s="19" t="n">
        <f aca="false">IF(AND(H46=125,G46&gt;=0.4,G46&lt;=0.6),0.1,IF(AND(G46&gt;=0.8,G46&lt;=2),0.09,0))</f>
        <v>0</v>
      </c>
      <c r="N46" s="19" t="n">
        <f aca="false">IF(AND(H46=$W$3,G46&gt;=$S$4,G46&lt;=$S$6),0.12,IF(AND(G46&gt;=$S$7,G46&lt;=$S$8),0.11,IF(AND(G46&gt;=$S$9,G46&lt;=$S$12),0.1,0)))</f>
        <v>0</v>
      </c>
      <c r="O46" s="19" t="n">
        <f aca="false">IF(AND(H46=$X$3,G46&gt;=$S$4,G46&lt;=$S$5),0.25,IF(AND(G46&gt;=$S$6,G46&lt;=$S$7),0.22,IF(AND(G46&gt;=$S$8,G46&lt;=$S$10),0.2,IF(AND(G46&gt;=$S$11,G46&lt;=$S$12),0.19,0))))</f>
        <v>0</v>
      </c>
      <c r="P46" s="20" t="n">
        <f aca="false">-0.001887993421053*H46-0.038404605263158*G46+0.348260690789474</f>
        <v>0.20799273574559</v>
      </c>
      <c r="Q46" s="0" t="str">
        <f aca="false">IF(I46&gt;J46,"DEVE-SE VERIFICAR A FLAMBAGEM DISTORCIONAL","DISPENSA-SE A ANÁLISE DA FLAMBAGEM DISTORCIONAL")</f>
        <v>DEVE-SE VERIFICAR A FLAMBAGEM DISTORCIONAL</v>
      </c>
      <c r="Z46" s="25" t="n">
        <v>0.20799273574559</v>
      </c>
      <c r="AA46" s="25" t="n">
        <v>0.185761316872428</v>
      </c>
      <c r="AB46" s="26" t="n">
        <f aca="false">Z46-$I46</f>
        <v>0</v>
      </c>
      <c r="AC46" s="26" t="n">
        <f aca="false">AA46-$I46</f>
        <v>-0.0222314188731618</v>
      </c>
      <c r="AD46" s="0" t="str">
        <f aca="false">IF(AA46&gt;J46,"DEVE-SE VERIFICAR A FLAMBAGEM DISTORCIONAL","DISPENSA-SE A ANÁLISE DA FLAMBAGEM DISTORCIONAL")</f>
        <v>DEVE-SE VERIFICAR A FLAMBAGEM DISTORCIONAL</v>
      </c>
    </row>
    <row r="47" customFormat="false" ht="12.8" hidden="false" customHeight="false" outlineLevel="0" collapsed="false">
      <c r="A47" s="11" t="str">
        <f aca="false">_xlfn.CONCAT(B47," x ",C47," x ",D47," x ",E47)</f>
        <v>200 x 75 x 25 x 3,35</v>
      </c>
      <c r="B47" s="12" t="n">
        <v>200</v>
      </c>
      <c r="C47" s="12" t="n">
        <v>75</v>
      </c>
      <c r="D47" s="12" t="n">
        <v>25</v>
      </c>
      <c r="E47" s="13" t="n">
        <v>3.35</v>
      </c>
      <c r="F47" s="14"/>
      <c r="G47" s="15" t="n">
        <f aca="false">C47/B47</f>
        <v>0.375</v>
      </c>
      <c r="H47" s="16" t="n">
        <f aca="false">B47/E47</f>
        <v>59.7014925373134</v>
      </c>
      <c r="I47" s="17" t="n">
        <f aca="false">IF(N(ISNA(K47)),IF(MAX(L47:O47)=0,P47,MAX(L47:O47)),K47)</f>
        <v>0.221142938678297</v>
      </c>
      <c r="J47" s="15" t="n">
        <f aca="false">D47/B47</f>
        <v>0.125</v>
      </c>
      <c r="K47" s="18" t="e">
        <f aca="false">INDEX($T$4:$X$12,MATCH(G47,$S$4:$S$12,0),MATCH(H47,$T$3:$X$3,0))</f>
        <v>#N/A</v>
      </c>
      <c r="L47" s="19" t="n">
        <f aca="false">IF(H47=250,0.05,IF(H47=200,0.06,0))</f>
        <v>0</v>
      </c>
      <c r="M47" s="19" t="n">
        <f aca="false">IF(AND(H47=125,G47&gt;=0.4,G47&lt;=0.6),0.1,IF(AND(G47&gt;=0.8,G47&lt;=2),0.09,0))</f>
        <v>0</v>
      </c>
      <c r="N47" s="19" t="n">
        <f aca="false">IF(AND(H47=$W$3,G47&gt;=$S$4,G47&lt;=$S$6),0.12,IF(AND(G47&gt;=$S$7,G47&lt;=$S$8),0.11,IF(AND(G47&gt;=$S$9,G47&lt;=$S$12),0.1,0)))</f>
        <v>0</v>
      </c>
      <c r="O47" s="19" t="n">
        <f aca="false">IF(AND(H47=$X$3,G47&gt;=$S$4,G47&lt;=$S$5),0.25,IF(AND(G47&gt;=$S$6,G47&lt;=$S$7),0.22,IF(AND(G47&gt;=$S$8,G47&lt;=$S$10),0.2,IF(AND(G47&gt;=$S$11,G47&lt;=$S$12),0.19,0))))</f>
        <v>0</v>
      </c>
      <c r="P47" s="20" t="n">
        <f aca="false">-0.001887993421053*H47-0.038404605263158*G47+0.348260690789474</f>
        <v>0.221142938678297</v>
      </c>
      <c r="Q47" s="0" t="str">
        <f aca="false">IF(I47&gt;J47,"DEVE-SE VERIFICAR A FLAMBAGEM DISTORCIONAL","DISPENSA-SE A ANÁLISE DA FLAMBAGEM DISTORCIONAL")</f>
        <v>DEVE-SE VERIFICAR A FLAMBAGEM DISTORCIONAL</v>
      </c>
      <c r="Z47" s="25" t="n">
        <v>0.221142938678297</v>
      </c>
      <c r="AA47" s="25" t="n">
        <v>0.209428353886615</v>
      </c>
      <c r="AB47" s="26" t="n">
        <f aca="false">Z47-$I47</f>
        <v>0</v>
      </c>
      <c r="AC47" s="26" t="n">
        <f aca="false">AA47-$I47</f>
        <v>-0.0117145847916822</v>
      </c>
      <c r="AD47" s="0" t="str">
        <f aca="false">IF(AA47&gt;J47,"DEVE-SE VERIFICAR A FLAMBAGEM DISTORCIONAL","DISPENSA-SE A ANÁLISE DA FLAMBAGEM DISTORCIONAL")</f>
        <v>DEVE-SE VERIFICAR A FLAMBAGEM DISTORCIONAL</v>
      </c>
    </row>
    <row r="48" customFormat="false" ht="12.8" hidden="false" customHeight="false" outlineLevel="0" collapsed="false">
      <c r="A48" s="11" t="str">
        <f aca="false">_xlfn.CONCAT(B48," x ",C48," x ",D48," x ",E48)</f>
        <v>200 x 75 x 25 x 3,75</v>
      </c>
      <c r="B48" s="12" t="n">
        <v>200</v>
      </c>
      <c r="C48" s="12" t="n">
        <v>75</v>
      </c>
      <c r="D48" s="12" t="n">
        <v>25</v>
      </c>
      <c r="E48" s="13" t="n">
        <v>3.75</v>
      </c>
      <c r="F48" s="14"/>
      <c r="G48" s="15" t="n">
        <f aca="false">C48/B48</f>
        <v>0.375</v>
      </c>
      <c r="H48" s="16" t="n">
        <f aca="false">B48/E48</f>
        <v>53.3333333333333</v>
      </c>
      <c r="I48" s="17" t="n">
        <f aca="false">IF(N(ISNA(K48)),IF(MAX(L48:O48)=0,P48,MAX(L48:O48)),K48)</f>
        <v>0.23316598135963</v>
      </c>
      <c r="J48" s="15" t="n">
        <f aca="false">D48/B48</f>
        <v>0.125</v>
      </c>
      <c r="K48" s="18" t="e">
        <f aca="false">INDEX($T$4:$X$12,MATCH(G48,$S$4:$S$12,0),MATCH(H48,$T$3:$X$3,0))</f>
        <v>#N/A</v>
      </c>
      <c r="L48" s="19" t="n">
        <f aca="false">IF(H48=250,0.05,IF(H48=200,0.06,0))</f>
        <v>0</v>
      </c>
      <c r="M48" s="19" t="n">
        <f aca="false">IF(AND(H48=125,G48&gt;=0.4,G48&lt;=0.6),0.1,IF(AND(G48&gt;=0.8,G48&lt;=2),0.09,0))</f>
        <v>0</v>
      </c>
      <c r="N48" s="19" t="n">
        <f aca="false">IF(AND(H48=$W$3,G48&gt;=$S$4,G48&lt;=$S$6),0.12,IF(AND(G48&gt;=$S$7,G48&lt;=$S$8),0.11,IF(AND(G48&gt;=$S$9,G48&lt;=$S$12),0.1,0)))</f>
        <v>0</v>
      </c>
      <c r="O48" s="19" t="n">
        <f aca="false">IF(AND(H48=$X$3,G48&gt;=$S$4,G48&lt;=$S$5),0.25,IF(AND(G48&gt;=$S$6,G48&lt;=$S$7),0.22,IF(AND(G48&gt;=$S$8,G48&lt;=$S$10),0.2,IF(AND(G48&gt;=$S$11,G48&lt;=$S$12),0.19,0))))</f>
        <v>0</v>
      </c>
      <c r="P48" s="20" t="n">
        <f aca="false">-0.001887993421053*H48-0.038404605263158*G48+0.348260690789474</f>
        <v>0.23316598135963</v>
      </c>
      <c r="Q48" s="0" t="str">
        <f aca="false">IF(I48&gt;J48,"DEVE-SE VERIFICAR A FLAMBAGEM DISTORCIONAL","DISPENSA-SE A ANÁLISE DA FLAMBAGEM DISTORCIONAL")</f>
        <v>DEVE-SE VERIFICAR A FLAMBAGEM DISTORCIONAL</v>
      </c>
      <c r="Z48" s="25" t="n">
        <v>0.23316598135963</v>
      </c>
      <c r="AA48" s="25" t="n">
        <v>0.234995226337448</v>
      </c>
      <c r="AB48" s="26" t="n">
        <f aca="false">Z48-$I48</f>
        <v>0</v>
      </c>
      <c r="AC48" s="26" t="n">
        <f aca="false">AA48-$I48</f>
        <v>0.00182924497781872</v>
      </c>
      <c r="AD48" s="0" t="str">
        <f aca="false">IF(AA48&gt;J48,"DEVE-SE VERIFICAR A FLAMBAGEM DISTORCIONAL","DISPENSA-SE A ANÁLISE DA FLAMBAGEM DISTORCIONAL")</f>
        <v>DEVE-SE VERIFICAR A FLAMBAGEM DISTORCIONAL</v>
      </c>
    </row>
    <row r="49" customFormat="false" ht="12.8" hidden="false" customHeight="false" outlineLevel="0" collapsed="false">
      <c r="A49" s="11" t="str">
        <f aca="false">_xlfn.CONCAT(B49," x ",C49," x ",D49," x ",E49)</f>
        <v>200 x 75 x 25 x 4,25</v>
      </c>
      <c r="B49" s="12" t="n">
        <v>200</v>
      </c>
      <c r="C49" s="12" t="n">
        <v>75</v>
      </c>
      <c r="D49" s="12" t="n">
        <v>25</v>
      </c>
      <c r="E49" s="13" t="n">
        <v>4.25</v>
      </c>
      <c r="F49" s="14"/>
      <c r="G49" s="15" t="n">
        <f aca="false">C49/B49</f>
        <v>0.375</v>
      </c>
      <c r="H49" s="16" t="n">
        <f aca="false">B49/E49</f>
        <v>47.0588235294118</v>
      </c>
      <c r="I49" s="17" t="n">
        <f aca="false">IF(N(ISNA(K49)),IF(MAX(L49:O49)=0,P49,MAX(L49:O49)),K49)</f>
        <v>0.245012214589766</v>
      </c>
      <c r="J49" s="15" t="n">
        <f aca="false">D49/B49</f>
        <v>0.125</v>
      </c>
      <c r="K49" s="18" t="e">
        <f aca="false">INDEX($T$4:$X$12,MATCH(G49,$S$4:$S$12,0),MATCH(H49,$T$3:$X$3,0))</f>
        <v>#N/A</v>
      </c>
      <c r="L49" s="19" t="n">
        <f aca="false">IF(H49=250,0.05,IF(H49=200,0.06,0))</f>
        <v>0</v>
      </c>
      <c r="M49" s="19" t="n">
        <f aca="false">IF(AND(H49=125,G49&gt;=0.4,G49&lt;=0.6),0.1,IF(AND(G49&gt;=0.8,G49&lt;=2),0.09,0))</f>
        <v>0</v>
      </c>
      <c r="N49" s="19" t="n">
        <f aca="false">IF(AND(H49=$W$3,G49&gt;=$S$4,G49&lt;=$S$6),0.12,IF(AND(G49&gt;=$S$7,G49&lt;=$S$8),0.11,IF(AND(G49&gt;=$S$9,G49&lt;=$S$12),0.1,0)))</f>
        <v>0</v>
      </c>
      <c r="O49" s="19" t="n">
        <f aca="false">IF(AND(H49=$X$3,G49&gt;=$S$4,G49&lt;=$S$5),0.25,IF(AND(G49&gt;=$S$6,G49&lt;=$S$7),0.22,IF(AND(G49&gt;=$S$8,G49&lt;=$S$10),0.2,IF(AND(G49&gt;=$S$11,G49&lt;=$S$12),0.19,0))))</f>
        <v>0</v>
      </c>
      <c r="P49" s="20" t="n">
        <f aca="false">-0.001887993421053*H49-0.038404605263158*G49+0.348260690789474</f>
        <v>0.245012214589766</v>
      </c>
      <c r="Q49" s="0" t="str">
        <f aca="false">IF(I49&gt;J49,"DEVE-SE VERIFICAR A FLAMBAGEM DISTORCIONAL","DISPENSA-SE A ANÁLISE DA FLAMBAGEM DISTORCIONAL")</f>
        <v>DEVE-SE VERIFICAR A FLAMBAGEM DISTORCIONAL</v>
      </c>
      <c r="Z49" s="25" t="n">
        <v>0.245012214589766</v>
      </c>
      <c r="AA49" s="25" t="n">
        <v>0.25</v>
      </c>
      <c r="AB49" s="26" t="n">
        <f aca="false">Z49-$I49</f>
        <v>0</v>
      </c>
      <c r="AC49" s="26" t="n">
        <f aca="false">AA49-$I49</f>
        <v>0.00498778541023376</v>
      </c>
      <c r="AD49" s="0" t="str">
        <f aca="false">IF(AA49&gt;J49,"DEVE-SE VERIFICAR A FLAMBAGEM DISTORCIONAL","DISPENSA-SE A ANÁLISE DA FLAMBAGEM DISTORCIONAL")</f>
        <v>DEVE-SE VERIFICAR A FLAMBAGEM DISTORCIONAL</v>
      </c>
    </row>
    <row r="50" customFormat="false" ht="12.8" hidden="false" customHeight="false" outlineLevel="0" collapsed="false">
      <c r="A50" s="11" t="str">
        <f aca="false">_xlfn.CONCAT(B50," x ",C50," x ",D50," x ",E50)</f>
        <v>200 x 75 x 25 x 4,75</v>
      </c>
      <c r="B50" s="12" t="n">
        <v>200</v>
      </c>
      <c r="C50" s="12" t="n">
        <v>75</v>
      </c>
      <c r="D50" s="12" t="n">
        <v>25</v>
      </c>
      <c r="E50" s="13" t="n">
        <v>4.75</v>
      </c>
      <c r="F50" s="14"/>
      <c r="G50" s="15" t="n">
        <f aca="false">C50/B50</f>
        <v>0.375</v>
      </c>
      <c r="H50" s="16" t="n">
        <f aca="false">B50/E50</f>
        <v>42.1052631578947</v>
      </c>
      <c r="I50" s="17" t="n">
        <f aca="false">IF(N(ISNA(K50)),IF(MAX(L50:O50)=0,P50,MAX(L50:O50)),K50)</f>
        <v>0.254364503981979</v>
      </c>
      <c r="J50" s="15" t="n">
        <f aca="false">D50/B50</f>
        <v>0.125</v>
      </c>
      <c r="K50" s="18" t="e">
        <f aca="false">INDEX($T$4:$X$12,MATCH(G50,$S$4:$S$12,0),MATCH(H50,$T$3:$X$3,0))</f>
        <v>#N/A</v>
      </c>
      <c r="L50" s="19" t="n">
        <f aca="false">IF(H50=250,0.05,IF(H50=200,0.06,0))</f>
        <v>0</v>
      </c>
      <c r="M50" s="19" t="n">
        <f aca="false">IF(AND(H50=125,G50&gt;=0.4,G50&lt;=0.6),0.1,IF(AND(G50&gt;=0.8,G50&lt;=2),0.09,0))</f>
        <v>0</v>
      </c>
      <c r="N50" s="19" t="n">
        <f aca="false">IF(AND(H50=$W$3,G50&gt;=$S$4,G50&lt;=$S$6),0.12,IF(AND(G50&gt;=$S$7,G50&lt;=$S$8),0.11,IF(AND(G50&gt;=$S$9,G50&lt;=$S$12),0.1,0)))</f>
        <v>0</v>
      </c>
      <c r="O50" s="19" t="n">
        <f aca="false">IF(AND(H50=$X$3,G50&gt;=$S$4,G50&lt;=$S$5),0.25,IF(AND(G50&gt;=$S$6,G50&lt;=$S$7),0.22,IF(AND(G50&gt;=$S$8,G50&lt;=$S$10),0.2,IF(AND(G50&gt;=$S$11,G50&lt;=$S$12),0.19,0))))</f>
        <v>0</v>
      </c>
      <c r="P50" s="20" t="n">
        <f aca="false">-0.001887993421053*H50-0.038404605263158*G50+0.348260690789474</f>
        <v>0.254364503981979</v>
      </c>
      <c r="Q50" s="0" t="str">
        <f aca="false">IF(I50&gt;J50,"DEVE-SE VERIFICAR A FLAMBAGEM DISTORCIONAL","DISPENSA-SE A ANÁLISE DA FLAMBAGEM DISTORCIONAL")</f>
        <v>DEVE-SE VERIFICAR A FLAMBAGEM DISTORCIONAL</v>
      </c>
      <c r="Z50" s="25" t="n">
        <v>0.254364503981979</v>
      </c>
      <c r="AA50" s="25" t="n">
        <v>0.25</v>
      </c>
      <c r="AB50" s="26" t="n">
        <f aca="false">Z50-$I50</f>
        <v>0</v>
      </c>
      <c r="AC50" s="26" t="n">
        <f aca="false">AA50-$I50</f>
        <v>-0.00436450398197924</v>
      </c>
      <c r="AD50" s="0" t="str">
        <f aca="false">IF(AA50&gt;J50,"DEVE-SE VERIFICAR A FLAMBAGEM DISTORCIONAL","DISPENSA-SE A ANÁLISE DA FLAMBAGEM DISTORCIONAL")</f>
        <v>DEVE-SE VERIFICAR A FLAMBAGEM DISTORCIONAL</v>
      </c>
    </row>
    <row r="51" customFormat="false" ht="12.8" hidden="false" customHeight="false" outlineLevel="0" collapsed="false">
      <c r="A51" s="11" t="str">
        <f aca="false">_xlfn.CONCAT(B51," x ",C51," x ",D51," x ",E51)</f>
        <v>200 x 75 x 30 x 6,3</v>
      </c>
      <c r="B51" s="12" t="n">
        <v>200</v>
      </c>
      <c r="C51" s="12" t="n">
        <v>75</v>
      </c>
      <c r="D51" s="12" t="n">
        <v>30</v>
      </c>
      <c r="E51" s="13" t="n">
        <v>6.3</v>
      </c>
      <c r="F51" s="14"/>
      <c r="G51" s="15" t="n">
        <f aca="false">C51/B51</f>
        <v>0.375</v>
      </c>
      <c r="H51" s="16" t="n">
        <f aca="false">B51/E51</f>
        <v>31.7460317460317</v>
      </c>
      <c r="I51" s="17" t="n">
        <f aca="false">IF(N(ISNA(K51)),IF(MAX(L51:O51)=0,P51,MAX(L51:O51)),K51)</f>
        <v>0.273922664734742</v>
      </c>
      <c r="J51" s="15" t="n">
        <f aca="false">D51/B51</f>
        <v>0.15</v>
      </c>
      <c r="K51" s="18" t="e">
        <f aca="false">INDEX($T$4:$X$12,MATCH(G51,$S$4:$S$12,0),MATCH(H51,$T$3:$X$3,0))</f>
        <v>#N/A</v>
      </c>
      <c r="L51" s="19" t="n">
        <f aca="false">IF(H51=250,0.05,IF(H51=200,0.06,0))</f>
        <v>0</v>
      </c>
      <c r="M51" s="19" t="n">
        <f aca="false">IF(AND(H51=125,G51&gt;=0.4,G51&lt;=0.6),0.1,IF(AND(G51&gt;=0.8,G51&lt;=2),0.09,0))</f>
        <v>0</v>
      </c>
      <c r="N51" s="19" t="n">
        <f aca="false">IF(AND(H51=$W$3,G51&gt;=$S$4,G51&lt;=$S$6),0.12,IF(AND(G51&gt;=$S$7,G51&lt;=$S$8),0.11,IF(AND(G51&gt;=$S$9,G51&lt;=$S$12),0.1,0)))</f>
        <v>0</v>
      </c>
      <c r="O51" s="19" t="n">
        <f aca="false">IF(AND(H51=$X$3,G51&gt;=$S$4,G51&lt;=$S$5),0.25,IF(AND(G51&gt;=$S$6,G51&lt;=$S$7),0.22,IF(AND(G51&gt;=$S$8,G51&lt;=$S$10),0.2,IF(AND(G51&gt;=$S$11,G51&lt;=$S$12),0.19,0))))</f>
        <v>0</v>
      </c>
      <c r="P51" s="20" t="n">
        <f aca="false">-0.001887993421053*H51-0.038404605263158*G51+0.348260690789474</f>
        <v>0.273922664734742</v>
      </c>
      <c r="Q51" s="0" t="str">
        <f aca="false">IF(I51&gt;J51,"DEVE-SE VERIFICAR A FLAMBAGEM DISTORCIONAL","DISPENSA-SE A ANÁLISE DA FLAMBAGEM DISTORCIONAL")</f>
        <v>DEVE-SE VERIFICAR A FLAMBAGEM DISTORCIONAL</v>
      </c>
      <c r="Z51" s="25" t="n">
        <v>0.27092584978069</v>
      </c>
      <c r="AA51" s="25" t="n">
        <v>0.25</v>
      </c>
      <c r="AB51" s="26" t="n">
        <f aca="false">Z51-$I51</f>
        <v>-0.00299681495405235</v>
      </c>
      <c r="AC51" s="26" t="n">
        <f aca="false">AA51-$I51</f>
        <v>-0.0239226647347421</v>
      </c>
      <c r="AD51" s="0" t="str">
        <f aca="false">IF(AA51&gt;J51,"DEVE-SE VERIFICAR A FLAMBAGEM DISTORCIONAL","DISPENSA-SE A ANÁLISE DA FLAMBAGEM DISTORCIONAL")</f>
        <v>DEVE-SE VERIFICAR A FLAMBAGEM DISTORCIONAL</v>
      </c>
    </row>
    <row r="52" customFormat="false" ht="12.8" hidden="false" customHeight="false" outlineLevel="0" collapsed="false">
      <c r="A52" s="11" t="str">
        <f aca="false">_xlfn.CONCAT(B52," x ",C52," x ",D52," x ",E52)</f>
        <v>200 x 100 x 25 x 2,65</v>
      </c>
      <c r="B52" s="12" t="n">
        <v>200</v>
      </c>
      <c r="C52" s="12" t="n">
        <v>100</v>
      </c>
      <c r="D52" s="12" t="n">
        <v>25</v>
      </c>
      <c r="E52" s="13" t="n">
        <v>2.65</v>
      </c>
      <c r="F52" s="14"/>
      <c r="G52" s="15" t="n">
        <f aca="false">C52/B52</f>
        <v>0.5</v>
      </c>
      <c r="H52" s="16" t="n">
        <f aca="false">B52/E52</f>
        <v>75.4716981132076</v>
      </c>
      <c r="I52" s="17" t="n">
        <f aca="false">IF(N(ISNA(K52)),IF(MAX(L52:O52)=0,P52,MAX(L52:O52)),K52)</f>
        <v>0.186568318644461</v>
      </c>
      <c r="J52" s="15" t="n">
        <f aca="false">D52/B52</f>
        <v>0.125</v>
      </c>
      <c r="K52" s="18" t="e">
        <f aca="false">INDEX($T$4:$X$12,MATCH(G52,$S$4:$S$12,0),MATCH(H52,$T$3:$X$3,0))</f>
        <v>#N/A</v>
      </c>
      <c r="L52" s="19" t="n">
        <f aca="false">IF(H52=250,0.05,IF(H52=200,0.06,0))</f>
        <v>0</v>
      </c>
      <c r="M52" s="19" t="n">
        <f aca="false">IF(AND(H52=125,G52&gt;=0.4,G52&lt;=0.6),0.1,IF(AND(G52&gt;=0.8,G52&lt;=2),0.09,0))</f>
        <v>0</v>
      </c>
      <c r="N52" s="19" t="n">
        <f aca="false">IF(AND(H52=$W$3,G52&gt;=$S$4,G52&lt;=$S$6),0.12,IF(AND(G52&gt;=$S$7,G52&lt;=$S$8),0.11,IF(AND(G52&gt;=$S$9,G52&lt;=$S$12),0.1,0)))</f>
        <v>0</v>
      </c>
      <c r="O52" s="19" t="n">
        <f aca="false">IF(AND(H52=$X$3,G52&gt;=$S$4,G52&lt;=$S$5),0.25,IF(AND(G52&gt;=$S$6,G52&lt;=$S$7),0.22,IF(AND(G52&gt;=$S$8,G52&lt;=$S$10),0.2,IF(AND(G52&gt;=$S$11,G52&lt;=$S$12),0.19,0))))</f>
        <v>0</v>
      </c>
      <c r="P52" s="20" t="n">
        <f aca="false">-0.001887993421053*H52-0.038404605263158*G52+0.348260690789474</f>
        <v>0.186568318644461</v>
      </c>
      <c r="Q52" s="0" t="str">
        <f aca="false">IF(I52&gt;J52,"DEVE-SE VERIFICAR A FLAMBAGEM DISTORCIONAL","DISPENSA-SE A ANÁLISE DA FLAMBAGEM DISTORCIONAL")</f>
        <v>DEVE-SE VERIFICAR A FLAMBAGEM DISTORCIONAL</v>
      </c>
      <c r="Z52" s="25" t="n">
        <v>0.186568318644461</v>
      </c>
      <c r="AA52" s="25" t="n">
        <v>0.159460924043217</v>
      </c>
      <c r="AB52" s="26" t="n">
        <f aca="false">Z52-$I52</f>
        <v>0</v>
      </c>
      <c r="AC52" s="26" t="n">
        <f aca="false">AA52-$I52</f>
        <v>-0.0271073946012439</v>
      </c>
      <c r="AD52" s="0" t="str">
        <f aca="false">IF(AA52&gt;J52,"DEVE-SE VERIFICAR A FLAMBAGEM DISTORCIONAL","DISPENSA-SE A ANÁLISE DA FLAMBAGEM DISTORCIONAL")</f>
        <v>DEVE-SE VERIFICAR A FLAMBAGEM DISTORCIONAL</v>
      </c>
    </row>
    <row r="53" customFormat="false" ht="12.8" hidden="false" customHeight="false" outlineLevel="0" collapsed="false">
      <c r="A53" s="11" t="str">
        <f aca="false">_xlfn.CONCAT(B53," x ",C53," x ",D53," x ",E53)</f>
        <v>200 x 100 x 25 x 3</v>
      </c>
      <c r="B53" s="12" t="n">
        <v>200</v>
      </c>
      <c r="C53" s="12" t="n">
        <v>100</v>
      </c>
      <c r="D53" s="12" t="n">
        <v>25</v>
      </c>
      <c r="E53" s="13" t="n">
        <v>3</v>
      </c>
      <c r="F53" s="14"/>
      <c r="G53" s="15" t="n">
        <f aca="false">C53/B53</f>
        <v>0.5</v>
      </c>
      <c r="H53" s="16" t="n">
        <f aca="false">B53/E53</f>
        <v>66.6666666666667</v>
      </c>
      <c r="I53" s="17" t="n">
        <f aca="false">IF(N(ISNA(K53)),IF(MAX(L53:O53)=0,P53,MAX(L53:O53)),K53)</f>
        <v>0.203192160087695</v>
      </c>
      <c r="J53" s="15" t="n">
        <f aca="false">D53/B53</f>
        <v>0.125</v>
      </c>
      <c r="K53" s="18" t="e">
        <f aca="false">INDEX($T$4:$X$12,MATCH(G53,$S$4:$S$12,0),MATCH(H53,$T$3:$X$3,0))</f>
        <v>#N/A</v>
      </c>
      <c r="L53" s="19" t="n">
        <f aca="false">IF(H53=250,0.05,IF(H53=200,0.06,0))</f>
        <v>0</v>
      </c>
      <c r="M53" s="19" t="n">
        <f aca="false">IF(AND(H53=125,G53&gt;=0.4,G53&lt;=0.6),0.1,IF(AND(G53&gt;=0.8,G53&lt;=2),0.09,0))</f>
        <v>0</v>
      </c>
      <c r="N53" s="19" t="n">
        <f aca="false">IF(AND(H53=$W$3,G53&gt;=$S$4,G53&lt;=$S$6),0.12,IF(AND(G53&gt;=$S$7,G53&lt;=$S$8),0.11,IF(AND(G53&gt;=$S$9,G53&lt;=$S$12),0.1,0)))</f>
        <v>0</v>
      </c>
      <c r="O53" s="19" t="n">
        <f aca="false">IF(AND(H53=$X$3,G53&gt;=$S$4,G53&lt;=$S$5),0.25,IF(AND(G53&gt;=$S$6,G53&lt;=$S$7),0.22,IF(AND(G53&gt;=$S$8,G53&lt;=$S$10),0.2,IF(AND(G53&gt;=$S$11,G53&lt;=$S$12),0.19,0))))</f>
        <v>0</v>
      </c>
      <c r="P53" s="20" t="n">
        <f aca="false">-0.001887993421053*H53-0.038404605263158*G53+0.348260690789474</f>
        <v>0.203192160087695</v>
      </c>
      <c r="Q53" s="0" t="str">
        <f aca="false">IF(I53&gt;J53,"DEVE-SE VERIFICAR A FLAMBAGEM DISTORCIONAL","DISPENSA-SE A ANÁLISE DA FLAMBAGEM DISTORCIONAL")</f>
        <v>DEVE-SE VERIFICAR A FLAMBAGEM DISTORCIONAL</v>
      </c>
      <c r="Z53" s="25" t="n">
        <v>0.203192160087695</v>
      </c>
      <c r="AA53" s="25" t="n">
        <v>0.185876402078717</v>
      </c>
      <c r="AB53" s="26" t="n">
        <f aca="false">Z53-$I53</f>
        <v>0</v>
      </c>
      <c r="AC53" s="26" t="n">
        <f aca="false">AA53-$I53</f>
        <v>-0.0173157580089781</v>
      </c>
      <c r="AD53" s="0" t="str">
        <f aca="false">IF(AA53&gt;J53,"DEVE-SE VERIFICAR A FLAMBAGEM DISTORCIONAL","DISPENSA-SE A ANÁLISE DA FLAMBAGEM DISTORCIONAL")</f>
        <v>DEVE-SE VERIFICAR A FLAMBAGEM DISTORCIONAL</v>
      </c>
    </row>
    <row r="54" customFormat="false" ht="12.8" hidden="false" customHeight="false" outlineLevel="0" collapsed="false">
      <c r="A54" s="11" t="str">
        <f aca="false">_xlfn.CONCAT(B54," x ",C54," x ",D54," x ",E54)</f>
        <v>200 x 100 x 25 x 3,35</v>
      </c>
      <c r="B54" s="12" t="n">
        <v>200</v>
      </c>
      <c r="C54" s="12" t="n">
        <v>100</v>
      </c>
      <c r="D54" s="12" t="n">
        <v>25</v>
      </c>
      <c r="E54" s="13" t="n">
        <v>3.35</v>
      </c>
      <c r="F54" s="14"/>
      <c r="G54" s="15" t="n">
        <f aca="false">C54/B54</f>
        <v>0.5</v>
      </c>
      <c r="H54" s="16" t="n">
        <f aca="false">B54/E54</f>
        <v>59.7014925373134</v>
      </c>
      <c r="I54" s="17" t="n">
        <f aca="false">IF(N(ISNA(K54)),IF(MAX(L54:O54)=0,P54,MAX(L54:O54)),K54)</f>
        <v>0.216342363020402</v>
      </c>
      <c r="J54" s="15" t="n">
        <f aca="false">D54/B54</f>
        <v>0.125</v>
      </c>
      <c r="K54" s="18" t="e">
        <f aca="false">INDEX($T$4:$X$12,MATCH(G54,$S$4:$S$12,0),MATCH(H54,$T$3:$X$3,0))</f>
        <v>#N/A</v>
      </c>
      <c r="L54" s="19" t="n">
        <f aca="false">IF(H54=250,0.05,IF(H54=200,0.06,0))</f>
        <v>0</v>
      </c>
      <c r="M54" s="19" t="n">
        <f aca="false">IF(AND(H54=125,G54&gt;=0.4,G54&lt;=0.6),0.1,IF(AND(G54&gt;=0.8,G54&lt;=2),0.09,0))</f>
        <v>0</v>
      </c>
      <c r="N54" s="19" t="n">
        <f aca="false">IF(AND(H54=$W$3,G54&gt;=$S$4,G54&lt;=$S$6),0.12,IF(AND(G54&gt;=$S$7,G54&lt;=$S$8),0.11,IF(AND(G54&gt;=$S$9,G54&lt;=$S$12),0.1,0)))</f>
        <v>0</v>
      </c>
      <c r="O54" s="19" t="n">
        <f aca="false">IF(AND(H54=$X$3,G54&gt;=$S$4,G54&lt;=$S$5),0.25,IF(AND(G54&gt;=$S$6,G54&lt;=$S$7),0.22,IF(AND(G54&gt;=$S$8,G54&lt;=$S$10),0.2,IF(AND(G54&gt;=$S$11,G54&lt;=$S$12),0.19,0))))</f>
        <v>0</v>
      </c>
      <c r="P54" s="20" t="n">
        <f aca="false">-0.001887993421053*H54-0.038404605263158*G54+0.348260690789474</f>
        <v>0.216342363020402</v>
      </c>
      <c r="Q54" s="0" t="str">
        <f aca="false">IF(I54&gt;J54,"DEVE-SE VERIFICAR A FLAMBAGEM DISTORCIONAL","DISPENSA-SE A ANÁLISE DA FLAMBAGEM DISTORCIONAL")</f>
        <v>DEVE-SE VERIFICAR A FLAMBAGEM DISTORCIONAL</v>
      </c>
      <c r="Z54" s="25" t="n">
        <v>0.216342363020402</v>
      </c>
      <c r="AA54" s="25" t="n">
        <v>0.212618905740119</v>
      </c>
      <c r="AB54" s="26" t="n">
        <f aca="false">Z54-$I54</f>
        <v>0</v>
      </c>
      <c r="AC54" s="26" t="n">
        <f aca="false">AA54-$I54</f>
        <v>-0.00372345728028359</v>
      </c>
      <c r="AD54" s="0" t="str">
        <f aca="false">IF(AA54&gt;J54,"DEVE-SE VERIFICAR A FLAMBAGEM DISTORCIONAL","DISPENSA-SE A ANÁLISE DA FLAMBAGEM DISTORCIONAL")</f>
        <v>DEVE-SE VERIFICAR A FLAMBAGEM DISTORCIONAL</v>
      </c>
    </row>
    <row r="55" customFormat="false" ht="12.8" hidden="false" customHeight="false" outlineLevel="0" collapsed="false">
      <c r="A55" s="11" t="str">
        <f aca="false">_xlfn.CONCAT(B55," x ",C55," x ",D55," x ",E55)</f>
        <v>200 x 100 x 25 x 3,75</v>
      </c>
      <c r="B55" s="12" t="n">
        <v>200</v>
      </c>
      <c r="C55" s="12" t="n">
        <v>100</v>
      </c>
      <c r="D55" s="12" t="n">
        <v>25</v>
      </c>
      <c r="E55" s="13" t="n">
        <v>3.75</v>
      </c>
      <c r="F55" s="14"/>
      <c r="G55" s="15" t="n">
        <f aca="false">C55/B55</f>
        <v>0.5</v>
      </c>
      <c r="H55" s="16" t="n">
        <f aca="false">B55/E55</f>
        <v>53.3333333333333</v>
      </c>
      <c r="I55" s="17" t="n">
        <f aca="false">IF(N(ISNA(K55)),IF(MAX(L55:O55)=0,P55,MAX(L55:O55)),K55)</f>
        <v>0.228365405701735</v>
      </c>
      <c r="J55" s="15" t="n">
        <f aca="false">D55/B55</f>
        <v>0.125</v>
      </c>
      <c r="K55" s="18" t="e">
        <f aca="false">INDEX($T$4:$X$12,MATCH(G55,$S$4:$S$12,0),MATCH(H55,$T$3:$X$3,0))</f>
        <v>#N/A</v>
      </c>
      <c r="L55" s="19" t="n">
        <f aca="false">IF(H55=250,0.05,IF(H55=200,0.06,0))</f>
        <v>0</v>
      </c>
      <c r="M55" s="19" t="n">
        <f aca="false">IF(AND(H55=125,G55&gt;=0.4,G55&lt;=0.6),0.1,IF(AND(G55&gt;=0.8,G55&lt;=2),0.09,0))</f>
        <v>0</v>
      </c>
      <c r="N55" s="19" t="n">
        <f aca="false">IF(AND(H55=$W$3,G55&gt;=$S$4,G55&lt;=$S$6),0.12,IF(AND(G55&gt;=$S$7,G55&lt;=$S$8),0.11,IF(AND(G55&gt;=$S$9,G55&lt;=$S$12),0.1,0)))</f>
        <v>0</v>
      </c>
      <c r="O55" s="19" t="n">
        <f aca="false">IF(AND(H55=$X$3,G55&gt;=$S$4,G55&lt;=$S$5),0.25,IF(AND(G55&gt;=$S$6,G55&lt;=$S$7),0.22,IF(AND(G55&gt;=$S$8,G55&lt;=$S$10),0.2,IF(AND(G55&gt;=$S$11,G55&lt;=$S$12),0.19,0))))</f>
        <v>0</v>
      </c>
      <c r="P55" s="20" t="n">
        <f aca="false">-0.001887993421053*H55-0.038404605263158*G55+0.348260690789474</f>
        <v>0.228365405701735</v>
      </c>
      <c r="Q55" s="0" t="str">
        <f aca="false">IF(I55&gt;J55,"DEVE-SE VERIFICAR A FLAMBAGEM DISTORCIONAL","DISPENSA-SE A ANÁLISE DA FLAMBAGEM DISTORCIONAL")</f>
        <v>DEVE-SE VERIFICAR A FLAMBAGEM DISTORCIONAL</v>
      </c>
      <c r="Z55" s="25" t="n">
        <v>0.228365405701735</v>
      </c>
      <c r="AA55" s="25" t="n">
        <v>0.242202587728184</v>
      </c>
      <c r="AB55" s="26" t="n">
        <f aca="false">Z55-$I55</f>
        <v>0</v>
      </c>
      <c r="AC55" s="26" t="n">
        <f aca="false">AA55-$I55</f>
        <v>0.013837182026449</v>
      </c>
      <c r="AD55" s="0" t="str">
        <f aca="false">IF(AA55&gt;J55,"DEVE-SE VERIFICAR A FLAMBAGEM DISTORCIONAL","DISPENSA-SE A ANÁLISE DA FLAMBAGEM DISTORCIONAL")</f>
        <v>DEVE-SE VERIFICAR A FLAMBAGEM DISTORCIONAL</v>
      </c>
    </row>
    <row r="56" customFormat="false" ht="12.8" hidden="false" customHeight="false" outlineLevel="0" collapsed="false">
      <c r="A56" s="11" t="str">
        <f aca="false">_xlfn.CONCAT(B56," x ",C56," x ",D56," x ",E56)</f>
        <v>200 x 100 x 25 x 4,25</v>
      </c>
      <c r="B56" s="12" t="n">
        <v>200</v>
      </c>
      <c r="C56" s="12" t="n">
        <v>100</v>
      </c>
      <c r="D56" s="12" t="n">
        <v>25</v>
      </c>
      <c r="E56" s="13" t="n">
        <v>4.25</v>
      </c>
      <c r="F56" s="14"/>
      <c r="G56" s="15" t="n">
        <f aca="false">C56/B56</f>
        <v>0.5</v>
      </c>
      <c r="H56" s="16" t="n">
        <f aca="false">B56/E56</f>
        <v>47.0588235294118</v>
      </c>
      <c r="I56" s="17" t="n">
        <f aca="false">IF(N(ISNA(K56)),IF(MAX(L56:O56)=0,P56,MAX(L56:O56)),K56)</f>
        <v>0.240211638931871</v>
      </c>
      <c r="J56" s="15" t="n">
        <f aca="false">D56/B56</f>
        <v>0.125</v>
      </c>
      <c r="K56" s="18" t="e">
        <f aca="false">INDEX($T$4:$X$12,MATCH(G56,$S$4:$S$12,0),MATCH(H56,$T$3:$X$3,0))</f>
        <v>#N/A</v>
      </c>
      <c r="L56" s="19" t="n">
        <f aca="false">IF(H56=250,0.05,IF(H56=200,0.06,0))</f>
        <v>0</v>
      </c>
      <c r="M56" s="19" t="n">
        <f aca="false">IF(AND(H56=125,G56&gt;=0.4,G56&lt;=0.6),0.1,IF(AND(G56&gt;=0.8,G56&lt;=2),0.09,0))</f>
        <v>0</v>
      </c>
      <c r="N56" s="19" t="n">
        <f aca="false">IF(AND(H56=$W$3,G56&gt;=$S$4,G56&lt;=$S$6),0.12,IF(AND(G56&gt;=$S$7,G56&lt;=$S$8),0.11,IF(AND(G56&gt;=$S$9,G56&lt;=$S$12),0.1,0)))</f>
        <v>0</v>
      </c>
      <c r="O56" s="19" t="n">
        <f aca="false">IF(AND(H56=$X$3,G56&gt;=$S$4,G56&lt;=$S$5),0.25,IF(AND(G56&gt;=$S$6,G56&lt;=$S$7),0.22,IF(AND(G56&gt;=$S$8,G56&lt;=$S$10),0.2,IF(AND(G56&gt;=$S$11,G56&lt;=$S$12),0.19,0))))</f>
        <v>0</v>
      </c>
      <c r="P56" s="20" t="n">
        <f aca="false">-0.001887993421053*H56-0.038404605263158*G56+0.348260690789474</f>
        <v>0.240211638931871</v>
      </c>
      <c r="Q56" s="0" t="str">
        <f aca="false">IF(I56&gt;J56,"DEVE-SE VERIFICAR A FLAMBAGEM DISTORCIONAL","DISPENSA-SE A ANÁLISE DA FLAMBAGEM DISTORCIONAL")</f>
        <v>DEVE-SE VERIFICAR A FLAMBAGEM DISTORCIONAL</v>
      </c>
      <c r="Z56" s="25" t="n">
        <v>0.240211638931871</v>
      </c>
      <c r="AA56" s="25" t="n">
        <v>0.25981891025641</v>
      </c>
      <c r="AB56" s="26" t="n">
        <f aca="false">Z56-$I56</f>
        <v>0</v>
      </c>
      <c r="AC56" s="26" t="n">
        <f aca="false">AA56-$I56</f>
        <v>0.0196072713245388</v>
      </c>
      <c r="AD56" s="0" t="str">
        <f aca="false">IF(AA56&gt;J56,"DEVE-SE VERIFICAR A FLAMBAGEM DISTORCIONAL","DISPENSA-SE A ANÁLISE DA FLAMBAGEM DISTORCIONAL")</f>
        <v>DEVE-SE VERIFICAR A FLAMBAGEM DISTORCIONAL</v>
      </c>
    </row>
    <row r="57" customFormat="false" ht="12.8" hidden="false" customHeight="false" outlineLevel="0" collapsed="false">
      <c r="A57" s="11" t="str">
        <f aca="false">_xlfn.CONCAT(B57," x ",C57," x ",D57," x ",E57)</f>
        <v>200 x 100 x 25 x 4,75</v>
      </c>
      <c r="B57" s="12" t="n">
        <v>200</v>
      </c>
      <c r="C57" s="12" t="n">
        <v>100</v>
      </c>
      <c r="D57" s="12" t="n">
        <v>25</v>
      </c>
      <c r="E57" s="13" t="n">
        <v>4.75</v>
      </c>
      <c r="F57" s="14"/>
      <c r="G57" s="15" t="n">
        <f aca="false">C57/B57</f>
        <v>0.5</v>
      </c>
      <c r="H57" s="16" t="n">
        <f aca="false">B57/E57</f>
        <v>42.1052631578947</v>
      </c>
      <c r="I57" s="17" t="n">
        <f aca="false">IF(N(ISNA(K57)),IF(MAX(L57:O57)=0,P57,MAX(L57:O57)),K57)</f>
        <v>0.249563928324084</v>
      </c>
      <c r="J57" s="15" t="n">
        <f aca="false">D57/B57</f>
        <v>0.125</v>
      </c>
      <c r="K57" s="18" t="e">
        <f aca="false">INDEX($T$4:$X$12,MATCH(G57,$S$4:$S$12,0),MATCH(H57,$T$3:$X$3,0))</f>
        <v>#N/A</v>
      </c>
      <c r="L57" s="19" t="n">
        <f aca="false">IF(H57=250,0.05,IF(H57=200,0.06,0))</f>
        <v>0</v>
      </c>
      <c r="M57" s="19" t="n">
        <f aca="false">IF(AND(H57=125,G57&gt;=0.4,G57&lt;=0.6),0.1,IF(AND(G57&gt;=0.8,G57&lt;=2),0.09,0))</f>
        <v>0</v>
      </c>
      <c r="N57" s="19" t="n">
        <f aca="false">IF(AND(H57=$W$3,G57&gt;=$S$4,G57&lt;=$S$6),0.12,IF(AND(G57&gt;=$S$7,G57&lt;=$S$8),0.11,IF(AND(G57&gt;=$S$9,G57&lt;=$S$12),0.1,0)))</f>
        <v>0</v>
      </c>
      <c r="O57" s="19" t="n">
        <f aca="false">IF(AND(H57=$X$3,G57&gt;=$S$4,G57&lt;=$S$5),0.25,IF(AND(G57&gt;=$S$6,G57&lt;=$S$7),0.22,IF(AND(G57&gt;=$S$8,G57&lt;=$S$10),0.2,IF(AND(G57&gt;=$S$11,G57&lt;=$S$12),0.19,0))))</f>
        <v>0</v>
      </c>
      <c r="P57" s="20" t="n">
        <f aca="false">-0.001887993421053*H57-0.038404605263158*G57+0.348260690789474</f>
        <v>0.249563928324084</v>
      </c>
      <c r="Q57" s="0" t="str">
        <f aca="false">IF(I57&gt;J57,"DEVE-SE VERIFICAR A FLAMBAGEM DISTORCIONAL","DISPENSA-SE A ANÁLISE DA FLAMBAGEM DISTORCIONAL")</f>
        <v>DEVE-SE VERIFICAR A FLAMBAGEM DISTORCIONAL</v>
      </c>
      <c r="Z57" s="25" t="n">
        <v>0.249563928324084</v>
      </c>
      <c r="AA57" s="25" t="n">
        <v>0.25981891025641</v>
      </c>
      <c r="AB57" s="26" t="n">
        <f aca="false">Z57-$I57</f>
        <v>0</v>
      </c>
      <c r="AC57" s="26" t="n">
        <f aca="false">AA57-$I57</f>
        <v>0.0102549819323258</v>
      </c>
      <c r="AD57" s="0" t="str">
        <f aca="false">IF(AA57&gt;J57,"DEVE-SE VERIFICAR A FLAMBAGEM DISTORCIONAL","DISPENSA-SE A ANÁLISE DA FLAMBAGEM DISTORCIONAL")</f>
        <v>DEVE-SE VERIFICAR A FLAMBAGEM DISTORCIONAL</v>
      </c>
    </row>
    <row r="58" customFormat="false" ht="12.8" hidden="false" customHeight="false" outlineLevel="0" collapsed="false">
      <c r="A58" s="11" t="str">
        <f aca="false">_xlfn.CONCAT(B58," x ",C58," x ",D58," x ",E58)</f>
        <v>250 x 85 x 25 x 2</v>
      </c>
      <c r="B58" s="12" t="n">
        <v>250</v>
      </c>
      <c r="C58" s="12" t="n">
        <v>85</v>
      </c>
      <c r="D58" s="12" t="n">
        <v>25</v>
      </c>
      <c r="E58" s="13" t="n">
        <v>2</v>
      </c>
      <c r="F58" s="14"/>
      <c r="G58" s="15" t="n">
        <f aca="false">C58/B58</f>
        <v>0.34</v>
      </c>
      <c r="H58" s="16" t="n">
        <f aca="false">B58/E58</f>
        <v>125</v>
      </c>
      <c r="I58" s="17" t="n">
        <f aca="false">IF(N(ISNA(K58)),IF(MAX(L58:O58)=0,P58,MAX(L58:O58)),K58)</f>
        <v>0.0992039473683753</v>
      </c>
      <c r="J58" s="15" t="n">
        <f aca="false">D58/B58</f>
        <v>0.1</v>
      </c>
      <c r="K58" s="18" t="e">
        <f aca="false">INDEX($T$4:$X$12,MATCH(G58,$S$4:$S$12,0),MATCH(H58,$T$3:$X$3,0))</f>
        <v>#N/A</v>
      </c>
      <c r="L58" s="19" t="n">
        <f aca="false">IF(H58=250,0.05,IF(H58=200,0.06,0))</f>
        <v>0</v>
      </c>
      <c r="M58" s="19" t="n">
        <f aca="false">IF(AND(H58=125,G58&gt;=0.4,G58&lt;=0.6),0.1,IF(AND(G58&gt;=0.8,G58&lt;=2),0.09,0))</f>
        <v>0</v>
      </c>
      <c r="N58" s="19" t="n">
        <f aca="false">IF(AND(H58=$W$3,G58&gt;=$S$4,G58&lt;=$S$6),0.12,IF(AND(G58&gt;=$S$7,G58&lt;=$S$8),0.11,IF(AND(G58&gt;=$S$9,G58&lt;=$S$12),0.1,0)))</f>
        <v>0</v>
      </c>
      <c r="O58" s="19" t="n">
        <f aca="false">IF(AND(H58=$X$3,G58&gt;=$S$4,G58&lt;=$S$5),0.25,IF(AND(G58&gt;=$S$6,G58&lt;=$S$7),0.22,IF(AND(G58&gt;=$S$8,G58&lt;=$S$10),0.2,IF(AND(G58&gt;=$S$11,G58&lt;=$S$12),0.19,0))))</f>
        <v>0</v>
      </c>
      <c r="P58" s="20" t="n">
        <f aca="false">-0.001887993421053*H58-0.038404605263158*G58+0.348260690789474</f>
        <v>0.0992039473683753</v>
      </c>
      <c r="Q58" s="0" t="str">
        <f aca="false">IF(I58&gt;J58,"DEVE-SE VERIFICAR A FLAMBAGEM DISTORCIONAL","DISPENSA-SE A ANÁLISE DA FLAMBAGEM DISTORCIONAL")</f>
        <v>DISPENSA-SE A ANÁLISE DA FLAMBAGEM DISTORCIONAL</v>
      </c>
      <c r="Z58" s="25" t="n">
        <v>0.1</v>
      </c>
      <c r="AA58" s="25" t="n">
        <v>0.1</v>
      </c>
      <c r="AB58" s="26" t="n">
        <f aca="false">Z58-$I58</f>
        <v>0.000796052631624716</v>
      </c>
      <c r="AC58" s="26" t="n">
        <f aca="false">AA58-$I58</f>
        <v>0.000796052631624716</v>
      </c>
      <c r="AD58" s="0" t="str">
        <f aca="false">IF(AA58&gt;J58,"DEVE-SE VERIFICAR A FLAMBAGEM DISTORCIONAL","DISPENSA-SE A ANÁLISE DA FLAMBAGEM DISTORCIONAL")</f>
        <v>DISPENSA-SE A ANÁLISE DA FLAMBAGEM DISTORCIONAL</v>
      </c>
    </row>
    <row r="59" customFormat="false" ht="12.8" hidden="false" customHeight="false" outlineLevel="0" collapsed="false">
      <c r="A59" s="11" t="str">
        <f aca="false">_xlfn.CONCAT(B59," x ",C59," x ",D59," x ",E59)</f>
        <v>250 x 85 x 25 x 2,25</v>
      </c>
      <c r="B59" s="12" t="n">
        <v>250</v>
      </c>
      <c r="C59" s="12" t="n">
        <v>85</v>
      </c>
      <c r="D59" s="12" t="n">
        <v>25</v>
      </c>
      <c r="E59" s="13" t="n">
        <v>2.25</v>
      </c>
      <c r="F59" s="14"/>
      <c r="G59" s="15" t="n">
        <f aca="false">C59/B59</f>
        <v>0.34</v>
      </c>
      <c r="H59" s="16" t="n">
        <f aca="false">B59/E59</f>
        <v>111.111111111111</v>
      </c>
      <c r="I59" s="17" t="n">
        <f aca="false">IF(N(ISNA(K59)),IF(MAX(L59:O59)=0,P59,MAX(L59:O59)),K59)</f>
        <v>0.125426078216334</v>
      </c>
      <c r="J59" s="15" t="n">
        <f aca="false">D59/B59</f>
        <v>0.1</v>
      </c>
      <c r="K59" s="18" t="e">
        <f aca="false">INDEX($T$4:$X$12,MATCH(G59,$S$4:$S$12,0),MATCH(H59,$T$3:$X$3,0))</f>
        <v>#N/A</v>
      </c>
      <c r="L59" s="19" t="n">
        <f aca="false">IF(H59=250,0.05,IF(H59=200,0.06,0))</f>
        <v>0</v>
      </c>
      <c r="M59" s="19" t="n">
        <f aca="false">IF(AND(H59=125,G59&gt;=0.4,G59&lt;=0.6),0.1,IF(AND(G59&gt;=0.8,G59&lt;=2),0.09,0))</f>
        <v>0</v>
      </c>
      <c r="N59" s="19" t="n">
        <f aca="false">IF(AND(H59=$W$3,G59&gt;=$S$4,G59&lt;=$S$6),0.12,IF(AND(G59&gt;=$S$7,G59&lt;=$S$8),0.11,IF(AND(G59&gt;=$S$9,G59&lt;=$S$12),0.1,0)))</f>
        <v>0</v>
      </c>
      <c r="O59" s="19" t="n">
        <f aca="false">IF(AND(H59=$X$3,G59&gt;=$S$4,G59&lt;=$S$5),0.25,IF(AND(G59&gt;=$S$6,G59&lt;=$S$7),0.22,IF(AND(G59&gt;=$S$8,G59&lt;=$S$10),0.2,IF(AND(G59&gt;=$S$11,G59&lt;=$S$12),0.19,0))))</f>
        <v>0</v>
      </c>
      <c r="P59" s="20" t="n">
        <f aca="false">-0.001887993421053*H59-0.038404605263158*G59+0.348260690789474</f>
        <v>0.125426078216334</v>
      </c>
      <c r="Q59" s="0" t="str">
        <f aca="false">IF(I59&gt;J59,"DEVE-SE VERIFICAR A FLAMBAGEM DISTORCIONAL","DISPENSA-SE A ANÁLISE DA FLAMBAGEM DISTORCIONAL")</f>
        <v>DEVE-SE VERIFICAR A FLAMBAGEM DISTORCIONAL</v>
      </c>
      <c r="Z59" s="25" t="n">
        <v>0.125426078216334</v>
      </c>
      <c r="AA59" s="25" t="n">
        <v>0.10961090426111</v>
      </c>
      <c r="AB59" s="26" t="n">
        <f aca="false">Z59-$I59</f>
        <v>0</v>
      </c>
      <c r="AC59" s="26" t="n">
        <f aca="false">AA59-$I59</f>
        <v>-0.0158151739552235</v>
      </c>
      <c r="AD59" s="0" t="str">
        <f aca="false">IF(AA59&gt;J59,"DEVE-SE VERIFICAR A FLAMBAGEM DISTORCIONAL","DISPENSA-SE A ANÁLISE DA FLAMBAGEM DISTORCIONAL")</f>
        <v>DEVE-SE VERIFICAR A FLAMBAGEM DISTORCIONAL</v>
      </c>
    </row>
    <row r="60" customFormat="false" ht="12.8" hidden="false" customHeight="false" outlineLevel="0" collapsed="false">
      <c r="A60" s="11" t="str">
        <f aca="false">_xlfn.CONCAT(B60," x ",C60," x ",D60," x ",E60)</f>
        <v>250 x 85 x 25 x 2,65</v>
      </c>
      <c r="B60" s="12" t="n">
        <v>250</v>
      </c>
      <c r="C60" s="12" t="n">
        <v>85</v>
      </c>
      <c r="D60" s="12" t="n">
        <v>25</v>
      </c>
      <c r="E60" s="13" t="n">
        <v>2.65</v>
      </c>
      <c r="F60" s="14"/>
      <c r="G60" s="15" t="n">
        <f aca="false">C60/B60</f>
        <v>0.34</v>
      </c>
      <c r="H60" s="16" t="n">
        <f aca="false">B60/E60</f>
        <v>94.3396226415094</v>
      </c>
      <c r="I60" s="17" t="n">
        <f aca="false">IF(N(ISNA(K60)),IF(MAX(L60:O60)=0,P60,MAX(L60:O60)),K60)</f>
        <v>0.157090538108208</v>
      </c>
      <c r="J60" s="15" t="n">
        <f aca="false">D60/B60</f>
        <v>0.1</v>
      </c>
      <c r="K60" s="18" t="e">
        <f aca="false">INDEX($T$4:$X$12,MATCH(G60,$S$4:$S$12,0),MATCH(H60,$T$3:$X$3,0))</f>
        <v>#N/A</v>
      </c>
      <c r="L60" s="19" t="n">
        <f aca="false">IF(H60=250,0.05,IF(H60=200,0.06,0))</f>
        <v>0</v>
      </c>
      <c r="M60" s="19" t="n">
        <f aca="false">IF(AND(H60=125,G60&gt;=0.4,G60&lt;=0.6),0.1,IF(AND(G60&gt;=0.8,G60&lt;=2),0.09,0))</f>
        <v>0</v>
      </c>
      <c r="N60" s="19" t="n">
        <f aca="false">IF(AND(H60=$W$3,G60&gt;=$S$4,G60&lt;=$S$6),0.12,IF(AND(G60&gt;=$S$7,G60&lt;=$S$8),0.11,IF(AND(G60&gt;=$S$9,G60&lt;=$S$12),0.1,0)))</f>
        <v>0</v>
      </c>
      <c r="O60" s="19" t="n">
        <f aca="false">IF(AND(H60=$X$3,G60&gt;=$S$4,G60&lt;=$S$5),0.25,IF(AND(G60&gt;=$S$6,G60&lt;=$S$7),0.22,IF(AND(G60&gt;=$S$8,G60&lt;=$S$10),0.2,IF(AND(G60&gt;=$S$11,G60&lt;=$S$12),0.19,0))))</f>
        <v>0</v>
      </c>
      <c r="P60" s="20" t="n">
        <f aca="false">-0.001887993421053*H60-0.038404605263158*G60+0.348260690789474</f>
        <v>0.157090538108208</v>
      </c>
      <c r="Q60" s="0" t="str">
        <f aca="false">IF(I60&gt;J60,"DEVE-SE VERIFICAR A FLAMBAGEM DISTORCIONAL","DISPENSA-SE A ANÁLISE DA FLAMBAGEM DISTORCIONAL")</f>
        <v>DEVE-SE VERIFICAR A FLAMBAGEM DISTORCIONAL</v>
      </c>
      <c r="Z60" s="25" t="n">
        <v>0.157090538108208</v>
      </c>
      <c r="AA60" s="25" t="n">
        <v>0.126895516497</v>
      </c>
      <c r="AB60" s="26" t="n">
        <f aca="false">Z60-$I60</f>
        <v>0</v>
      </c>
      <c r="AC60" s="26" t="n">
        <f aca="false">AA60-$I60</f>
        <v>-0.0301950216112082</v>
      </c>
      <c r="AD60" s="0" t="str">
        <f aca="false">IF(AA60&gt;J60,"DEVE-SE VERIFICAR A FLAMBAGEM DISTORCIONAL","DISPENSA-SE A ANÁLISE DA FLAMBAGEM DISTORCIONAL")</f>
        <v>DEVE-SE VERIFICAR A FLAMBAGEM DISTORCIONAL</v>
      </c>
    </row>
    <row r="61" customFormat="false" ht="12.8" hidden="false" customHeight="false" outlineLevel="0" collapsed="false">
      <c r="A61" s="11" t="str">
        <f aca="false">_xlfn.CONCAT(B61," x ",C61," x ",D61," x ",E61)</f>
        <v>250 x 85 x 25 x 3</v>
      </c>
      <c r="B61" s="12" t="n">
        <v>250</v>
      </c>
      <c r="C61" s="12" t="n">
        <v>85</v>
      </c>
      <c r="D61" s="12" t="n">
        <v>25</v>
      </c>
      <c r="E61" s="13" t="n">
        <v>3</v>
      </c>
      <c r="F61" s="14"/>
      <c r="G61" s="15" t="n">
        <f aca="false">C61/B61</f>
        <v>0.34</v>
      </c>
      <c r="H61" s="16" t="n">
        <f aca="false">B61/E61</f>
        <v>83.3333333333333</v>
      </c>
      <c r="I61" s="17" t="n">
        <f aca="false">IF(N(ISNA(K61)),IF(MAX(L61:O61)=0,P61,MAX(L61:O61)),K61)</f>
        <v>0.17787033991225</v>
      </c>
      <c r="J61" s="15" t="n">
        <f aca="false">D61/B61</f>
        <v>0.1</v>
      </c>
      <c r="K61" s="18" t="e">
        <f aca="false">INDEX($T$4:$X$12,MATCH(G61,$S$4:$S$12,0),MATCH(H61,$T$3:$X$3,0))</f>
        <v>#N/A</v>
      </c>
      <c r="L61" s="19" t="n">
        <f aca="false">IF(H61=250,0.05,IF(H61=200,0.06,0))</f>
        <v>0</v>
      </c>
      <c r="M61" s="19" t="n">
        <f aca="false">IF(AND(H61=125,G61&gt;=0.4,G61&lt;=0.6),0.1,IF(AND(G61&gt;=0.8,G61&lt;=2),0.09,0))</f>
        <v>0</v>
      </c>
      <c r="N61" s="19" t="n">
        <f aca="false">IF(AND(H61=$W$3,G61&gt;=$S$4,G61&lt;=$S$6),0.12,IF(AND(G61&gt;=$S$7,G61&lt;=$S$8),0.11,IF(AND(G61&gt;=$S$9,G61&lt;=$S$12),0.1,0)))</f>
        <v>0</v>
      </c>
      <c r="O61" s="19" t="n">
        <f aca="false">IF(AND(H61=$X$3,G61&gt;=$S$4,G61&lt;=$S$5),0.25,IF(AND(G61&gt;=$S$6,G61&lt;=$S$7),0.22,IF(AND(G61&gt;=$S$8,G61&lt;=$S$10),0.2,IF(AND(G61&gt;=$S$11,G61&lt;=$S$12),0.19,0))))</f>
        <v>0</v>
      </c>
      <c r="P61" s="20" t="n">
        <f aca="false">-0.001887993421053*H61-0.038404605263158*G61+0.348260690789474</f>
        <v>0.17787033991225</v>
      </c>
      <c r="Q61" s="0" t="str">
        <f aca="false">IF(I61&gt;J61,"DEVE-SE VERIFICAR A FLAMBAGEM DISTORCIONAL","DISPENSA-SE A ANÁLISE DA FLAMBAGEM DISTORCIONAL")</f>
        <v>DEVE-SE VERIFICAR A FLAMBAGEM DISTORCIONAL</v>
      </c>
      <c r="Z61" s="25" t="n">
        <v>0.17787033991225</v>
      </c>
      <c r="AA61" s="25" t="n">
        <v>0.144591416813639</v>
      </c>
      <c r="AB61" s="26" t="n">
        <f aca="false">Z61-$I61</f>
        <v>0</v>
      </c>
      <c r="AC61" s="26" t="n">
        <f aca="false">AA61-$I61</f>
        <v>-0.0332789230986112</v>
      </c>
      <c r="AD61" s="0" t="str">
        <f aca="false">IF(AA61&gt;J61,"DEVE-SE VERIFICAR A FLAMBAGEM DISTORCIONAL","DISPENSA-SE A ANÁLISE DA FLAMBAGEM DISTORCIONAL")</f>
        <v>DEVE-SE VERIFICAR A FLAMBAGEM DISTORCIONAL</v>
      </c>
    </row>
    <row r="62" customFormat="false" ht="12.8" hidden="false" customHeight="false" outlineLevel="0" collapsed="false">
      <c r="A62" s="11" t="str">
        <f aca="false">_xlfn.CONCAT(B62," x ",C62," x ",D62," x ",E62)</f>
        <v>250 x 85 x 25 x 3,35</v>
      </c>
      <c r="B62" s="12" t="n">
        <v>250</v>
      </c>
      <c r="C62" s="12" t="n">
        <v>85</v>
      </c>
      <c r="D62" s="12" t="n">
        <v>25</v>
      </c>
      <c r="E62" s="13" t="n">
        <v>3.35</v>
      </c>
      <c r="F62" s="14"/>
      <c r="G62" s="15" t="n">
        <f aca="false">C62/B62</f>
        <v>0.34</v>
      </c>
      <c r="H62" s="16" t="n">
        <f aca="false">B62/E62</f>
        <v>74.6268656716418</v>
      </c>
      <c r="I62" s="17" t="n">
        <f aca="false">IF(N(ISNA(K62)),IF(MAX(L62:O62)=0,P62,MAX(L62:O62)),K62)</f>
        <v>0.194308093578135</v>
      </c>
      <c r="J62" s="15" t="n">
        <f aca="false">D62/B62</f>
        <v>0.1</v>
      </c>
      <c r="K62" s="18" t="e">
        <f aca="false">INDEX($T$4:$X$12,MATCH(G62,$S$4:$S$12,0),MATCH(H62,$T$3:$X$3,0))</f>
        <v>#N/A</v>
      </c>
      <c r="L62" s="19" t="n">
        <f aca="false">IF(H62=250,0.05,IF(H62=200,0.06,0))</f>
        <v>0</v>
      </c>
      <c r="M62" s="19" t="n">
        <f aca="false">IF(AND(H62=125,G62&gt;=0.4,G62&lt;=0.6),0.1,IF(AND(G62&gt;=0.8,G62&lt;=2),0.09,0))</f>
        <v>0</v>
      </c>
      <c r="N62" s="19" t="n">
        <f aca="false">IF(AND(H62=$W$3,G62&gt;=$S$4,G62&lt;=$S$6),0.12,IF(AND(G62&gt;=$S$7,G62&lt;=$S$8),0.11,IF(AND(G62&gt;=$S$9,G62&lt;=$S$12),0.1,0)))</f>
        <v>0</v>
      </c>
      <c r="O62" s="19" t="n">
        <f aca="false">IF(AND(H62=$X$3,G62&gt;=$S$4,G62&lt;=$S$5),0.25,IF(AND(G62&gt;=$S$6,G62&lt;=$S$7),0.22,IF(AND(G62&gt;=$S$8,G62&lt;=$S$10),0.2,IF(AND(G62&gt;=$S$11,G62&lt;=$S$12),0.19,0))))</f>
        <v>0</v>
      </c>
      <c r="P62" s="20" t="n">
        <f aca="false">-0.001887993421053*H62-0.038404605263158*G62+0.348260690789474</f>
        <v>0.194308093578135</v>
      </c>
      <c r="Q62" s="0" t="str">
        <f aca="false">IF(I62&gt;J62,"DEVE-SE VERIFICAR A FLAMBAGEM DISTORCIONAL","DISPENSA-SE A ANÁLISE DA FLAMBAGEM DISTORCIONAL")</f>
        <v>DEVE-SE VERIFICAR A FLAMBAGEM DISTORCIONAL</v>
      </c>
      <c r="Z62" s="25" t="n">
        <v>0.194308093578135</v>
      </c>
      <c r="AA62" s="25" t="n">
        <v>0.163619052685527</v>
      </c>
      <c r="AB62" s="26" t="n">
        <f aca="false">Z62-$I62</f>
        <v>0</v>
      </c>
      <c r="AC62" s="26" t="n">
        <f aca="false">AA62-$I62</f>
        <v>-0.0306890408926076</v>
      </c>
      <c r="AD62" s="0" t="str">
        <f aca="false">IF(AA62&gt;J62,"DEVE-SE VERIFICAR A FLAMBAGEM DISTORCIONAL","DISPENSA-SE A ANÁLISE DA FLAMBAGEM DISTORCIONAL")</f>
        <v>DEVE-SE VERIFICAR A FLAMBAGEM DISTORCIONAL</v>
      </c>
    </row>
    <row r="63" customFormat="false" ht="12.8" hidden="false" customHeight="false" outlineLevel="0" collapsed="false">
      <c r="A63" s="11" t="str">
        <f aca="false">_xlfn.CONCAT(B63," x ",C63," x ",D63," x ",E63)</f>
        <v>250 x 85 x 25 x 3,75</v>
      </c>
      <c r="B63" s="12" t="n">
        <v>250</v>
      </c>
      <c r="C63" s="12" t="n">
        <v>85</v>
      </c>
      <c r="D63" s="12" t="n">
        <v>25</v>
      </c>
      <c r="E63" s="13" t="n">
        <v>3.75</v>
      </c>
      <c r="F63" s="14"/>
      <c r="G63" s="15" t="n">
        <f aca="false">C63/B63</f>
        <v>0.34</v>
      </c>
      <c r="H63" s="16" t="n">
        <f aca="false">B63/E63</f>
        <v>66.6666666666667</v>
      </c>
      <c r="I63" s="17" t="n">
        <f aca="false">IF(N(ISNA(K63)),IF(MAX(L63:O63)=0,P63,MAX(L63:O63)),K63)</f>
        <v>0.2093368969298</v>
      </c>
      <c r="J63" s="15" t="n">
        <f aca="false">D63/B63</f>
        <v>0.1</v>
      </c>
      <c r="K63" s="18" t="e">
        <f aca="false">INDEX($T$4:$X$12,MATCH(G63,$S$4:$S$12,0),MATCH(H63,$T$3:$X$3,0))</f>
        <v>#N/A</v>
      </c>
      <c r="L63" s="19" t="n">
        <f aca="false">IF(H63=250,0.05,IF(H63=200,0.06,0))</f>
        <v>0</v>
      </c>
      <c r="M63" s="19" t="n">
        <f aca="false">IF(AND(H63=125,G63&gt;=0.4,G63&lt;=0.6),0.1,IF(AND(G63&gt;=0.8,G63&lt;=2),0.09,0))</f>
        <v>0</v>
      </c>
      <c r="N63" s="19" t="n">
        <f aca="false">IF(AND(H63=$W$3,G63&gt;=$S$4,G63&lt;=$S$6),0.12,IF(AND(G63&gt;=$S$7,G63&lt;=$S$8),0.11,IF(AND(G63&gt;=$S$9,G63&lt;=$S$12),0.1,0)))</f>
        <v>0</v>
      </c>
      <c r="O63" s="19" t="n">
        <f aca="false">IF(AND(H63=$X$3,G63&gt;=$S$4,G63&lt;=$S$5),0.25,IF(AND(G63&gt;=$S$6,G63&lt;=$S$7),0.22,IF(AND(G63&gt;=$S$8,G63&lt;=$S$10),0.2,IF(AND(G63&gt;=$S$11,G63&lt;=$S$12),0.19,0))))</f>
        <v>0</v>
      </c>
      <c r="P63" s="20" t="n">
        <f aca="false">-0.001887993421053*H63-0.038404605263158*G63+0.348260690789474</f>
        <v>0.2093368969298</v>
      </c>
      <c r="Q63" s="0" t="str">
        <f aca="false">IF(I63&gt;J63,"DEVE-SE VERIFICAR A FLAMBAGEM DISTORCIONAL","DISPENSA-SE A ANÁLISE DA FLAMBAGEM DISTORCIONAL")</f>
        <v>DEVE-SE VERIFICAR A FLAMBAGEM DISTORCIONAL</v>
      </c>
      <c r="Z63" s="25" t="n">
        <v>0.2093368969298</v>
      </c>
      <c r="AA63" s="25" t="n">
        <v>0.185761316872428</v>
      </c>
      <c r="AB63" s="26" t="n">
        <f aca="false">Z63-$I63</f>
        <v>0</v>
      </c>
      <c r="AC63" s="26" t="n">
        <f aca="false">AA63-$I63</f>
        <v>-0.0235755800573723</v>
      </c>
      <c r="AD63" s="0" t="str">
        <f aca="false">IF(AA63&gt;J63,"DEVE-SE VERIFICAR A FLAMBAGEM DISTORCIONAL","DISPENSA-SE A ANÁLISE DA FLAMBAGEM DISTORCIONAL")</f>
        <v>DEVE-SE VERIFICAR A FLAMBAGEM DISTORCIONAL</v>
      </c>
    </row>
    <row r="64" customFormat="false" ht="12.8" hidden="false" customHeight="false" outlineLevel="0" collapsed="false">
      <c r="A64" s="11" t="str">
        <f aca="false">_xlfn.CONCAT(B64," x ",C64," x ",D64," x ",E64)</f>
        <v>250 x 85 x 25 x 4,25</v>
      </c>
      <c r="B64" s="12" t="n">
        <v>250</v>
      </c>
      <c r="C64" s="12" t="n">
        <v>85</v>
      </c>
      <c r="D64" s="12" t="n">
        <v>25</v>
      </c>
      <c r="E64" s="13" t="n">
        <v>4.25</v>
      </c>
      <c r="F64" s="14"/>
      <c r="G64" s="15" t="n">
        <f aca="false">C64/B64</f>
        <v>0.34</v>
      </c>
      <c r="H64" s="16" t="n">
        <f aca="false">B64/E64</f>
        <v>58.8235294117647</v>
      </c>
      <c r="I64" s="17" t="n">
        <f aca="false">IF(N(ISNA(K64)),IF(MAX(L64:O64)=0,P64,MAX(L64:O64)),K64)</f>
        <v>0.224144688467471</v>
      </c>
      <c r="J64" s="15" t="n">
        <f aca="false">D64/B64</f>
        <v>0.1</v>
      </c>
      <c r="K64" s="18" t="e">
        <f aca="false">INDEX($T$4:$X$12,MATCH(G64,$S$4:$S$12,0),MATCH(H64,$T$3:$X$3,0))</f>
        <v>#N/A</v>
      </c>
      <c r="L64" s="19" t="n">
        <f aca="false">IF(H64=250,0.05,IF(H64=200,0.06,0))</f>
        <v>0</v>
      </c>
      <c r="M64" s="19" t="n">
        <f aca="false">IF(AND(H64=125,G64&gt;=0.4,G64&lt;=0.6),0.1,IF(AND(G64&gt;=0.8,G64&lt;=2),0.09,0))</f>
        <v>0</v>
      </c>
      <c r="N64" s="19" t="n">
        <f aca="false">IF(AND(H64=$W$3,G64&gt;=$S$4,G64&lt;=$S$6),0.12,IF(AND(G64&gt;=$S$7,G64&lt;=$S$8),0.11,IF(AND(G64&gt;=$S$9,G64&lt;=$S$12),0.1,0)))</f>
        <v>0</v>
      </c>
      <c r="O64" s="19" t="n">
        <f aca="false">IF(AND(H64=$X$3,G64&gt;=$S$4,G64&lt;=$S$5),0.25,IF(AND(G64&gt;=$S$6,G64&lt;=$S$7),0.22,IF(AND(G64&gt;=$S$8,G64&lt;=$S$10),0.2,IF(AND(G64&gt;=$S$11,G64&lt;=$S$12),0.19,0))))</f>
        <v>0</v>
      </c>
      <c r="P64" s="20" t="n">
        <f aca="false">-0.001887993421053*H64-0.038404605263158*G64+0.348260690789474</f>
        <v>0.224144688467471</v>
      </c>
      <c r="Q64" s="0" t="str">
        <f aca="false">IF(I64&gt;J64,"DEVE-SE VERIFICAR A FLAMBAGEM DISTORCIONAL","DISPENSA-SE A ANÁLISE DA FLAMBAGEM DISTORCIONAL")</f>
        <v>DEVE-SE VERIFICAR A FLAMBAGEM DISTORCIONAL</v>
      </c>
      <c r="Z64" s="25" t="n">
        <v>0.224144688467471</v>
      </c>
      <c r="AA64" s="25" t="n">
        <v>0.212721351516385</v>
      </c>
      <c r="AB64" s="26" t="n">
        <f aca="false">Z64-$I64</f>
        <v>0</v>
      </c>
      <c r="AC64" s="26" t="n">
        <f aca="false">AA64-$I64</f>
        <v>-0.0114233369510857</v>
      </c>
      <c r="AD64" s="0" t="str">
        <f aca="false">IF(AA64&gt;J64,"DEVE-SE VERIFICAR A FLAMBAGEM DISTORCIONAL","DISPENSA-SE A ANÁLISE DA FLAMBAGEM DISTORCIONAL")</f>
        <v>DEVE-SE VERIFICAR A FLAMBAGEM DISTORCIONAL</v>
      </c>
    </row>
    <row r="65" customFormat="false" ht="12.8" hidden="false" customHeight="false" outlineLevel="0" collapsed="false">
      <c r="A65" s="11" t="str">
        <f aca="false">_xlfn.CONCAT(B65," x ",C65," x ",D65," x ",E65)</f>
        <v>250 x 85 x 25 x 4,75</v>
      </c>
      <c r="B65" s="12" t="n">
        <v>250</v>
      </c>
      <c r="C65" s="12" t="n">
        <v>85</v>
      </c>
      <c r="D65" s="12" t="n">
        <v>25</v>
      </c>
      <c r="E65" s="13" t="n">
        <v>4.75</v>
      </c>
      <c r="F65" s="14"/>
      <c r="G65" s="15" t="n">
        <f aca="false">C65/B65</f>
        <v>0.34</v>
      </c>
      <c r="H65" s="16" t="n">
        <f aca="false">B65/E65</f>
        <v>52.6315789473684</v>
      </c>
      <c r="I65" s="17" t="n">
        <f aca="false">IF(N(ISNA(K65)),IF(MAX(L65:O65)=0,P65,MAX(L65:O65)),K65)</f>
        <v>0.235835050207737</v>
      </c>
      <c r="J65" s="15" t="n">
        <f aca="false">D65/B65</f>
        <v>0.1</v>
      </c>
      <c r="K65" s="18" t="e">
        <f aca="false">INDEX($T$4:$X$12,MATCH(G65,$S$4:$S$12,0),MATCH(H65,$T$3:$X$3,0))</f>
        <v>#N/A</v>
      </c>
      <c r="L65" s="19" t="n">
        <f aca="false">IF(H65=250,0.05,IF(H65=200,0.06,0))</f>
        <v>0</v>
      </c>
      <c r="M65" s="19" t="n">
        <f aca="false">IF(AND(H65=125,G65&gt;=0.4,G65&lt;=0.6),0.1,IF(AND(G65&gt;=0.8,G65&lt;=2),0.09,0))</f>
        <v>0</v>
      </c>
      <c r="N65" s="19" t="n">
        <f aca="false">IF(AND(H65=$W$3,G65&gt;=$S$4,G65&lt;=$S$6),0.12,IF(AND(G65&gt;=$S$7,G65&lt;=$S$8),0.11,IF(AND(G65&gt;=$S$9,G65&lt;=$S$12),0.1,0)))</f>
        <v>0</v>
      </c>
      <c r="O65" s="19" t="n">
        <f aca="false">IF(AND(H65=$X$3,G65&gt;=$S$4,G65&lt;=$S$5),0.25,IF(AND(G65&gt;=$S$6,G65&lt;=$S$7),0.22,IF(AND(G65&gt;=$S$8,G65&lt;=$S$10),0.2,IF(AND(G65&gt;=$S$11,G65&lt;=$S$12),0.19,0))))</f>
        <v>0</v>
      </c>
      <c r="P65" s="20" t="n">
        <f aca="false">-0.001887993421053*H65-0.038404605263158*G65+0.348260690789474</f>
        <v>0.235835050207737</v>
      </c>
      <c r="Q65" s="0" t="str">
        <f aca="false">IF(I65&gt;J65,"DEVE-SE VERIFICAR A FLAMBAGEM DISTORCIONAL","DISPENSA-SE A ANÁLISE DA FLAMBAGEM DISTORCIONAL")</f>
        <v>DEVE-SE VERIFICAR A FLAMBAGEM DISTORCIONAL</v>
      </c>
      <c r="Z65" s="25" t="n">
        <v>0.235835050207737</v>
      </c>
      <c r="AA65" s="25" t="n">
        <v>0.238058442505155</v>
      </c>
      <c r="AB65" s="26" t="n">
        <f aca="false">Z65-$I65</f>
        <v>0</v>
      </c>
      <c r="AC65" s="26" t="n">
        <f aca="false">AA65-$I65</f>
        <v>0.00222339229741786</v>
      </c>
      <c r="AD65" s="0" t="str">
        <f aca="false">IF(AA65&gt;J65,"DEVE-SE VERIFICAR A FLAMBAGEM DISTORCIONAL","DISPENSA-SE A ANÁLISE DA FLAMBAGEM DISTORCIONAL")</f>
        <v>DEVE-SE VERIFICAR A FLAMBAGEM DISTORCIONAL</v>
      </c>
    </row>
    <row r="66" customFormat="false" ht="12.8" hidden="false" customHeight="false" outlineLevel="0" collapsed="false">
      <c r="A66" s="11" t="str">
        <f aca="false">_xlfn.CONCAT(B66," x ",C66," x ",D66," x ",E66)</f>
        <v>250 x 85 x 25 x 6,3</v>
      </c>
      <c r="B66" s="12" t="n">
        <v>250</v>
      </c>
      <c r="C66" s="12" t="n">
        <v>85</v>
      </c>
      <c r="D66" s="12" t="n">
        <v>25</v>
      </c>
      <c r="E66" s="13" t="n">
        <v>6.3</v>
      </c>
      <c r="F66" s="14"/>
      <c r="G66" s="15" t="n">
        <f aca="false">C66/B66</f>
        <v>0.34</v>
      </c>
      <c r="H66" s="16" t="n">
        <f aca="false">B66/E66</f>
        <v>39.6825396825397</v>
      </c>
      <c r="I66" s="17" t="n">
        <f aca="false">IF(N(ISNA(K66)),IF(MAX(L66:O66)=0,P66,MAX(L66:O66)),K66)</f>
        <v>0.260282751148691</v>
      </c>
      <c r="J66" s="15" t="n">
        <f aca="false">D66/B66</f>
        <v>0.1</v>
      </c>
      <c r="K66" s="18" t="e">
        <f aca="false">INDEX($T$4:$X$12,MATCH(G66,$S$4:$S$12,0),MATCH(H66,$T$3:$X$3,0))</f>
        <v>#N/A</v>
      </c>
      <c r="L66" s="19" t="n">
        <f aca="false">IF(H66=250,0.05,IF(H66=200,0.06,0))</f>
        <v>0</v>
      </c>
      <c r="M66" s="19" t="n">
        <f aca="false">IF(AND(H66=125,G66&gt;=0.4,G66&lt;=0.6),0.1,IF(AND(G66&gt;=0.8,G66&lt;=2),0.09,0))</f>
        <v>0</v>
      </c>
      <c r="N66" s="19" t="n">
        <f aca="false">IF(AND(H66=$W$3,G66&gt;=$S$4,G66&lt;=$S$6),0.12,IF(AND(G66&gt;=$S$7,G66&lt;=$S$8),0.11,IF(AND(G66&gt;=$S$9,G66&lt;=$S$12),0.1,0)))</f>
        <v>0</v>
      </c>
      <c r="O66" s="19" t="n">
        <f aca="false">IF(AND(H66=$X$3,G66&gt;=$S$4,G66&lt;=$S$5),0.25,IF(AND(G66&gt;=$S$6,G66&lt;=$S$7),0.22,IF(AND(G66&gt;=$S$8,G66&lt;=$S$10),0.2,IF(AND(G66&gt;=$S$11,G66&lt;=$S$12),0.19,0))))</f>
        <v>0</v>
      </c>
      <c r="P66" s="20" t="n">
        <f aca="false">-0.001887993421053*H66-0.038404605263158*G66+0.348260690789474</f>
        <v>0.260282751148691</v>
      </c>
      <c r="Q66" s="0" t="str">
        <f aca="false">IF(I66&gt;J66,"DEVE-SE VERIFICAR A FLAMBAGEM DISTORCIONAL","DISPENSA-SE A ANÁLISE DA FLAMBAGEM DISTORCIONAL")</f>
        <v>DEVE-SE VERIFICAR A FLAMBAGEM DISTORCIONAL</v>
      </c>
      <c r="Z66" s="25" t="n">
        <v>0.256536732456125</v>
      </c>
      <c r="AA66" s="25" t="n">
        <v>0.25</v>
      </c>
      <c r="AB66" s="26" t="n">
        <f aca="false">Z66-$I66</f>
        <v>-0.00374601869256547</v>
      </c>
      <c r="AC66" s="26" t="n">
        <f aca="false">AA66-$I66</f>
        <v>-0.0102827511486908</v>
      </c>
      <c r="AD66" s="0" t="str">
        <f aca="false">IF(AA66&gt;J66,"DEVE-SE VERIFICAR A FLAMBAGEM DISTORCIONAL","DISPENSA-SE A ANÁLISE DA FLAMBAGEM DISTORCIONAL")</f>
        <v>DEVE-SE VERIFICAR A FLAMBAGEM DISTORCIONAL</v>
      </c>
    </row>
    <row r="67" customFormat="false" ht="12.8" hidden="false" customHeight="false" outlineLevel="0" collapsed="false">
      <c r="A67" s="11" t="str">
        <f aca="false">_xlfn.CONCAT(B67," x ",C67," x ",D67," x ",E67)</f>
        <v>250 x 100 x 25 x 2,65</v>
      </c>
      <c r="B67" s="12" t="n">
        <v>250</v>
      </c>
      <c r="C67" s="12" t="n">
        <v>100</v>
      </c>
      <c r="D67" s="12" t="n">
        <v>25</v>
      </c>
      <c r="E67" s="13" t="n">
        <v>2.65</v>
      </c>
      <c r="F67" s="14"/>
      <c r="G67" s="15" t="n">
        <f aca="false">C67/B67</f>
        <v>0.4</v>
      </c>
      <c r="H67" s="16" t="n">
        <f aca="false">B67/E67</f>
        <v>94.3396226415094</v>
      </c>
      <c r="I67" s="17" t="n">
        <f aca="false">IF(N(ISNA(K67)),IF(MAX(L67:O67)=0,P67,MAX(L67:O67)),K67)</f>
        <v>0.154786261792418</v>
      </c>
      <c r="J67" s="15" t="n">
        <f aca="false">D67/B67</f>
        <v>0.1</v>
      </c>
      <c r="K67" s="18" t="e">
        <f aca="false">INDEX($T$4:$X$12,MATCH(G67,$S$4:$S$12,0),MATCH(H67,$T$3:$X$3,0))</f>
        <v>#N/A</v>
      </c>
      <c r="L67" s="19" t="n">
        <f aca="false">IF(H67=250,0.05,IF(H67=200,0.06,0))</f>
        <v>0</v>
      </c>
      <c r="M67" s="19" t="n">
        <f aca="false">IF(AND(H67=125,G67&gt;=0.4,G67&lt;=0.6),0.1,IF(AND(G67&gt;=0.8,G67&lt;=2),0.09,0))</f>
        <v>0</v>
      </c>
      <c r="N67" s="19" t="n">
        <f aca="false">IF(AND(H67=$W$3,G67&gt;=$S$4,G67&lt;=$S$6),0.12,IF(AND(G67&gt;=$S$7,G67&lt;=$S$8),0.11,IF(AND(G67&gt;=$S$9,G67&lt;=$S$12),0.1,0)))</f>
        <v>0</v>
      </c>
      <c r="O67" s="19" t="n">
        <f aca="false">IF(AND(H67=$X$3,G67&gt;=$S$4,G67&lt;=$S$5),0.25,IF(AND(G67&gt;=$S$6,G67&lt;=$S$7),0.22,IF(AND(G67&gt;=$S$8,G67&lt;=$S$10),0.2,IF(AND(G67&gt;=$S$11,G67&lt;=$S$12),0.19,0))))</f>
        <v>0</v>
      </c>
      <c r="P67" s="20" t="n">
        <f aca="false">-0.001887993421053*H67-0.038404605263158*G67+0.348260690789474</f>
        <v>0.154786261792418</v>
      </c>
      <c r="Q67" s="0" t="str">
        <f aca="false">IF(I67&gt;J67,"DEVE-SE VERIFICAR A FLAMBAGEM DISTORCIONAL","DISPENSA-SE A ANÁLISE DA FLAMBAGEM DISTORCIONAL")</f>
        <v>DEVE-SE VERIFICAR A FLAMBAGEM DISTORCIONAL</v>
      </c>
      <c r="Z67" s="25" t="n">
        <v>0.154786261792418</v>
      </c>
      <c r="AA67" s="25" t="n">
        <v>0.126895516497</v>
      </c>
      <c r="AB67" s="26" t="n">
        <f aca="false">Z67-$I67</f>
        <v>0</v>
      </c>
      <c r="AC67" s="26" t="n">
        <f aca="false">AA67-$I67</f>
        <v>-0.0278907452954188</v>
      </c>
      <c r="AD67" s="0" t="str">
        <f aca="false">IF(AA67&gt;J67,"DEVE-SE VERIFICAR A FLAMBAGEM DISTORCIONAL","DISPENSA-SE A ANÁLISE DA FLAMBAGEM DISTORCIONAL")</f>
        <v>DEVE-SE VERIFICAR A FLAMBAGEM DISTORCIONAL</v>
      </c>
    </row>
    <row r="68" customFormat="false" ht="12.8" hidden="false" customHeight="false" outlineLevel="0" collapsed="false">
      <c r="A68" s="11" t="str">
        <f aca="false">_xlfn.CONCAT(B68," x ",C68," x ",D68," x ",E68)</f>
        <v>250 x 100 x 25 x 3</v>
      </c>
      <c r="B68" s="12" t="n">
        <v>250</v>
      </c>
      <c r="C68" s="12" t="n">
        <v>100</v>
      </c>
      <c r="D68" s="12" t="n">
        <v>25</v>
      </c>
      <c r="E68" s="13" t="n">
        <v>3</v>
      </c>
      <c r="F68" s="14"/>
      <c r="G68" s="15" t="n">
        <f aca="false">C68/B68</f>
        <v>0.4</v>
      </c>
      <c r="H68" s="16" t="n">
        <f aca="false">B68/E68</f>
        <v>83.3333333333333</v>
      </c>
      <c r="I68" s="17" t="n">
        <f aca="false">IF(N(ISNA(K68)),IF(MAX(L68:O68)=0,P68,MAX(L68:O68)),K68)</f>
        <v>0.175566063596461</v>
      </c>
      <c r="J68" s="15" t="n">
        <f aca="false">D68/B68</f>
        <v>0.1</v>
      </c>
      <c r="K68" s="18" t="e">
        <f aca="false">INDEX($T$4:$X$12,MATCH(G68,$S$4:$S$12,0),MATCH(H68,$T$3:$X$3,0))</f>
        <v>#N/A</v>
      </c>
      <c r="L68" s="19" t="n">
        <f aca="false">IF(H68=250,0.05,IF(H68=200,0.06,0))</f>
        <v>0</v>
      </c>
      <c r="M68" s="19" t="n">
        <f aca="false">IF(AND(H68=125,G68&gt;=0.4,G68&lt;=0.6),0.1,IF(AND(G68&gt;=0.8,G68&lt;=2),0.09,0))</f>
        <v>0</v>
      </c>
      <c r="N68" s="19" t="n">
        <f aca="false">IF(AND(H68=$W$3,G68&gt;=$S$4,G68&lt;=$S$6),0.12,IF(AND(G68&gt;=$S$7,G68&lt;=$S$8),0.11,IF(AND(G68&gt;=$S$9,G68&lt;=$S$12),0.1,0)))</f>
        <v>0</v>
      </c>
      <c r="O68" s="19" t="n">
        <f aca="false">IF(AND(H68=$X$3,G68&gt;=$S$4,G68&lt;=$S$5),0.25,IF(AND(G68&gt;=$S$6,G68&lt;=$S$7),0.22,IF(AND(G68&gt;=$S$8,G68&lt;=$S$10),0.2,IF(AND(G68&gt;=$S$11,G68&lt;=$S$12),0.19,0))))</f>
        <v>0</v>
      </c>
      <c r="P68" s="20" t="n">
        <f aca="false">-0.001887993421053*H68-0.038404605263158*G68+0.348260690789474</f>
        <v>0.175566063596461</v>
      </c>
      <c r="Q68" s="0" t="str">
        <f aca="false">IF(I68&gt;J68,"DEVE-SE VERIFICAR A FLAMBAGEM DISTORCIONAL","DISPENSA-SE A ANÁLISE DA FLAMBAGEM DISTORCIONAL")</f>
        <v>DEVE-SE VERIFICAR A FLAMBAGEM DISTORCIONAL</v>
      </c>
      <c r="Z68" s="25" t="n">
        <v>0.175566063596461</v>
      </c>
      <c r="AA68" s="25" t="n">
        <v>0.144591416813639</v>
      </c>
      <c r="AB68" s="26" t="n">
        <f aca="false">Z68-$I68</f>
        <v>0</v>
      </c>
      <c r="AC68" s="26" t="n">
        <f aca="false">AA68-$I68</f>
        <v>-0.0309746467828217</v>
      </c>
      <c r="AD68" s="0" t="str">
        <f aca="false">IF(AA68&gt;J68,"DEVE-SE VERIFICAR A FLAMBAGEM DISTORCIONAL","DISPENSA-SE A ANÁLISE DA FLAMBAGEM DISTORCIONAL")</f>
        <v>DEVE-SE VERIFICAR A FLAMBAGEM DISTORCIONAL</v>
      </c>
    </row>
    <row r="69" customFormat="false" ht="12.8" hidden="false" customHeight="false" outlineLevel="0" collapsed="false">
      <c r="A69" s="11" t="str">
        <f aca="false">_xlfn.CONCAT(B69," x ",C69," x ",D69," x ",E69)</f>
        <v>250 x 100 x 25 x 3,35</v>
      </c>
      <c r="B69" s="12" t="n">
        <v>250</v>
      </c>
      <c r="C69" s="12" t="n">
        <v>100</v>
      </c>
      <c r="D69" s="12" t="n">
        <v>25</v>
      </c>
      <c r="E69" s="13" t="n">
        <v>3.35</v>
      </c>
      <c r="F69" s="14"/>
      <c r="G69" s="15" t="n">
        <f aca="false">C69/B69</f>
        <v>0.4</v>
      </c>
      <c r="H69" s="16" t="n">
        <f aca="false">B69/E69</f>
        <v>74.6268656716418</v>
      </c>
      <c r="I69" s="17" t="n">
        <f aca="false">IF(N(ISNA(K69)),IF(MAX(L69:O69)=0,P69,MAX(L69:O69)),K69)</f>
        <v>0.192003817262345</v>
      </c>
      <c r="J69" s="15" t="n">
        <f aca="false">D69/B69</f>
        <v>0.1</v>
      </c>
      <c r="K69" s="18" t="e">
        <f aca="false">INDEX($T$4:$X$12,MATCH(G69,$S$4:$S$12,0),MATCH(H69,$T$3:$X$3,0))</f>
        <v>#N/A</v>
      </c>
      <c r="L69" s="19" t="n">
        <f aca="false">IF(H69=250,0.05,IF(H69=200,0.06,0))</f>
        <v>0</v>
      </c>
      <c r="M69" s="19" t="n">
        <f aca="false">IF(AND(H69=125,G69&gt;=0.4,G69&lt;=0.6),0.1,IF(AND(G69&gt;=0.8,G69&lt;=2),0.09,0))</f>
        <v>0</v>
      </c>
      <c r="N69" s="19" t="n">
        <f aca="false">IF(AND(H69=$W$3,G69&gt;=$S$4,G69&lt;=$S$6),0.12,IF(AND(G69&gt;=$S$7,G69&lt;=$S$8),0.11,IF(AND(G69&gt;=$S$9,G69&lt;=$S$12),0.1,0)))</f>
        <v>0</v>
      </c>
      <c r="O69" s="19" t="n">
        <f aca="false">IF(AND(H69=$X$3,G69&gt;=$S$4,G69&lt;=$S$5),0.25,IF(AND(G69&gt;=$S$6,G69&lt;=$S$7),0.22,IF(AND(G69&gt;=$S$8,G69&lt;=$S$10),0.2,IF(AND(G69&gt;=$S$11,G69&lt;=$S$12),0.19,0))))</f>
        <v>0</v>
      </c>
      <c r="P69" s="20" t="n">
        <f aca="false">-0.001887993421053*H69-0.038404605263158*G69+0.348260690789474</f>
        <v>0.192003817262345</v>
      </c>
      <c r="Q69" s="0" t="str">
        <f aca="false">IF(I69&gt;J69,"DEVE-SE VERIFICAR A FLAMBAGEM DISTORCIONAL","DISPENSA-SE A ANÁLISE DA FLAMBAGEM DISTORCIONAL")</f>
        <v>DEVE-SE VERIFICAR A FLAMBAGEM DISTORCIONAL</v>
      </c>
      <c r="Z69" s="25" t="n">
        <v>0.192003817262345</v>
      </c>
      <c r="AA69" s="25" t="n">
        <v>0.163619052685527</v>
      </c>
      <c r="AB69" s="26" t="n">
        <f aca="false">Z69-$I69</f>
        <v>0</v>
      </c>
      <c r="AC69" s="26" t="n">
        <f aca="false">AA69-$I69</f>
        <v>-0.0283847645768181</v>
      </c>
      <c r="AD69" s="0" t="str">
        <f aca="false">IF(AA69&gt;J69,"DEVE-SE VERIFICAR A FLAMBAGEM DISTORCIONAL","DISPENSA-SE A ANÁLISE DA FLAMBAGEM DISTORCIONAL")</f>
        <v>DEVE-SE VERIFICAR A FLAMBAGEM DISTORCIONAL</v>
      </c>
    </row>
    <row r="70" customFormat="false" ht="12.8" hidden="false" customHeight="false" outlineLevel="0" collapsed="false">
      <c r="A70" s="11" t="str">
        <f aca="false">_xlfn.CONCAT(B70," x ",C70," x ",D70," x ",E70)</f>
        <v>250 x 100 x 25 x 3,75</v>
      </c>
      <c r="B70" s="12" t="n">
        <v>250</v>
      </c>
      <c r="C70" s="12" t="n">
        <v>100</v>
      </c>
      <c r="D70" s="12" t="n">
        <v>25</v>
      </c>
      <c r="E70" s="13" t="n">
        <v>3.75</v>
      </c>
      <c r="F70" s="14"/>
      <c r="G70" s="15" t="n">
        <f aca="false">C70/B70</f>
        <v>0.4</v>
      </c>
      <c r="H70" s="16" t="n">
        <f aca="false">B70/E70</f>
        <v>66.6666666666667</v>
      </c>
      <c r="I70" s="17" t="n">
        <f aca="false">IF(N(ISNA(K70)),IF(MAX(L70:O70)=0,P70,MAX(L70:O70)),K70)</f>
        <v>0.207032620614011</v>
      </c>
      <c r="J70" s="15" t="n">
        <f aca="false">D70/B70</f>
        <v>0.1</v>
      </c>
      <c r="K70" s="18" t="e">
        <f aca="false">INDEX($T$4:$X$12,MATCH(G70,$S$4:$S$12,0),MATCH(H70,$T$3:$X$3,0))</f>
        <v>#N/A</v>
      </c>
      <c r="L70" s="19" t="n">
        <f aca="false">IF(H70=250,0.05,IF(H70=200,0.06,0))</f>
        <v>0</v>
      </c>
      <c r="M70" s="19" t="n">
        <f aca="false">IF(AND(H70=125,G70&gt;=0.4,G70&lt;=0.6),0.1,IF(AND(G70&gt;=0.8,G70&lt;=2),0.09,0))</f>
        <v>0</v>
      </c>
      <c r="N70" s="19" t="n">
        <f aca="false">IF(AND(H70=$W$3,G70&gt;=$S$4,G70&lt;=$S$6),0.12,IF(AND(G70&gt;=$S$7,G70&lt;=$S$8),0.11,IF(AND(G70&gt;=$S$9,G70&lt;=$S$12),0.1,0)))</f>
        <v>0</v>
      </c>
      <c r="O70" s="19" t="n">
        <f aca="false">IF(AND(H70=$X$3,G70&gt;=$S$4,G70&lt;=$S$5),0.25,IF(AND(G70&gt;=$S$6,G70&lt;=$S$7),0.22,IF(AND(G70&gt;=$S$8,G70&lt;=$S$10),0.2,IF(AND(G70&gt;=$S$11,G70&lt;=$S$12),0.19,0))))</f>
        <v>0</v>
      </c>
      <c r="P70" s="20" t="n">
        <f aca="false">-0.001887993421053*H70-0.038404605263158*G70+0.348260690789474</f>
        <v>0.207032620614011</v>
      </c>
      <c r="Q70" s="0" t="str">
        <f aca="false">IF(I70&gt;J70,"DEVE-SE VERIFICAR A FLAMBAGEM DISTORCIONAL","DISPENSA-SE A ANÁLISE DA FLAMBAGEM DISTORCIONAL")</f>
        <v>DEVE-SE VERIFICAR A FLAMBAGEM DISTORCIONAL</v>
      </c>
      <c r="Z70" s="25" t="n">
        <v>0.207032620614011</v>
      </c>
      <c r="AA70" s="25" t="n">
        <v>0.185761316872428</v>
      </c>
      <c r="AB70" s="26" t="n">
        <f aca="false">Z70-$I70</f>
        <v>0</v>
      </c>
      <c r="AC70" s="26" t="n">
        <f aca="false">AA70-$I70</f>
        <v>-0.0212713037415828</v>
      </c>
      <c r="AD70" s="0" t="str">
        <f aca="false">IF(AA70&gt;J70,"DEVE-SE VERIFICAR A FLAMBAGEM DISTORCIONAL","DISPENSA-SE A ANÁLISE DA FLAMBAGEM DISTORCIONAL")</f>
        <v>DEVE-SE VERIFICAR A FLAMBAGEM DISTORCIONAL</v>
      </c>
    </row>
    <row r="71" customFormat="false" ht="12.8" hidden="false" customHeight="false" outlineLevel="0" collapsed="false">
      <c r="A71" s="11" t="str">
        <f aca="false">_xlfn.CONCAT(B71," x ",C71," x ",D71," x ",E71)</f>
        <v>250 x 100 x 25 x 4,25</v>
      </c>
      <c r="B71" s="12" t="n">
        <v>250</v>
      </c>
      <c r="C71" s="12" t="n">
        <v>100</v>
      </c>
      <c r="D71" s="12" t="n">
        <v>25</v>
      </c>
      <c r="E71" s="13" t="n">
        <v>4.25</v>
      </c>
      <c r="F71" s="14"/>
      <c r="G71" s="15" t="n">
        <f aca="false">C71/B71</f>
        <v>0.4</v>
      </c>
      <c r="H71" s="16" t="n">
        <f aca="false">B71/E71</f>
        <v>58.8235294117647</v>
      </c>
      <c r="I71" s="17" t="n">
        <f aca="false">IF(N(ISNA(K71)),IF(MAX(L71:O71)=0,P71,MAX(L71:O71)),K71)</f>
        <v>0.221840412151681</v>
      </c>
      <c r="J71" s="15" t="n">
        <f aca="false">D71/B71</f>
        <v>0.1</v>
      </c>
      <c r="K71" s="18" t="e">
        <f aca="false">INDEX($T$4:$X$12,MATCH(G71,$S$4:$S$12,0),MATCH(H71,$T$3:$X$3,0))</f>
        <v>#N/A</v>
      </c>
      <c r="L71" s="19" t="n">
        <f aca="false">IF(H71=250,0.05,IF(H71=200,0.06,0))</f>
        <v>0</v>
      </c>
      <c r="M71" s="19" t="n">
        <f aca="false">IF(AND(H71=125,G71&gt;=0.4,G71&lt;=0.6),0.1,IF(AND(G71&gt;=0.8,G71&lt;=2),0.09,0))</f>
        <v>0</v>
      </c>
      <c r="N71" s="19" t="n">
        <f aca="false">IF(AND(H71=$W$3,G71&gt;=$S$4,G71&lt;=$S$6),0.12,IF(AND(G71&gt;=$S$7,G71&lt;=$S$8),0.11,IF(AND(G71&gt;=$S$9,G71&lt;=$S$12),0.1,0)))</f>
        <v>0</v>
      </c>
      <c r="O71" s="19" t="n">
        <f aca="false">IF(AND(H71=$X$3,G71&gt;=$S$4,G71&lt;=$S$5),0.25,IF(AND(G71&gt;=$S$6,G71&lt;=$S$7),0.22,IF(AND(G71&gt;=$S$8,G71&lt;=$S$10),0.2,IF(AND(G71&gt;=$S$11,G71&lt;=$S$12),0.19,0))))</f>
        <v>0</v>
      </c>
      <c r="P71" s="20" t="n">
        <f aca="false">-0.001887993421053*H71-0.038404605263158*G71+0.348260690789474</f>
        <v>0.221840412151681</v>
      </c>
      <c r="Q71" s="0" t="str">
        <f aca="false">IF(I71&gt;J71,"DEVE-SE VERIFICAR A FLAMBAGEM DISTORCIONAL","DISPENSA-SE A ANÁLISE DA FLAMBAGEM DISTORCIONAL")</f>
        <v>DEVE-SE VERIFICAR A FLAMBAGEM DISTORCIONAL</v>
      </c>
      <c r="Z71" s="25" t="n">
        <v>0.221840412151681</v>
      </c>
      <c r="AA71" s="25" t="n">
        <v>0.212721351516385</v>
      </c>
      <c r="AB71" s="26" t="n">
        <f aca="false">Z71-$I71</f>
        <v>0</v>
      </c>
      <c r="AC71" s="26" t="n">
        <f aca="false">AA71-$I71</f>
        <v>-0.00911906063529625</v>
      </c>
      <c r="AD71" s="0" t="str">
        <f aca="false">IF(AA71&gt;J71,"DEVE-SE VERIFICAR A FLAMBAGEM DISTORCIONAL","DISPENSA-SE A ANÁLISE DA FLAMBAGEM DISTORCIONAL")</f>
        <v>DEVE-SE VERIFICAR A FLAMBAGEM DISTORCIONAL</v>
      </c>
    </row>
    <row r="72" customFormat="false" ht="12.8" hidden="false" customHeight="false" outlineLevel="0" collapsed="false">
      <c r="A72" s="11" t="str">
        <f aca="false">_xlfn.CONCAT(B72," x ",C72," x ",D72," x ",E72)</f>
        <v>250 x 100 x 25 x 4,75</v>
      </c>
      <c r="B72" s="12" t="n">
        <v>250</v>
      </c>
      <c r="C72" s="12" t="n">
        <v>100</v>
      </c>
      <c r="D72" s="12" t="n">
        <v>25</v>
      </c>
      <c r="E72" s="13" t="n">
        <v>4.75</v>
      </c>
      <c r="F72" s="14"/>
      <c r="G72" s="15" t="n">
        <f aca="false">C72/B72</f>
        <v>0.4</v>
      </c>
      <c r="H72" s="16" t="n">
        <f aca="false">B72/E72</f>
        <v>52.6315789473684</v>
      </c>
      <c r="I72" s="17" t="n">
        <f aca="false">IF(N(ISNA(K72)),IF(MAX(L72:O72)=0,P72,MAX(L72:O72)),K72)</f>
        <v>0.233530773891948</v>
      </c>
      <c r="J72" s="15" t="n">
        <f aca="false">D72/B72</f>
        <v>0.1</v>
      </c>
      <c r="K72" s="18" t="e">
        <f aca="false">INDEX($T$4:$X$12,MATCH(G72,$S$4:$S$12,0),MATCH(H72,$T$3:$X$3,0))</f>
        <v>#N/A</v>
      </c>
      <c r="L72" s="19" t="n">
        <f aca="false">IF(H72=250,0.05,IF(H72=200,0.06,0))</f>
        <v>0</v>
      </c>
      <c r="M72" s="19" t="n">
        <f aca="false">IF(AND(H72=125,G72&gt;=0.4,G72&lt;=0.6),0.1,IF(AND(G72&gt;=0.8,G72&lt;=2),0.09,0))</f>
        <v>0</v>
      </c>
      <c r="N72" s="19" t="n">
        <f aca="false">IF(AND(H72=$W$3,G72&gt;=$S$4,G72&lt;=$S$6),0.12,IF(AND(G72&gt;=$S$7,G72&lt;=$S$8),0.11,IF(AND(G72&gt;=$S$9,G72&lt;=$S$12),0.1,0)))</f>
        <v>0</v>
      </c>
      <c r="O72" s="19" t="n">
        <f aca="false">IF(AND(H72=$X$3,G72&gt;=$S$4,G72&lt;=$S$5),0.25,IF(AND(G72&gt;=$S$6,G72&lt;=$S$7),0.22,IF(AND(G72&gt;=$S$8,G72&lt;=$S$10),0.2,IF(AND(G72&gt;=$S$11,G72&lt;=$S$12),0.19,0))))</f>
        <v>0</v>
      </c>
      <c r="P72" s="20" t="n">
        <f aca="false">-0.001887993421053*H72-0.038404605263158*G72+0.348260690789474</f>
        <v>0.233530773891948</v>
      </c>
      <c r="Q72" s="0" t="str">
        <f aca="false">IF(I72&gt;J72,"DEVE-SE VERIFICAR A FLAMBAGEM DISTORCIONAL","DISPENSA-SE A ANÁLISE DA FLAMBAGEM DISTORCIONAL")</f>
        <v>DEVE-SE VERIFICAR A FLAMBAGEM DISTORCIONAL</v>
      </c>
      <c r="Z72" s="25" t="n">
        <v>0.233530773891948</v>
      </c>
      <c r="AA72" s="25" t="n">
        <v>0.238058442505155</v>
      </c>
      <c r="AB72" s="26" t="n">
        <f aca="false">Z72-$I72</f>
        <v>0</v>
      </c>
      <c r="AC72" s="26" t="n">
        <f aca="false">AA72-$I72</f>
        <v>0.00452766861320736</v>
      </c>
      <c r="AD72" s="0" t="str">
        <f aca="false">IF(AA72&gt;J72,"DEVE-SE VERIFICAR A FLAMBAGEM DISTORCIONAL","DISPENSA-SE A ANÁLISE DA FLAMBAGEM DISTORCIONAL")</f>
        <v>DEVE-SE VERIFICAR A FLAMBAGEM DISTORCIONAL</v>
      </c>
    </row>
    <row r="73" customFormat="false" ht="12.8" hidden="false" customHeight="false" outlineLevel="0" collapsed="false">
      <c r="A73" s="11" t="str">
        <f aca="false">_xlfn.CONCAT(B73," x ",C73," x ",D73," x ",E73)</f>
        <v>300 x 85 x 25 x 2</v>
      </c>
      <c r="B73" s="12" t="n">
        <v>300</v>
      </c>
      <c r="C73" s="12" t="n">
        <v>85</v>
      </c>
      <c r="D73" s="12" t="n">
        <v>25</v>
      </c>
      <c r="E73" s="13" t="n">
        <v>2</v>
      </c>
      <c r="F73" s="14"/>
      <c r="G73" s="15" t="n">
        <f aca="false">C73/B73</f>
        <v>0.283333333333333</v>
      </c>
      <c r="H73" s="16" t="n">
        <f aca="false">B73/E73</f>
        <v>150</v>
      </c>
      <c r="I73" s="17" t="n">
        <f aca="false">IF(N(ISNA(K73)),IF(MAX(L73:O73)=0,P73,MAX(L73:O73)),K73)</f>
        <v>0.0541803728069625</v>
      </c>
      <c r="J73" s="15" t="n">
        <f aca="false">D73/B73</f>
        <v>0.0833333333333333</v>
      </c>
      <c r="K73" s="18" t="e">
        <f aca="false">INDEX($T$4:$X$12,MATCH(G73,$S$4:$S$12,0),MATCH(H73,$T$3:$X$3,0))</f>
        <v>#N/A</v>
      </c>
      <c r="L73" s="19" t="n">
        <f aca="false">IF(H73=250,0.05,IF(H73=200,0.06,0))</f>
        <v>0</v>
      </c>
      <c r="M73" s="19" t="n">
        <f aca="false">IF(AND(H73=125,G73&gt;=0.4,G73&lt;=0.6),0.1,IF(AND(G73&gt;=0.8,G73&lt;=2),0.09,0))</f>
        <v>0</v>
      </c>
      <c r="N73" s="19" t="n">
        <f aca="false">IF(AND(H73=$W$3,G73&gt;=$S$4,G73&lt;=$S$6),0.12,IF(AND(G73&gt;=$S$7,G73&lt;=$S$8),0.11,IF(AND(G73&gt;=$S$9,G73&lt;=$S$12),0.1,0)))</f>
        <v>0</v>
      </c>
      <c r="O73" s="19" t="n">
        <f aca="false">IF(AND(H73=$X$3,G73&gt;=$S$4,G73&lt;=$S$5),0.25,IF(AND(G73&gt;=$S$6,G73&lt;=$S$7),0.22,IF(AND(G73&gt;=$S$8,G73&lt;=$S$10),0.2,IF(AND(G73&gt;=$S$11,G73&lt;=$S$12),0.19,0))))</f>
        <v>0</v>
      </c>
      <c r="P73" s="20" t="n">
        <f aca="false">-0.001887993421053*H73-0.038404605263158*G73+0.348260690789474</f>
        <v>0.0541803728069625</v>
      </c>
      <c r="Q73" s="0" t="str">
        <f aca="false">IF(I73&gt;J73,"DEVE-SE VERIFICAR A FLAMBAGEM DISTORCIONAL","DISPENSA-SE A ANÁLISE DA FLAMBAGEM DISTORCIONAL")</f>
        <v>DISPENSA-SE A ANÁLISE DA FLAMBAGEM DISTORCIONAL</v>
      </c>
      <c r="Z73" s="25" t="n">
        <v>0.0541803728069626</v>
      </c>
      <c r="AA73" s="25" t="n">
        <v>0.0846031746031746</v>
      </c>
      <c r="AB73" s="26" t="n">
        <f aca="false">Z73-$I73</f>
        <v>0</v>
      </c>
      <c r="AC73" s="26" t="n">
        <f aca="false">AA73-$I73</f>
        <v>0.0304228017962121</v>
      </c>
      <c r="AD73" s="0" t="str">
        <f aca="false">IF(AA73&gt;J73,"DEVE-SE VERIFICAR A FLAMBAGEM DISTORCIONAL","DISPENSA-SE A ANÁLISE DA FLAMBAGEM DISTORCIONAL")</f>
        <v>DEVE-SE VERIFICAR A FLAMBAGEM DISTORCIONAL</v>
      </c>
    </row>
    <row r="74" customFormat="false" ht="12.8" hidden="false" customHeight="false" outlineLevel="0" collapsed="false">
      <c r="A74" s="11" t="str">
        <f aca="false">_xlfn.CONCAT(B74," x ",C74," x ",D74," x ",E74)</f>
        <v>300 x 85 x 25 x 2,25</v>
      </c>
      <c r="B74" s="12" t="n">
        <v>300</v>
      </c>
      <c r="C74" s="12" t="n">
        <v>85</v>
      </c>
      <c r="D74" s="12" t="n">
        <v>25</v>
      </c>
      <c r="E74" s="13" t="n">
        <v>2.25</v>
      </c>
      <c r="F74" s="14"/>
      <c r="G74" s="15" t="n">
        <f aca="false">C74/B74</f>
        <v>0.283333333333333</v>
      </c>
      <c r="H74" s="16" t="n">
        <f aca="false">B74/E74</f>
        <v>133.333333333333</v>
      </c>
      <c r="I74" s="17" t="n">
        <f aca="false">IF(N(ISNA(K74)),IF(MAX(L74:O74)=0,P74,MAX(L74:O74)),K74)</f>
        <v>0.0856469298245126</v>
      </c>
      <c r="J74" s="15" t="n">
        <f aca="false">D74/B74</f>
        <v>0.0833333333333333</v>
      </c>
      <c r="K74" s="18" t="e">
        <f aca="false">INDEX($T$4:$X$12,MATCH(G74,$S$4:$S$12,0),MATCH(H74,$T$3:$X$3,0))</f>
        <v>#N/A</v>
      </c>
      <c r="L74" s="19" t="n">
        <f aca="false">IF(H74=250,0.05,IF(H74=200,0.06,0))</f>
        <v>0</v>
      </c>
      <c r="M74" s="19" t="n">
        <f aca="false">IF(AND(H74=125,G74&gt;=0.4,G74&lt;=0.6),0.1,IF(AND(G74&gt;=0.8,G74&lt;=2),0.09,0))</f>
        <v>0</v>
      </c>
      <c r="N74" s="19" t="n">
        <f aca="false">IF(AND(H74=$W$3,G74&gt;=$S$4,G74&lt;=$S$6),0.12,IF(AND(G74&gt;=$S$7,G74&lt;=$S$8),0.11,IF(AND(G74&gt;=$S$9,G74&lt;=$S$12),0.1,0)))</f>
        <v>0</v>
      </c>
      <c r="O74" s="19" t="n">
        <f aca="false">IF(AND(H74=$X$3,G74&gt;=$S$4,G74&lt;=$S$5),0.25,IF(AND(G74&gt;=$S$6,G74&lt;=$S$7),0.22,IF(AND(G74&gt;=$S$8,G74&lt;=$S$10),0.2,IF(AND(G74&gt;=$S$11,G74&lt;=$S$12),0.19,0))))</f>
        <v>0</v>
      </c>
      <c r="P74" s="20" t="n">
        <f aca="false">-0.001887993421053*H74-0.038404605263158*G74+0.348260690789474</f>
        <v>0.0856469298245126</v>
      </c>
      <c r="Q74" s="0" t="str">
        <f aca="false">IF(I74&gt;J74,"DEVE-SE VERIFICAR A FLAMBAGEM DISTORCIONAL","DISPENSA-SE A ANÁLISE DA FLAMBAGEM DISTORCIONAL")</f>
        <v>DEVE-SE VERIFICAR A FLAMBAGEM DISTORCIONAL</v>
      </c>
      <c r="Z74" s="25" t="n">
        <v>0.0856469298245126</v>
      </c>
      <c r="AA74" s="25" t="n">
        <v>0.0947325102880658</v>
      </c>
      <c r="AB74" s="26" t="n">
        <f aca="false">Z74-$I74</f>
        <v>0</v>
      </c>
      <c r="AC74" s="26" t="n">
        <f aca="false">AA74-$I74</f>
        <v>0.00908558046355329</v>
      </c>
      <c r="AD74" s="0" t="str">
        <f aca="false">IF(AA74&gt;J74,"DEVE-SE VERIFICAR A FLAMBAGEM DISTORCIONAL","DISPENSA-SE A ANÁLISE DA FLAMBAGEM DISTORCIONAL")</f>
        <v>DEVE-SE VERIFICAR A FLAMBAGEM DISTORCIONAL</v>
      </c>
    </row>
    <row r="75" customFormat="false" ht="12.8" hidden="false" customHeight="false" outlineLevel="0" collapsed="false">
      <c r="A75" s="11" t="str">
        <f aca="false">_xlfn.CONCAT(B75," x ",C75," x ",D75," x ",E75)</f>
        <v>300 x 85 x 25 x 2,65</v>
      </c>
      <c r="B75" s="12" t="n">
        <v>300</v>
      </c>
      <c r="C75" s="12" t="n">
        <v>85</v>
      </c>
      <c r="D75" s="12" t="n">
        <v>25</v>
      </c>
      <c r="E75" s="13" t="n">
        <v>2.65</v>
      </c>
      <c r="F75" s="14"/>
      <c r="G75" s="15" t="n">
        <f aca="false">C75/B75</f>
        <v>0.283333333333333</v>
      </c>
      <c r="H75" s="16" t="n">
        <f aca="false">B75/E75</f>
        <v>113.207547169811</v>
      </c>
      <c r="I75" s="17" t="n">
        <f aca="false">IF(N(ISNA(K75)),IF(MAX(L75:O75)=0,P75,MAX(L75:O75)),K75)</f>
        <v>0.123644281694762</v>
      </c>
      <c r="J75" s="15" t="n">
        <f aca="false">D75/B75</f>
        <v>0.0833333333333333</v>
      </c>
      <c r="K75" s="18" t="e">
        <f aca="false">INDEX($T$4:$X$12,MATCH(G75,$S$4:$S$12,0),MATCH(H75,$T$3:$X$3,0))</f>
        <v>#N/A</v>
      </c>
      <c r="L75" s="19" t="n">
        <f aca="false">IF(H75=250,0.05,IF(H75=200,0.06,0))</f>
        <v>0</v>
      </c>
      <c r="M75" s="19" t="n">
        <f aca="false">IF(AND(H75=125,G75&gt;=0.4,G75&lt;=0.6),0.1,IF(AND(G75&gt;=0.8,G75&lt;=2),0.09,0))</f>
        <v>0</v>
      </c>
      <c r="N75" s="19" t="n">
        <f aca="false">IF(AND(H75=$W$3,G75&gt;=$S$4,G75&lt;=$S$6),0.12,IF(AND(G75&gt;=$S$7,G75&lt;=$S$8),0.11,IF(AND(G75&gt;=$S$9,G75&lt;=$S$12),0.1,0)))</f>
        <v>0</v>
      </c>
      <c r="O75" s="19" t="n">
        <f aca="false">IF(AND(H75=$X$3,G75&gt;=$S$4,G75&lt;=$S$5),0.25,IF(AND(G75&gt;=$S$6,G75&lt;=$S$7),0.22,IF(AND(G75&gt;=$S$8,G75&lt;=$S$10),0.2,IF(AND(G75&gt;=$S$11,G75&lt;=$S$12),0.19,0))))</f>
        <v>0</v>
      </c>
      <c r="P75" s="20" t="n">
        <f aca="false">-0.001887993421053*H75-0.038404605263158*G75+0.348260690789474</f>
        <v>0.123644281694762</v>
      </c>
      <c r="Q75" s="0" t="str">
        <f aca="false">IF(I75&gt;J75,"DEVE-SE VERIFICAR A FLAMBAGEM DISTORCIONAL","DISPENSA-SE A ANÁLISE DA FLAMBAGEM DISTORCIONAL")</f>
        <v>DEVE-SE VERIFICAR A FLAMBAGEM DISTORCIONAL</v>
      </c>
      <c r="Z75" s="25" t="n">
        <v>0.123644281694762</v>
      </c>
      <c r="AA75" s="25" t="n">
        <v>0.107996160887474</v>
      </c>
      <c r="AB75" s="26" t="n">
        <f aca="false">Z75-$I75</f>
        <v>0</v>
      </c>
      <c r="AC75" s="26" t="n">
        <f aca="false">AA75-$I75</f>
        <v>-0.0156481208072877</v>
      </c>
      <c r="AD75" s="0" t="str">
        <f aca="false">IF(AA75&gt;J75,"DEVE-SE VERIFICAR A FLAMBAGEM DISTORCIONAL","DISPENSA-SE A ANÁLISE DA FLAMBAGEM DISTORCIONAL")</f>
        <v>DEVE-SE VERIFICAR A FLAMBAGEM DISTORCIONAL</v>
      </c>
    </row>
    <row r="76" customFormat="false" ht="12.8" hidden="false" customHeight="false" outlineLevel="0" collapsed="false">
      <c r="A76" s="11" t="str">
        <f aca="false">_xlfn.CONCAT(B76," x ",C76," x ",D76," x ",E76)</f>
        <v>300 x 85 x 25 x 3</v>
      </c>
      <c r="B76" s="12" t="n">
        <v>300</v>
      </c>
      <c r="C76" s="12" t="n">
        <v>85</v>
      </c>
      <c r="D76" s="12" t="n">
        <v>25</v>
      </c>
      <c r="E76" s="13" t="n">
        <v>3</v>
      </c>
      <c r="F76" s="14"/>
      <c r="G76" s="15" t="n">
        <f aca="false">C76/B76</f>
        <v>0.283333333333333</v>
      </c>
      <c r="H76" s="16" t="n">
        <f aca="false">B76/E76</f>
        <v>100</v>
      </c>
      <c r="I76" s="17" t="n">
        <f aca="false">IF(N(ISNA(K76)),IF(MAX(L76:O76)=0,P76,MAX(L76:O76)),K76)</f>
        <v>0.148580043859613</v>
      </c>
      <c r="J76" s="15" t="n">
        <f aca="false">D76/B76</f>
        <v>0.0833333333333333</v>
      </c>
      <c r="K76" s="18" t="e">
        <f aca="false">INDEX($T$4:$X$12,MATCH(G76,$S$4:$S$12,0),MATCH(H76,$T$3:$X$3,0))</f>
        <v>#N/A</v>
      </c>
      <c r="L76" s="19" t="n">
        <f aca="false">IF(H76=250,0.05,IF(H76=200,0.06,0))</f>
        <v>0</v>
      </c>
      <c r="M76" s="19" t="n">
        <f aca="false">IF(AND(H76=125,G76&gt;=0.4,G76&lt;=0.6),0.1,IF(AND(G76&gt;=0.8,G76&lt;=2),0.09,0))</f>
        <v>0</v>
      </c>
      <c r="N76" s="19" t="n">
        <f aca="false">IF(AND(H76=$W$3,G76&gt;=$S$4,G76&lt;=$S$6),0.12,IF(AND(G76&gt;=$S$7,G76&lt;=$S$8),0.11,IF(AND(G76&gt;=$S$9,G76&lt;=$S$12),0.1,0)))</f>
        <v>0</v>
      </c>
      <c r="O76" s="19" t="n">
        <f aca="false">IF(AND(H76=$X$3,G76&gt;=$S$4,G76&lt;=$S$5),0.25,IF(AND(G76&gt;=$S$6,G76&lt;=$S$7),0.22,IF(AND(G76&gt;=$S$8,G76&lt;=$S$10),0.2,IF(AND(G76&gt;=$S$11,G76&lt;=$S$12),0.19,0))))</f>
        <v>0</v>
      </c>
      <c r="P76" s="20" t="n">
        <f aca="false">-0.001887993421053*H76-0.038404605263158*G76+0.348260690789474</f>
        <v>0.148580043859613</v>
      </c>
      <c r="Q76" s="0" t="str">
        <f aca="false">IF(I76&gt;J76,"DEVE-SE VERIFICAR A FLAMBAGEM DISTORCIONAL","DISPENSA-SE A ANÁLISE DA FLAMBAGEM DISTORCIONAL")</f>
        <v>DEVE-SE VERIFICAR A FLAMBAGEM DISTORCIONAL</v>
      </c>
      <c r="Z76" s="25" t="n">
        <v>0.12</v>
      </c>
      <c r="AA76" s="25" t="n">
        <v>0.12</v>
      </c>
      <c r="AB76" s="26" t="n">
        <f aca="false">Z76-$I76</f>
        <v>-0.0285800438596126</v>
      </c>
      <c r="AC76" s="26" t="n">
        <f aca="false">AA76-$I76</f>
        <v>-0.0285800438596126</v>
      </c>
      <c r="AD76" s="0" t="str">
        <f aca="false">IF(AA76&gt;J76,"DEVE-SE VERIFICAR A FLAMBAGEM DISTORCIONAL","DISPENSA-SE A ANÁLISE DA FLAMBAGEM DISTORCIONAL")</f>
        <v>DEVE-SE VERIFICAR A FLAMBAGEM DISTORCIONAL</v>
      </c>
    </row>
    <row r="77" customFormat="false" ht="12.8" hidden="false" customHeight="false" outlineLevel="0" collapsed="false">
      <c r="A77" s="11" t="str">
        <f aca="false">_xlfn.CONCAT(B77," x ",C77," x ",D77," x ",E77)</f>
        <v>300 x 85 x 25 x 3,35</v>
      </c>
      <c r="B77" s="12" t="n">
        <v>300</v>
      </c>
      <c r="C77" s="12" t="n">
        <v>85</v>
      </c>
      <c r="D77" s="12" t="n">
        <v>25</v>
      </c>
      <c r="E77" s="13" t="n">
        <v>3.35</v>
      </c>
      <c r="F77" s="14"/>
      <c r="G77" s="15" t="n">
        <f aca="false">C77/B77</f>
        <v>0.283333333333333</v>
      </c>
      <c r="H77" s="16" t="n">
        <f aca="false">B77/E77</f>
        <v>89.5522388059701</v>
      </c>
      <c r="I77" s="17" t="n">
        <f aca="false">IF(N(ISNA(K77)),IF(MAX(L77:O77)=0,P77,MAX(L77:O77)),K77)</f>
        <v>0.168305348258674</v>
      </c>
      <c r="J77" s="15" t="n">
        <f aca="false">D77/B77</f>
        <v>0.0833333333333333</v>
      </c>
      <c r="K77" s="18" t="e">
        <f aca="false">INDEX($T$4:$X$12,MATCH(G77,$S$4:$S$12,0),MATCH(H77,$T$3:$X$3,0))</f>
        <v>#N/A</v>
      </c>
      <c r="L77" s="19" t="n">
        <f aca="false">IF(H77=250,0.05,IF(H77=200,0.06,0))</f>
        <v>0</v>
      </c>
      <c r="M77" s="19" t="n">
        <f aca="false">IF(AND(H77=125,G77&gt;=0.4,G77&lt;=0.6),0.1,IF(AND(G77&gt;=0.8,G77&lt;=2),0.09,0))</f>
        <v>0</v>
      </c>
      <c r="N77" s="19" t="n">
        <f aca="false">IF(AND(H77=$W$3,G77&gt;=$S$4,G77&lt;=$S$6),0.12,IF(AND(G77&gt;=$S$7,G77&lt;=$S$8),0.11,IF(AND(G77&gt;=$S$9,G77&lt;=$S$12),0.1,0)))</f>
        <v>0</v>
      </c>
      <c r="O77" s="19" t="n">
        <f aca="false">IF(AND(H77=$X$3,G77&gt;=$S$4,G77&lt;=$S$5),0.25,IF(AND(G77&gt;=$S$6,G77&lt;=$S$7),0.22,IF(AND(G77&gt;=$S$8,G77&lt;=$S$10),0.2,IF(AND(G77&gt;=$S$11,G77&lt;=$S$12),0.19,0))))</f>
        <v>0</v>
      </c>
      <c r="P77" s="20" t="n">
        <f aca="false">-0.001887993421053*H77-0.038404605263158*G77+0.348260690789474</f>
        <v>0.168305348258674</v>
      </c>
      <c r="Q77" s="0" t="str">
        <f aca="false">IF(I77&gt;J77,"DEVE-SE VERIFICAR A FLAMBAGEM DISTORCIONAL","DISPENSA-SE A ANÁLISE DA FLAMBAGEM DISTORCIONAL")</f>
        <v>DEVE-SE VERIFICAR A FLAMBAGEM DISTORCIONAL</v>
      </c>
      <c r="Z77" s="25" t="n">
        <v>0.168305348258674</v>
      </c>
      <c r="AA77" s="25" t="n">
        <v>0.133824048244705</v>
      </c>
      <c r="AB77" s="26" t="n">
        <f aca="false">Z77-$I77</f>
        <v>0</v>
      </c>
      <c r="AC77" s="26" t="n">
        <f aca="false">AA77-$I77</f>
        <v>-0.0344813000139687</v>
      </c>
      <c r="AD77" s="0" t="str">
        <f aca="false">IF(AA77&gt;J77,"DEVE-SE VERIFICAR A FLAMBAGEM DISTORCIONAL","DISPENSA-SE A ANÁLISE DA FLAMBAGEM DISTORCIONAL")</f>
        <v>DEVE-SE VERIFICAR A FLAMBAGEM DISTORCIONAL</v>
      </c>
    </row>
    <row r="78" customFormat="false" ht="12.8" hidden="false" customHeight="false" outlineLevel="0" collapsed="false">
      <c r="A78" s="11" t="str">
        <f aca="false">_xlfn.CONCAT(B78," x ",C78," x ",D78," x ",E78)</f>
        <v>300 x 85 x 25 x 3,75</v>
      </c>
      <c r="B78" s="12" t="n">
        <v>300</v>
      </c>
      <c r="C78" s="12" t="n">
        <v>85</v>
      </c>
      <c r="D78" s="12" t="n">
        <v>25</v>
      </c>
      <c r="E78" s="13" t="n">
        <v>3.75</v>
      </c>
      <c r="F78" s="14"/>
      <c r="G78" s="15" t="n">
        <f aca="false">C78/B78</f>
        <v>0.283333333333333</v>
      </c>
      <c r="H78" s="16" t="n">
        <f aca="false">B78/E78</f>
        <v>80</v>
      </c>
      <c r="I78" s="17" t="n">
        <f aca="false">IF(N(ISNA(K78)),IF(MAX(L78:O78)=0,P78,MAX(L78:O78)),K78)</f>
        <v>0.186339912280673</v>
      </c>
      <c r="J78" s="15" t="n">
        <f aca="false">D78/B78</f>
        <v>0.0833333333333333</v>
      </c>
      <c r="K78" s="18" t="e">
        <f aca="false">INDEX($T$4:$X$12,MATCH(G78,$S$4:$S$12,0),MATCH(H78,$T$3:$X$3,0))</f>
        <v>#N/A</v>
      </c>
      <c r="L78" s="19" t="n">
        <f aca="false">IF(H78=250,0.05,IF(H78=200,0.06,0))</f>
        <v>0</v>
      </c>
      <c r="M78" s="19" t="n">
        <f aca="false">IF(AND(H78=125,G78&gt;=0.4,G78&lt;=0.6),0.1,IF(AND(G78&gt;=0.8,G78&lt;=2),0.09,0))</f>
        <v>0</v>
      </c>
      <c r="N78" s="19" t="n">
        <f aca="false">IF(AND(H78=$W$3,G78&gt;=$S$4,G78&lt;=$S$6),0.12,IF(AND(G78&gt;=$S$7,G78&lt;=$S$8),0.11,IF(AND(G78&gt;=$S$9,G78&lt;=$S$12),0.1,0)))</f>
        <v>0</v>
      </c>
      <c r="O78" s="19" t="n">
        <f aca="false">IF(AND(H78=$X$3,G78&gt;=$S$4,G78&lt;=$S$5),0.25,IF(AND(G78&gt;=$S$6,G78&lt;=$S$7),0.22,IF(AND(G78&gt;=$S$8,G78&lt;=$S$10),0.2,IF(AND(G78&gt;=$S$11,G78&lt;=$S$12),0.19,0))))</f>
        <v>0</v>
      </c>
      <c r="P78" s="20" t="n">
        <f aca="false">-0.001887993421053*H78-0.038404605263158*G78+0.348260690789474</f>
        <v>0.186339912280673</v>
      </c>
      <c r="Q78" s="0" t="str">
        <f aca="false">IF(I78&gt;J78,"DEVE-SE VERIFICAR A FLAMBAGEM DISTORCIONAL","DISPENSA-SE A ANÁLISE DA FLAMBAGEM DISTORCIONAL")</f>
        <v>DEVE-SE VERIFICAR A FLAMBAGEM DISTORCIONAL</v>
      </c>
      <c r="Z78" s="25" t="n">
        <v>0.186339912280673</v>
      </c>
      <c r="AA78" s="25" t="n">
        <v>0.151291428571429</v>
      </c>
      <c r="AB78" s="26" t="n">
        <f aca="false">Z78-$I78</f>
        <v>0</v>
      </c>
      <c r="AC78" s="26" t="n">
        <f aca="false">AA78-$I78</f>
        <v>-0.035048483709244</v>
      </c>
      <c r="AD78" s="0" t="str">
        <f aca="false">IF(AA78&gt;J78,"DEVE-SE VERIFICAR A FLAMBAGEM DISTORCIONAL","DISPENSA-SE A ANÁLISE DA FLAMBAGEM DISTORCIONAL")</f>
        <v>DEVE-SE VERIFICAR A FLAMBAGEM DISTORCIONAL</v>
      </c>
    </row>
    <row r="79" customFormat="false" ht="12.8" hidden="false" customHeight="false" outlineLevel="0" collapsed="false">
      <c r="A79" s="11" t="str">
        <f aca="false">_xlfn.CONCAT(B79," x ",C79," x ",D79," x ",E79)</f>
        <v>300 x 85 x 25 x 4,25</v>
      </c>
      <c r="B79" s="12" t="n">
        <v>300</v>
      </c>
      <c r="C79" s="12" t="n">
        <v>85</v>
      </c>
      <c r="D79" s="12" t="n">
        <v>25</v>
      </c>
      <c r="E79" s="13" t="n">
        <v>4.25</v>
      </c>
      <c r="F79" s="14"/>
      <c r="G79" s="15" t="n">
        <f aca="false">C79/B79</f>
        <v>0.283333333333333</v>
      </c>
      <c r="H79" s="16" t="n">
        <f aca="false">B79/E79</f>
        <v>70.5882352941177</v>
      </c>
      <c r="I79" s="17" t="n">
        <f aca="false">IF(N(ISNA(K79)),IF(MAX(L79:O79)=0,P79,MAX(L79:O79)),K79)</f>
        <v>0.204109262125877</v>
      </c>
      <c r="J79" s="15" t="n">
        <f aca="false">D79/B79</f>
        <v>0.0833333333333333</v>
      </c>
      <c r="K79" s="18" t="e">
        <f aca="false">INDEX($T$4:$X$12,MATCH(G79,$S$4:$S$12,0),MATCH(H79,$T$3:$X$3,0))</f>
        <v>#N/A</v>
      </c>
      <c r="L79" s="19" t="n">
        <f aca="false">IF(H79=250,0.05,IF(H79=200,0.06,0))</f>
        <v>0</v>
      </c>
      <c r="M79" s="19" t="n">
        <f aca="false">IF(AND(H79=125,G79&gt;=0.4,G79&lt;=0.6),0.1,IF(AND(G79&gt;=0.8,G79&lt;=2),0.09,0))</f>
        <v>0</v>
      </c>
      <c r="N79" s="19" t="n">
        <f aca="false">IF(AND(H79=$W$3,G79&gt;=$S$4,G79&lt;=$S$6),0.12,IF(AND(G79&gt;=$S$7,G79&lt;=$S$8),0.11,IF(AND(G79&gt;=$S$9,G79&lt;=$S$12),0.1,0)))</f>
        <v>0</v>
      </c>
      <c r="O79" s="19" t="n">
        <f aca="false">IF(AND(H79=$X$3,G79&gt;=$S$4,G79&lt;=$S$5),0.25,IF(AND(G79&gt;=$S$6,G79&lt;=$S$7),0.22,IF(AND(G79&gt;=$S$8,G79&lt;=$S$10),0.2,IF(AND(G79&gt;=$S$11,G79&lt;=$S$12),0.19,0))))</f>
        <v>0</v>
      </c>
      <c r="P79" s="20" t="n">
        <f aca="false">-0.001887993421053*H79-0.038404605263158*G79+0.348260690789474</f>
        <v>0.204109262125877</v>
      </c>
      <c r="Q79" s="0" t="str">
        <f aca="false">IF(I79&gt;J79,"DEVE-SE VERIFICAR A FLAMBAGEM DISTORCIONAL","DISPENSA-SE A ANÁLISE DA FLAMBAGEM DISTORCIONAL")</f>
        <v>DEVE-SE VERIFICAR A FLAMBAGEM DISTORCIONAL</v>
      </c>
      <c r="Z79" s="25" t="n">
        <v>0.204109262125877</v>
      </c>
      <c r="AA79" s="25" t="n">
        <v>0.17423931971866</v>
      </c>
      <c r="AB79" s="26" t="n">
        <f aca="false">Z79-$I79</f>
        <v>0</v>
      </c>
      <c r="AC79" s="26" t="n">
        <f aca="false">AA79-$I79</f>
        <v>-0.029869942407217</v>
      </c>
      <c r="AD79" s="0" t="str">
        <f aca="false">IF(AA79&gt;J79,"DEVE-SE VERIFICAR A FLAMBAGEM DISTORCIONAL","DISPENSA-SE A ANÁLISE DA FLAMBAGEM DISTORCIONAL")</f>
        <v>DEVE-SE VERIFICAR A FLAMBAGEM DISTORCIONAL</v>
      </c>
    </row>
    <row r="80" customFormat="false" ht="12.8" hidden="false" customHeight="false" outlineLevel="0" collapsed="false">
      <c r="A80" s="11" t="str">
        <f aca="false">_xlfn.CONCAT(B80," x ",C80," x ",D80," x ",E80)</f>
        <v>300 x 85 x 25 x 4,75</v>
      </c>
      <c r="B80" s="12" t="n">
        <v>300</v>
      </c>
      <c r="C80" s="12" t="n">
        <v>85</v>
      </c>
      <c r="D80" s="12" t="n">
        <v>25</v>
      </c>
      <c r="E80" s="13" t="n">
        <v>4.75</v>
      </c>
      <c r="F80" s="14"/>
      <c r="G80" s="15" t="n">
        <f aca="false">C80/B80</f>
        <v>0.283333333333333</v>
      </c>
      <c r="H80" s="16" t="n">
        <f aca="false">B80/E80</f>
        <v>63.1578947368421</v>
      </c>
      <c r="I80" s="17" t="n">
        <f aca="false">IF(N(ISNA(K80)),IF(MAX(L80:O80)=0,P80,MAX(L80:O80)),K80)</f>
        <v>0.218137696214197</v>
      </c>
      <c r="J80" s="15" t="n">
        <f aca="false">D80/B80</f>
        <v>0.0833333333333333</v>
      </c>
      <c r="K80" s="18" t="e">
        <f aca="false">INDEX($T$4:$X$12,MATCH(G80,$S$4:$S$12,0),MATCH(H80,$T$3:$X$3,0))</f>
        <v>#N/A</v>
      </c>
      <c r="L80" s="19" t="n">
        <f aca="false">IF(H80=250,0.05,IF(H80=200,0.06,0))</f>
        <v>0</v>
      </c>
      <c r="M80" s="19" t="n">
        <f aca="false">IF(AND(H80=125,G80&gt;=0.4,G80&lt;=0.6),0.1,IF(AND(G80&gt;=0.8,G80&lt;=2),0.09,0))</f>
        <v>0</v>
      </c>
      <c r="N80" s="19" t="n">
        <f aca="false">IF(AND(H80=$W$3,G80&gt;=$S$4,G80&lt;=$S$6),0.12,IF(AND(G80&gt;=$S$7,G80&lt;=$S$8),0.11,IF(AND(G80&gt;=$S$9,G80&lt;=$S$12),0.1,0)))</f>
        <v>0</v>
      </c>
      <c r="O80" s="19" t="n">
        <f aca="false">IF(AND(H80=$X$3,G80&gt;=$S$4,G80&lt;=$S$5),0.25,IF(AND(G80&gt;=$S$6,G80&lt;=$S$7),0.22,IF(AND(G80&gt;=$S$8,G80&lt;=$S$10),0.2,IF(AND(G80&gt;=$S$11,G80&lt;=$S$12),0.19,0))))</f>
        <v>0</v>
      </c>
      <c r="P80" s="20" t="n">
        <f aca="false">-0.001887993421053*H80-0.038404605263158*G80+0.348260690789474</f>
        <v>0.218137696214197</v>
      </c>
      <c r="Q80" s="0" t="str">
        <f aca="false">IF(I80&gt;J80,"DEVE-SE VERIFICAR A FLAMBAGEM DISTORCIONAL","DISPENSA-SE A ANÁLISE DA FLAMBAGEM DISTORCIONAL")</f>
        <v>DEVE-SE VERIFICAR A FLAMBAGEM DISTORCIONAL</v>
      </c>
      <c r="Z80" s="25" t="n">
        <v>0.218137696214197</v>
      </c>
      <c r="AA80" s="25" t="n">
        <v>0.197150540247202</v>
      </c>
      <c r="AB80" s="26" t="n">
        <f aca="false">Z80-$I80</f>
        <v>0</v>
      </c>
      <c r="AC80" s="26" t="n">
        <f aca="false">AA80-$I80</f>
        <v>-0.0209871559669952</v>
      </c>
      <c r="AD80" s="0" t="str">
        <f aca="false">IF(AA80&gt;J80,"DEVE-SE VERIFICAR A FLAMBAGEM DISTORCIONAL","DISPENSA-SE A ANÁLISE DA FLAMBAGEM DISTORCIONAL")</f>
        <v>DEVE-SE VERIFICAR A FLAMBAGEM DISTORCIONAL</v>
      </c>
    </row>
    <row r="81" customFormat="false" ht="12.8" hidden="false" customHeight="false" outlineLevel="0" collapsed="false">
      <c r="A81" s="11" t="str">
        <f aca="false">_xlfn.CONCAT(B81," x ",C81," x ",D81," x ",E81)</f>
        <v>300 x 85 x 25 x 6,3</v>
      </c>
      <c r="B81" s="12" t="n">
        <v>300</v>
      </c>
      <c r="C81" s="12" t="n">
        <v>85</v>
      </c>
      <c r="D81" s="12" t="n">
        <v>25</v>
      </c>
      <c r="E81" s="13" t="n">
        <v>6.3</v>
      </c>
      <c r="F81" s="14"/>
      <c r="G81" s="15" t="n">
        <f aca="false">C81/B81</f>
        <v>0.283333333333333</v>
      </c>
      <c r="H81" s="16" t="n">
        <f aca="false">B81/E81</f>
        <v>47.6190476190476</v>
      </c>
      <c r="I81" s="17" t="n">
        <f aca="false">IF(N(ISNA(K81)),IF(MAX(L81:O81)=0,P81,MAX(L81:O81)),K81)</f>
        <v>0.247474937343341</v>
      </c>
      <c r="J81" s="15" t="n">
        <f aca="false">D81/B81</f>
        <v>0.0833333333333333</v>
      </c>
      <c r="K81" s="18" t="e">
        <f aca="false">INDEX($T$4:$X$12,MATCH(G81,$S$4:$S$12,0),MATCH(H81,$T$3:$X$3,0))</f>
        <v>#N/A</v>
      </c>
      <c r="L81" s="19" t="n">
        <f aca="false">IF(H81=250,0.05,IF(H81=200,0.06,0))</f>
        <v>0</v>
      </c>
      <c r="M81" s="19" t="n">
        <f aca="false">IF(AND(H81=125,G81&gt;=0.4,G81&lt;=0.6),0.1,IF(AND(G81&gt;=0.8,G81&lt;=2),0.09,0))</f>
        <v>0</v>
      </c>
      <c r="N81" s="19" t="n">
        <f aca="false">IF(AND(H81=$W$3,G81&gt;=$S$4,G81&lt;=$S$6),0.12,IF(AND(G81&gt;=$S$7,G81&lt;=$S$8),0.11,IF(AND(G81&gt;=$S$9,G81&lt;=$S$12),0.1,0)))</f>
        <v>0</v>
      </c>
      <c r="O81" s="19" t="n">
        <f aca="false">IF(AND(H81=$X$3,G81&gt;=$S$4,G81&lt;=$S$5),0.25,IF(AND(G81&gt;=$S$6,G81&lt;=$S$7),0.22,IF(AND(G81&gt;=$S$8,G81&lt;=$S$10),0.2,IF(AND(G81&gt;=$S$11,G81&lt;=$S$12),0.19,0))))</f>
        <v>0</v>
      </c>
      <c r="P81" s="20" t="n">
        <f aca="false">-0.001887993421053*H81-0.038404605263158*G81+0.348260690789474</f>
        <v>0.247474937343341</v>
      </c>
      <c r="Q81" s="0" t="str">
        <f aca="false">IF(I81&gt;J81,"DEVE-SE VERIFICAR A FLAMBAGEM DISTORCIONAL","DISPENSA-SE A ANÁLISE DA FLAMBAGEM DISTORCIONAL")</f>
        <v>DEVE-SE VERIFICAR A FLAMBAGEM DISTORCIONAL</v>
      </c>
      <c r="Z81" s="25" t="n">
        <v>0.25</v>
      </c>
      <c r="AA81" s="25" t="n">
        <v>0.25</v>
      </c>
      <c r="AB81" s="26" t="n">
        <f aca="false">Z81-$I81</f>
        <v>0.00252506265665883</v>
      </c>
      <c r="AC81" s="26" t="n">
        <f aca="false">AA81-$I81</f>
        <v>0.00252506265665883</v>
      </c>
      <c r="AD81" s="0" t="str">
        <f aca="false">IF(AA81&gt;J81,"DEVE-SE VERIFICAR A FLAMBAGEM DISTORCIONAL","DISPENSA-SE A ANÁLISE DA FLAMBAGEM DISTORCIONAL")</f>
        <v>DEVE-SE VERIFICAR A FLAMBAGEM DISTORCIONAL</v>
      </c>
    </row>
    <row r="82" customFormat="false" ht="12.8" hidden="false" customHeight="false" outlineLevel="0" collapsed="false">
      <c r="A82" s="11" t="str">
        <f aca="false">_xlfn.CONCAT(B82," x ",C82," x ",D82," x ",E82)</f>
        <v>300 x 100 x 25 x 2,65</v>
      </c>
      <c r="B82" s="12" t="n">
        <v>300</v>
      </c>
      <c r="C82" s="12" t="n">
        <v>100</v>
      </c>
      <c r="D82" s="12" t="n">
        <v>25</v>
      </c>
      <c r="E82" s="13" t="n">
        <v>2.65</v>
      </c>
      <c r="F82" s="14"/>
      <c r="G82" s="15" t="n">
        <f aca="false">C82/B82</f>
        <v>0.333333333333333</v>
      </c>
      <c r="H82" s="16" t="n">
        <f aca="false">B82/E82</f>
        <v>113.207547169811</v>
      </c>
      <c r="I82" s="17" t="n">
        <f aca="false">IF(N(ISNA(K82)),IF(MAX(L82:O82)=0,P82,MAX(L82:O82)),K82)</f>
        <v>0.121724051431604</v>
      </c>
      <c r="J82" s="15" t="n">
        <f aca="false">D82/B82</f>
        <v>0.0833333333333333</v>
      </c>
      <c r="K82" s="18" t="e">
        <f aca="false">INDEX($T$4:$X$12,MATCH(G82,$S$4:$S$12,0),MATCH(H82,$T$3:$X$3,0))</f>
        <v>#N/A</v>
      </c>
      <c r="L82" s="19" t="n">
        <f aca="false">IF(H82=250,0.05,IF(H82=200,0.06,0))</f>
        <v>0</v>
      </c>
      <c r="M82" s="19" t="n">
        <f aca="false">IF(AND(H82=125,G82&gt;=0.4,G82&lt;=0.6),0.1,IF(AND(G82&gt;=0.8,G82&lt;=2),0.09,0))</f>
        <v>0</v>
      </c>
      <c r="N82" s="19" t="n">
        <f aca="false">IF(AND(H82=$W$3,G82&gt;=$S$4,G82&lt;=$S$6),0.12,IF(AND(G82&gt;=$S$7,G82&lt;=$S$8),0.11,IF(AND(G82&gt;=$S$9,G82&lt;=$S$12),0.1,0)))</f>
        <v>0</v>
      </c>
      <c r="O82" s="19" t="n">
        <f aca="false">IF(AND(H82=$X$3,G82&gt;=$S$4,G82&lt;=$S$5),0.25,IF(AND(G82&gt;=$S$6,G82&lt;=$S$7),0.22,IF(AND(G82&gt;=$S$8,G82&lt;=$S$10),0.2,IF(AND(G82&gt;=$S$11,G82&lt;=$S$12),0.19,0))))</f>
        <v>0</v>
      </c>
      <c r="P82" s="20" t="n">
        <f aca="false">-0.001887993421053*H82-0.038404605263158*G82+0.348260690789474</f>
        <v>0.121724051431604</v>
      </c>
      <c r="Q82" s="0" t="str">
        <f aca="false">IF(I82&gt;J82,"DEVE-SE VERIFICAR A FLAMBAGEM DISTORCIONAL","DISPENSA-SE A ANÁLISE DA FLAMBAGEM DISTORCIONAL")</f>
        <v>DEVE-SE VERIFICAR A FLAMBAGEM DISTORCIONAL</v>
      </c>
      <c r="Z82" s="25" t="n">
        <v>0.121724051431604</v>
      </c>
      <c r="AA82" s="25" t="n">
        <v>0.107996160887474</v>
      </c>
      <c r="AB82" s="26" t="n">
        <f aca="false">Z82-$I82</f>
        <v>0</v>
      </c>
      <c r="AC82" s="26" t="n">
        <f aca="false">AA82-$I82</f>
        <v>-0.0137278905441298</v>
      </c>
      <c r="AD82" s="0" t="str">
        <f aca="false">IF(AA82&gt;J82,"DEVE-SE VERIFICAR A FLAMBAGEM DISTORCIONAL","DISPENSA-SE A ANÁLISE DA FLAMBAGEM DISTORCIONAL")</f>
        <v>DEVE-SE VERIFICAR A FLAMBAGEM DISTORCIONAL</v>
      </c>
    </row>
    <row r="83" customFormat="false" ht="12.8" hidden="false" customHeight="false" outlineLevel="0" collapsed="false">
      <c r="A83" s="11" t="str">
        <f aca="false">_xlfn.CONCAT(B83," x ",C83," x ",D83," x ",E83)</f>
        <v>300 x 100 x 25 x 3</v>
      </c>
      <c r="B83" s="12" t="n">
        <v>300</v>
      </c>
      <c r="C83" s="12" t="n">
        <v>100</v>
      </c>
      <c r="D83" s="12" t="n">
        <v>25</v>
      </c>
      <c r="E83" s="13" t="n">
        <v>3</v>
      </c>
      <c r="F83" s="14"/>
      <c r="G83" s="15" t="n">
        <f aca="false">C83/B83</f>
        <v>0.333333333333333</v>
      </c>
      <c r="H83" s="16" t="n">
        <f aca="false">B83/E83</f>
        <v>100</v>
      </c>
      <c r="I83" s="17" t="n">
        <f aca="false">IF(N(ISNA(K83)),IF(MAX(L83:O83)=0,P83,MAX(L83:O83)),K83)</f>
        <v>0.146659813596455</v>
      </c>
      <c r="J83" s="15" t="n">
        <f aca="false">D83/B83</f>
        <v>0.0833333333333333</v>
      </c>
      <c r="K83" s="18" t="e">
        <f aca="false">INDEX($T$4:$X$12,MATCH(G83,$S$4:$S$12,0),MATCH(H83,$T$3:$X$3,0))</f>
        <v>#N/A</v>
      </c>
      <c r="L83" s="19" t="n">
        <f aca="false">IF(H83=250,0.05,IF(H83=200,0.06,0))</f>
        <v>0</v>
      </c>
      <c r="M83" s="19" t="n">
        <f aca="false">IF(AND(H83=125,G83&gt;=0.4,G83&lt;=0.6),0.1,IF(AND(G83&gt;=0.8,G83&lt;=2),0.09,0))</f>
        <v>0</v>
      </c>
      <c r="N83" s="19" t="n">
        <f aca="false">IF(AND(H83=$W$3,G83&gt;=$S$4,G83&lt;=$S$6),0.12,IF(AND(G83&gt;=$S$7,G83&lt;=$S$8),0.11,IF(AND(G83&gt;=$S$9,G83&lt;=$S$12),0.1,0)))</f>
        <v>0</v>
      </c>
      <c r="O83" s="19" t="n">
        <f aca="false">IF(AND(H83=$X$3,G83&gt;=$S$4,G83&lt;=$S$5),0.25,IF(AND(G83&gt;=$S$6,G83&lt;=$S$7),0.22,IF(AND(G83&gt;=$S$8,G83&lt;=$S$10),0.2,IF(AND(G83&gt;=$S$11,G83&lt;=$S$12),0.19,0))))</f>
        <v>0</v>
      </c>
      <c r="P83" s="20" t="n">
        <f aca="false">-0.001887993421053*H83-0.038404605263158*G83+0.348260690789474</f>
        <v>0.146659813596455</v>
      </c>
      <c r="Q83" s="0" t="str">
        <f aca="false">IF(I83&gt;J83,"DEVE-SE VERIFICAR A FLAMBAGEM DISTORCIONAL","DISPENSA-SE A ANÁLISE DA FLAMBAGEM DISTORCIONAL")</f>
        <v>DEVE-SE VERIFICAR A FLAMBAGEM DISTORCIONAL</v>
      </c>
      <c r="Z83" s="25" t="n">
        <v>0.12</v>
      </c>
      <c r="AA83" s="25" t="n">
        <v>0.12</v>
      </c>
      <c r="AB83" s="26" t="n">
        <f aca="false">Z83-$I83</f>
        <v>-0.0266598135964547</v>
      </c>
      <c r="AC83" s="26" t="n">
        <f aca="false">AA83-$I83</f>
        <v>-0.0266598135964547</v>
      </c>
      <c r="AD83" s="0" t="str">
        <f aca="false">IF(AA83&gt;J83,"DEVE-SE VERIFICAR A FLAMBAGEM DISTORCIONAL","DISPENSA-SE A ANÁLISE DA FLAMBAGEM DISTORCIONAL")</f>
        <v>DEVE-SE VERIFICAR A FLAMBAGEM DISTORCIONAL</v>
      </c>
    </row>
    <row r="84" customFormat="false" ht="12.8" hidden="false" customHeight="false" outlineLevel="0" collapsed="false">
      <c r="A84" s="11" t="str">
        <f aca="false">_xlfn.CONCAT(B84," x ",C84," x ",D84," x ",E84)</f>
        <v>300 x 100 x 25 x 3,35</v>
      </c>
      <c r="B84" s="12" t="n">
        <v>300</v>
      </c>
      <c r="C84" s="12" t="n">
        <v>100</v>
      </c>
      <c r="D84" s="12" t="n">
        <v>25</v>
      </c>
      <c r="E84" s="13" t="n">
        <v>3.35</v>
      </c>
      <c r="F84" s="14"/>
      <c r="G84" s="15" t="n">
        <f aca="false">C84/B84</f>
        <v>0.333333333333333</v>
      </c>
      <c r="H84" s="16" t="n">
        <f aca="false">B84/E84</f>
        <v>89.5522388059701</v>
      </c>
      <c r="I84" s="17" t="n">
        <f aca="false">IF(N(ISNA(K84)),IF(MAX(L84:O84)=0,P84,MAX(L84:O84)),K84)</f>
        <v>0.166385117995516</v>
      </c>
      <c r="J84" s="15" t="n">
        <f aca="false">D84/B84</f>
        <v>0.0833333333333333</v>
      </c>
      <c r="K84" s="18" t="e">
        <f aca="false">INDEX($T$4:$X$12,MATCH(G84,$S$4:$S$12,0),MATCH(H84,$T$3:$X$3,0))</f>
        <v>#N/A</v>
      </c>
      <c r="L84" s="19" t="n">
        <f aca="false">IF(H84=250,0.05,IF(H84=200,0.06,0))</f>
        <v>0</v>
      </c>
      <c r="M84" s="19" t="n">
        <f aca="false">IF(AND(H84=125,G84&gt;=0.4,G84&lt;=0.6),0.1,IF(AND(G84&gt;=0.8,G84&lt;=2),0.09,0))</f>
        <v>0</v>
      </c>
      <c r="N84" s="19" t="n">
        <f aca="false">IF(AND(H84=$W$3,G84&gt;=$S$4,G84&lt;=$S$6),0.12,IF(AND(G84&gt;=$S$7,G84&lt;=$S$8),0.11,IF(AND(G84&gt;=$S$9,G84&lt;=$S$12),0.1,0)))</f>
        <v>0</v>
      </c>
      <c r="O84" s="19" t="n">
        <f aca="false">IF(AND(H84=$X$3,G84&gt;=$S$4,G84&lt;=$S$5),0.25,IF(AND(G84&gt;=$S$6,G84&lt;=$S$7),0.22,IF(AND(G84&gt;=$S$8,G84&lt;=$S$10),0.2,IF(AND(G84&gt;=$S$11,G84&lt;=$S$12),0.19,0))))</f>
        <v>0</v>
      </c>
      <c r="P84" s="20" t="n">
        <f aca="false">-0.001887993421053*H84-0.038404605263158*G84+0.348260690789474</f>
        <v>0.166385117995516</v>
      </c>
      <c r="Q84" s="0" t="str">
        <f aca="false">IF(I84&gt;J84,"DEVE-SE VERIFICAR A FLAMBAGEM DISTORCIONAL","DISPENSA-SE A ANÁLISE DA FLAMBAGEM DISTORCIONAL")</f>
        <v>DEVE-SE VERIFICAR A FLAMBAGEM DISTORCIONAL</v>
      </c>
      <c r="Z84" s="25" t="n">
        <v>0.166385117995516</v>
      </c>
      <c r="AA84" s="25" t="n">
        <v>0.133824048244705</v>
      </c>
      <c r="AB84" s="26" t="n">
        <f aca="false">Z84-$I84</f>
        <v>0</v>
      </c>
      <c r="AC84" s="26" t="n">
        <f aca="false">AA84-$I84</f>
        <v>-0.0325610697508108</v>
      </c>
      <c r="AD84" s="0" t="str">
        <f aca="false">IF(AA84&gt;J84,"DEVE-SE VERIFICAR A FLAMBAGEM DISTORCIONAL","DISPENSA-SE A ANÁLISE DA FLAMBAGEM DISTORCIONAL")</f>
        <v>DEVE-SE VERIFICAR A FLAMBAGEM DISTORCIONAL</v>
      </c>
    </row>
    <row r="85" customFormat="false" ht="12.8" hidden="false" customHeight="false" outlineLevel="0" collapsed="false">
      <c r="A85" s="11" t="str">
        <f aca="false">_xlfn.CONCAT(B85," x ",C85," x ",D85," x ",E85)</f>
        <v>300 x 100 x 25 x 3,75</v>
      </c>
      <c r="B85" s="12" t="n">
        <v>300</v>
      </c>
      <c r="C85" s="12" t="n">
        <v>100</v>
      </c>
      <c r="D85" s="12" t="n">
        <v>25</v>
      </c>
      <c r="E85" s="13" t="n">
        <v>3.75</v>
      </c>
      <c r="F85" s="14"/>
      <c r="G85" s="15" t="n">
        <f aca="false">C85/B85</f>
        <v>0.333333333333333</v>
      </c>
      <c r="H85" s="16" t="n">
        <f aca="false">B85/E85</f>
        <v>80</v>
      </c>
      <c r="I85" s="17" t="n">
        <f aca="false">IF(N(ISNA(K85)),IF(MAX(L85:O85)=0,P85,MAX(L85:O85)),K85)</f>
        <v>0.184419682017515</v>
      </c>
      <c r="J85" s="15" t="n">
        <f aca="false">D85/B85</f>
        <v>0.0833333333333333</v>
      </c>
      <c r="K85" s="18" t="e">
        <f aca="false">INDEX($T$4:$X$12,MATCH(G85,$S$4:$S$12,0),MATCH(H85,$T$3:$X$3,0))</f>
        <v>#N/A</v>
      </c>
      <c r="L85" s="19" t="n">
        <f aca="false">IF(H85=250,0.05,IF(H85=200,0.06,0))</f>
        <v>0</v>
      </c>
      <c r="M85" s="19" t="n">
        <f aca="false">IF(AND(H85=125,G85&gt;=0.4,G85&lt;=0.6),0.1,IF(AND(G85&gt;=0.8,G85&lt;=2),0.09,0))</f>
        <v>0</v>
      </c>
      <c r="N85" s="19" t="n">
        <f aca="false">IF(AND(H85=$W$3,G85&gt;=$S$4,G85&lt;=$S$6),0.12,IF(AND(G85&gt;=$S$7,G85&lt;=$S$8),0.11,IF(AND(G85&gt;=$S$9,G85&lt;=$S$12),0.1,0)))</f>
        <v>0</v>
      </c>
      <c r="O85" s="19" t="n">
        <f aca="false">IF(AND(H85=$X$3,G85&gt;=$S$4,G85&lt;=$S$5),0.25,IF(AND(G85&gt;=$S$6,G85&lt;=$S$7),0.22,IF(AND(G85&gt;=$S$8,G85&lt;=$S$10),0.2,IF(AND(G85&gt;=$S$11,G85&lt;=$S$12),0.19,0))))</f>
        <v>0</v>
      </c>
      <c r="P85" s="20" t="n">
        <f aca="false">-0.001887993421053*H85-0.038404605263158*G85+0.348260690789474</f>
        <v>0.184419682017515</v>
      </c>
      <c r="Q85" s="0" t="str">
        <f aca="false">IF(I85&gt;J85,"DEVE-SE VERIFICAR A FLAMBAGEM DISTORCIONAL","DISPENSA-SE A ANÁLISE DA FLAMBAGEM DISTORCIONAL")</f>
        <v>DEVE-SE VERIFICAR A FLAMBAGEM DISTORCIONAL</v>
      </c>
      <c r="Z85" s="25" t="n">
        <v>0.184419682017515</v>
      </c>
      <c r="AA85" s="25" t="n">
        <v>0.151291428571429</v>
      </c>
      <c r="AB85" s="26" t="n">
        <f aca="false">Z85-$I85</f>
        <v>0</v>
      </c>
      <c r="AC85" s="26" t="n">
        <f aca="false">AA85-$I85</f>
        <v>-0.0331282534460861</v>
      </c>
      <c r="AD85" s="0" t="str">
        <f aca="false">IF(AA85&gt;J85,"DEVE-SE VERIFICAR A FLAMBAGEM DISTORCIONAL","DISPENSA-SE A ANÁLISE DA FLAMBAGEM DISTORCIONAL")</f>
        <v>DEVE-SE VERIFICAR A FLAMBAGEM DISTORCIONAL</v>
      </c>
    </row>
    <row r="86" customFormat="false" ht="12.8" hidden="false" customHeight="false" outlineLevel="0" collapsed="false">
      <c r="A86" s="11" t="str">
        <f aca="false">_xlfn.CONCAT(B86," x ",C86," x ",D86," x ",E86)</f>
        <v>300 x 100 x 25 x 4,25</v>
      </c>
      <c r="B86" s="12" t="n">
        <v>300</v>
      </c>
      <c r="C86" s="12" t="n">
        <v>100</v>
      </c>
      <c r="D86" s="12" t="n">
        <v>25</v>
      </c>
      <c r="E86" s="13" t="n">
        <v>4.25</v>
      </c>
      <c r="F86" s="14"/>
      <c r="G86" s="15" t="n">
        <f aca="false">C86/B86</f>
        <v>0.333333333333333</v>
      </c>
      <c r="H86" s="16" t="n">
        <f aca="false">B86/E86</f>
        <v>70.5882352941177</v>
      </c>
      <c r="I86" s="17" t="n">
        <f aca="false">IF(N(ISNA(K86)),IF(MAX(L86:O86)=0,P86,MAX(L86:O86)),K86)</f>
        <v>0.202189031862719</v>
      </c>
      <c r="J86" s="15" t="n">
        <f aca="false">D86/B86</f>
        <v>0.0833333333333333</v>
      </c>
      <c r="K86" s="18" t="e">
        <f aca="false">INDEX($T$4:$X$12,MATCH(G86,$S$4:$S$12,0),MATCH(H86,$T$3:$X$3,0))</f>
        <v>#N/A</v>
      </c>
      <c r="L86" s="19" t="n">
        <f aca="false">IF(H86=250,0.05,IF(H86=200,0.06,0))</f>
        <v>0</v>
      </c>
      <c r="M86" s="19" t="n">
        <f aca="false">IF(AND(H86=125,G86&gt;=0.4,G86&lt;=0.6),0.1,IF(AND(G86&gt;=0.8,G86&lt;=2),0.09,0))</f>
        <v>0</v>
      </c>
      <c r="N86" s="19" t="n">
        <f aca="false">IF(AND(H86=$W$3,G86&gt;=$S$4,G86&lt;=$S$6),0.12,IF(AND(G86&gt;=$S$7,G86&lt;=$S$8),0.11,IF(AND(G86&gt;=$S$9,G86&lt;=$S$12),0.1,0)))</f>
        <v>0</v>
      </c>
      <c r="O86" s="19" t="n">
        <f aca="false">IF(AND(H86=$X$3,G86&gt;=$S$4,G86&lt;=$S$5),0.25,IF(AND(G86&gt;=$S$6,G86&lt;=$S$7),0.22,IF(AND(G86&gt;=$S$8,G86&lt;=$S$10),0.2,IF(AND(G86&gt;=$S$11,G86&lt;=$S$12),0.19,0))))</f>
        <v>0</v>
      </c>
      <c r="P86" s="20" t="n">
        <f aca="false">-0.001887993421053*H86-0.038404605263158*G86+0.348260690789474</f>
        <v>0.202189031862719</v>
      </c>
      <c r="Q86" s="0" t="str">
        <f aca="false">IF(I86&gt;J86,"DEVE-SE VERIFICAR A FLAMBAGEM DISTORCIONAL","DISPENSA-SE A ANÁLISE DA FLAMBAGEM DISTORCIONAL")</f>
        <v>DEVE-SE VERIFICAR A FLAMBAGEM DISTORCIONAL</v>
      </c>
      <c r="Z86" s="25" t="n">
        <v>0.202189031862719</v>
      </c>
      <c r="AA86" s="25" t="n">
        <v>0.17423931971866</v>
      </c>
      <c r="AB86" s="26" t="n">
        <f aca="false">Z86-$I86</f>
        <v>0</v>
      </c>
      <c r="AC86" s="26" t="n">
        <f aca="false">AA86-$I86</f>
        <v>-0.0279497121440591</v>
      </c>
      <c r="AD86" s="0" t="str">
        <f aca="false">IF(AA86&gt;J86,"DEVE-SE VERIFICAR A FLAMBAGEM DISTORCIONAL","DISPENSA-SE A ANÁLISE DA FLAMBAGEM DISTORCIONAL")</f>
        <v>DEVE-SE VERIFICAR A FLAMBAGEM DISTORCIONAL</v>
      </c>
    </row>
    <row r="87" customFormat="false" ht="12.8" hidden="false" customHeight="false" outlineLevel="0" collapsed="false">
      <c r="A87" s="11" t="str">
        <f aca="false">_xlfn.CONCAT(B87," x ",C87," x ",D87," x ",E87)</f>
        <v>300 x 100 x 25 x 4,75</v>
      </c>
      <c r="B87" s="12" t="n">
        <v>300</v>
      </c>
      <c r="C87" s="12" t="n">
        <v>100</v>
      </c>
      <c r="D87" s="12" t="n">
        <v>25</v>
      </c>
      <c r="E87" s="13" t="n">
        <v>4.75</v>
      </c>
      <c r="F87" s="14"/>
      <c r="G87" s="15" t="n">
        <f aca="false">C87/B87</f>
        <v>0.333333333333333</v>
      </c>
      <c r="H87" s="16" t="n">
        <f aca="false">B87/E87</f>
        <v>63.1578947368421</v>
      </c>
      <c r="I87" s="17" t="n">
        <f aca="false">IF(N(ISNA(K87)),IF(MAX(L87:O87)=0,P87,MAX(L87:O87)),K87)</f>
        <v>0.216217465951039</v>
      </c>
      <c r="J87" s="15" t="n">
        <f aca="false">D87/B87</f>
        <v>0.0833333333333333</v>
      </c>
      <c r="K87" s="18" t="e">
        <f aca="false">INDEX($T$4:$X$12,MATCH(G87,$S$4:$S$12,0),MATCH(H87,$T$3:$X$3,0))</f>
        <v>#N/A</v>
      </c>
      <c r="L87" s="19" t="n">
        <f aca="false">IF(H87=250,0.05,IF(H87=200,0.06,0))</f>
        <v>0</v>
      </c>
      <c r="M87" s="19" t="n">
        <f aca="false">IF(AND(H87=125,G87&gt;=0.4,G87&lt;=0.6),0.1,IF(AND(G87&gt;=0.8,G87&lt;=2),0.09,0))</f>
        <v>0</v>
      </c>
      <c r="N87" s="19" t="n">
        <f aca="false">IF(AND(H87=$W$3,G87&gt;=$S$4,G87&lt;=$S$6),0.12,IF(AND(G87&gt;=$S$7,G87&lt;=$S$8),0.11,IF(AND(G87&gt;=$S$9,G87&lt;=$S$12),0.1,0)))</f>
        <v>0</v>
      </c>
      <c r="O87" s="19" t="n">
        <f aca="false">IF(AND(H87=$X$3,G87&gt;=$S$4,G87&lt;=$S$5),0.25,IF(AND(G87&gt;=$S$6,G87&lt;=$S$7),0.22,IF(AND(G87&gt;=$S$8,G87&lt;=$S$10),0.2,IF(AND(G87&gt;=$S$11,G87&lt;=$S$12),0.19,0))))</f>
        <v>0</v>
      </c>
      <c r="P87" s="20" t="n">
        <f aca="false">-0.001887993421053*H87-0.038404605263158*G87+0.348260690789474</f>
        <v>0.216217465951039</v>
      </c>
      <c r="Q87" s="0" t="str">
        <f aca="false">IF(I87&gt;J87,"DEVE-SE VERIFICAR A FLAMBAGEM DISTORCIONAL","DISPENSA-SE A ANÁLISE DA FLAMBAGEM DISTORCIONAL")</f>
        <v>DEVE-SE VERIFICAR A FLAMBAGEM DISTORCIONAL</v>
      </c>
      <c r="Z87" s="25" t="n">
        <v>0.216217465951039</v>
      </c>
      <c r="AA87" s="25" t="n">
        <v>0.197150540247202</v>
      </c>
      <c r="AB87" s="26" t="n">
        <f aca="false">Z87-$I87</f>
        <v>0</v>
      </c>
      <c r="AC87" s="26" t="n">
        <f aca="false">AA87-$I87</f>
        <v>-0.0190669257038373</v>
      </c>
      <c r="AD87" s="0" t="str">
        <f aca="false">IF(AA87&gt;J87,"DEVE-SE VERIFICAR A FLAMBAGEM DISTORCIONAL","DISPENSA-SE A ANÁLISE DA FLAMBAGEM DISTORCIONAL")</f>
        <v>DEVE-SE VERIFICAR A FLAMBAGEM DISTORCIONAL</v>
      </c>
    </row>
  </sheetData>
  <mergeCells count="3">
    <mergeCell ref="A1:Q1"/>
    <mergeCell ref="T1:X1"/>
    <mergeCell ref="T2:X2"/>
  </mergeCells>
  <conditionalFormatting sqref="H3:H87">
    <cfRule type="cellIs" priority="2" operator="notBetween" aboveAverage="0" equalAverage="0" bottom="0" percent="0" rank="0" text="" dxfId="0">
      <formula>50</formula>
      <formula>250</formula>
    </cfRule>
  </conditionalFormatting>
  <conditionalFormatting sqref="G3:G87">
    <cfRule type="cellIs" priority="3" operator="notBetween" aboveAverage="0" equalAverage="0" bottom="0" percent="0" rank="0" text="" dxfId="1">
      <formula>0.4</formula>
      <formula>2</formula>
    </cfRule>
  </conditionalFormatting>
  <conditionalFormatting sqref="Q4:Q87">
    <cfRule type="cellIs" priority="4" operator="notEqual" aboveAverage="0" equalAverage="0" bottom="0" percent="0" rank="0" text="" dxfId="2">
      <formula>"DEVE-SE VERIFICAR A FLAMBAGEM DISTORCIONAL"</formula>
    </cfRule>
    <cfRule type="cellIs" priority="5" operator="equal" aboveAverage="0" equalAverage="0" bottom="0" percent="0" rank="0" text="" dxfId="3">
      <formula>"DEVE-SE VERIFICAR A FLAMBAGEM DISTORCIONAL"</formula>
    </cfRule>
  </conditionalFormatting>
  <conditionalFormatting sqref="Q3">
    <cfRule type="cellIs" priority="6" operator="notEqual" aboveAverage="0" equalAverage="0" bottom="0" percent="0" rank="0" text="" dxfId="2">
      <formula>"DEVE-SE VERIFICAR A FLAMBAGEM DISTORCIONAL"</formula>
    </cfRule>
    <cfRule type="cellIs" priority="7" operator="equal" aboveAverage="0" equalAverage="0" bottom="0" percent="0" rank="0" text="" dxfId="3">
      <formula>"DEVE-SE VERIFICAR A FLAMBAGEM DISTORCIONAL"</formula>
    </cfRule>
  </conditionalFormatting>
  <conditionalFormatting sqref="AD3:AD87">
    <cfRule type="cellIs" priority="8" operator="notEqual" aboveAverage="0" equalAverage="0" bottom="0" percent="0" rank="0" text="" dxfId="2">
      <formula>"DEVE-SE VERIFICAR A FLAMBAGEM DISTORCIONAL"</formula>
    </cfRule>
    <cfRule type="cellIs" priority="9" operator="equal" aboveAverage="0" equalAverage="0" bottom="0" percent="0" rank="0" text="" dxfId="3">
      <formula>"DEVE-SE VERIFICAR A FLAMBAGEM DISTORCIONAL"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.8" zeroHeight="false" outlineLevelRow="0" outlineLevelCol="0"/>
  <cols>
    <col collapsed="false" customWidth="false" hidden="false" outlineLevel="0" max="1025" min="1" style="0" width="11.52"/>
  </cols>
  <sheetData>
    <row r="1" customFormat="false" ht="15.8" hidden="false" customHeight="false" outlineLevel="0" collapsed="false">
      <c r="B1" s="7"/>
      <c r="C1" s="7" t="s">
        <v>18</v>
      </c>
      <c r="D1" s="7"/>
      <c r="E1" s="7"/>
    </row>
    <row r="2" customFormat="false" ht="15.8" hidden="false" customHeight="false" outlineLevel="0" collapsed="false">
      <c r="B2" s="7"/>
      <c r="C2" s="7" t="n">
        <v>125</v>
      </c>
      <c r="D2" s="7" t="n">
        <v>100</v>
      </c>
      <c r="E2" s="7" t="n">
        <v>50</v>
      </c>
    </row>
    <row r="3" customFormat="false" ht="15.8" hidden="false" customHeight="false" outlineLevel="0" collapsed="false">
      <c r="B3" s="7" t="n">
        <v>0.4</v>
      </c>
      <c r="C3" s="33" t="n">
        <v>0.1</v>
      </c>
      <c r="D3" s="33" t="n">
        <v>0.12</v>
      </c>
      <c r="E3" s="33" t="n">
        <v>0.25</v>
      </c>
    </row>
    <row r="4" customFormat="false" ht="15.8" hidden="false" customHeight="false" outlineLevel="0" collapsed="false">
      <c r="B4" s="34" t="n">
        <v>0.6</v>
      </c>
      <c r="C4" s="35" t="n">
        <v>0.1</v>
      </c>
      <c r="D4" s="33" t="n">
        <v>0.12</v>
      </c>
      <c r="E4" s="33" t="n">
        <v>0.25</v>
      </c>
    </row>
    <row r="5" customFormat="false" ht="15.8" hidden="false" customHeight="false" outlineLevel="0" collapsed="false">
      <c r="B5" s="34" t="n">
        <v>0.8</v>
      </c>
      <c r="C5" s="35" t="n">
        <v>0.09</v>
      </c>
      <c r="D5" s="35" t="n">
        <v>0.12</v>
      </c>
      <c r="E5" s="33" t="n">
        <v>0.22</v>
      </c>
    </row>
    <row r="6" customFormat="false" ht="15.8" hidden="false" customHeight="false" outlineLevel="0" collapsed="false">
      <c r="B6" s="7" t="n">
        <v>1</v>
      </c>
      <c r="C6" s="33" t="n">
        <v>0.09</v>
      </c>
      <c r="D6" s="35" t="n">
        <v>0.11</v>
      </c>
      <c r="E6" s="35" t="n">
        <v>0.22</v>
      </c>
    </row>
    <row r="7" customFormat="false" ht="15.8" hidden="false" customHeight="false" outlineLevel="0" collapsed="false">
      <c r="A7" s="0" t="s">
        <v>19</v>
      </c>
      <c r="B7" s="7" t="n">
        <v>1.2</v>
      </c>
      <c r="C7" s="33" t="n">
        <v>0.09</v>
      </c>
      <c r="D7" s="35" t="n">
        <v>0.11</v>
      </c>
      <c r="E7" s="35" t="n">
        <v>0.2</v>
      </c>
    </row>
    <row r="8" customFormat="false" ht="15.8" hidden="false" customHeight="false" outlineLevel="0" collapsed="false">
      <c r="B8" s="7" t="n">
        <v>1.4</v>
      </c>
      <c r="C8" s="33" t="n">
        <v>0.09</v>
      </c>
      <c r="D8" s="35" t="n">
        <v>0.1</v>
      </c>
      <c r="E8" s="33" t="n">
        <v>0.2</v>
      </c>
    </row>
    <row r="9" customFormat="false" ht="15.8" hidden="false" customHeight="false" outlineLevel="0" collapsed="false">
      <c r="B9" s="7" t="n">
        <v>1.6</v>
      </c>
      <c r="C9" s="33" t="n">
        <v>0.09</v>
      </c>
      <c r="D9" s="33" t="n">
        <v>0.1</v>
      </c>
      <c r="E9" s="35" t="n">
        <v>0.2</v>
      </c>
      <c r="G9" s="11" t="n">
        <f aca="false">(E10-E9)/(B10-B9)</f>
        <v>-0.0500000000000001</v>
      </c>
      <c r="H9" s="0" t="n">
        <f aca="false">0.3-0.06</f>
        <v>0.24</v>
      </c>
      <c r="I9" s="14" t="n">
        <f aca="false">G9*B5+H9</f>
        <v>0.2</v>
      </c>
    </row>
    <row r="10" customFormat="false" ht="15.8" hidden="false" customHeight="false" outlineLevel="0" collapsed="false">
      <c r="B10" s="7" t="n">
        <v>1.8</v>
      </c>
      <c r="C10" s="33" t="n">
        <v>0.09</v>
      </c>
      <c r="D10" s="33" t="n">
        <v>0.1</v>
      </c>
      <c r="E10" s="35" t="n">
        <v>0.19</v>
      </c>
      <c r="G10" s="11" t="n">
        <f aca="false">G9</f>
        <v>-0.0500000000000001</v>
      </c>
      <c r="H10" s="0" t="n">
        <f aca="false">H9</f>
        <v>0.24</v>
      </c>
      <c r="I10" s="11" t="n">
        <f aca="false">G10*B6+H10</f>
        <v>0.19</v>
      </c>
    </row>
    <row r="11" customFormat="false" ht="15.8" hidden="false" customHeight="false" outlineLevel="0" collapsed="false">
      <c r="B11" s="7" t="n">
        <v>2</v>
      </c>
      <c r="C11" s="33" t="n">
        <v>0.09</v>
      </c>
      <c r="D11" s="33" t="n">
        <v>0.1</v>
      </c>
      <c r="E11" s="33" t="n">
        <v>0.19</v>
      </c>
      <c r="G11" s="0" t="n">
        <v>-0.05</v>
      </c>
      <c r="H11" s="0" t="n">
        <v>0.24</v>
      </c>
    </row>
    <row r="13" customFormat="false" ht="15.8" hidden="false" customHeight="false" outlineLevel="0" collapsed="false">
      <c r="A13" s="11" t="s">
        <v>20</v>
      </c>
      <c r="B13" s="11" t="s">
        <v>21</v>
      </c>
      <c r="C13" s="11" t="s">
        <v>22</v>
      </c>
      <c r="E13" s="36" t="s">
        <v>21</v>
      </c>
      <c r="F13" s="37" t="s">
        <v>20</v>
      </c>
      <c r="G13" s="38" t="s">
        <v>23</v>
      </c>
    </row>
    <row r="14" customFormat="false" ht="15.8" hidden="false" customHeight="false" outlineLevel="0" collapsed="false">
      <c r="A14" s="11" t="n">
        <v>0.6</v>
      </c>
      <c r="B14" s="11" t="n">
        <v>125</v>
      </c>
      <c r="C14" s="33" t="n">
        <v>0.1</v>
      </c>
      <c r="D14" s="0" t="n">
        <f aca="false">$E$14*B14+$F$14*A14+$G$14</f>
        <v>0.08921875</v>
      </c>
      <c r="E14" s="39" t="n">
        <f aca="false" t="array" ref="E14:G18">LINEST(C14:C23,A14:B23,1,1)</f>
        <v>-0.00188799342105263</v>
      </c>
      <c r="F14" s="0" t="n">
        <v>-0.0384046052631578</v>
      </c>
      <c r="G14" s="40" t="n">
        <v>0.348260690789474</v>
      </c>
    </row>
    <row r="15" customFormat="false" ht="15.8" hidden="false" customHeight="false" outlineLevel="0" collapsed="false">
      <c r="A15" s="11" t="n">
        <v>0.8</v>
      </c>
      <c r="B15" s="11" t="n">
        <v>125</v>
      </c>
      <c r="C15" s="33" t="n">
        <v>0.09</v>
      </c>
      <c r="D15" s="0" t="n">
        <f aca="false">$E$14*B15+$F$14*A15+$G$14</f>
        <v>0.0815378289473684</v>
      </c>
      <c r="E15" s="39" t="n">
        <v>0.000134167889415492</v>
      </c>
      <c r="F15" s="0" t="n">
        <v>0.0112327820110186</v>
      </c>
      <c r="G15" s="40" t="n">
        <v>0.0224413693100661</v>
      </c>
    </row>
    <row r="16" customFormat="false" ht="15.8" hidden="false" customHeight="false" outlineLevel="0" collapsed="false">
      <c r="A16" s="11" t="n">
        <v>0.8</v>
      </c>
      <c r="B16" s="11" t="n">
        <v>100</v>
      </c>
      <c r="C16" s="33" t="n">
        <v>0.12</v>
      </c>
      <c r="D16" s="0" t="n">
        <f aca="false">$E$14*B16+$F$14*A16+$G$14</f>
        <v>0.128737664473684</v>
      </c>
      <c r="E16" s="41" t="n">
        <v>0.974971920809785</v>
      </c>
      <c r="F16" s="0" t="n">
        <v>0.00923246916280284</v>
      </c>
      <c r="G16" s="40" t="e">
        <v>#N/A</v>
      </c>
    </row>
    <row r="17" customFormat="false" ht="15.8" hidden="false" customHeight="false" outlineLevel="0" collapsed="false">
      <c r="A17" s="11" t="n">
        <v>1</v>
      </c>
      <c r="B17" s="11" t="n">
        <v>100</v>
      </c>
      <c r="C17" s="33" t="n">
        <v>0.11</v>
      </c>
      <c r="D17" s="0" t="n">
        <f aca="false">$E$14*B17+$F$14*A17+$G$14</f>
        <v>0.121056743421053</v>
      </c>
      <c r="E17" s="39" t="n">
        <v>136.342932947419</v>
      </c>
      <c r="F17" s="0" t="n">
        <v>7</v>
      </c>
      <c r="G17" s="40" t="e">
        <v>#N/A</v>
      </c>
    </row>
    <row r="18" customFormat="false" ht="15.8" hidden="false" customHeight="false" outlineLevel="0" collapsed="false">
      <c r="A18" s="11" t="n">
        <v>1.2</v>
      </c>
      <c r="B18" s="11" t="n">
        <v>100</v>
      </c>
      <c r="C18" s="33" t="n">
        <v>0.11</v>
      </c>
      <c r="D18" s="0" t="n">
        <f aca="false">$E$14*B18+$F$14*A18+$G$14</f>
        <v>0.113375822368421</v>
      </c>
      <c r="E18" s="42" t="n">
        <v>0.0232433305921053</v>
      </c>
      <c r="F18" s="43" t="n">
        <v>0.000596669407894737</v>
      </c>
      <c r="G18" s="44" t="e">
        <v>#N/A</v>
      </c>
    </row>
    <row r="19" customFormat="false" ht="15.8" hidden="false" customHeight="false" outlineLevel="0" collapsed="false">
      <c r="A19" s="11" t="n">
        <v>1.4</v>
      </c>
      <c r="B19" s="11" t="n">
        <v>100</v>
      </c>
      <c r="C19" s="33" t="n">
        <v>0.1</v>
      </c>
      <c r="D19" s="0" t="n">
        <f aca="false">$E$14*B19+$F$14*A19+$G$14</f>
        <v>0.10569490131579</v>
      </c>
    </row>
    <row r="20" customFormat="false" ht="15.8" hidden="false" customHeight="false" outlineLevel="0" collapsed="false">
      <c r="A20" s="11" t="n">
        <v>1</v>
      </c>
      <c r="B20" s="11" t="n">
        <v>50</v>
      </c>
      <c r="C20" s="11" t="n">
        <v>0.22</v>
      </c>
      <c r="D20" s="0" t="n">
        <f aca="false">$E$14*B20+$F$14*A20+$G$14</f>
        <v>0.215456414473684</v>
      </c>
    </row>
    <row r="21" customFormat="false" ht="15.8" hidden="false" customHeight="false" outlineLevel="0" collapsed="false">
      <c r="A21" s="11" t="n">
        <v>1.2</v>
      </c>
      <c r="B21" s="11" t="n">
        <v>50</v>
      </c>
      <c r="C21" s="11" t="n">
        <v>0.2</v>
      </c>
      <c r="D21" s="0" t="n">
        <f aca="false">$E$14*B21+$F$14*A21+$G$14</f>
        <v>0.207775493421053</v>
      </c>
    </row>
    <row r="22" customFormat="false" ht="15.8" hidden="false" customHeight="false" outlineLevel="0" collapsed="false">
      <c r="A22" s="11" t="n">
        <v>1.6</v>
      </c>
      <c r="B22" s="11" t="n">
        <v>50</v>
      </c>
      <c r="C22" s="11" t="n">
        <v>0.2</v>
      </c>
      <c r="D22" s="0" t="n">
        <f aca="false">$E$14*B22+$F$14*A22+$G$14</f>
        <v>0.19241365131579</v>
      </c>
    </row>
    <row r="23" customFormat="false" ht="15.8" hidden="false" customHeight="false" outlineLevel="0" collapsed="false">
      <c r="A23" s="11" t="n">
        <v>1.8</v>
      </c>
      <c r="B23" s="11" t="n">
        <v>50</v>
      </c>
      <c r="C23" s="11" t="n">
        <v>0.19</v>
      </c>
      <c r="D23" s="0" t="n">
        <f aca="false">$E$14*B23+$F$14*A23+$G$14</f>
        <v>0.184732730263158</v>
      </c>
    </row>
    <row r="24" customFormat="false" ht="15.8" hidden="false" customHeight="false" outlineLevel="0" collapsed="false">
      <c r="A24" s="0" t="n">
        <v>0.4</v>
      </c>
      <c r="B24" s="0" t="n">
        <v>250</v>
      </c>
      <c r="D24" s="0" t="n">
        <f aca="false">$E$14*B24+$F$14*A24+$G$14</f>
        <v>-0.139099506578947</v>
      </c>
    </row>
    <row r="26" customFormat="false" ht="15.8" hidden="false" customHeight="false" outlineLevel="0" collapsed="false">
      <c r="E26" s="0" t="s">
        <v>21</v>
      </c>
      <c r="F26" s="0" t="s">
        <v>20</v>
      </c>
      <c r="G26" s="0" t="s">
        <v>23</v>
      </c>
    </row>
    <row r="27" customFormat="false" ht="15.8" hidden="false" customHeight="false" outlineLevel="0" collapsed="false">
      <c r="E27" s="45" t="s">
        <v>24</v>
      </c>
      <c r="F27" s="0" t="s">
        <v>25</v>
      </c>
      <c r="G27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1" t="s">
        <v>27</v>
      </c>
      <c r="B1" s="11" t="n">
        <v>200</v>
      </c>
      <c r="C1" s="11" t="s">
        <v>28</v>
      </c>
    </row>
    <row r="2" customFormat="false" ht="12.8" hidden="false" customHeight="false" outlineLevel="0" collapsed="false">
      <c r="A2" s="11" t="s">
        <v>29</v>
      </c>
      <c r="B2" s="11" t="n">
        <v>1.1</v>
      </c>
      <c r="C2" s="11" t="s">
        <v>30</v>
      </c>
    </row>
    <row r="3" customFormat="false" ht="12.8" hidden="false" customHeight="false" outlineLevel="0" collapsed="false">
      <c r="A3" s="11" t="s">
        <v>31</v>
      </c>
      <c r="B3" s="11" t="n">
        <f aca="false">B2*((B1/100)^2)/8</f>
        <v>0.55</v>
      </c>
      <c r="C3" s="11" t="s">
        <v>32</v>
      </c>
    </row>
    <row r="4" customFormat="false" ht="12.8" hidden="false" customHeight="false" outlineLevel="0" collapsed="false">
      <c r="A4" s="11" t="s">
        <v>33</v>
      </c>
      <c r="B4" s="11" t="n">
        <f aca="false">($B$2*(($B$1)^2)/2)*(D4/($B$1))*(1-D4/($B$1))/10000</f>
        <v>0.4125</v>
      </c>
      <c r="C4" s="11" t="n">
        <f aca="false">1/4</f>
        <v>0.25</v>
      </c>
      <c r="D4" s="11" t="n">
        <f aca="false">C4*$B$1</f>
        <v>50</v>
      </c>
    </row>
    <row r="5" customFormat="false" ht="12.8" hidden="false" customHeight="false" outlineLevel="0" collapsed="false">
      <c r="A5" s="11" t="s">
        <v>34</v>
      </c>
      <c r="B5" s="11" t="n">
        <f aca="false">($B$2*(($B$1)^2)/2)*(D5/($B$1))*(1-D5/($B$1))/10000</f>
        <v>0.55</v>
      </c>
      <c r="C5" s="11" t="n">
        <f aca="false">1/2</f>
        <v>0.5</v>
      </c>
      <c r="D5" s="11" t="n">
        <f aca="false">C5*$B$1</f>
        <v>100</v>
      </c>
    </row>
    <row r="6" customFormat="false" ht="12.8" hidden="false" customHeight="false" outlineLevel="0" collapsed="false">
      <c r="A6" s="11" t="s">
        <v>35</v>
      </c>
      <c r="B6" s="11" t="n">
        <f aca="false">($B$2*(($B$1)^2)/2)*(D6/($B$1))*(1-D6/($B$1))/10000</f>
        <v>0.4125</v>
      </c>
      <c r="C6" s="11" t="n">
        <f aca="false">3/4</f>
        <v>0.75</v>
      </c>
      <c r="D6" s="11" t="n">
        <f aca="false">C6*$B$1</f>
        <v>150</v>
      </c>
    </row>
    <row r="8" customFormat="false" ht="12.8" hidden="false" customHeight="false" outlineLevel="0" collapsed="false">
      <c r="A8" s="11" t="s">
        <v>36</v>
      </c>
      <c r="B8" s="11" t="n">
        <f aca="false">($B$2*(($B$1)^2)/2)*(C8/($B$1))*(1-C8/($B$1))/10000</f>
        <v>0.55</v>
      </c>
      <c r="C8" s="11" t="n">
        <v>100</v>
      </c>
    </row>
    <row r="10" customFormat="false" ht="12.8" hidden="false" customHeight="false" outlineLevel="0" collapsed="false">
      <c r="A10" s="11" t="s">
        <v>37</v>
      </c>
      <c r="B10" s="11" t="n">
        <f aca="false">B2*(B1/100)/2*(1-(D10/100))</f>
        <v>1.1</v>
      </c>
      <c r="D10" s="1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2021-07-05T16:47:38Z</dcterms:created>
  <dc:creator/>
  <dc:description/>
  <dc:language>pt-BR</dc:language>
  <cp:lastModifiedBy/>
  <dcterms:modified xsi:type="dcterms:W3CDTF">2021-07-07T12:32:59Z</dcterms:modified>
  <cp:revision>8</cp:revision>
  <dc:subject/>
  <dc:title/>
</cp:coreProperties>
</file>