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https://d.docs.live.net/97B3D2AC1BD8CCBA/Documents/"/>
    </mc:Choice>
  </mc:AlternateContent>
  <xr:revisionPtr revIDLastSave="3314" documentId="8_{702FAA77-325C-4A7B-9DD9-56F39352350E}" xr6:coauthVersionLast="47" xr6:coauthVersionMax="47" xr10:uidLastSave="{C5638F7F-BB17-4259-B1C3-6B1C3A606C8A}"/>
  <bookViews>
    <workbookView xWindow="-108" yWindow="-108" windowWidth="30936" windowHeight="16896" activeTab="4" xr2:uid="{33BEE9E9-F86E-4F22-8CAE-457D8F00C015}"/>
  </bookViews>
  <sheets>
    <sheet name="Master" sheetId="1" r:id="rId1"/>
    <sheet name="Main" sheetId="2" r:id="rId2"/>
    <sheet name="Financial" sheetId="3" r:id="rId3"/>
    <sheet name="Balance Sheet &amp; Co" sheetId="9" r:id="rId4"/>
    <sheet name="Anktiva" sheetId="4" r:id="rId5"/>
    <sheet name="Literature (M)" sheetId="5" r:id="rId6"/>
    <sheet name="Literature (R)" sheetId="6" r:id="rId7"/>
    <sheet name="Competitors" sheetId="7" r:id="rId8"/>
    <sheet name="Probabilities"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6" i="9" l="1"/>
  <c r="T171" i="9"/>
  <c r="U171" i="9"/>
  <c r="V171" i="9"/>
  <c r="T169" i="9"/>
  <c r="U169" i="9"/>
  <c r="V169" i="9"/>
  <c r="T166" i="9"/>
  <c r="U166" i="9"/>
  <c r="V166" i="9"/>
  <c r="T120" i="9"/>
  <c r="T122" i="9" s="1"/>
  <c r="U120" i="9"/>
  <c r="U122" i="9" s="1"/>
  <c r="V120" i="9"/>
  <c r="V122" i="9" s="1"/>
  <c r="T116" i="9"/>
  <c r="U116" i="9"/>
  <c r="V116" i="9"/>
  <c r="T113" i="9"/>
  <c r="U113" i="9"/>
  <c r="V113" i="9"/>
  <c r="T109" i="9"/>
  <c r="U109" i="9"/>
  <c r="V109" i="9"/>
  <c r="T107" i="9"/>
  <c r="U107" i="9"/>
  <c r="V107" i="9"/>
  <c r="T105" i="9"/>
  <c r="U105" i="9"/>
  <c r="V105" i="9"/>
  <c r="T103" i="9"/>
  <c r="U103" i="9"/>
  <c r="V103" i="9"/>
  <c r="T101" i="9"/>
  <c r="U101" i="9"/>
  <c r="V101" i="9"/>
  <c r="T99" i="9"/>
  <c r="U99" i="9"/>
  <c r="V99" i="9"/>
  <c r="T96" i="9"/>
  <c r="U96" i="9"/>
  <c r="V96" i="9"/>
  <c r="T94" i="9"/>
  <c r="U94" i="9"/>
  <c r="V94" i="9"/>
  <c r="V90" i="9"/>
  <c r="T90" i="9"/>
  <c r="U90" i="9"/>
  <c r="G42" i="7"/>
  <c r="G41" i="7"/>
  <c r="G40" i="7"/>
  <c r="F42" i="7"/>
  <c r="F41" i="7"/>
  <c r="F40" i="7"/>
  <c r="M51" i="9"/>
  <c r="D141" i="9"/>
  <c r="U51" i="9"/>
  <c r="F141" i="9" s="1"/>
  <c r="U50" i="9"/>
  <c r="F138" i="9" s="1"/>
  <c r="M50" i="9"/>
  <c r="M52" i="9" s="1"/>
  <c r="D138" i="9"/>
  <c r="I50" i="9"/>
  <c r="C138" i="9" s="1"/>
  <c r="B99" i="9"/>
  <c r="B103" i="9" s="1"/>
  <c r="B107" i="9" s="1"/>
  <c r="B109" i="9" s="1"/>
  <c r="N51" i="9"/>
  <c r="N50" i="9"/>
  <c r="O36" i="9"/>
  <c r="N36" i="9"/>
  <c r="L36" i="9"/>
  <c r="J36" i="9"/>
  <c r="K36" i="9"/>
  <c r="I17" i="9"/>
  <c r="I51" i="9"/>
  <c r="C141" i="9" s="1"/>
  <c r="E51" i="9"/>
  <c r="B141" i="9" s="1"/>
  <c r="E50" i="9"/>
  <c r="B138" i="9" s="1"/>
  <c r="I36" i="9"/>
  <c r="M36" i="9"/>
  <c r="D17" i="9"/>
  <c r="C17" i="9"/>
  <c r="C9" i="9"/>
  <c r="B17" i="9"/>
  <c r="B9" i="9"/>
  <c r="H28" i="9"/>
  <c r="H17" i="9"/>
  <c r="G17" i="9"/>
  <c r="B28" i="9"/>
  <c r="C28" i="9"/>
  <c r="D28" i="9"/>
  <c r="E28" i="9"/>
  <c r="G28" i="9"/>
  <c r="I28" i="9"/>
  <c r="J28" i="9"/>
  <c r="K28" i="9"/>
  <c r="L28" i="9"/>
  <c r="M28" i="9"/>
  <c r="N28" i="9"/>
  <c r="O28" i="9"/>
  <c r="P28" i="9"/>
  <c r="Q28" i="9"/>
  <c r="R28" i="9"/>
  <c r="S28" i="9"/>
  <c r="T28" i="9"/>
  <c r="U28" i="9"/>
  <c r="F28" i="9"/>
  <c r="E17" i="9"/>
  <c r="F17" i="9"/>
  <c r="B37" i="9"/>
  <c r="C37" i="9"/>
  <c r="D37" i="9"/>
  <c r="E37" i="9"/>
  <c r="F37" i="9"/>
  <c r="G37" i="9"/>
  <c r="H37" i="9"/>
  <c r="I37" i="9"/>
  <c r="J37" i="9"/>
  <c r="K37" i="9"/>
  <c r="L37" i="9"/>
  <c r="M37" i="9"/>
  <c r="N37" i="9"/>
  <c r="O37" i="9"/>
  <c r="P37" i="9"/>
  <c r="Q37" i="9"/>
  <c r="R37" i="9"/>
  <c r="S37" i="9"/>
  <c r="T37" i="9"/>
  <c r="U37" i="9"/>
  <c r="U61" i="9"/>
  <c r="T61" i="9"/>
  <c r="S61" i="9"/>
  <c r="R61" i="9"/>
  <c r="Q61" i="9"/>
  <c r="U52" i="9"/>
  <c r="T52" i="9"/>
  <c r="S52" i="9"/>
  <c r="R52" i="9"/>
  <c r="U38" i="9"/>
  <c r="T38" i="9"/>
  <c r="S38" i="9"/>
  <c r="R38" i="9"/>
  <c r="Q38" i="9"/>
  <c r="U18" i="9"/>
  <c r="T18" i="9"/>
  <c r="S18" i="9"/>
  <c r="R18" i="9"/>
  <c r="Q18" i="9"/>
  <c r="U10" i="9"/>
  <c r="T10" i="9"/>
  <c r="S10" i="9"/>
  <c r="R10" i="9"/>
  <c r="Q10" i="9"/>
  <c r="C61" i="9"/>
  <c r="D61" i="9"/>
  <c r="E61" i="9"/>
  <c r="F61" i="9"/>
  <c r="G61" i="9"/>
  <c r="H61" i="9"/>
  <c r="I61" i="9"/>
  <c r="J61" i="9"/>
  <c r="K61" i="9"/>
  <c r="L61" i="9"/>
  <c r="M61" i="9"/>
  <c r="N61" i="9"/>
  <c r="O61" i="9"/>
  <c r="P61" i="9"/>
  <c r="B61" i="9"/>
  <c r="B52" i="9"/>
  <c r="C52" i="9"/>
  <c r="D52" i="9"/>
  <c r="E52" i="9"/>
  <c r="F52" i="9"/>
  <c r="G52" i="9"/>
  <c r="H52" i="9"/>
  <c r="I52" i="9"/>
  <c r="J52" i="9"/>
  <c r="K52" i="9"/>
  <c r="L52" i="9"/>
  <c r="N52" i="9"/>
  <c r="O52" i="9"/>
  <c r="P52" i="9"/>
  <c r="B38" i="9"/>
  <c r="C18" i="9"/>
  <c r="D18" i="9"/>
  <c r="E18" i="9"/>
  <c r="F18" i="9"/>
  <c r="G18" i="9"/>
  <c r="H18" i="9"/>
  <c r="I18" i="9"/>
  <c r="J18" i="9"/>
  <c r="K18" i="9"/>
  <c r="L18" i="9"/>
  <c r="M18" i="9"/>
  <c r="N18" i="9"/>
  <c r="O18" i="9"/>
  <c r="P18" i="9"/>
  <c r="B18" i="9"/>
  <c r="B10" i="9"/>
  <c r="C10" i="9"/>
  <c r="C40" i="9" s="1"/>
  <c r="D10" i="9"/>
  <c r="D40" i="9" s="1"/>
  <c r="E10" i="9"/>
  <c r="E40" i="9" s="1"/>
  <c r="F10" i="9"/>
  <c r="F40" i="9" s="1"/>
  <c r="G10" i="9"/>
  <c r="G40" i="9" s="1"/>
  <c r="H10" i="9"/>
  <c r="H40" i="9" s="1"/>
  <c r="I10" i="9"/>
  <c r="I40" i="9" s="1"/>
  <c r="J10" i="9"/>
  <c r="J40" i="9" s="1"/>
  <c r="K10" i="9"/>
  <c r="K40" i="9" s="1"/>
  <c r="L10" i="9"/>
  <c r="L40" i="9" s="1"/>
  <c r="M10" i="9"/>
  <c r="M40" i="9" s="1"/>
  <c r="N10" i="9"/>
  <c r="N40" i="9" s="1"/>
  <c r="O10" i="9"/>
  <c r="O40" i="9" s="1"/>
  <c r="P10" i="9"/>
  <c r="P40" i="9" s="1"/>
  <c r="B40" i="9"/>
  <c r="C38" i="9"/>
  <c r="D38" i="9"/>
  <c r="E38" i="9"/>
  <c r="F38" i="9"/>
  <c r="G38" i="9"/>
  <c r="H38" i="9"/>
  <c r="I38" i="9"/>
  <c r="J38" i="9"/>
  <c r="K38" i="9"/>
  <c r="L38" i="9"/>
  <c r="M38" i="9"/>
  <c r="N38" i="9"/>
  <c r="O38" i="9"/>
  <c r="P38" i="9"/>
  <c r="C19" i="9"/>
  <c r="C41" i="9" s="1"/>
  <c r="D19" i="9"/>
  <c r="D41" i="9" s="1"/>
  <c r="E19" i="9"/>
  <c r="E41" i="9" s="1"/>
  <c r="F19" i="9"/>
  <c r="F41" i="9" s="1"/>
  <c r="G19" i="9"/>
  <c r="G41" i="9" s="1"/>
  <c r="H19" i="9"/>
  <c r="H41" i="9" s="1"/>
  <c r="I19" i="9"/>
  <c r="I41" i="9" s="1"/>
  <c r="J19" i="9"/>
  <c r="J41" i="9" s="1"/>
  <c r="K19" i="9"/>
  <c r="K41" i="9" s="1"/>
  <c r="L19" i="9"/>
  <c r="L41" i="9" s="1"/>
  <c r="M19" i="9"/>
  <c r="M41" i="9" s="1"/>
  <c r="N19" i="9"/>
  <c r="N41" i="9" s="1"/>
  <c r="O19" i="9"/>
  <c r="O41" i="9" s="1"/>
  <c r="P19" i="9"/>
  <c r="P41" i="9" s="1"/>
  <c r="B19" i="9"/>
  <c r="B171" i="9"/>
  <c r="C169" i="9"/>
  <c r="C166" i="9"/>
  <c r="S120" i="9"/>
  <c r="R120" i="9"/>
  <c r="Q120" i="9"/>
  <c r="P120" i="9"/>
  <c r="O120" i="9"/>
  <c r="N120" i="9"/>
  <c r="M120" i="9"/>
  <c r="L120" i="9"/>
  <c r="K120" i="9"/>
  <c r="J120" i="9"/>
  <c r="I120" i="9"/>
  <c r="H120" i="9"/>
  <c r="G120" i="9"/>
  <c r="G122" i="9" s="1"/>
  <c r="G124" i="9" s="1"/>
  <c r="F120" i="9"/>
  <c r="E120" i="9"/>
  <c r="D120" i="9"/>
  <c r="C120" i="9"/>
  <c r="B120" i="9"/>
  <c r="B122" i="9" s="1"/>
  <c r="B96" i="9"/>
  <c r="B101" i="9" s="1"/>
  <c r="B113" i="9" s="1"/>
  <c r="B116" i="9" s="1"/>
  <c r="C94" i="9"/>
  <c r="C99" i="9" s="1"/>
  <c r="C90" i="9"/>
  <c r="D90" i="9" s="1"/>
  <c r="E90" i="9" s="1"/>
  <c r="F90" i="9" s="1"/>
  <c r="G90" i="9" s="1"/>
  <c r="H90" i="9" s="1"/>
  <c r="I90" i="9" s="1"/>
  <c r="J90" i="9" s="1"/>
  <c r="K90" i="9" s="1"/>
  <c r="L90" i="9" s="1"/>
  <c r="M90" i="9" s="1"/>
  <c r="N90" i="9" s="1"/>
  <c r="O90" i="9" s="1"/>
  <c r="P90" i="9" s="1"/>
  <c r="Q90" i="9" s="1"/>
  <c r="R90" i="9" s="1"/>
  <c r="S90" i="9" s="1"/>
  <c r="V146" i="9" l="1"/>
  <c r="V159" i="9" s="1"/>
  <c r="V141" i="9"/>
  <c r="V132" i="9"/>
  <c r="V124" i="9"/>
  <c r="V130" i="9" s="1"/>
  <c r="U146" i="9"/>
  <c r="U159" i="9" s="1"/>
  <c r="U141" i="9"/>
  <c r="U132" i="9"/>
  <c r="U124" i="9"/>
  <c r="U130" i="9" s="1"/>
  <c r="T146" i="9"/>
  <c r="T159" i="9" s="1"/>
  <c r="T141" i="9"/>
  <c r="T132" i="9"/>
  <c r="T124" i="9"/>
  <c r="T130" i="9" s="1"/>
  <c r="B124" i="9"/>
  <c r="B130" i="9" s="1"/>
  <c r="B146" i="9"/>
  <c r="Q50" i="9"/>
  <c r="E138" i="9"/>
  <c r="Q51" i="9"/>
  <c r="E141" i="9"/>
  <c r="Q40" i="9"/>
  <c r="Q19" i="9"/>
  <c r="Q41" i="9" s="1"/>
  <c r="R40" i="9"/>
  <c r="R19" i="9"/>
  <c r="R41" i="9" s="1"/>
  <c r="S40" i="9"/>
  <c r="S19" i="9"/>
  <c r="S41" i="9" s="1"/>
  <c r="T40" i="9"/>
  <c r="T19" i="9"/>
  <c r="T41" i="9" s="1"/>
  <c r="U40" i="9"/>
  <c r="U19" i="9"/>
  <c r="U41" i="9" s="1"/>
  <c r="B41" i="9"/>
  <c r="C96" i="9"/>
  <c r="C101" i="9" s="1"/>
  <c r="D94" i="9"/>
  <c r="D99" i="9" s="1"/>
  <c r="B105" i="9"/>
  <c r="E166" i="9"/>
  <c r="D166" i="9"/>
  <c r="C171" i="9"/>
  <c r="D169" i="9"/>
  <c r="C32" i="3"/>
  <c r="D32" i="3"/>
  <c r="E32" i="3"/>
  <c r="F32" i="3"/>
  <c r="G32" i="3"/>
  <c r="H32" i="3"/>
  <c r="I32" i="3"/>
  <c r="J32" i="3"/>
  <c r="K32" i="3"/>
  <c r="L32" i="3"/>
  <c r="B32" i="3"/>
  <c r="B20" i="3"/>
  <c r="L26" i="3"/>
  <c r="C20" i="3"/>
  <c r="D20" i="3"/>
  <c r="E20" i="3"/>
  <c r="F20" i="3"/>
  <c r="G20" i="3"/>
  <c r="H20" i="3"/>
  <c r="I20" i="3"/>
  <c r="J20" i="3"/>
  <c r="K20" i="3"/>
  <c r="L20" i="3"/>
  <c r="G11" i="3"/>
  <c r="B11" i="3"/>
  <c r="G5" i="3"/>
  <c r="G6" i="3" s="1"/>
  <c r="B5" i="3"/>
  <c r="B6" i="3" s="1"/>
  <c r="C5" i="3"/>
  <c r="D5" i="3"/>
  <c r="E5" i="3"/>
  <c r="F5" i="3"/>
  <c r="H5" i="3"/>
  <c r="I5" i="3"/>
  <c r="I6" i="3" s="1"/>
  <c r="J5" i="3"/>
  <c r="J6" i="3" s="1"/>
  <c r="K5" i="3"/>
  <c r="L5" i="3"/>
  <c r="L6" i="3" s="1"/>
  <c r="D11" i="3"/>
  <c r="E11" i="3"/>
  <c r="F11" i="3"/>
  <c r="H11" i="3"/>
  <c r="I11" i="3"/>
  <c r="J11" i="3"/>
  <c r="K11" i="3"/>
  <c r="L11" i="3"/>
  <c r="C11" i="3"/>
  <c r="K6" i="3"/>
  <c r="D6" i="3"/>
  <c r="E6" i="3"/>
  <c r="F6" i="3"/>
  <c r="H6" i="3"/>
  <c r="M8" i="2"/>
  <c r="M5" i="2"/>
  <c r="T144" i="9" l="1"/>
  <c r="T135" i="9"/>
  <c r="T136" i="9" s="1"/>
  <c r="U144" i="9"/>
  <c r="U135" i="9"/>
  <c r="U136" i="9" s="1"/>
  <c r="V144" i="9"/>
  <c r="V135" i="9"/>
  <c r="V136" i="9" s="1"/>
  <c r="Q52" i="9"/>
  <c r="D171" i="9"/>
  <c r="E169" i="9"/>
  <c r="F166" i="9"/>
  <c r="B159" i="9"/>
  <c r="B132" i="9"/>
  <c r="B144" i="9"/>
  <c r="D96" i="9"/>
  <c r="E94" i="9"/>
  <c r="E99" i="9" s="1"/>
  <c r="B12" i="3"/>
  <c r="B22" i="3" s="1"/>
  <c r="B24" i="3" s="1"/>
  <c r="B26" i="3" s="1"/>
  <c r="G12" i="3"/>
  <c r="G22" i="3" s="1"/>
  <c r="G24" i="3" s="1"/>
  <c r="G26" i="3" s="1"/>
  <c r="F12" i="3"/>
  <c r="F22" i="3" s="1"/>
  <c r="F24" i="3" s="1"/>
  <c r="F26" i="3" s="1"/>
  <c r="H12" i="3"/>
  <c r="H22" i="3" s="1"/>
  <c r="H24" i="3" s="1"/>
  <c r="H26" i="3" s="1"/>
  <c r="L12" i="3"/>
  <c r="L22" i="3" s="1"/>
  <c r="L24" i="3" s="1"/>
  <c r="K12" i="3"/>
  <c r="K22" i="3" s="1"/>
  <c r="K24" i="3" s="1"/>
  <c r="K26" i="3" s="1"/>
  <c r="J12" i="3"/>
  <c r="J22" i="3" s="1"/>
  <c r="J24" i="3" s="1"/>
  <c r="J26" i="3" s="1"/>
  <c r="I12" i="3"/>
  <c r="I22" i="3" s="1"/>
  <c r="I24" i="3" s="1"/>
  <c r="I26" i="3" s="1"/>
  <c r="E12" i="3"/>
  <c r="E22" i="3" s="1"/>
  <c r="E24" i="3" s="1"/>
  <c r="E26" i="3" s="1"/>
  <c r="D12" i="3"/>
  <c r="D22" i="3" s="1"/>
  <c r="D24" i="3" s="1"/>
  <c r="D26" i="3" s="1"/>
  <c r="C12" i="3"/>
  <c r="C22" i="3" s="1"/>
  <c r="C24" i="3" s="1"/>
  <c r="C26" i="3" s="1"/>
  <c r="C6" i="3"/>
  <c r="V156" i="9" l="1"/>
  <c r="V149" i="9"/>
  <c r="V157" i="9" s="1"/>
  <c r="U156" i="9"/>
  <c r="U149" i="9"/>
  <c r="U157" i="9" s="1"/>
  <c r="T156" i="9"/>
  <c r="T149" i="9"/>
  <c r="T157" i="9" s="1"/>
  <c r="E96" i="9"/>
  <c r="F94" i="9"/>
  <c r="F99" i="9" s="1"/>
  <c r="B135" i="9"/>
  <c r="B136" i="9" s="1"/>
  <c r="G166" i="9"/>
  <c r="E171" i="9"/>
  <c r="F169" i="9"/>
  <c r="T162" i="9" l="1"/>
  <c r="T167" i="9" s="1"/>
  <c r="T172" i="9" s="1"/>
  <c r="U162" i="9"/>
  <c r="U167" i="9" s="1"/>
  <c r="U172" i="9" s="1"/>
  <c r="V162" i="9"/>
  <c r="V167" i="9" s="1"/>
  <c r="V172" i="9" s="1"/>
  <c r="F171" i="9"/>
  <c r="G169" i="9"/>
  <c r="H166" i="9"/>
  <c r="B156" i="9"/>
  <c r="B149" i="9"/>
  <c r="B157" i="9" s="1"/>
  <c r="F96" i="9"/>
  <c r="G94" i="9"/>
  <c r="G99" i="9" s="1"/>
  <c r="G96" i="9" l="1"/>
  <c r="H94" i="9"/>
  <c r="H99" i="9" s="1"/>
  <c r="B162" i="9"/>
  <c r="B167" i="9" s="1"/>
  <c r="B172" i="9" s="1"/>
  <c r="I166" i="9"/>
  <c r="G171" i="9"/>
  <c r="H169" i="9"/>
  <c r="H171" i="9" l="1"/>
  <c r="I169" i="9"/>
  <c r="J166" i="9"/>
  <c r="H96" i="9"/>
  <c r="I94" i="9"/>
  <c r="I99" i="9" s="1"/>
  <c r="I96" i="9" l="1"/>
  <c r="J94" i="9"/>
  <c r="J99" i="9" s="1"/>
  <c r="K166" i="9"/>
  <c r="I171" i="9"/>
  <c r="J169" i="9"/>
  <c r="J171" i="9" l="1"/>
  <c r="K169" i="9"/>
  <c r="L166" i="9"/>
  <c r="J96" i="9"/>
  <c r="K94" i="9"/>
  <c r="K99" i="9" s="1"/>
  <c r="K96" i="9" l="1"/>
  <c r="L94" i="9"/>
  <c r="L99" i="9" s="1"/>
  <c r="M166" i="9"/>
  <c r="K171" i="9"/>
  <c r="L169" i="9"/>
  <c r="L171" i="9" l="1"/>
  <c r="M169" i="9"/>
  <c r="N166" i="9"/>
  <c r="L96" i="9"/>
  <c r="M94" i="9"/>
  <c r="M99" i="9" s="1"/>
  <c r="M96" i="9" l="1"/>
  <c r="N94" i="9"/>
  <c r="N99" i="9" s="1"/>
  <c r="O166" i="9"/>
  <c r="M171" i="9"/>
  <c r="N169" i="9"/>
  <c r="N171" i="9" l="1"/>
  <c r="O169" i="9"/>
  <c r="P166" i="9"/>
  <c r="N96" i="9"/>
  <c r="O94" i="9"/>
  <c r="O99" i="9" s="1"/>
  <c r="O96" i="9" l="1"/>
  <c r="P94" i="9"/>
  <c r="P99" i="9" s="1"/>
  <c r="Q166" i="9"/>
  <c r="O171" i="9"/>
  <c r="P169" i="9"/>
  <c r="P171" i="9" l="1"/>
  <c r="Q169" i="9"/>
  <c r="R166" i="9"/>
  <c r="P96" i="9"/>
  <c r="Q94" i="9"/>
  <c r="Q99" i="9" s="1"/>
  <c r="Q96" i="9" l="1"/>
  <c r="R94" i="9"/>
  <c r="R99" i="9" s="1"/>
  <c r="S166" i="9"/>
  <c r="Q171" i="9"/>
  <c r="R169" i="9"/>
  <c r="R171" i="9" l="1"/>
  <c r="S169" i="9"/>
  <c r="S171" i="9" s="1"/>
  <c r="R96" i="9"/>
  <c r="S94" i="9"/>
  <c r="S99" i="9" s="1"/>
  <c r="S96" i="9" l="1"/>
  <c r="C103" i="9"/>
  <c r="C107" i="9" s="1"/>
  <c r="C109" i="9" s="1"/>
  <c r="C113" i="9"/>
  <c r="C116" i="9"/>
  <c r="C122" i="9" s="1"/>
  <c r="C124" i="9"/>
  <c r="C130" i="9"/>
  <c r="C146" i="9" l="1"/>
  <c r="C159" i="9" s="1"/>
  <c r="C132" i="9"/>
  <c r="C105" i="9"/>
  <c r="C144" i="9" l="1"/>
  <c r="C135" i="9"/>
  <c r="C136" i="9" s="1"/>
  <c r="C149" i="9" l="1"/>
  <c r="C157" i="9" s="1"/>
  <c r="C156" i="9"/>
  <c r="C162" i="9" s="1"/>
  <c r="C167" i="9" s="1"/>
  <c r="C172" i="9" s="1"/>
  <c r="S103" i="9"/>
  <c r="S107" i="9" s="1"/>
  <c r="S109" i="9" s="1"/>
  <c r="S101" i="9"/>
  <c r="R103" i="9"/>
  <c r="R107" i="9" s="1"/>
  <c r="R109" i="9" s="1"/>
  <c r="R101" i="9"/>
  <c r="Q103" i="9"/>
  <c r="Q107" i="9" s="1"/>
  <c r="Q109" i="9" s="1"/>
  <c r="Q101" i="9"/>
  <c r="P103" i="9"/>
  <c r="P107" i="9" s="1"/>
  <c r="P109" i="9" s="1"/>
  <c r="P101" i="9"/>
  <c r="O103" i="9"/>
  <c r="O107" i="9" s="1"/>
  <c r="O109" i="9" s="1"/>
  <c r="O101" i="9"/>
  <c r="N103" i="9"/>
  <c r="N107" i="9" s="1"/>
  <c r="N109" i="9" s="1"/>
  <c r="N101" i="9"/>
  <c r="M103" i="9"/>
  <c r="M107" i="9" s="1"/>
  <c r="M109" i="9" s="1"/>
  <c r="M101" i="9"/>
  <c r="L103" i="9"/>
  <c r="L107" i="9" s="1"/>
  <c r="L109" i="9" s="1"/>
  <c r="L101" i="9"/>
  <c r="K103" i="9"/>
  <c r="K107" i="9" s="1"/>
  <c r="K109" i="9" s="1"/>
  <c r="K101" i="9"/>
  <c r="J103" i="9"/>
  <c r="J107" i="9" s="1"/>
  <c r="J109" i="9" s="1"/>
  <c r="J101" i="9"/>
  <c r="I103" i="9"/>
  <c r="I107" i="9" s="1"/>
  <c r="I109" i="9" s="1"/>
  <c r="I101" i="9"/>
  <c r="H103" i="9"/>
  <c r="H107" i="9" s="1"/>
  <c r="H109" i="9" s="1"/>
  <c r="H101" i="9"/>
  <c r="G103" i="9"/>
  <c r="G107" i="9" s="1"/>
  <c r="G109" i="9" s="1"/>
  <c r="G101" i="9"/>
  <c r="F103" i="9"/>
  <c r="F107" i="9" s="1"/>
  <c r="F109" i="9" s="1"/>
  <c r="F101" i="9"/>
  <c r="E103" i="9"/>
  <c r="E107" i="9" s="1"/>
  <c r="E109" i="9" s="1"/>
  <c r="E101" i="9"/>
  <c r="D103" i="9"/>
  <c r="D107" i="9" s="1"/>
  <c r="D109" i="9" s="1"/>
  <c r="D101" i="9"/>
  <c r="D113" i="9" s="1"/>
  <c r="D105" i="9" l="1"/>
  <c r="D116" i="9"/>
  <c r="D122" i="9" s="1"/>
  <c r="E105" i="9"/>
  <c r="E113" i="9"/>
  <c r="E116" i="9" s="1"/>
  <c r="E122" i="9" s="1"/>
  <c r="F105" i="9"/>
  <c r="F113" i="9"/>
  <c r="F116" i="9" s="1"/>
  <c r="F122" i="9" s="1"/>
  <c r="F124" i="9" s="1"/>
  <c r="G105" i="9"/>
  <c r="G113" i="9"/>
  <c r="G116" i="9" s="1"/>
  <c r="H105" i="9"/>
  <c r="H113" i="9"/>
  <c r="H116" i="9" s="1"/>
  <c r="H122" i="9" s="1"/>
  <c r="I105" i="9"/>
  <c r="I113" i="9"/>
  <c r="I116" i="9" s="1"/>
  <c r="I122" i="9" s="1"/>
  <c r="J105" i="9"/>
  <c r="J113" i="9"/>
  <c r="J116" i="9" s="1"/>
  <c r="J122" i="9" s="1"/>
  <c r="K105" i="9"/>
  <c r="K113" i="9"/>
  <c r="K116" i="9" s="1"/>
  <c r="K122" i="9" s="1"/>
  <c r="L105" i="9"/>
  <c r="L113" i="9"/>
  <c r="L116" i="9" s="1"/>
  <c r="L122" i="9" s="1"/>
  <c r="M105" i="9"/>
  <c r="M113" i="9"/>
  <c r="M116" i="9" s="1"/>
  <c r="M122" i="9" s="1"/>
  <c r="N105" i="9"/>
  <c r="N113" i="9"/>
  <c r="N116" i="9" s="1"/>
  <c r="N122" i="9" s="1"/>
  <c r="O105" i="9"/>
  <c r="O113" i="9"/>
  <c r="O116" i="9" s="1"/>
  <c r="O122" i="9" s="1"/>
  <c r="P105" i="9"/>
  <c r="P113" i="9"/>
  <c r="P116" i="9" s="1"/>
  <c r="P122" i="9" s="1"/>
  <c r="Q105" i="9"/>
  <c r="Q113" i="9"/>
  <c r="Q116" i="9" s="1"/>
  <c r="Q122" i="9" s="1"/>
  <c r="R105" i="9"/>
  <c r="R113" i="9"/>
  <c r="R116" i="9" s="1"/>
  <c r="R122" i="9" s="1"/>
  <c r="S105" i="9"/>
  <c r="S113" i="9"/>
  <c r="S116" i="9" s="1"/>
  <c r="S122" i="9" s="1"/>
  <c r="S132" i="9" s="1"/>
  <c r="G141" i="9" l="1"/>
  <c r="G132" i="9"/>
  <c r="S124" i="9"/>
  <c r="S130" i="9" s="1"/>
  <c r="S141" i="9"/>
  <c r="S146" i="9"/>
  <c r="S159" i="9" s="1"/>
  <c r="R124" i="9"/>
  <c r="R130" i="9" s="1"/>
  <c r="R132" i="9"/>
  <c r="R141" i="9"/>
  <c r="R146" i="9"/>
  <c r="R159" i="9" s="1"/>
  <c r="Q124" i="9"/>
  <c r="Q130" i="9" s="1"/>
  <c r="Q132" i="9"/>
  <c r="Q141" i="9"/>
  <c r="Q146" i="9"/>
  <c r="Q159" i="9" s="1"/>
  <c r="P124" i="9"/>
  <c r="P130" i="9" s="1"/>
  <c r="P132" i="9"/>
  <c r="P141" i="9"/>
  <c r="P146" i="9"/>
  <c r="P159" i="9" s="1"/>
  <c r="O124" i="9"/>
  <c r="O130" i="9" s="1"/>
  <c r="O132" i="9"/>
  <c r="O141" i="9"/>
  <c r="O146" i="9"/>
  <c r="O159" i="9" s="1"/>
  <c r="N124" i="9"/>
  <c r="N130" i="9" s="1"/>
  <c r="N132" i="9"/>
  <c r="N141" i="9"/>
  <c r="N146" i="9"/>
  <c r="N159" i="9" s="1"/>
  <c r="M124" i="9"/>
  <c r="M130" i="9" s="1"/>
  <c r="M132" i="9"/>
  <c r="M141" i="9"/>
  <c r="M146" i="9"/>
  <c r="M159" i="9" s="1"/>
  <c r="L124" i="9"/>
  <c r="L130" i="9" s="1"/>
  <c r="L132" i="9"/>
  <c r="L141" i="9"/>
  <c r="L146" i="9"/>
  <c r="L159" i="9" s="1"/>
  <c r="K124" i="9"/>
  <c r="K130" i="9" s="1"/>
  <c r="K132" i="9"/>
  <c r="K141" i="9"/>
  <c r="K146" i="9"/>
  <c r="K159" i="9" s="1"/>
  <c r="J124" i="9"/>
  <c r="J130" i="9" s="1"/>
  <c r="J132" i="9"/>
  <c r="J141" i="9"/>
  <c r="J146" i="9"/>
  <c r="J159" i="9" s="1"/>
  <c r="I124" i="9"/>
  <c r="I130" i="9" s="1"/>
  <c r="I132" i="9"/>
  <c r="I141" i="9"/>
  <c r="I146" i="9"/>
  <c r="I159" i="9" s="1"/>
  <c r="H124" i="9"/>
  <c r="H130" i="9" s="1"/>
  <c r="H132" i="9"/>
  <c r="H141" i="9"/>
  <c r="H146" i="9"/>
  <c r="H159" i="9" s="1"/>
  <c r="G130" i="9"/>
  <c r="G146" i="9"/>
  <c r="G159" i="9" s="1"/>
  <c r="F130" i="9"/>
  <c r="F132" i="9"/>
  <c r="F146" i="9"/>
  <c r="F159" i="9" s="1"/>
  <c r="E124" i="9"/>
  <c r="E130" i="9" s="1"/>
  <c r="E132" i="9"/>
  <c r="E146" i="9"/>
  <c r="E159" i="9" s="1"/>
  <c r="D124" i="9"/>
  <c r="D130" i="9" s="1"/>
  <c r="D132" i="9"/>
  <c r="D146" i="9"/>
  <c r="D159" i="9" s="1"/>
  <c r="D144" i="9" l="1"/>
  <c r="D135" i="9"/>
  <c r="D136" i="9" s="1"/>
  <c r="E144" i="9"/>
  <c r="E135" i="9"/>
  <c r="E136" i="9" s="1"/>
  <c r="F144" i="9"/>
  <c r="F135" i="9"/>
  <c r="F136" i="9" s="1"/>
  <c r="G144" i="9"/>
  <c r="G149" i="9" s="1"/>
  <c r="G135" i="9"/>
  <c r="G136" i="9" s="1"/>
  <c r="H144" i="9"/>
  <c r="H135" i="9"/>
  <c r="H136" i="9" s="1"/>
  <c r="I144" i="9"/>
  <c r="I135" i="9"/>
  <c r="I136" i="9" s="1"/>
  <c r="J144" i="9"/>
  <c r="J135" i="9"/>
  <c r="J136" i="9" s="1"/>
  <c r="K144" i="9"/>
  <c r="K135" i="9"/>
  <c r="K136" i="9" s="1"/>
  <c r="L144" i="9"/>
  <c r="L135" i="9"/>
  <c r="L136" i="9" s="1"/>
  <c r="M144" i="9"/>
  <c r="M135" i="9"/>
  <c r="M136" i="9" s="1"/>
  <c r="N144" i="9"/>
  <c r="N135" i="9"/>
  <c r="N136" i="9" s="1"/>
  <c r="O144" i="9"/>
  <c r="O135" i="9"/>
  <c r="O136" i="9" s="1"/>
  <c r="P144" i="9"/>
  <c r="P135" i="9"/>
  <c r="P136" i="9" s="1"/>
  <c r="Q144" i="9"/>
  <c r="Q135" i="9"/>
  <c r="Q136" i="9" s="1"/>
  <c r="R144" i="9"/>
  <c r="R135" i="9"/>
  <c r="R136" i="9" s="1"/>
  <c r="S144" i="9"/>
  <c r="S135" i="9"/>
  <c r="S136" i="9" s="1"/>
  <c r="S156" i="9" l="1"/>
  <c r="S149" i="9"/>
  <c r="S157" i="9" s="1"/>
  <c r="R156" i="9"/>
  <c r="R149" i="9"/>
  <c r="R157" i="9" s="1"/>
  <c r="Q156" i="9"/>
  <c r="Q149" i="9"/>
  <c r="Q157" i="9" s="1"/>
  <c r="P156" i="9"/>
  <c r="P149" i="9"/>
  <c r="P157" i="9" s="1"/>
  <c r="O156" i="9"/>
  <c r="O149" i="9"/>
  <c r="O157" i="9" s="1"/>
  <c r="N156" i="9"/>
  <c r="N149" i="9"/>
  <c r="N157" i="9" s="1"/>
  <c r="M156" i="9"/>
  <c r="M149" i="9"/>
  <c r="M157" i="9" s="1"/>
  <c r="L156" i="9"/>
  <c r="L149" i="9"/>
  <c r="L157" i="9" s="1"/>
  <c r="K156" i="9"/>
  <c r="K149" i="9"/>
  <c r="K157" i="9" s="1"/>
  <c r="J156" i="9"/>
  <c r="J149" i="9"/>
  <c r="J157" i="9" s="1"/>
  <c r="I156" i="9"/>
  <c r="I149" i="9"/>
  <c r="I157" i="9" s="1"/>
  <c r="H156" i="9"/>
  <c r="H149" i="9"/>
  <c r="H157" i="9" s="1"/>
  <c r="G156" i="9"/>
  <c r="G157" i="9"/>
  <c r="F156" i="9"/>
  <c r="F149" i="9"/>
  <c r="F157" i="9" s="1"/>
  <c r="E156" i="9"/>
  <c r="E149" i="9"/>
  <c r="E157" i="9" s="1"/>
  <c r="D156" i="9"/>
  <c r="D149" i="9"/>
  <c r="D157" i="9" s="1"/>
  <c r="D162" i="9" l="1"/>
  <c r="D167" i="9" s="1"/>
  <c r="D172" i="9" s="1"/>
  <c r="E162" i="9"/>
  <c r="E167" i="9" s="1"/>
  <c r="E172" i="9" s="1"/>
  <c r="F162" i="9"/>
  <c r="F167" i="9" s="1"/>
  <c r="F172" i="9" s="1"/>
  <c r="G162" i="9"/>
  <c r="G167" i="9" s="1"/>
  <c r="G172" i="9" s="1"/>
  <c r="H162" i="9"/>
  <c r="H167" i="9" s="1"/>
  <c r="H172" i="9" s="1"/>
  <c r="I162" i="9"/>
  <c r="I167" i="9" s="1"/>
  <c r="I172" i="9" s="1"/>
  <c r="J162" i="9"/>
  <c r="J167" i="9" s="1"/>
  <c r="J172" i="9" s="1"/>
  <c r="K162" i="9"/>
  <c r="K167" i="9" s="1"/>
  <c r="K172" i="9" s="1"/>
  <c r="L162" i="9"/>
  <c r="L167" i="9" s="1"/>
  <c r="L172" i="9" s="1"/>
  <c r="M162" i="9"/>
  <c r="M167" i="9" s="1"/>
  <c r="M172" i="9" s="1"/>
  <c r="N162" i="9"/>
  <c r="N167" i="9" s="1"/>
  <c r="N172" i="9" s="1"/>
  <c r="O162" i="9"/>
  <c r="O167" i="9" s="1"/>
  <c r="O172" i="9" s="1"/>
  <c r="P162" i="9"/>
  <c r="P167" i="9" s="1"/>
  <c r="P172" i="9" s="1"/>
  <c r="Q162" i="9"/>
  <c r="Q167" i="9" s="1"/>
  <c r="Q172" i="9" s="1"/>
  <c r="R162" i="9"/>
  <c r="R167" i="9" s="1"/>
  <c r="R172" i="9" s="1"/>
  <c r="S162" i="9"/>
  <c r="S167" i="9" s="1"/>
  <c r="S172" i="9" s="1"/>
  <c r="B178" i="9" l="1"/>
  <c r="B182" i="9" s="1"/>
  <c r="B184"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tc={D00F8424-D071-4CC1-B0EC-C91FA7A637F7}</author>
  </authors>
  <commentList>
    <comment ref="C17" authorId="0" shapeId="0" xr:uid="{D00F8424-D071-4CC1-B0EC-C91FA7A637F7}">
      <text>
        <t>[Threaded comment]
Your version of Excel allows you to read this threaded comment; however, any edits to it will get removed if the file is opened in a newer version of Excel. Learn more: https://go.microsoft.com/fwlink/?linkid=870924
Comment:
    Rafael essaye d'en savoir + sur l'importance de ces désignations pour la drug (ce que cela signifie)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Matteo Doye</author>
  </authors>
  <commentList>
    <comment ref="G87" authorId="0" shapeId="0" xr:uid="{AAC1C21B-8559-4940-AFFE-4A59E7C6E6F0}">
      <text>
        <r>
          <rPr>
            <b/>
            <sz val="11"/>
            <color indexed="81"/>
            <rFont val="Tahoma"/>
            <family val="2"/>
          </rPr>
          <t>Matteo Doye:</t>
        </r>
        <r>
          <rPr>
            <sz val="11"/>
            <color indexed="81"/>
            <rFont val="Tahoma"/>
            <family val="2"/>
          </rPr>
          <t xml:space="preserve">
QUILT 2.005 – BCG-Naïve
N-803 has been awarded Fast Track designation by the FDA for the treatment of BCG-naïve NMIBC CIS. We are currently enrolling patients in our Phase 2b blinded, randomized, two-cohort, open-label, multi-center trial of intravesical BCG plus Anktiva versus BCG alone, in BCG naïve patients with high-grade NMIBC CIS (Cohort A) and NMIBC papillary (Cohort B). Planned enrollment for Cohort A (CIS) and Cohort B (papillary) is 366 and 230 patients, respectively.</t>
        </r>
      </text>
    </comment>
    <comment ref="G93" authorId="0" shapeId="0" xr:uid="{E1E93B12-DD47-4995-9342-987429553340}">
      <text>
        <r>
          <rPr>
            <b/>
            <sz val="11"/>
            <color indexed="81"/>
            <rFont val="Tahoma"/>
            <family val="2"/>
          </rPr>
          <t>Matteo Doye:</t>
        </r>
        <r>
          <rPr>
            <sz val="11"/>
            <color indexed="81"/>
            <rFont val="Tahoma"/>
            <family val="2"/>
          </rPr>
          <t xml:space="preserve">
QUILT 3.032 – BCG-Unresponsive Non-Muscle Invasive Bladder Cancer Papillary
In our Phase 2, open-label multi-center trial of BCG-unresponsive high grade NMIBC papillary patients (Cohort B), the patients are receiving BCG plus N-803 weekly for six consecutive weeks during induction. The patients also receive additional treatment including three weekly maintenance instillations every three months for up to 12 months and then every nine months for up to 24 months. The primary endpoint of the trial is a 12-month disease free rate greater than or equal to 30% and the lower bound of the 95% confidence interval must be greater than or equal to 20% for success. To meet the primary endpoint, 24 out of 80 patients must be disease free at 12 months.
A data cutoff occurred in January 2022, which provided a median follow-up in Cohort B of approximately 21 months. Data as published in NEJM Evidence in November 2022 showed a 12-month disease-free survival rate of 55% (95% CI: 42.0, 66.8), with median disease-free survival of 19.3 months (95% CI: 7.4, [upper bound not reached]). At the cutoff date 67 of 72 patients, 93.1%, had not progressed to radical cystectomy and the 24-month disease-free survival rate was 97.7%.</t>
        </r>
      </text>
    </comment>
    <comment ref="G96" authorId="0" shapeId="0" xr:uid="{20A05F8C-70F5-48A6-8A12-AC10B1B72DCF}">
      <text>
        <r>
          <rPr>
            <b/>
            <sz val="11"/>
            <color indexed="81"/>
            <rFont val="Tahoma"/>
            <family val="2"/>
          </rPr>
          <t>Matteo Doye:</t>
        </r>
        <r>
          <rPr>
            <sz val="11"/>
            <color indexed="81"/>
            <rFont val="Tahoma"/>
            <family val="2"/>
          </rPr>
          <t xml:space="preserve">
QUILT 3.032 – BCG-Unresponsive Non-Muscle Invasive Bladder Cancer Carcinoma In Situ (CIS)
In our Phase 2/3 open-label multi-center trial of BCG-unresponsive high grade NMIBC patients, the patients are receiving BCG plus Anktiva weekly for six consecutive weeks during induction. The patients also receive additional treatment including three weekly maintenance instillations every three months for up to 12 months and then at month 18.
The primary endpoint of the BCG-unresponsive NMIBC CIS trial is a CR rate at any time equal to or greater than 30% and the lower bound of the 95% confidence interval must be greater than or equal to 20% for success. Complete response, or the disappearance of measurable disease in response to treatment, is evaluated at three months or six months following initial administration of BCG plus Anktiva (and every three months thereafter until 24 months). This endpoint would be achieved once at least 24 of the 80 patients in the trial achieve complete response.
A data cutoff occurred in January 2022, which provided a median follow-up in Cohort A of approximately 24 months. Data as published in NEJM Evidence in November 2022 showed a complete response in 58 of 82 patients with a 71% CR rate (95% CI: 59.6, 80.3) and a median duration of CR of 26.6 months (95% CI: 9.9, [upper bound not reached]). At 24 months in patients with complete response, the probability of avoiding cystectomy and disease-specific survival was 91.4% and 100%, respectively. Also at 24 months in all patients in Cohort A, the probability of avoiding cystectomy and of disease-specific survival was 84.1% and 100%, respectively.
In May 2022, we announced the submission of a BLA to the FDA for our product candidate, Anktiva in combination with BCG for the treatment of patients with BCG-unresponsive NMIBC with CIS with or without Ta or T1 disease. In July 2022, we announced that the FDA had accepted our BLA for review and set a target PDUFA action date of May 23, 2023.</t>
        </r>
      </text>
    </comment>
  </commentList>
</comments>
</file>

<file path=xl/sharedStrings.xml><?xml version="1.0" encoding="utf-8"?>
<sst xmlns="http://schemas.openxmlformats.org/spreadsheetml/2006/main" count="600" uniqueCount="459">
  <si>
    <t>Main</t>
  </si>
  <si>
    <t>Date: 26/03/2024</t>
  </si>
  <si>
    <t>Name</t>
  </si>
  <si>
    <t>Indication</t>
  </si>
  <si>
    <t>Phase</t>
  </si>
  <si>
    <t>Economics</t>
  </si>
  <si>
    <t>MOA</t>
  </si>
  <si>
    <t>IP</t>
  </si>
  <si>
    <t>Price</t>
  </si>
  <si>
    <t>Anktiva</t>
  </si>
  <si>
    <t xml:space="preserve">BCG-Unresponsive Bladder Cancer Carcinoma </t>
  </si>
  <si>
    <t>PDUFA</t>
  </si>
  <si>
    <t>Shares</t>
  </si>
  <si>
    <t>MC</t>
  </si>
  <si>
    <t>Cash</t>
  </si>
  <si>
    <t>Debt</t>
  </si>
  <si>
    <t>EV</t>
  </si>
  <si>
    <t>Safe Bet: success</t>
  </si>
  <si>
    <t>HQ San-diego USA, has 5 other implementation in USA</t>
  </si>
  <si>
    <t>N-803 has BTD (Breakthrough Therapy Designation) and FTD (Fast Track Designation) designations</t>
  </si>
  <si>
    <t>Treat Bladder Cancer</t>
  </si>
  <si>
    <t>BLA (Biologics License Applications)</t>
  </si>
  <si>
    <r>
      <t xml:space="preserve">PDUFA </t>
    </r>
    <r>
      <rPr>
        <b/>
        <sz val="13"/>
        <color theme="1"/>
        <rFont val="Arial"/>
        <family val="2"/>
      </rPr>
      <t>23/04/2024</t>
    </r>
  </si>
  <si>
    <t xml:space="preserve">targets patients with non-muscle-invasive bladder cancer (NMIBC), specifically those who are BCG-unresponsive. N-803 in combination with Bacillus Calmette-Guérin (BCG) aims to induce trained innate immune memory, enhancing the immune response against bladder cancer cells. </t>
  </si>
  <si>
    <t>Most low-grade NMIBC are likely to recur but very rarely progress.</t>
  </si>
  <si>
    <t>At the other end of the spectrum, failure to respond to BCG in high-risk T1 bladder cancer and/or carcinoma in situ (CIS or TIS) is more problematic, since these tumours often progress to muscle invasion</t>
  </si>
  <si>
    <t>80% of new diagnosed bladder cancers are NMIBC</t>
  </si>
  <si>
    <t>Q122</t>
  </si>
  <si>
    <t>Q222</t>
  </si>
  <si>
    <t>Q322</t>
  </si>
  <si>
    <t>Q422</t>
  </si>
  <si>
    <t>Q123</t>
  </si>
  <si>
    <t>Q223</t>
  </si>
  <si>
    <t>Q323</t>
  </si>
  <si>
    <t>Q423</t>
  </si>
  <si>
    <t>Revenue</t>
  </si>
  <si>
    <t>COSG</t>
  </si>
  <si>
    <t>Gross Profit</t>
  </si>
  <si>
    <t>Gross Margin</t>
  </si>
  <si>
    <t>R&amp;D</t>
  </si>
  <si>
    <t>SM&amp;A</t>
  </si>
  <si>
    <t>Impairement of intengible assets</t>
  </si>
  <si>
    <t>OpEX</t>
  </si>
  <si>
    <t>OpInc</t>
  </si>
  <si>
    <t>Interest and investment income</t>
  </si>
  <si>
    <t>Interest and expense</t>
  </si>
  <si>
    <t>Loss on equity method investment</t>
  </si>
  <si>
    <t>Change in fair value of warrant liabilities</t>
  </si>
  <si>
    <t>Change in fair value of related party convertible note</t>
  </si>
  <si>
    <t>Other income</t>
  </si>
  <si>
    <t>Total Others</t>
  </si>
  <si>
    <t>PreTax</t>
  </si>
  <si>
    <t>Taxes/Benefits</t>
  </si>
  <si>
    <t>Net Income attribuable to non controlling interest</t>
  </si>
  <si>
    <t>EPS</t>
  </si>
  <si>
    <t>OCF</t>
  </si>
  <si>
    <t>CapEx</t>
  </si>
  <si>
    <t>FCF</t>
  </si>
  <si>
    <t>Q119</t>
  </si>
  <si>
    <t>Q219</t>
  </si>
  <si>
    <t>Q319</t>
  </si>
  <si>
    <t>Q419</t>
  </si>
  <si>
    <t>Q120</t>
  </si>
  <si>
    <t>Q220</t>
  </si>
  <si>
    <t>Q320</t>
  </si>
  <si>
    <t>Q420</t>
  </si>
  <si>
    <t>Q121</t>
  </si>
  <si>
    <t>Q221</t>
  </si>
  <si>
    <t>Q321</t>
  </si>
  <si>
    <t>Q421</t>
  </si>
  <si>
    <t>Balance Sheets</t>
  </si>
  <si>
    <t>Current Assets</t>
  </si>
  <si>
    <t>Cash and Equivalents</t>
  </si>
  <si>
    <t>Marketable Securities</t>
  </si>
  <si>
    <t>Due From Related Parties</t>
  </si>
  <si>
    <t>Prepaid expenses and other current assets (including amounts with related parties</t>
  </si>
  <si>
    <t>Total Current Assets</t>
  </si>
  <si>
    <t>Non-Current Assets</t>
  </si>
  <si>
    <t>Property, plant and equipment</t>
  </si>
  <si>
    <t>Intangible assets</t>
  </si>
  <si>
    <t>Convertible Note receivable</t>
  </si>
  <si>
    <t xml:space="preserve">Operating lease right of use assets </t>
  </si>
  <si>
    <t>Others</t>
  </si>
  <si>
    <t>Total Non-Current Assets</t>
  </si>
  <si>
    <t>Total Assets</t>
  </si>
  <si>
    <t>Current Liabilities</t>
  </si>
  <si>
    <t>Account Payable</t>
  </si>
  <si>
    <t>Accrued expense and others liabilities</t>
  </si>
  <si>
    <t>Related party promissory notes</t>
  </si>
  <si>
    <t>Related party convertible notes payable at fair value</t>
  </si>
  <si>
    <t>Due to related parties</t>
  </si>
  <si>
    <t>Operating lease liabilities</t>
  </si>
  <si>
    <t>Total current liabilities</t>
  </si>
  <si>
    <t>Non-Current Liabilities</t>
  </si>
  <si>
    <t>Related -party promissory notes less current portion</t>
  </si>
  <si>
    <t>Related party convertible notes and accrued interest</t>
  </si>
  <si>
    <t>Derivatives liabilities</t>
  </si>
  <si>
    <t>Warrant liabilities</t>
  </si>
  <si>
    <t>Total Non-Current Liabilities</t>
  </si>
  <si>
    <t>Total Liabilities</t>
  </si>
  <si>
    <t>Net Working Capital</t>
  </si>
  <si>
    <t>Shareholder's Equity</t>
  </si>
  <si>
    <t>P/B</t>
  </si>
  <si>
    <t>Statement of Operation</t>
  </si>
  <si>
    <t>Operating Expenses</t>
  </si>
  <si>
    <t>Cash Flow</t>
  </si>
  <si>
    <t>Year</t>
  </si>
  <si>
    <t>Revenue Build</t>
  </si>
  <si>
    <t>US Population</t>
  </si>
  <si>
    <t>% Growth</t>
  </si>
  <si>
    <t>Us Population with Insurance</t>
  </si>
  <si>
    <t>% of US population with insurance</t>
  </si>
  <si>
    <t>US Population with Target Disease (eg bladder cancer)</t>
  </si>
  <si>
    <t>% US Population with Target Disease</t>
  </si>
  <si>
    <t>Insured Us pop w/ Target Disease (eg breast cancer)</t>
  </si>
  <si>
    <t>Patients with criteria (Non muscle invasive bladder cancer (NMIBC)</t>
  </si>
  <si>
    <t>% Patients with (NMIBC)</t>
  </si>
  <si>
    <t>Insured Patients with NMIBC</t>
  </si>
  <si>
    <t>Patients (unresponsive to BCG treatment)</t>
  </si>
  <si>
    <t xml:space="preserve">% Patients (unresponsive to BCG treatment) </t>
  </si>
  <si>
    <t>Insured Patients (unresponsive to BCG treatment)</t>
  </si>
  <si>
    <t>% adherence to treatment</t>
  </si>
  <si>
    <t>Total eligle patients</t>
  </si>
  <si>
    <t>Penetration (% of eligible patients who get the N-803)</t>
  </si>
  <si>
    <t>Patients treated with drug</t>
  </si>
  <si>
    <t>US list price (in actual $, not millions)</t>
  </si>
  <si>
    <t>Gross-to-net discount</t>
  </si>
  <si>
    <t>Net price</t>
  </si>
  <si>
    <t>Total product net revenue</t>
  </si>
  <si>
    <t>Royalties</t>
  </si>
  <si>
    <t>Net revenue</t>
  </si>
  <si>
    <t>Income Statement</t>
  </si>
  <si>
    <t>Net Revenue</t>
  </si>
  <si>
    <t>% of sales</t>
  </si>
  <si>
    <t>Clinical Phase</t>
  </si>
  <si>
    <t>Phase 2</t>
  </si>
  <si>
    <t>Phase 3</t>
  </si>
  <si>
    <t xml:space="preserve">Rejected </t>
  </si>
  <si>
    <t>Approved</t>
  </si>
  <si>
    <t>SG&amp;A</t>
  </si>
  <si>
    <t>EBIT</t>
  </si>
  <si>
    <t>Depreciation and amortization (D&amp;A)</t>
  </si>
  <si>
    <t>Taxes paid</t>
  </si>
  <si>
    <t>% of Sales</t>
  </si>
  <si>
    <t>Unlevered FCF</t>
  </si>
  <si>
    <t>Less: adjusted taxes</t>
  </si>
  <si>
    <t>Less: capex</t>
  </si>
  <si>
    <t>Plus:D&amp;A</t>
  </si>
  <si>
    <t>Less: Increase in working capital</t>
  </si>
  <si>
    <t>Probability of sucess of given stage</t>
  </si>
  <si>
    <t>Probability of Incurring Expenses</t>
  </si>
  <si>
    <t>Prob-adjusted FCF</t>
  </si>
  <si>
    <t>Years</t>
  </si>
  <si>
    <t>Discount Rate</t>
  </si>
  <si>
    <t>Discount factor</t>
  </si>
  <si>
    <t>Present value of cash flows</t>
  </si>
  <si>
    <t>DCF</t>
  </si>
  <si>
    <t>Sum of discounted cash flows</t>
  </si>
  <si>
    <t>Terminal Value</t>
  </si>
  <si>
    <t>Present value of terminal value</t>
  </si>
  <si>
    <t>Enterprise Value</t>
  </si>
  <si>
    <t>Plus: Net Cash</t>
  </si>
  <si>
    <t>Market Cap</t>
  </si>
  <si>
    <t>Shares Outstanding</t>
  </si>
  <si>
    <t>Price per Shares</t>
  </si>
  <si>
    <t>Brand</t>
  </si>
  <si>
    <t>Generic</t>
  </si>
  <si>
    <t>N-803, ALT-803</t>
  </si>
  <si>
    <r>
      <t xml:space="preserve">PDUFA </t>
    </r>
    <r>
      <rPr>
        <i/>
        <sz val="13"/>
        <color theme="1"/>
        <rFont val="Arial"/>
        <family val="2"/>
      </rPr>
      <t>04/23/2024</t>
    </r>
  </si>
  <si>
    <t>NMIBC &amp; non responsive to BCG therapy</t>
  </si>
  <si>
    <t>IL-15 superagonist that increases activation and efficacity of NK cells, CD8 Tcells and memory Tcells.</t>
  </si>
  <si>
    <t>Already approved countries</t>
  </si>
  <si>
    <t>None</t>
  </si>
  <si>
    <t>Risk associated</t>
  </si>
  <si>
    <t>Physiochemistry</t>
  </si>
  <si>
    <t>Not provided</t>
  </si>
  <si>
    <t>Molecule</t>
  </si>
  <si>
    <t>Clinical Trials</t>
  </si>
  <si>
    <t>Bladder Cancer</t>
  </si>
  <si>
    <t>Full notes</t>
  </si>
  <si>
    <t>Why Anktiva?</t>
  </si>
  <si>
    <t>For BCG unresponsive bladder cancer patients.</t>
  </si>
  <si>
    <t>Limited treatment option, 2 FDA approved drugs: first one is old and not effective, the second is Pembrolizumab (systemic immunotherapy) with 40% patients who responded after a year half of them fall off.</t>
  </si>
  <si>
    <t>Patients with BCG unresponsive and are maybe not good candidate for systemic immunotherapy, or that want better results are looking for other options.</t>
  </si>
  <si>
    <t xml:space="preserve">The best option for them is now cystectomy (removal of bladder), </t>
  </si>
  <si>
    <t>N-803 is the new better option for this patients.</t>
  </si>
  <si>
    <t>In this option patient receive an IL-15 superagnosit (N-803) combined with BCG, the combination of those two drugs upregulate CD8 and NK cells and this without upregulation of regulatory T cells.</t>
  </si>
  <si>
    <t>40% of patient with NMIBC are BCG unresponsive.</t>
  </si>
  <si>
    <t>QUILT 3032 study</t>
  </si>
  <si>
    <t>A</t>
  </si>
  <si>
    <t>Study 1</t>
  </si>
  <si>
    <t>"Quality of Life in the Phase 2/3 Trial of N-803 Plus Bacillus Calmette-Guérin in Bacillus Calmette-Guérin‒Unresponsive Nonmuscle-Invasive Bladder Cancer" - Phase 2/3</t>
  </si>
  <si>
    <t>QUILT-3.032</t>
  </si>
  <si>
    <t>N</t>
  </si>
  <si>
    <t>Success, the results are pretty similar to only BCG treatment, signaling a potential risk to benefit positive ratio.</t>
  </si>
  <si>
    <t>Start Date</t>
  </si>
  <si>
    <t>PMID: 38226931</t>
  </si>
  <si>
    <t>Study Design</t>
  </si>
  <si>
    <t>BCG + N-803 for group 1 and only N-803 for group 2.</t>
  </si>
  <si>
    <t>NCT03022825</t>
  </si>
  <si>
    <t>Patients treated in the study will receive via a urinary catheter in the bladder, BCG plus N-803 or N-803 only weekly for 6 consecutive weeks.</t>
  </si>
  <si>
    <t>After the first disease assessment, eligible patients will receive either a 3-week maintenance course or a 6-week re-induction course at Month 3.</t>
  </si>
  <si>
    <t>Eligible patients will continue to receive maintenance treatment in the third treatment period at Months 6, 9, 12, and 18.</t>
  </si>
  <si>
    <t>Eligible patients have the option to receive maintenance treatment in the fourth treatment period at Months 24, 30, and 36.</t>
  </si>
  <si>
    <t>The total study duration is 60 months.</t>
  </si>
  <si>
    <t>Inclusion Criteria</t>
  </si>
  <si>
    <t>18 years old or older</t>
  </si>
  <si>
    <t>Must be confirmed non-muscle invasive bladder cancer.</t>
  </si>
  <si>
    <t>Confirmation of BCG-unresponsive Carcinoma in situ (CIS) with high grade Ta or T1 disease.</t>
  </si>
  <si>
    <t>Sites</t>
  </si>
  <si>
    <t>USA 32</t>
  </si>
  <si>
    <t>Intervention</t>
  </si>
  <si>
    <t>BCG and N-803 will be mixed together (with saline) and administered via intravesical instillation weekly for 6 consecutive weeks (induction).</t>
  </si>
  <si>
    <t>After the first disease assessment, eligible patients will receive either a 3-week maintenance course or a 6-week re-induction course (second treatment period) at Month 3.</t>
  </si>
  <si>
    <t>For the second group with only N-803:</t>
  </si>
  <si>
    <t>N-803 will be administered via intravesical instillation weekly for 6 consecutive weeks (induction).</t>
  </si>
  <si>
    <t>Eligible patients will receive either a 3-week maintenance course or a 6-week re-induction course (second treatment period) at Month 3.</t>
  </si>
  <si>
    <t>Primary Endpoint</t>
  </si>
  <si>
    <t>Complete Response, total time frame is 60 months.</t>
  </si>
  <si>
    <t>Disease-Free Rate, total time frame is 12 months.</t>
  </si>
  <si>
    <t>Secondary / Safety Endpoint</t>
  </si>
  <si>
    <t>Assessment of the responses for each treatment period.</t>
  </si>
  <si>
    <t>Sponsor</t>
  </si>
  <si>
    <t>ImmunityBio,Inc</t>
  </si>
  <si>
    <t>Title of Study</t>
  </si>
  <si>
    <t>Cohorts</t>
  </si>
  <si>
    <t>Cohort A patients with carcinoma in situ with or without Ta/T1 disease.</t>
  </si>
  <si>
    <t>Cohort B patients with high-grade Ta/T1 papillary disease.</t>
  </si>
  <si>
    <t>Results</t>
  </si>
  <si>
    <t>B</t>
  </si>
  <si>
    <r>
      <t>Single-arm (</t>
    </r>
    <r>
      <rPr>
        <i/>
        <sz val="13"/>
        <color theme="1"/>
        <rFont val="Arial"/>
        <family val="2"/>
      </rPr>
      <t>caused by FDA for lack of alternatives</t>
    </r>
    <r>
      <rPr>
        <sz val="13"/>
        <color theme="1"/>
        <rFont val="Arial"/>
        <family val="2"/>
      </rPr>
      <t>)</t>
    </r>
  </si>
  <si>
    <t>3 cohorts</t>
  </si>
  <si>
    <t>Multi-center trial of N-803 alone and N-803 + BCG treatment for High-grade NMIBC BCG unresponsive patients.</t>
  </si>
  <si>
    <t>Cohorts A &amp; B had intravesical NAI (400 lg/instillation) + BCG (50 mg/ instillation).</t>
  </si>
  <si>
    <t xml:space="preserve"> Cohort C had intravesical NAI alone (400 lg/instillation).</t>
  </si>
  <si>
    <t>Weekly for 6 consecutive weeks (induction)</t>
  </si>
  <si>
    <t>Response assessments were to be completed every 3 months through month 24 and every 6 months from month 24 to month 60 for all cohorts.</t>
  </si>
  <si>
    <t>CR level at the 3- or 6-month assessment visit for cohorts A and C, and the disease-free survival (DFS) rate at 12 months for cohort B.</t>
  </si>
  <si>
    <t>Durability, cystectomy avoidance, progression-free survival, disease-specific survival (DSS), and overall survival were secondary end points for cohort A.</t>
  </si>
  <si>
    <t>ImmunityBio</t>
  </si>
  <si>
    <t>A) patients with BCG-unresponsive bladder carcinoma in situ (CIS) with or without Ta/T1 papillary disease were treated with intravesical NAI plus BCG.</t>
  </si>
  <si>
    <t>NAI= N-803*</t>
  </si>
  <si>
    <t>B) patients with BCG-unresponsive high-grade Ta/T1 papillary NMIBC also received NAI plus BCG.</t>
  </si>
  <si>
    <t>C) patients with BCG-unresponsive bladder carcinoma in situ (CIS) with or without Ta/T1 papillary disease were treated with intravesical NAI alone.</t>
  </si>
  <si>
    <t>so in reality it is only a mild-success, only n21 are really treated (and still for them some are only at month 6).</t>
  </si>
  <si>
    <t>n7 can be consider success, lasted 24 months but still did not continue the study.</t>
  </si>
  <si>
    <t>n25 is mostly failed, considering that their cancer came back after intial treatment.</t>
  </si>
  <si>
    <t>n5 is also a fail as patient had to out of study.</t>
  </si>
  <si>
    <t xml:space="preserve">CR ≥12 months for 36 total patients  </t>
  </si>
  <si>
    <t>36/58 = 62% (see B)</t>
  </si>
  <si>
    <t>Reality: Full CR ≥ 12 months</t>
  </si>
  <si>
    <t>27/58 = 46%</t>
  </si>
  <si>
    <t>This mean that for 62% of patients with CR it lasted over or = to 12 months.</t>
  </si>
  <si>
    <t>With a failed median duration for CR of 26,6 months.</t>
  </si>
  <si>
    <t>This means that NO patient has reached CR for 26,6 months (this could because the study is still ongoing, nevertheless not success).</t>
  </si>
  <si>
    <t>DSS= disease free survival</t>
  </si>
  <si>
    <t>OS= overall survival</t>
  </si>
  <si>
    <t>PFS= progression free survival</t>
  </si>
  <si>
    <t>At Risk= the number of patients still in the study, under observation</t>
  </si>
  <si>
    <t>PFS 84,7% for n23</t>
  </si>
  <si>
    <t>OS 94,3% for n36</t>
  </si>
  <si>
    <t>DSS 100% for n36</t>
  </si>
  <si>
    <t>This can be considered as Success, however we would need more data (n) to confirm it specially for PFS.</t>
  </si>
  <si>
    <t>Cystectomy Rate</t>
  </si>
  <si>
    <r>
      <t>In the71% of patients who had CR, 7% (</t>
    </r>
    <r>
      <rPr>
        <b/>
        <sz val="13"/>
        <color theme="1"/>
        <rFont val="Arial"/>
        <family val="2"/>
      </rPr>
      <t>4</t>
    </r>
    <r>
      <rPr>
        <sz val="13"/>
        <color theme="1"/>
        <rFont val="Arial"/>
        <family val="2"/>
      </rPr>
      <t xml:space="preserve"> out of 58) had a cystectomy for bladder.</t>
    </r>
  </si>
  <si>
    <r>
      <t>In the 29% of patients who did not had a CR, 33% (</t>
    </r>
    <r>
      <rPr>
        <b/>
        <sz val="13"/>
        <color theme="1"/>
        <rFont val="Arial"/>
        <family val="2"/>
      </rPr>
      <t>8</t>
    </r>
    <r>
      <rPr>
        <sz val="13"/>
        <color theme="1"/>
        <rFont val="Arial"/>
        <family val="2"/>
      </rPr>
      <t xml:space="preserve"> out of 24) had a cystectomy for bladder.</t>
    </r>
  </si>
  <si>
    <t>The median time to cystectomy was 11.0 months for responders versus 7.8 months for nonresponders.</t>
  </si>
  <si>
    <r>
      <t xml:space="preserve">The probability of remaining cystectomy free for 12 months or longer was </t>
    </r>
    <r>
      <rPr>
        <b/>
        <sz val="13"/>
        <color theme="1"/>
        <rFont val="Arial"/>
        <family val="2"/>
      </rPr>
      <t>94.3%</t>
    </r>
    <r>
      <rPr>
        <sz val="13"/>
        <color theme="1"/>
        <rFont val="Arial"/>
        <family val="2"/>
      </rPr>
      <t xml:space="preserve">, and for 24 months or longer was </t>
    </r>
    <r>
      <rPr>
        <b/>
        <sz val="13"/>
        <color theme="1"/>
        <rFont val="Arial"/>
        <family val="2"/>
      </rPr>
      <t>89.2%</t>
    </r>
    <r>
      <rPr>
        <sz val="13"/>
        <color theme="1"/>
        <rFont val="Arial"/>
        <family val="2"/>
      </rPr>
      <t xml:space="preserve"> in responders.</t>
    </r>
  </si>
  <si>
    <r>
      <t xml:space="preserve">The probability of remaining cystectomy free for 12 months or longer was </t>
    </r>
    <r>
      <rPr>
        <b/>
        <sz val="13"/>
        <color theme="1"/>
        <rFont val="Arial"/>
        <family val="2"/>
      </rPr>
      <t>68,5%</t>
    </r>
    <r>
      <rPr>
        <sz val="13"/>
        <color theme="1"/>
        <rFont val="Arial"/>
        <family val="2"/>
      </rPr>
      <t xml:space="preserve">, and for 24 months or longer was </t>
    </r>
    <r>
      <rPr>
        <b/>
        <sz val="13"/>
        <color theme="1"/>
        <rFont val="Arial"/>
        <family val="2"/>
      </rPr>
      <t>63.2%</t>
    </r>
    <r>
      <rPr>
        <sz val="13"/>
        <color theme="1"/>
        <rFont val="Arial"/>
        <family val="2"/>
      </rPr>
      <t xml:space="preserve"> in nonresponders.</t>
    </r>
  </si>
  <si>
    <t>Cohort B - DFS</t>
  </si>
  <si>
    <t>Cohort B n=72</t>
  </si>
  <si>
    <r>
      <t>Median DFS was 19.3 months (7.4 months to [</t>
    </r>
    <r>
      <rPr>
        <b/>
        <sz val="13"/>
        <color theme="1"/>
        <rFont val="Arial"/>
        <family val="2"/>
      </rPr>
      <t>upper bound not reached</t>
    </r>
    <r>
      <rPr>
        <sz val="13"/>
        <color theme="1"/>
        <rFont val="Arial"/>
        <family val="2"/>
      </rPr>
      <t>]), so this data is fraudulent! Still, over 12 months is assured we can say.</t>
    </r>
  </si>
  <si>
    <t>The DFS rates are a little to mild success.</t>
  </si>
  <si>
    <t>The PFS are a success.</t>
  </si>
  <si>
    <t>The DSS is success.</t>
  </si>
  <si>
    <t>OS is success.</t>
  </si>
  <si>
    <t>Cystectomy is success.</t>
  </si>
  <si>
    <t>Cohort C - Efficacy</t>
  </si>
  <si>
    <r>
      <t xml:space="preserve">Median follow-up for the 10 patients in cohort C at the time of data cutoff was </t>
    </r>
    <r>
      <rPr>
        <b/>
        <sz val="13"/>
        <color theme="1"/>
        <rFont val="Arial"/>
        <family val="2"/>
      </rPr>
      <t>7.9 months</t>
    </r>
    <r>
      <rPr>
        <sz val="13"/>
        <color theme="1"/>
        <rFont val="Arial"/>
        <family val="2"/>
      </rPr>
      <t xml:space="preserve"> (range, 4.1 to 11.8 months).</t>
    </r>
  </si>
  <si>
    <r>
      <t xml:space="preserve">A CR at 3 months was achieved in only </t>
    </r>
    <r>
      <rPr>
        <b/>
        <sz val="13"/>
        <color theme="1"/>
        <rFont val="Arial"/>
        <family val="2"/>
      </rPr>
      <t>2</t>
    </r>
    <r>
      <rPr>
        <sz val="13"/>
        <color theme="1"/>
        <rFont val="Arial"/>
        <family val="2"/>
      </rPr>
      <t xml:space="preserve"> (20%) of 10 patients who were administered NAI alone.</t>
    </r>
  </si>
  <si>
    <r>
      <t xml:space="preserve">Only </t>
    </r>
    <r>
      <rPr>
        <b/>
        <sz val="13"/>
        <color theme="1"/>
        <rFont val="Arial"/>
        <family val="2"/>
      </rPr>
      <t>one</t>
    </r>
    <r>
      <rPr>
        <sz val="13"/>
        <color theme="1"/>
        <rFont val="Arial"/>
        <family val="2"/>
      </rPr>
      <t xml:space="preserve"> patient (10%) maintained a CR at 6 months.</t>
    </r>
  </si>
  <si>
    <r>
      <rPr>
        <b/>
        <sz val="13"/>
        <color theme="1"/>
        <rFont val="Arial"/>
        <family val="2"/>
      </rPr>
      <t>Six</t>
    </r>
    <r>
      <rPr>
        <sz val="13"/>
        <color theme="1"/>
        <rFont val="Arial"/>
        <family val="2"/>
      </rPr>
      <t xml:space="preserve"> patients underwent reinduction.</t>
    </r>
  </si>
  <si>
    <r>
      <t xml:space="preserve">The independent data monitoring committee recommended that cohort C be </t>
    </r>
    <r>
      <rPr>
        <b/>
        <sz val="13"/>
        <color theme="1"/>
        <rFont val="Arial"/>
        <family val="2"/>
      </rPr>
      <t>discontinued</t>
    </r>
    <r>
      <rPr>
        <sz val="13"/>
        <color theme="1"/>
        <rFont val="Arial"/>
        <family val="2"/>
      </rPr>
      <t xml:space="preserve"> for </t>
    </r>
    <r>
      <rPr>
        <b/>
        <sz val="13"/>
        <color theme="1"/>
        <rFont val="Arial"/>
        <family val="2"/>
      </rPr>
      <t>futility.</t>
    </r>
  </si>
  <si>
    <t>Study stopped at 6 months.</t>
  </si>
  <si>
    <t>Failed</t>
  </si>
  <si>
    <t>SAFETY AND PHARMACOKINETICS</t>
  </si>
  <si>
    <t>TAE grade 3 occurred for 32 patients (20%) of total cohort A and B combined.</t>
  </si>
  <si>
    <t>TEAEs that required hospitalization occurred in 24 (15%) of 161 patients,</t>
  </si>
  <si>
    <t>of which 8 (5%) were bladder related, with haematuria having the highest incidence (4 of 161 [2%]).</t>
  </si>
  <si>
    <t>Discussion</t>
  </si>
  <si>
    <r>
      <t>At the time of the data cutoff for the presented findings, median patient follow-up for cohort A was</t>
    </r>
    <r>
      <rPr>
        <b/>
        <sz val="13"/>
        <color theme="1"/>
        <rFont val="Arial"/>
        <family val="2"/>
      </rPr>
      <t xml:space="preserve"> 23.9</t>
    </r>
    <r>
      <rPr>
        <sz val="13"/>
        <color theme="1"/>
        <rFont val="Arial"/>
        <family val="2"/>
      </rPr>
      <t xml:space="preserve"> months.</t>
    </r>
  </si>
  <si>
    <r>
      <t xml:space="preserve">The CR rate for the BCG-unresponsive NMIBC CIS cohort treated with NAI plus BCG was </t>
    </r>
    <r>
      <rPr>
        <b/>
        <sz val="13"/>
        <color theme="1"/>
        <rFont val="Arial"/>
        <family val="2"/>
      </rPr>
      <t>71%</t>
    </r>
    <r>
      <rPr>
        <sz val="13"/>
        <color theme="1"/>
        <rFont val="Arial"/>
        <family val="2"/>
      </rPr>
      <t xml:space="preserve"> (95% CI=59.6% to 80.3%) at any time,</t>
    </r>
  </si>
  <si>
    <r>
      <rPr>
        <b/>
        <sz val="13"/>
        <color theme="1"/>
        <rFont val="Arial"/>
        <family val="2"/>
      </rPr>
      <t>45%</t>
    </r>
    <r>
      <rPr>
        <sz val="13"/>
        <color theme="1"/>
        <rFont val="Arial"/>
        <family val="2"/>
      </rPr>
      <t xml:space="preserve"> (37 of 82 patients) at 12 months and </t>
    </r>
    <r>
      <rPr>
        <b/>
        <sz val="13"/>
        <color theme="1"/>
        <rFont val="Arial"/>
        <family val="2"/>
      </rPr>
      <t>33%</t>
    </r>
    <r>
      <rPr>
        <sz val="13"/>
        <color theme="1"/>
        <rFont val="Arial"/>
        <family val="2"/>
      </rPr>
      <t xml:space="preserve"> (27 of 82 patients) at 18 months.</t>
    </r>
  </si>
  <si>
    <t>exceeding the 30% suggested as a target for clinical efficacy.</t>
  </si>
  <si>
    <t>(a CR rate of at least 30% at 12 months and 25% at 18 months),</t>
  </si>
  <si>
    <t>and established by FDA, the American Urological Association panel, the International Bladder Cancer Group consensus (a response rate of at least 30% for 18 to 24 months).</t>
  </si>
  <si>
    <t>The study needs to continue to provide more data for CR of 18 and 24 months to be more accurate.</t>
  </si>
  <si>
    <t>Conclusion</t>
  </si>
  <si>
    <t>data shows that NAI plus BCG has benefit in high-risk CIS disease,</t>
  </si>
  <si>
    <t>as evidenced by a CR rate of 71%</t>
  </si>
  <si>
    <t>persistence of effect with a median duration of CR of 26.6 months</t>
  </si>
  <si>
    <t>avoidance of cystectomy in 90% of those with a CR</t>
  </si>
  <si>
    <t>89% probability of patients being cystectomy free at 24 months</t>
  </si>
  <si>
    <t>bladder cancer (disease-) specific survival at 24 months of 100% in all patients with CIS</t>
  </si>
  <si>
    <t>The study is ongoing, with an estimated target enrollment of 200.</t>
  </si>
  <si>
    <t>Overall suceess but not complete success, study needs more data but is not finished.</t>
  </si>
  <si>
    <t>Search term</t>
  </si>
  <si>
    <t>Printed</t>
  </si>
  <si>
    <t>Read</t>
  </si>
  <si>
    <t>Relevance</t>
  </si>
  <si>
    <t>Source</t>
  </si>
  <si>
    <t>Topic</t>
  </si>
  <si>
    <t>Title</t>
  </si>
  <si>
    <t>No</t>
  </si>
  <si>
    <t>Press release ImmunityBio</t>
  </si>
  <si>
    <t>1. NIAID-Sponsored Study Shows N-803 Combined with Neutralizing Antibodies Could Lead to Sustained HIV Viral Control After Discontinuation of Antiretroviral Therapy</t>
  </si>
  <si>
    <t>https://ir.immunitybio.com/news-releases/news-release-details/niaid-sponsored-study-shows-n-803-combined-neutralizing?field_nir_news_date_value[min]=</t>
  </si>
  <si>
    <t>2. ImmunityBio Announces Launch of Phase 2 Trial of IL-15 Superagonist Anktiva With Antiretroviral Therapy to Inhibit HIV Reservoirs</t>
  </si>
  <si>
    <t>https://ir.immunitybio.com/news-releases/news-release-details/immunitybio-announces-launch-phase-2-trial-il-15-superagonist?field_nir_news_date_value[min]=</t>
  </si>
  <si>
    <t>3. FDA Authorizes ImmunityBio Study of Anktiva and PD-L1 t-haNK to Increase Effectiveness of Trodelvy in Triple-Negative Breast Cancer</t>
  </si>
  <si>
    <t>https://ir.immunitybio.com/news-releases/news-release-details/fda-authorizes-immunitybio-study-anktiva-and-pd-l1-t-hank?field_nir_news_date_value[min]=</t>
  </si>
  <si>
    <t>4. ImmunityBio Announces Oral Presentation of Phase 2/3 Clinical Trial Results of Patients with BCG-Unresponsive Bladder Cancer Carcinoma at the Upcoming American Urological Association’s Annual Meeting</t>
  </si>
  <si>
    <t>https://ir.immunitybio.com/news-releases/news-release-details/immunitybio-announces-oral-presentation-phase-23-clinical-trial?field_nir_news_date_value[min]=</t>
  </si>
  <si>
    <t>5. ImmunityBio Completes Enrollment in Phase 2 Study of Nant Cancer Vaccine for 3rd Line or Greater Metastatic Pancreatic Cancer Patients—90% of Patients Have Exceeded Historical Survival Rates to Date</t>
  </si>
  <si>
    <t>https://ir.immunitybio.com/news-releases/news-release-details/immunitybio-completes-enrollment-phase-2-study-nant-cancer?field_nir_news_date_value[min]=</t>
  </si>
  <si>
    <t>6. ImmunityBio Announces Primary Endpoint Met in a Second Indication in Bladder Cancer Trial with 57% Disease-Free Survival in Patients with BCG Unresponsive Papillary Disease</t>
  </si>
  <si>
    <t>https://ir.immunitybio.com/news-releases/news-release-details/immunitybio-announces-primary-endpoint-met-second-indication?field_nir_news_date_value[min]=</t>
  </si>
  <si>
    <t>7. National Cancer Institute Selects ImmunityBio’s N-803 IL-15 Receptor Agonist to Combine with Keytruda in 700-Site Lung-MAP Clinical Trial of a Chemo-Free Therapy</t>
  </si>
  <si>
    <t>https://ir.immunitybio.com/news-releases/news-release-details/national-cancer-institute-selects-immunitybios-n-803-il-15?field_nir_news_date_value[min]=</t>
  </si>
  <si>
    <t>8. ImmunityBio Announces Promising Clinical Study Results for ‘Kick and Kill’ HIV Cure Strategy to Reduce HIV Viral Load with Anktiva (N-803) Therapy</t>
  </si>
  <si>
    <t>https://ir.immunitybio.com/news-releases/news-release-details/immunitybio-announces-promising-clinical-study-results-kick-and?field_nir_news_date_value[min]=</t>
  </si>
  <si>
    <t>9. ImmunityBio Provides Updated Status of Biologics License Application (BLA) for VesAnktiva Plus BCG for Patients with BCG-Unresponsive Non-Muscle Invasive Bladder Cancer Carcinoma in Situ</t>
  </si>
  <si>
    <t>https://ir.immunitybio.com/news-releases/news-release-details/immunitybio-provides-updated-status-biologics-license?field_nir_news_date_value[min]=</t>
  </si>
  <si>
    <t>10. ImmunityBio Announces QUILT Trial Results for BCG-Unresponsive Bladder Cancer and Advanced Metastatic Pancreatic Cancer at the 2022 American Society of Clinical Oncology Annual Meeting</t>
  </si>
  <si>
    <t>https://ir.immunitybio.com/news-releases/news-release-details/immunitybio-announces-quilt-trial-results-bcg-unresponsive?field_nir_news_date_value[min]=</t>
  </si>
  <si>
    <t>11. ImmunityBio Submits Biologics License Application for N-803 Plus BCG for Patients with BCG-Unresponsive Non-Muscle Invasive Bladder Cancer Carcinoma in Situ</t>
  </si>
  <si>
    <t>https://ir.immunitybio.com/news-releases/news-release-details/immunitybio-submits-biologics-license-application-n-803-plus-bcg?field_nir_news_date_value[min]=</t>
  </si>
  <si>
    <t>12. ImmunityBio Announces FDA Acceptance of Biologics License Application for N-803 in BCG-Unresponsive Non-Muscle-Invasive Bladder Cancer Carcinoma In Situ</t>
  </si>
  <si>
    <t>https://ir.immunitybio.com/news-releases/news-release-details/immunitybio-announces-fda-acceptance-biologics-license?field_nir_news_date_value[min]=</t>
  </si>
  <si>
    <t>13. NEJM Evidence Publishes Results for ImmunityBio’s QUILT 3.032 Registrational Trial of IL-15 Superagonist N-803 Plus BCG in Patients with Bladder Cancer</t>
  </si>
  <si>
    <t>https://ir.immunitybio.com/news-releases/news-release-details/nejm-evidence-publishes-results-immunitybios-quilt-3032?field_nir_news_date_value[min]=</t>
  </si>
  <si>
    <t>14. ImmunityBio to Present ‘Quality of life in QUILT 3.032 study: Patients with BCG-unresponsive non-muscle invasive bladder cancer (NMIBC) receiving IL-15R⍺Fc superagonist N-803 plus BCG’ at ASCO GU</t>
  </si>
  <si>
    <t>https://ir.immunitybio.com/news-releases/news-release-details/immunitybio-present-quality-life-quilt-3032-study-patients-bcg?field_nir_news_date_value[min]=</t>
  </si>
  <si>
    <t>15. National Multicenter Trial Opens to Study ImmunityBio’s Tri-Ad5 Cancer Vaccines Plus N-803 to Prevent Cancer in People with Lynch Syndrome</t>
  </si>
  <si>
    <t>https://ir.immunitybio.com/news-releases/news-release-details/national-multicenter-trial-opens-study-immunitybios-tri-ad5?field_nir_news_date_value[min]=</t>
  </si>
  <si>
    <t>16. Phase 1 Study Indicates Allogeneic Cytokine-Induced Memory-Like Natural Killer Cells Plus N-803 May Induce Tumor Regression in Advanced Head-and-Neck Cancer Patients</t>
  </si>
  <si>
    <t>https://ir.immunitybio.com/news-releases/news-release-details/phase-1-study-indicates-allogeneic-cytokine-induced-memory?field_nir_news_date_value[min]=</t>
  </si>
  <si>
    <t>17. ImmunityBio Announces Biological License Application Resubmission for N-803 in BCG-Unresponsive Non-Muscle-Invasive Bladder Cancer Carcinoma-In-Situ</t>
  </si>
  <si>
    <t>https://ir.immunitybio.com/news-releases/news-release-details/immunitybio-announces-biological-license-application?field_nir_news_date_value[min]=</t>
  </si>
  <si>
    <t>18. FDA Accepts ImmunityBio’s BLA Resubmission as Complete and Sets New PDUFA Date</t>
  </si>
  <si>
    <t>https://ir.immunitybio.com/news-releases/news-release-details/fda-accepts-immunitybios-bla-resubmission-complete-and-sets-new?field_nir_news_date_value[min]=</t>
  </si>
  <si>
    <t>19. ImmunityBio Quality-of-Life Study in BCG-Unresponsive Bladder Cancer Trial Indicates Improved Physical Function in the 71% Complete Responders Suggesting a Favorable Risk-Benefit Ratio for N-803 Plus BCG</t>
  </si>
  <si>
    <t>https://ir.immunitybio.com/news-releases/news-release-details/immunitybio-quality-life-study-bcg-unresponsive-bladder-cancer?field_nir_news_date_value[min]=</t>
  </si>
  <si>
    <t>20. ImmunityBio Announces Positive Phase 2 Results Showing That Anktiva Restores the Activity of Checkpoint Inhibitors in Patients Who Have Relapsed Checkpoint Immunotherapy in Non-Small Cell Lung Cancer</t>
  </si>
  <si>
    <t>https://ir.immunitybio.com/news-releases/news-release-details/immunitybio-announces-positive-phase-2-results-showing-anktiva?field_nir_news_date_value[min]=</t>
  </si>
  <si>
    <t>ImmunityBio website</t>
  </si>
  <si>
    <t>An Urgent Need to Treat Bladder Cancer and Prevent Radical Cystectomy</t>
  </si>
  <si>
    <t>https://immunitybio.com/bladder-cancer/</t>
  </si>
  <si>
    <t>urotoday</t>
  </si>
  <si>
    <t>1. Advances in Treatment Options for BCG Unresponsive CIS and Papillary Non-Muscle Invasive Bladder Cancer - QUILT 3.032 - Sam Chang</t>
  </si>
  <si>
    <t>https://www.urotoday.com/video-lectures/bladder-cancer/video/2630-advances-in-treatment-options-for-bcg-unresponsive-cis-and-papillary-non-muscle-invasive-bladder-cancer-quilt-3-032-sam-chang.html</t>
  </si>
  <si>
    <t>PubChem</t>
  </si>
  <si>
    <t>1. Induction of durable remission by dual immunotherapy in SHIV-infected ART-suppressed macaques</t>
  </si>
  <si>
    <t>https://pubmed.ncbi.nlm.nih.gov/38422185/</t>
  </si>
  <si>
    <t>ALT-803</t>
  </si>
  <si>
    <t>1. ALT-803</t>
  </si>
  <si>
    <t>https://pubchem.ncbi.nlm.nih.gov/substance/381128115</t>
  </si>
  <si>
    <t>03/29/2024</t>
  </si>
  <si>
    <t>1. Prognostic Implication of the United States Food and Drug Administration-defined BCG-unresponsive Disease</t>
  </si>
  <si>
    <t>https://www.sciencedirect.com/science/article/abs/pii/S0302283818307164?via%3Dihub</t>
  </si>
  <si>
    <t>2. The management of BCG failure in non-muscle-invasive bladder cancer: an update</t>
  </si>
  <si>
    <t>https://www.ncbi.nlm.nih.gov/pmc/articles/PMC2792453/</t>
  </si>
  <si>
    <t>(Not finished, currently in progress)</t>
  </si>
  <si>
    <t>3. A Study of Intravesical BCG in Combination With ALT-803 in Patients With Non-Muscle Invasive Bladder Cancer</t>
  </si>
  <si>
    <t>https://clinicaltrials.gov/study/NCT02138734</t>
  </si>
  <si>
    <t>Yes</t>
  </si>
  <si>
    <t>03/30/2024</t>
  </si>
  <si>
    <t>4. Quality of Life in the Phase 2/3 Trial of N-803 Plus Bacillus Calmette-Guérin in Bacillus Calmette-Guérin‒Unresponsive Nonmuscle-Invasive Bladder Cancer</t>
  </si>
  <si>
    <t>https://pubmed.ncbi.nlm.nih.gov/38226931/</t>
  </si>
  <si>
    <t>Associated Trial</t>
  </si>
  <si>
    <t>(Phase 2 of the phase 2/3 Trial)</t>
  </si>
  <si>
    <t>QUILT-3.032: A Multicenter Clinical Trial of Intravesical Bacillus Calmette-Guerin (BCG) in Combination With ALT-803 (N-803) in Patients With BCG Unresponsive High Grade Non-Muscle Invasive Bladder Cancer</t>
  </si>
  <si>
    <t>https://clinicaltrials.gov/study/NCT03022825</t>
  </si>
  <si>
    <t>(Phase 3 of phase 2/3 Trial)</t>
  </si>
  <si>
    <t>NEJM Evidence</t>
  </si>
  <si>
    <t>IL-15 superagonist + BCG</t>
  </si>
  <si>
    <t>03/31/2024</t>
  </si>
  <si>
    <t>IL-15 Superagonist NAI in BCG-Unresponsive Non–Muscle-Invasive Bladder Cancer</t>
  </si>
  <si>
    <t>https://evidence.nejm.org/doi/full/10.1056/EVIDoa2200167</t>
  </si>
  <si>
    <t>N-803</t>
  </si>
  <si>
    <t>ClinicalTrials</t>
  </si>
  <si>
    <t>1. Single Center Study Of N-803 Stimulation On Expansion, Enrichment, Proliferation Of Natural Killer Cells Collected By Apheresis</t>
  </si>
  <si>
    <t>https://clinicaltrials.gov/study/NCT06040918</t>
  </si>
  <si>
    <t>2. Phase I/​II Study of Immunotherapy Combination BN-Brachyury Vaccine, M7824, N-803 and Epacadostat (QuEST1)</t>
  </si>
  <si>
    <t>https://clinicaltrials.gov/study/NCT03493945</t>
  </si>
  <si>
    <t>3. QUILT-3.055: A Study of Combination Immunotherapies in Patients Who Have Previously Received Treatment With Immune Checkpoint Inhibitors</t>
  </si>
  <si>
    <t>https://clinicaltrials.gov/study/NCT03228667</t>
  </si>
  <si>
    <t>5. Phase I/​II Study of the Combination Immunotherapy Regimen: SX-682, TriAdeno Vaccine, Retifanlimab and IL-15 Agonist N-803 (STAR15) for Metastatic Colorectal Cancer (mCRC)</t>
  </si>
  <si>
    <t>https://clinicaltrials.gov/study/NCT06149481</t>
  </si>
  <si>
    <t>6. Follow up of Intravesical N-803 Plus BCG in BCG-Naive Non-Muscle Invasive Bladder Cancer (NMIBC)</t>
  </si>
  <si>
    <t>https://clinicaltrials.gov/study/NCT05981131</t>
  </si>
  <si>
    <t>PubMed</t>
  </si>
  <si>
    <t>N-803 &amp; IL-15</t>
  </si>
  <si>
    <t>1. Phase I Trial Characterizing the Pharmacokinetic Profile of N-803, a Chimeric IL-15 Superagonist, in Healthy Volunteers</t>
  </si>
  <si>
    <t>https://pubmed.ncbi.nlm.nih.gov/35228263/</t>
  </si>
  <si>
    <t>2. Systemic IL-15 promotes allogeneic cell rejection in patients treated with natural killer cell adoptive therapy</t>
  </si>
  <si>
    <t>https://pubmed.ncbi.nlm.nih.gov/34797911/</t>
  </si>
  <si>
    <t>3. Safety, Tolerability, and Long-Term Clinical Outcomes of an IL-15 analogue (N-803) Admixed with Bacillus Calmette-Guérin (BCG) for the Treatment of Bladder Cancer</t>
  </si>
  <si>
    <t>https://pubmed.ncbi.nlm.nih.gov/33996264/</t>
  </si>
  <si>
    <t>4. Phase I Trial of ALT-803, A Novel Recombinant IL15 Complex, in Patients with Advanced Solid Tumors</t>
  </si>
  <si>
    <t>https://pubmed.ncbi.nlm.nih.gov/30045932/</t>
  </si>
  <si>
    <t>Adstiladrin</t>
  </si>
  <si>
    <t>1. In brief: Adstiladrin - a gene therapy for bladder cancer</t>
  </si>
  <si>
    <t>https://pubmed.ncbi.nlm.nih.gov/36877284/</t>
  </si>
  <si>
    <t>2. Interferon gene therapy with nadofaragene firadenovec for bladder cancer: from bench to approval</t>
  </si>
  <si>
    <t>https://pubmed.ncbi.nlm.nih.gov/37705979/</t>
  </si>
  <si>
    <t>3. Bladder sparing landscape for bacillus Calmette-Guérin unresponsive bladder cancer</t>
  </si>
  <si>
    <t>https://pubmed.ncbi.nlm.nih.gov/32427633/</t>
  </si>
  <si>
    <t>4. Intravesical Gene Therapy</t>
  </si>
  <si>
    <t>https://pubmed.ncbi.nlm.nih.gov/31757304/</t>
  </si>
  <si>
    <t>FDA approved immunotherapies as of 2020</t>
  </si>
  <si>
    <t>2011 YERVOY (IPILIMUMAB</t>
  </si>
  <si>
    <t>2014 KEYTRUDA (PEMBROLIZUMAB)</t>
  </si>
  <si>
    <t>2014 OPDIVO (NIVOLUMAB)</t>
  </si>
  <si>
    <t>2016 TECENTRIQ (ATEZOLIZUMAB)</t>
  </si>
  <si>
    <t>2017 BAVENCIO (AVELUMAB)</t>
  </si>
  <si>
    <t>2017 IMFINZI (DURVALUMAB)</t>
  </si>
  <si>
    <t>2018 LIBTAYO (CEMIPLIMAB RWLC)</t>
  </si>
  <si>
    <t>2022 Adstiladrin for the treatment of high-risk BCG unresponsive NMIBC, with CIS or without papillary tumors.</t>
  </si>
  <si>
    <t>Adstiladrin is a gene therapy that delivers interferon alfa-2b to bladder cells, while N-803 is an interleukin-15 (IL-15) superagonist that enhances the immune response by activating natural killer cells and CD8+ T cells.</t>
  </si>
  <si>
    <t>The FDA's decision to potentially approve N-803 could be based on its unique mechanism of action, potential efficacy in specific patient subgroups, or the need for additional treatment options in the BCG-unresponsive non-muscle invasive bladder cancer (NMIBC) space.</t>
  </si>
  <si>
    <r>
      <t xml:space="preserve">While currently there is no standard of care for BCG-unresponsive NMIBC,therapies approved by the FDA for BCG-unresponsive NMIBC include </t>
    </r>
    <r>
      <rPr>
        <b/>
        <sz val="13"/>
        <color theme="1"/>
        <rFont val="Arial"/>
        <family val="2"/>
      </rPr>
      <t>pembrolizumab</t>
    </r>
    <r>
      <rPr>
        <sz val="13"/>
        <color theme="1"/>
        <rFont val="Arial"/>
        <family val="2"/>
      </rPr>
      <t xml:space="preserve">, </t>
    </r>
    <r>
      <rPr>
        <b/>
        <sz val="13"/>
        <color theme="1"/>
        <rFont val="Arial"/>
        <family val="2"/>
      </rPr>
      <t>nadofaragene</t>
    </r>
    <r>
      <rPr>
        <sz val="13"/>
        <color theme="1"/>
        <rFont val="Arial"/>
        <family val="2"/>
      </rPr>
      <t xml:space="preserve">, combined </t>
    </r>
    <r>
      <rPr>
        <b/>
        <sz val="13"/>
        <color theme="1"/>
        <rFont val="Arial"/>
        <family val="2"/>
      </rPr>
      <t>gemcitabineand</t>
    </r>
    <r>
      <rPr>
        <sz val="13"/>
        <color theme="1"/>
        <rFont val="Arial"/>
        <family val="2"/>
      </rPr>
      <t xml:space="preserve"> </t>
    </r>
    <r>
      <rPr>
        <b/>
        <sz val="13"/>
        <color theme="1"/>
        <rFont val="Arial"/>
        <family val="2"/>
      </rPr>
      <t>docetaxel</t>
    </r>
    <r>
      <rPr>
        <sz val="13"/>
        <color theme="1"/>
        <rFont val="Arial"/>
        <family val="2"/>
      </rPr>
      <t xml:space="preserve">, and </t>
    </r>
    <r>
      <rPr>
        <b/>
        <sz val="13"/>
        <color theme="1"/>
        <rFont val="Arial"/>
        <family val="2"/>
      </rPr>
      <t>valrubicin</t>
    </r>
    <r>
      <rPr>
        <sz val="13"/>
        <color theme="1"/>
        <rFont val="Arial"/>
        <family val="2"/>
      </rPr>
      <t>.</t>
    </r>
  </si>
  <si>
    <t xml:space="preserve">Competitor Analysis: Adstiladrin </t>
  </si>
  <si>
    <t>Complementary infos:</t>
  </si>
  <si>
    <t xml:space="preserve">Adstiladrin </t>
  </si>
  <si>
    <t>an adenoviral vector-based gene therapy</t>
  </si>
  <si>
    <t>Nadofaragene firadenovec-vncg, Ferring</t>
  </si>
  <si>
    <t xml:space="preserve"> The immune checkpoint inhibitor pembrolizumab (Keytruda) was approved for the same indication in 2021.</t>
  </si>
  <si>
    <t>FDA approved since december 16, 2022</t>
  </si>
  <si>
    <t>adults with high-risk BCG-unresponsive NMIBC with carcinoma in situ with or without papillary tumors.</t>
  </si>
  <si>
    <t>nonreplicating adenoviral vector-based gene therapy that delivers a copy of a gene encoding interferon-alfa 2b to the bladder epithelium, where it has anti-tumor effects.</t>
  </si>
  <si>
    <t>Syn3, a polyamide surfactant excipient, enhances viral transduction of the urothelium.</t>
  </si>
  <si>
    <t>hyperglycemia, instillation-site discharge, increased triglyceride levels, fatigue, bladder spasm</t>
  </si>
  <si>
    <t xml:space="preserve">FDA approval of nadofaragene firadenovec was based on the results of a single-arm trial in 151 patients with high-risk NMIBC, 98 of whom had BCG-unresponsive carcinoma in situ. </t>
  </si>
  <si>
    <t>Patients received nadofaragene firadenovec by intravesical instillation once every three months for up to 12 months unless high-grade recurrence or unacceptable toxicity occurred.</t>
  </si>
  <si>
    <r>
      <t xml:space="preserve">A complete response was achieved in about </t>
    </r>
    <r>
      <rPr>
        <b/>
        <sz val="13"/>
        <color theme="1"/>
        <rFont val="Arial"/>
        <family val="2"/>
      </rPr>
      <t>53</t>
    </r>
    <r>
      <rPr>
        <sz val="13"/>
        <color theme="1"/>
        <rFont val="Arial"/>
        <family val="2"/>
      </rPr>
      <t>% of patients within 3 months after the first dose of the drug,</t>
    </r>
  </si>
  <si>
    <r>
      <t xml:space="preserve">and the response was maintained in about </t>
    </r>
    <r>
      <rPr>
        <b/>
        <sz val="13"/>
        <color theme="1"/>
        <rFont val="Arial"/>
        <family val="2"/>
      </rPr>
      <t>46%</t>
    </r>
    <r>
      <rPr>
        <sz val="13"/>
        <color theme="1"/>
        <rFont val="Arial"/>
        <family val="2"/>
      </rPr>
      <t xml:space="preserve"> of these patients at 12 months.</t>
    </r>
  </si>
  <si>
    <r>
      <t xml:space="preserve">The median duration of response was </t>
    </r>
    <r>
      <rPr>
        <b/>
        <sz val="13"/>
        <color theme="1"/>
        <rFont val="Arial"/>
        <family val="2"/>
      </rPr>
      <t>9.7</t>
    </r>
    <r>
      <rPr>
        <sz val="13"/>
        <color theme="1"/>
        <rFont val="Arial"/>
        <family val="2"/>
      </rPr>
      <t xml:space="preserve"> months.</t>
    </r>
  </si>
  <si>
    <t>Anktiva (A)</t>
  </si>
  <si>
    <t>Anktiva (B)</t>
  </si>
  <si>
    <t>Comparaison (A) to Adstiladrin</t>
  </si>
  <si>
    <t>Comparaison (B) to Adstiladrin</t>
  </si>
  <si>
    <t>CR ≤3 months</t>
  </si>
  <si>
    <t>CR ≥12 months</t>
  </si>
  <si>
    <t>Median Duration of CR in months</t>
  </si>
  <si>
    <t>Anktiva (A) and (B) have outperformed Adstiladrin at every scale, mostly in the long term range, and their results for long term 18 &amp; 24 months are still in progress and seem to be promissing so probably even better results that now for long term.</t>
  </si>
  <si>
    <t>Conclusion, better success for Anktiva than Adstiladrin.</t>
  </si>
  <si>
    <t>Enter at 5,40$ per share with 200 buy</t>
  </si>
  <si>
    <t>Clinical 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</si>
</sst>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8" x14ac:knownFonts="1">
    <font>
      <sz val="13"/>
      <color theme="1"/>
      <name val="Arial"/>
      <family val="2"/>
    </font>
    <font>
      <b/>
      <sz val="13"/>
      <color theme="1"/>
      <name val="Arial"/>
      <family val="2"/>
    </font>
    <font>
      <u/>
      <sz val="13"/>
      <color theme="10"/>
      <name val="Arial"/>
      <family val="2"/>
    </font>
    <font>
      <i/>
      <sz val="13"/>
      <color theme="1"/>
      <name val="Arial"/>
      <family val="2"/>
    </font>
    <font>
      <sz val="13"/>
      <color rgb="FF9C5700"/>
      <name val="Arial"/>
      <family val="2"/>
    </font>
    <font>
      <sz val="13"/>
      <name val="Arial"/>
      <family val="2"/>
    </font>
    <font>
      <u/>
      <sz val="13"/>
      <name val="Arial"/>
      <family val="2"/>
    </font>
    <font>
      <b/>
      <sz val="11"/>
      <color indexed="81"/>
      <name val="Tahoma"/>
      <family val="2"/>
    </font>
    <font>
      <sz val="11"/>
      <color indexed="81"/>
      <name val="Tahoma"/>
      <family val="2"/>
    </font>
    <font>
      <sz val="13"/>
      <color rgb="FF006100"/>
      <name val="Arial"/>
      <family val="2"/>
    </font>
    <font>
      <sz val="16"/>
      <color theme="1"/>
      <name val="Calibri"/>
      <family val="2"/>
      <scheme val="minor"/>
    </font>
    <font>
      <b/>
      <sz val="13"/>
      <color theme="1"/>
      <name val="Calibri"/>
      <family val="2"/>
      <scheme val="minor"/>
    </font>
    <font>
      <b/>
      <sz val="13"/>
      <color rgb="FF000000"/>
      <name val="Arial"/>
      <family val="2"/>
    </font>
    <font>
      <sz val="13"/>
      <color rgb="FF000000"/>
      <name val="Calibri"/>
      <family val="2"/>
      <scheme val="minor"/>
    </font>
    <font>
      <sz val="11"/>
      <color rgb="FF9C0006"/>
      <name val="Calibri"/>
      <family val="2"/>
      <scheme val="minor"/>
    </font>
    <font>
      <sz val="13"/>
      <color rgb="FF9C0006"/>
      <name val="Arial"/>
      <family val="2"/>
    </font>
    <font>
      <sz val="13"/>
      <color rgb="FF000000"/>
      <name val="Arial"/>
      <family val="2"/>
    </font>
    <font>
      <sz val="13"/>
      <color theme="1"/>
      <name val="Arial"/>
      <family val="2"/>
    </font>
  </fonts>
  <fills count="9">
    <fill>
      <patternFill patternType="none"/>
    </fill>
    <fill>
      <patternFill patternType="gray125"/>
    </fill>
    <fill>
      <patternFill patternType="solid">
        <fgColor rgb="FFFFFF00"/>
        <bgColor indexed="64"/>
      </patternFill>
    </fill>
    <fill>
      <patternFill patternType="solid">
        <fgColor rgb="FFFFEB9C"/>
      </patternFill>
    </fill>
    <fill>
      <patternFill patternType="solid">
        <fgColor rgb="FFC6EFCE"/>
      </patternFill>
    </fill>
    <fill>
      <patternFill patternType="solid">
        <fgColor theme="0" tint="-0.14999847407452621"/>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C7CE"/>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rgb="FF000000"/>
      </bottom>
      <diagonal/>
    </border>
  </borders>
  <cellStyleXfs count="5">
    <xf numFmtId="0" fontId="0" fillId="0" borderId="0"/>
    <xf numFmtId="0" fontId="2" fillId="0" borderId="0" applyNumberFormat="0" applyFill="0" applyBorder="0" applyAlignment="0" applyProtection="0"/>
    <xf numFmtId="0" fontId="4" fillId="3" borderId="0" applyNumberFormat="0" applyBorder="0" applyAlignment="0" applyProtection="0"/>
    <xf numFmtId="0" fontId="9" fillId="4" borderId="0" applyNumberFormat="0" applyBorder="0" applyAlignment="0" applyProtection="0"/>
    <xf numFmtId="0" fontId="14" fillId="8" borderId="0" applyNumberFormat="0" applyBorder="0" applyAlignment="0" applyProtection="0"/>
  </cellStyleXfs>
  <cellXfs count="51">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3" fontId="0" fillId="0" borderId="0" xfId="0" applyNumberFormat="1"/>
    <xf numFmtId="0" fontId="1" fillId="0" borderId="0" xfId="0" applyFont="1"/>
    <xf numFmtId="0" fontId="2" fillId="0" borderId="1" xfId="1" applyBorder="1"/>
    <xf numFmtId="0" fontId="2" fillId="0" borderId="0" xfId="1" applyBorder="1"/>
    <xf numFmtId="14" fontId="0" fillId="0" borderId="0" xfId="0" applyNumberFormat="1"/>
    <xf numFmtId="0" fontId="2" fillId="0" borderId="0" xfId="1"/>
    <xf numFmtId="10" fontId="0" fillId="0" borderId="0" xfId="0" applyNumberFormat="1"/>
    <xf numFmtId="0" fontId="0" fillId="2" borderId="0" xfId="0" applyFill="1"/>
    <xf numFmtId="3" fontId="0" fillId="2" borderId="0" xfId="0" applyNumberFormat="1" applyFill="1"/>
    <xf numFmtId="10" fontId="0" fillId="2" borderId="0" xfId="0" applyNumberFormat="1" applyFill="1"/>
    <xf numFmtId="2" fontId="1" fillId="0" borderId="0" xfId="0" applyNumberFormat="1" applyFont="1"/>
    <xf numFmtId="3" fontId="1" fillId="0" borderId="0" xfId="0" applyNumberFormat="1" applyFont="1"/>
    <xf numFmtId="0" fontId="5" fillId="0" borderId="0" xfId="1" applyFont="1"/>
    <xf numFmtId="0" fontId="3" fillId="0" borderId="0" xfId="0" applyFont="1"/>
    <xf numFmtId="0" fontId="4" fillId="3" borderId="0" xfId="2"/>
    <xf numFmtId="0" fontId="6" fillId="0" borderId="0" xfId="1" applyFont="1"/>
    <xf numFmtId="0" fontId="0" fillId="0" borderId="0" xfId="0" applyAlignment="1">
      <alignment horizontal="center"/>
    </xf>
    <xf numFmtId="4" fontId="0" fillId="0" borderId="0" xfId="0" applyNumberFormat="1"/>
    <xf numFmtId="0" fontId="9" fillId="4" borderId="0" xfId="3"/>
    <xf numFmtId="0" fontId="1" fillId="0" borderId="0" xfId="0" applyFont="1" applyAlignment="1">
      <alignment horizontal="center"/>
    </xf>
    <xf numFmtId="0" fontId="10" fillId="6" borderId="9" xfId="0" applyFont="1" applyFill="1" applyBorder="1"/>
    <xf numFmtId="0" fontId="0" fillId="6" borderId="9" xfId="0" applyFill="1" applyBorder="1"/>
    <xf numFmtId="0" fontId="11" fillId="0" borderId="0" xfId="0" applyFont="1"/>
    <xf numFmtId="3" fontId="11" fillId="0" borderId="0" xfId="0" applyNumberFormat="1" applyFont="1"/>
    <xf numFmtId="4" fontId="11" fillId="0" borderId="0" xfId="0" applyNumberFormat="1" applyFont="1"/>
    <xf numFmtId="0" fontId="0" fillId="0" borderId="9" xfId="0" applyBorder="1"/>
    <xf numFmtId="0" fontId="0" fillId="7" borderId="0" xfId="0" applyFill="1"/>
    <xf numFmtId="0" fontId="12" fillId="0" borderId="0" xfId="0" applyFont="1"/>
    <xf numFmtId="3" fontId="0" fillId="7" borderId="0" xfId="0" applyNumberFormat="1" applyFill="1"/>
    <xf numFmtId="0" fontId="10" fillId="0" borderId="0" xfId="0" applyFont="1"/>
    <xf numFmtId="0" fontId="13" fillId="5" borderId="0" xfId="0" applyFont="1" applyFill="1"/>
    <xf numFmtId="0" fontId="15" fillId="8" borderId="0" xfId="4" applyFont="1"/>
    <xf numFmtId="164" fontId="0" fillId="0" borderId="0" xfId="0" applyNumberFormat="1"/>
    <xf numFmtId="10" fontId="16" fillId="0" borderId="0" xfId="0" applyNumberFormat="1" applyFont="1"/>
    <xf numFmtId="10" fontId="17" fillId="0" borderId="0" xfId="0" applyNumberFormat="1" applyFont="1"/>
    <xf numFmtId="0" fontId="16" fillId="0" borderId="0" xfId="0" applyFont="1"/>
    <xf numFmtId="4" fontId="17" fillId="0" borderId="0" xfId="0" applyNumberFormat="1" applyFont="1"/>
    <xf numFmtId="0" fontId="17" fillId="0" borderId="0" xfId="0" applyFont="1"/>
    <xf numFmtId="9" fontId="0" fillId="0" borderId="0" xfId="0" applyNumberFormat="1"/>
    <xf numFmtId="9" fontId="0" fillId="0" borderId="0" xfId="0" applyNumberFormat="1" applyAlignment="1">
      <alignment horizontal="center"/>
    </xf>
    <xf numFmtId="10" fontId="0" fillId="0" borderId="0" xfId="0" applyNumberFormat="1" applyAlignment="1">
      <alignment horizontal="center"/>
    </xf>
    <xf numFmtId="9" fontId="9" fillId="4" borderId="0" xfId="3" applyNumberFormat="1"/>
  </cellXfs>
  <cellStyles count="5">
    <cellStyle name="Bad" xfId="4" builtinId="27"/>
    <cellStyle name="Good" xfId="3" builtinId="26"/>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104775</xdr:rowOff>
    </xdr:from>
    <xdr:to>
      <xdr:col>20</xdr:col>
      <xdr:colOff>436245</xdr:colOff>
      <xdr:row>13</xdr:row>
      <xdr:rowOff>152400</xdr:rowOff>
    </xdr:to>
    <xdr:cxnSp macro="">
      <xdr:nvCxnSpPr>
        <xdr:cNvPr id="8" name="Straight Connector 7">
          <a:extLst>
            <a:ext uri="{FF2B5EF4-FFF2-40B4-BE49-F238E27FC236}">
              <a16:creationId xmlns:a16="http://schemas.microsoft.com/office/drawing/2014/main" id="{B6C54CFA-76AD-C37F-D048-0C8F10DFEBF6}"/>
            </a:ext>
          </a:extLst>
        </xdr:cNvPr>
        <xdr:cNvCxnSpPr/>
      </xdr:nvCxnSpPr>
      <xdr:spPr>
        <a:xfrm>
          <a:off x="0" y="2838450"/>
          <a:ext cx="16247745" cy="47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28</xdr:row>
      <xdr:rowOff>20955</xdr:rowOff>
    </xdr:from>
    <xdr:to>
      <xdr:col>19</xdr:col>
      <xdr:colOff>190500</xdr:colOff>
      <xdr:row>28</xdr:row>
      <xdr:rowOff>28575</xdr:rowOff>
    </xdr:to>
    <xdr:cxnSp macro="">
      <xdr:nvCxnSpPr>
        <xdr:cNvPr id="130" name="Straight Connector 36">
          <a:extLst>
            <a:ext uri="{FF2B5EF4-FFF2-40B4-BE49-F238E27FC236}">
              <a16:creationId xmlns:a16="http://schemas.microsoft.com/office/drawing/2014/main" id="{002ACC8B-11C4-3A11-ADF1-D0930B23EF3C}"/>
            </a:ext>
          </a:extLst>
        </xdr:cNvPr>
        <xdr:cNvCxnSpPr/>
      </xdr:nvCxnSpPr>
      <xdr:spPr>
        <a:xfrm flipV="1">
          <a:off x="0" y="62323980"/>
          <a:ext cx="15211425"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1</xdr:col>
      <xdr:colOff>771526</xdr:colOff>
      <xdr:row>60</xdr:row>
      <xdr:rowOff>57151</xdr:rowOff>
    </xdr:from>
    <xdr:to>
      <xdr:col>8</xdr:col>
      <xdr:colOff>665959</xdr:colOff>
      <xdr:row>79</xdr:row>
      <xdr:rowOff>186691</xdr:rowOff>
    </xdr:to>
    <xdr:pic>
      <xdr:nvPicPr>
        <xdr:cNvPr id="9" name="Picture 8">
          <a:extLst>
            <a:ext uri="{FF2B5EF4-FFF2-40B4-BE49-F238E27FC236}">
              <a16:creationId xmlns:a16="http://schemas.microsoft.com/office/drawing/2014/main" id="{6068612D-B25D-1586-67EB-4FD69AF04C25}"/>
            </a:ext>
          </a:extLst>
        </xdr:cNvPr>
        <xdr:cNvPicPr>
          <a:picLocks noChangeAspect="1"/>
        </xdr:cNvPicPr>
      </xdr:nvPicPr>
      <xdr:blipFill>
        <a:blip xmlns:r="http://schemas.openxmlformats.org/officeDocument/2006/relationships" r:embed="rId1"/>
        <a:stretch>
          <a:fillRect/>
        </a:stretch>
      </xdr:blipFill>
      <xdr:spPr>
        <a:xfrm>
          <a:off x="1562101" y="69484876"/>
          <a:ext cx="5437983" cy="4110990"/>
        </a:xfrm>
        <a:prstGeom prst="rect">
          <a:avLst/>
        </a:prstGeom>
      </xdr:spPr>
    </xdr:pic>
    <xdr:clientData/>
  </xdr:twoCellAnchor>
  <xdr:twoCellAnchor editAs="oneCell">
    <xdr:from>
      <xdr:col>10</xdr:col>
      <xdr:colOff>5715</xdr:colOff>
      <xdr:row>60</xdr:row>
      <xdr:rowOff>34290</xdr:rowOff>
    </xdr:from>
    <xdr:to>
      <xdr:col>21</xdr:col>
      <xdr:colOff>1386</xdr:colOff>
      <xdr:row>79</xdr:row>
      <xdr:rowOff>78105</xdr:rowOff>
    </xdr:to>
    <xdr:pic>
      <xdr:nvPicPr>
        <xdr:cNvPr id="13" name="Picture 12">
          <a:extLst>
            <a:ext uri="{FF2B5EF4-FFF2-40B4-BE49-F238E27FC236}">
              <a16:creationId xmlns:a16="http://schemas.microsoft.com/office/drawing/2014/main" id="{E9A7BA63-32F4-1BEE-F643-A09649D6F85E}"/>
            </a:ext>
          </a:extLst>
        </xdr:cNvPr>
        <xdr:cNvPicPr>
          <a:picLocks noChangeAspect="1"/>
        </xdr:cNvPicPr>
      </xdr:nvPicPr>
      <xdr:blipFill>
        <a:blip xmlns:r="http://schemas.openxmlformats.org/officeDocument/2006/relationships" r:embed="rId2"/>
        <a:stretch>
          <a:fillRect/>
        </a:stretch>
      </xdr:blipFill>
      <xdr:spPr>
        <a:xfrm>
          <a:off x="7911465" y="69462015"/>
          <a:ext cx="8669136" cy="4025265"/>
        </a:xfrm>
        <a:prstGeom prst="rect">
          <a:avLst/>
        </a:prstGeom>
      </xdr:spPr>
    </xdr:pic>
    <xdr:clientData/>
  </xdr:twoCellAnchor>
  <xdr:twoCellAnchor editAs="oneCell">
    <xdr:from>
      <xdr:col>1</xdr:col>
      <xdr:colOff>763905</xdr:colOff>
      <xdr:row>80</xdr:row>
      <xdr:rowOff>173355</xdr:rowOff>
    </xdr:from>
    <xdr:to>
      <xdr:col>15</xdr:col>
      <xdr:colOff>555871</xdr:colOff>
      <xdr:row>90</xdr:row>
      <xdr:rowOff>167931</xdr:rowOff>
    </xdr:to>
    <xdr:pic>
      <xdr:nvPicPr>
        <xdr:cNvPr id="18" name="Picture 17">
          <a:extLst>
            <a:ext uri="{FF2B5EF4-FFF2-40B4-BE49-F238E27FC236}">
              <a16:creationId xmlns:a16="http://schemas.microsoft.com/office/drawing/2014/main" id="{B2CDA110-EA0A-5DC7-CDCD-87E02C016F4B}"/>
            </a:ext>
          </a:extLst>
        </xdr:cNvPr>
        <xdr:cNvPicPr>
          <a:picLocks noChangeAspect="1"/>
        </xdr:cNvPicPr>
      </xdr:nvPicPr>
      <xdr:blipFill>
        <a:blip xmlns:r="http://schemas.openxmlformats.org/officeDocument/2006/relationships" r:embed="rId3"/>
        <a:stretch>
          <a:fillRect/>
        </a:stretch>
      </xdr:blipFill>
      <xdr:spPr>
        <a:xfrm>
          <a:off x="1554480" y="73792080"/>
          <a:ext cx="10856206" cy="2086266"/>
        </a:xfrm>
        <a:prstGeom prst="rect">
          <a:avLst/>
        </a:prstGeom>
      </xdr:spPr>
    </xdr:pic>
    <xdr:clientData/>
  </xdr:twoCellAnchor>
  <xdr:twoCellAnchor editAs="oneCell">
    <xdr:from>
      <xdr:col>8</xdr:col>
      <xdr:colOff>786766</xdr:colOff>
      <xdr:row>91</xdr:row>
      <xdr:rowOff>173355</xdr:rowOff>
    </xdr:from>
    <xdr:to>
      <xdr:col>14</xdr:col>
      <xdr:colOff>340553</xdr:colOff>
      <xdr:row>104</xdr:row>
      <xdr:rowOff>173355</xdr:rowOff>
    </xdr:to>
    <xdr:pic>
      <xdr:nvPicPr>
        <xdr:cNvPr id="19" name="Picture 18">
          <a:extLst>
            <a:ext uri="{FF2B5EF4-FFF2-40B4-BE49-F238E27FC236}">
              <a16:creationId xmlns:a16="http://schemas.microsoft.com/office/drawing/2014/main" id="{6194DA0F-662E-7A47-CE26-857E294CCD32}"/>
            </a:ext>
          </a:extLst>
        </xdr:cNvPr>
        <xdr:cNvPicPr>
          <a:picLocks noChangeAspect="1"/>
        </xdr:cNvPicPr>
      </xdr:nvPicPr>
      <xdr:blipFill>
        <a:blip xmlns:r="http://schemas.openxmlformats.org/officeDocument/2006/relationships" r:embed="rId4"/>
        <a:stretch>
          <a:fillRect/>
        </a:stretch>
      </xdr:blipFill>
      <xdr:spPr>
        <a:xfrm>
          <a:off x="7111366" y="76097130"/>
          <a:ext cx="4297237" cy="2727960"/>
        </a:xfrm>
        <a:prstGeom prst="rect">
          <a:avLst/>
        </a:prstGeom>
      </xdr:spPr>
    </xdr:pic>
    <xdr:clientData/>
  </xdr:twoCellAnchor>
  <xdr:twoCellAnchor editAs="oneCell">
    <xdr:from>
      <xdr:col>1</xdr:col>
      <xdr:colOff>781050</xdr:colOff>
      <xdr:row>92</xdr:row>
      <xdr:rowOff>34290</xdr:rowOff>
    </xdr:from>
    <xdr:to>
      <xdr:col>7</xdr:col>
      <xdr:colOff>529590</xdr:colOff>
      <xdr:row>103</xdr:row>
      <xdr:rowOff>72721</xdr:rowOff>
    </xdr:to>
    <xdr:pic>
      <xdr:nvPicPr>
        <xdr:cNvPr id="20" name="Picture 19">
          <a:extLst>
            <a:ext uri="{FF2B5EF4-FFF2-40B4-BE49-F238E27FC236}">
              <a16:creationId xmlns:a16="http://schemas.microsoft.com/office/drawing/2014/main" id="{344E61D0-24C3-AA2A-7AFF-A1ED979F22DD}"/>
            </a:ext>
          </a:extLst>
        </xdr:cNvPr>
        <xdr:cNvPicPr>
          <a:picLocks noChangeAspect="1"/>
        </xdr:cNvPicPr>
      </xdr:nvPicPr>
      <xdr:blipFill>
        <a:blip xmlns:r="http://schemas.openxmlformats.org/officeDocument/2006/relationships" r:embed="rId5"/>
        <a:stretch>
          <a:fillRect/>
        </a:stretch>
      </xdr:blipFill>
      <xdr:spPr>
        <a:xfrm>
          <a:off x="1571625" y="76167615"/>
          <a:ext cx="4491990" cy="2343481"/>
        </a:xfrm>
        <a:prstGeom prst="rect">
          <a:avLst/>
        </a:prstGeom>
      </xdr:spPr>
    </xdr:pic>
    <xdr:clientData/>
  </xdr:twoCellAnchor>
  <xdr:twoCellAnchor editAs="oneCell">
    <xdr:from>
      <xdr:col>2</xdr:col>
      <xdr:colOff>0</xdr:colOff>
      <xdr:row>129</xdr:row>
      <xdr:rowOff>34291</xdr:rowOff>
    </xdr:from>
    <xdr:to>
      <xdr:col>11</xdr:col>
      <xdr:colOff>116205</xdr:colOff>
      <xdr:row>147</xdr:row>
      <xdr:rowOff>114965</xdr:rowOff>
    </xdr:to>
    <xdr:pic>
      <xdr:nvPicPr>
        <xdr:cNvPr id="24" name="Picture 20">
          <a:extLst>
            <a:ext uri="{FF2B5EF4-FFF2-40B4-BE49-F238E27FC236}">
              <a16:creationId xmlns:a16="http://schemas.microsoft.com/office/drawing/2014/main" id="{C6B7B650-0971-C050-A01A-3B9DDC718DB2}"/>
            </a:ext>
          </a:extLst>
        </xdr:cNvPr>
        <xdr:cNvPicPr>
          <a:picLocks noChangeAspect="1"/>
        </xdr:cNvPicPr>
      </xdr:nvPicPr>
      <xdr:blipFill>
        <a:blip xmlns:r="http://schemas.openxmlformats.org/officeDocument/2006/relationships" r:embed="rId6"/>
        <a:stretch>
          <a:fillRect/>
        </a:stretch>
      </xdr:blipFill>
      <xdr:spPr>
        <a:xfrm>
          <a:off x="1581150" y="83930491"/>
          <a:ext cx="6974205" cy="3852574"/>
        </a:xfrm>
        <a:prstGeom prst="rect">
          <a:avLst/>
        </a:prstGeom>
      </xdr:spPr>
    </xdr:pic>
    <xdr:clientData/>
  </xdr:twoCellAnchor>
  <xdr:twoCellAnchor editAs="oneCell">
    <xdr:from>
      <xdr:col>1</xdr:col>
      <xdr:colOff>701041</xdr:colOff>
      <xdr:row>148</xdr:row>
      <xdr:rowOff>53340</xdr:rowOff>
    </xdr:from>
    <xdr:to>
      <xdr:col>11</xdr:col>
      <xdr:colOff>194073</xdr:colOff>
      <xdr:row>165</xdr:row>
      <xdr:rowOff>34290</xdr:rowOff>
    </xdr:to>
    <xdr:pic>
      <xdr:nvPicPr>
        <xdr:cNvPr id="32" name="Picture 21">
          <a:extLst>
            <a:ext uri="{FF2B5EF4-FFF2-40B4-BE49-F238E27FC236}">
              <a16:creationId xmlns:a16="http://schemas.microsoft.com/office/drawing/2014/main" id="{8F36272C-098F-B1CE-F230-32B9C1354829}"/>
            </a:ext>
          </a:extLst>
        </xdr:cNvPr>
        <xdr:cNvPicPr>
          <a:picLocks noChangeAspect="1"/>
        </xdr:cNvPicPr>
      </xdr:nvPicPr>
      <xdr:blipFill>
        <a:blip xmlns:r="http://schemas.openxmlformats.org/officeDocument/2006/relationships" r:embed="rId7"/>
        <a:stretch>
          <a:fillRect/>
        </a:stretch>
      </xdr:blipFill>
      <xdr:spPr>
        <a:xfrm>
          <a:off x="1491616" y="87930990"/>
          <a:ext cx="7120652" cy="3547110"/>
        </a:xfrm>
        <a:prstGeom prst="rect">
          <a:avLst/>
        </a:prstGeom>
      </xdr:spPr>
    </xdr:pic>
    <xdr:clientData/>
  </xdr:twoCellAnchor>
  <xdr:twoCellAnchor editAs="oneCell">
    <xdr:from>
      <xdr:col>1</xdr:col>
      <xdr:colOff>685799</xdr:colOff>
      <xdr:row>166</xdr:row>
      <xdr:rowOff>201558</xdr:rowOff>
    </xdr:from>
    <xdr:to>
      <xdr:col>11</xdr:col>
      <xdr:colOff>244587</xdr:colOff>
      <xdr:row>184</xdr:row>
      <xdr:rowOff>200025</xdr:rowOff>
    </xdr:to>
    <xdr:pic>
      <xdr:nvPicPr>
        <xdr:cNvPr id="37" name="Picture 22">
          <a:extLst>
            <a:ext uri="{FF2B5EF4-FFF2-40B4-BE49-F238E27FC236}">
              <a16:creationId xmlns:a16="http://schemas.microsoft.com/office/drawing/2014/main" id="{E3594B06-FAAA-5D8D-A25C-1CCA66516DFB}"/>
            </a:ext>
          </a:extLst>
        </xdr:cNvPr>
        <xdr:cNvPicPr>
          <a:picLocks noChangeAspect="1"/>
        </xdr:cNvPicPr>
      </xdr:nvPicPr>
      <xdr:blipFill>
        <a:blip xmlns:r="http://schemas.openxmlformats.org/officeDocument/2006/relationships" r:embed="rId8"/>
        <a:stretch>
          <a:fillRect/>
        </a:stretch>
      </xdr:blipFill>
      <xdr:spPr>
        <a:xfrm>
          <a:off x="1476374" y="91851108"/>
          <a:ext cx="7180693" cy="3770367"/>
        </a:xfrm>
        <a:prstGeom prst="rect">
          <a:avLst/>
        </a:prstGeom>
      </xdr:spPr>
    </xdr:pic>
    <xdr:clientData/>
  </xdr:twoCellAnchor>
  <xdr:twoCellAnchor editAs="oneCell">
    <xdr:from>
      <xdr:col>1</xdr:col>
      <xdr:colOff>762000</xdr:colOff>
      <xdr:row>196</xdr:row>
      <xdr:rowOff>28575</xdr:rowOff>
    </xdr:from>
    <xdr:to>
      <xdr:col>7</xdr:col>
      <xdr:colOff>49142</xdr:colOff>
      <xdr:row>220</xdr:row>
      <xdr:rowOff>19050</xdr:rowOff>
    </xdr:to>
    <xdr:pic>
      <xdr:nvPicPr>
        <xdr:cNvPr id="40" name="Picture 23">
          <a:extLst>
            <a:ext uri="{FF2B5EF4-FFF2-40B4-BE49-F238E27FC236}">
              <a16:creationId xmlns:a16="http://schemas.microsoft.com/office/drawing/2014/main" id="{0E1ACDA4-E839-01CE-7D1D-603A2614CF47}"/>
            </a:ext>
          </a:extLst>
        </xdr:cNvPr>
        <xdr:cNvPicPr>
          <a:picLocks noChangeAspect="1"/>
        </xdr:cNvPicPr>
      </xdr:nvPicPr>
      <xdr:blipFill>
        <a:blip xmlns:r="http://schemas.openxmlformats.org/officeDocument/2006/relationships" r:embed="rId9"/>
        <a:stretch>
          <a:fillRect/>
        </a:stretch>
      </xdr:blipFill>
      <xdr:spPr>
        <a:xfrm>
          <a:off x="1552575" y="97964625"/>
          <a:ext cx="3855332" cy="5021580"/>
        </a:xfrm>
        <a:prstGeom prst="rect">
          <a:avLst/>
        </a:prstGeom>
      </xdr:spPr>
    </xdr:pic>
    <xdr:clientData/>
  </xdr:twoCellAnchor>
  <xdr:twoCellAnchor editAs="oneCell">
    <xdr:from>
      <xdr:col>1</xdr:col>
      <xdr:colOff>695327</xdr:colOff>
      <xdr:row>234</xdr:row>
      <xdr:rowOff>83821</xdr:rowOff>
    </xdr:from>
    <xdr:to>
      <xdr:col>12</xdr:col>
      <xdr:colOff>234316</xdr:colOff>
      <xdr:row>249</xdr:row>
      <xdr:rowOff>127919</xdr:rowOff>
    </xdr:to>
    <xdr:pic>
      <xdr:nvPicPr>
        <xdr:cNvPr id="50" name="Picture 24">
          <a:extLst>
            <a:ext uri="{FF2B5EF4-FFF2-40B4-BE49-F238E27FC236}">
              <a16:creationId xmlns:a16="http://schemas.microsoft.com/office/drawing/2014/main" id="{0CFFFB7E-57BE-2A4F-454F-EA1A5A5B1561}"/>
            </a:ext>
          </a:extLst>
        </xdr:cNvPr>
        <xdr:cNvPicPr>
          <a:picLocks noChangeAspect="1"/>
        </xdr:cNvPicPr>
      </xdr:nvPicPr>
      <xdr:blipFill>
        <a:blip xmlns:r="http://schemas.openxmlformats.org/officeDocument/2006/relationships" r:embed="rId10"/>
        <a:stretch>
          <a:fillRect/>
        </a:stretch>
      </xdr:blipFill>
      <xdr:spPr>
        <a:xfrm>
          <a:off x="1485902" y="105982771"/>
          <a:ext cx="7924799" cy="31854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62</xdr:row>
      <xdr:rowOff>68580</xdr:rowOff>
    </xdr:from>
    <xdr:to>
      <xdr:col>20</xdr:col>
      <xdr:colOff>777240</xdr:colOff>
      <xdr:row>62</xdr:row>
      <xdr:rowOff>76200</xdr:rowOff>
    </xdr:to>
    <xdr:cxnSp macro="">
      <xdr:nvCxnSpPr>
        <xdr:cNvPr id="3" name="Straight Connector 2">
          <a:extLst>
            <a:ext uri="{FF2B5EF4-FFF2-40B4-BE49-F238E27FC236}">
              <a16:creationId xmlns:a16="http://schemas.microsoft.com/office/drawing/2014/main" id="{35EEBDD1-6D1E-4A04-2825-BC9F7B0B5D14}"/>
            </a:ext>
          </a:extLst>
        </xdr:cNvPr>
        <xdr:cNvCxnSpPr/>
      </xdr:nvCxnSpPr>
      <xdr:spPr>
        <a:xfrm>
          <a:off x="0" y="13296900"/>
          <a:ext cx="1672590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66</xdr:row>
      <xdr:rowOff>91440</xdr:rowOff>
    </xdr:from>
    <xdr:to>
      <xdr:col>20</xdr:col>
      <xdr:colOff>777240</xdr:colOff>
      <xdr:row>66</xdr:row>
      <xdr:rowOff>99060</xdr:rowOff>
    </xdr:to>
    <xdr:cxnSp macro="">
      <xdr:nvCxnSpPr>
        <xdr:cNvPr id="4" name="Straight Connector 3">
          <a:extLst>
            <a:ext uri="{FF2B5EF4-FFF2-40B4-BE49-F238E27FC236}">
              <a16:creationId xmlns:a16="http://schemas.microsoft.com/office/drawing/2014/main" id="{04B44451-27AF-44A0-85ED-8DB432005C8D}"/>
            </a:ext>
          </a:extLst>
        </xdr:cNvPr>
        <xdr:cNvCxnSpPr/>
      </xdr:nvCxnSpPr>
      <xdr:spPr>
        <a:xfrm>
          <a:off x="0" y="14173200"/>
          <a:ext cx="16725900" cy="762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70</xdr:row>
      <xdr:rowOff>76200</xdr:rowOff>
    </xdr:from>
    <xdr:to>
      <xdr:col>20</xdr:col>
      <xdr:colOff>777240</xdr:colOff>
      <xdr:row>70</xdr:row>
      <xdr:rowOff>76200</xdr:rowOff>
    </xdr:to>
    <xdr:cxnSp macro="">
      <xdr:nvCxnSpPr>
        <xdr:cNvPr id="5" name="Straight Connector 1">
          <a:extLst>
            <a:ext uri="{FF2B5EF4-FFF2-40B4-BE49-F238E27FC236}">
              <a16:creationId xmlns:a16="http://schemas.microsoft.com/office/drawing/2014/main" id="{210C5BA8-8D0E-410C-977A-5BEACA94FFF3}"/>
            </a:ext>
          </a:extLst>
        </xdr:cNvPr>
        <xdr:cNvCxnSpPr/>
      </xdr:nvCxnSpPr>
      <xdr:spPr>
        <a:xfrm>
          <a:off x="0" y="14744700"/>
          <a:ext cx="166935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74</xdr:row>
      <xdr:rowOff>152400</xdr:rowOff>
    </xdr:from>
    <xdr:to>
      <xdr:col>20</xdr:col>
      <xdr:colOff>777240</xdr:colOff>
      <xdr:row>74</xdr:row>
      <xdr:rowOff>152400</xdr:rowOff>
    </xdr:to>
    <xdr:cxnSp macro="">
      <xdr:nvCxnSpPr>
        <xdr:cNvPr id="7" name="Straight Connector 4">
          <a:extLst>
            <a:ext uri="{FF2B5EF4-FFF2-40B4-BE49-F238E27FC236}">
              <a16:creationId xmlns:a16="http://schemas.microsoft.com/office/drawing/2014/main" id="{B843CA02-30EC-41E7-A6E7-23D9DC9D05EE}"/>
            </a:ext>
          </a:extLst>
        </xdr:cNvPr>
        <xdr:cNvCxnSpPr/>
      </xdr:nvCxnSpPr>
      <xdr:spPr>
        <a:xfrm>
          <a:off x="0" y="15659100"/>
          <a:ext cx="166935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78</xdr:row>
      <xdr:rowOff>66675</xdr:rowOff>
    </xdr:from>
    <xdr:to>
      <xdr:col>20</xdr:col>
      <xdr:colOff>777240</xdr:colOff>
      <xdr:row>78</xdr:row>
      <xdr:rowOff>66675</xdr:rowOff>
    </xdr:to>
    <xdr:cxnSp macro="">
      <xdr:nvCxnSpPr>
        <xdr:cNvPr id="9" name="Straight Connector 5">
          <a:extLst>
            <a:ext uri="{FF2B5EF4-FFF2-40B4-BE49-F238E27FC236}">
              <a16:creationId xmlns:a16="http://schemas.microsoft.com/office/drawing/2014/main" id="{FDE869D9-83ED-4907-8D57-48171D4CA3E1}"/>
            </a:ext>
          </a:extLst>
        </xdr:cNvPr>
        <xdr:cNvCxnSpPr/>
      </xdr:nvCxnSpPr>
      <xdr:spPr>
        <a:xfrm>
          <a:off x="0" y="16411575"/>
          <a:ext cx="166935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101</xdr:row>
      <xdr:rowOff>85725</xdr:rowOff>
    </xdr:from>
    <xdr:to>
      <xdr:col>20</xdr:col>
      <xdr:colOff>777240</xdr:colOff>
      <xdr:row>101</xdr:row>
      <xdr:rowOff>85725</xdr:rowOff>
    </xdr:to>
    <xdr:cxnSp macro="">
      <xdr:nvCxnSpPr>
        <xdr:cNvPr id="2" name="Straight Connector 5">
          <a:extLst>
            <a:ext uri="{FF2B5EF4-FFF2-40B4-BE49-F238E27FC236}">
              <a16:creationId xmlns:a16="http://schemas.microsoft.com/office/drawing/2014/main" id="{998B49F7-7E54-451D-9C72-31034E969F8D}"/>
            </a:ext>
          </a:extLst>
        </xdr:cNvPr>
        <xdr:cNvCxnSpPr/>
      </xdr:nvCxnSpPr>
      <xdr:spPr>
        <a:xfrm>
          <a:off x="0" y="19783425"/>
          <a:ext cx="166935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117</xdr:row>
      <xdr:rowOff>123825</xdr:rowOff>
    </xdr:from>
    <xdr:to>
      <xdr:col>20</xdr:col>
      <xdr:colOff>777240</xdr:colOff>
      <xdr:row>117</xdr:row>
      <xdr:rowOff>123825</xdr:rowOff>
    </xdr:to>
    <xdr:cxnSp macro="">
      <xdr:nvCxnSpPr>
        <xdr:cNvPr id="6" name="Straight Connector 5">
          <a:extLst>
            <a:ext uri="{FF2B5EF4-FFF2-40B4-BE49-F238E27FC236}">
              <a16:creationId xmlns:a16="http://schemas.microsoft.com/office/drawing/2014/main" id="{BB225163-0FEB-4EB0-9D60-5B3AFAD9B402}"/>
            </a:ext>
          </a:extLst>
        </xdr:cNvPr>
        <xdr:cNvCxnSpPr/>
      </xdr:nvCxnSpPr>
      <xdr:spPr>
        <a:xfrm>
          <a:off x="0" y="23174325"/>
          <a:ext cx="166935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130</xdr:row>
      <xdr:rowOff>95250</xdr:rowOff>
    </xdr:from>
    <xdr:to>
      <xdr:col>20</xdr:col>
      <xdr:colOff>777240</xdr:colOff>
      <xdr:row>130</xdr:row>
      <xdr:rowOff>95250</xdr:rowOff>
    </xdr:to>
    <xdr:cxnSp macro="">
      <xdr:nvCxnSpPr>
        <xdr:cNvPr id="8" name="Straight Connector 7">
          <a:extLst>
            <a:ext uri="{FF2B5EF4-FFF2-40B4-BE49-F238E27FC236}">
              <a16:creationId xmlns:a16="http://schemas.microsoft.com/office/drawing/2014/main" id="{6130F3A1-85C5-4D7B-B253-42FE6C7CEFC7}"/>
            </a:ext>
          </a:extLst>
        </xdr:cNvPr>
        <xdr:cNvCxnSpPr/>
      </xdr:nvCxnSpPr>
      <xdr:spPr>
        <a:xfrm>
          <a:off x="0" y="26498550"/>
          <a:ext cx="166935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0</xdr:colOff>
      <xdr:row>143</xdr:row>
      <xdr:rowOff>66675</xdr:rowOff>
    </xdr:from>
    <xdr:to>
      <xdr:col>20</xdr:col>
      <xdr:colOff>777240</xdr:colOff>
      <xdr:row>143</xdr:row>
      <xdr:rowOff>66675</xdr:rowOff>
    </xdr:to>
    <xdr:cxnSp macro="">
      <xdr:nvCxnSpPr>
        <xdr:cNvPr id="11" name="Straight Connector 9">
          <a:extLst>
            <a:ext uri="{FF2B5EF4-FFF2-40B4-BE49-F238E27FC236}">
              <a16:creationId xmlns:a16="http://schemas.microsoft.com/office/drawing/2014/main" id="{3506A74D-A71A-4209-A803-0E9F782BACA1}"/>
            </a:ext>
          </a:extLst>
        </xdr:cNvPr>
        <xdr:cNvCxnSpPr/>
      </xdr:nvCxnSpPr>
      <xdr:spPr>
        <a:xfrm>
          <a:off x="0" y="30032325"/>
          <a:ext cx="166935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Matteo Doye" id="{FEED5414-3E1F-4119-9BF7-C6FD6C27ED60}" userId="97b3d2ac1bd8ccb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7" dT="2024-03-26T13:37:56.49" personId="{FEED5414-3E1F-4119-9BF7-C6FD6C27ED60}" id="{D00F8424-D071-4CC1-B0EC-C91FA7A637F7}">
    <text>Rafael essaye d'en savoir + sur l'importance de ces désignations pour la drug (ce que cela signifie)</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3" Type="http://schemas.openxmlformats.org/officeDocument/2006/relationships/hyperlink" Target="https://ir.immunitybio.com/news-releases/news-release-details/nejm-evidence-publishes-results-immunitybios-quilt-3032?field_nir_news_date_value%5bmin%5d=" TargetMode="External"/><Relationship Id="rId18" Type="http://schemas.openxmlformats.org/officeDocument/2006/relationships/hyperlink" Target="https://ir.immunitybio.com/news-releases/news-release-details/fda-accepts-immunitybios-bla-resubmission-complete-and-sets-new?field_nir_news_date_value%5bmin%5d=" TargetMode="External"/><Relationship Id="rId26" Type="http://schemas.openxmlformats.org/officeDocument/2006/relationships/hyperlink" Target="https://www.ncbi.nlm.nih.gov/pmc/articles/PMC2792453/" TargetMode="External"/><Relationship Id="rId39" Type="http://schemas.openxmlformats.org/officeDocument/2006/relationships/hyperlink" Target="https://pubmed.ncbi.nlm.nih.gov/30045932/" TargetMode="External"/><Relationship Id="rId21" Type="http://schemas.openxmlformats.org/officeDocument/2006/relationships/hyperlink" Target="https://immunitybio.com/bladder-cancer/" TargetMode="External"/><Relationship Id="rId34" Type="http://schemas.openxmlformats.org/officeDocument/2006/relationships/hyperlink" Target="https://clinicaltrials.gov/study/NCT05981131" TargetMode="External"/><Relationship Id="rId42" Type="http://schemas.openxmlformats.org/officeDocument/2006/relationships/hyperlink" Target="https://pubmed.ncbi.nlm.nih.gov/37705979/" TargetMode="External"/><Relationship Id="rId47" Type="http://schemas.openxmlformats.org/officeDocument/2006/relationships/comments" Target="../comments2.xml"/><Relationship Id="rId7" Type="http://schemas.openxmlformats.org/officeDocument/2006/relationships/hyperlink" Target="https://ir.immunitybio.com/news-releases/news-release-details/national-cancer-institute-selects-immunitybios-n-803-il-15?field_nir_news_date_value%5bmin%5d=" TargetMode="External"/><Relationship Id="rId2" Type="http://schemas.openxmlformats.org/officeDocument/2006/relationships/hyperlink" Target="https://ir.immunitybio.com/news-releases/news-release-details/immunitybio-announces-launch-phase-2-trial-il-15-superagonist?field_nir_news_date_value%5bmin%5d=" TargetMode="External"/><Relationship Id="rId16" Type="http://schemas.openxmlformats.org/officeDocument/2006/relationships/hyperlink" Target="https://ir.immunitybio.com/news-releases/news-release-details/phase-1-study-indicates-allogeneic-cytokine-induced-memory?field_nir_news_date_value%5bmin%5d=" TargetMode="External"/><Relationship Id="rId29" Type="http://schemas.openxmlformats.org/officeDocument/2006/relationships/hyperlink" Target="https://clinicaltrials.gov/study/NCT03022825" TargetMode="External"/><Relationship Id="rId1" Type="http://schemas.openxmlformats.org/officeDocument/2006/relationships/hyperlink" Target="https://ir.immunitybio.com/news-releases/news-release-details/niaid-sponsored-study-shows-n-803-combined-neutralizing?field_nir_news_date_value%5bmin%5d=" TargetMode="External"/><Relationship Id="rId6" Type="http://schemas.openxmlformats.org/officeDocument/2006/relationships/hyperlink" Target="https://ir.immunitybio.com/news-releases/news-release-details/immunitybio-announces-primary-endpoint-met-second-indication?field_nir_news_date_value%5bmin%5d=" TargetMode="External"/><Relationship Id="rId11" Type="http://schemas.openxmlformats.org/officeDocument/2006/relationships/hyperlink" Target="https://ir.immunitybio.com/news-releases/news-release-details/immunitybio-submits-biologics-license-application-n-803-plus-bcg?field_nir_news_date_value%5bmin%5d=" TargetMode="External"/><Relationship Id="rId24" Type="http://schemas.openxmlformats.org/officeDocument/2006/relationships/hyperlink" Target="https://pubchem.ncbi.nlm.nih.gov/substance/381128115" TargetMode="External"/><Relationship Id="rId32" Type="http://schemas.openxmlformats.org/officeDocument/2006/relationships/hyperlink" Target="https://clinicaltrials.gov/study/NCT03228667" TargetMode="External"/><Relationship Id="rId37" Type="http://schemas.openxmlformats.org/officeDocument/2006/relationships/hyperlink" Target="https://pubmed.ncbi.nlm.nih.gov/34797911/" TargetMode="External"/><Relationship Id="rId40" Type="http://schemas.openxmlformats.org/officeDocument/2006/relationships/hyperlink" Target="https://evidence.nejm.org/doi/full/10.1056/EVIDoa2200167" TargetMode="External"/><Relationship Id="rId45" Type="http://schemas.openxmlformats.org/officeDocument/2006/relationships/drawing" Target="../drawings/drawing2.xml"/><Relationship Id="rId5" Type="http://schemas.openxmlformats.org/officeDocument/2006/relationships/hyperlink" Target="https://ir.immunitybio.com/news-releases/news-release-details/immunitybio-completes-enrollment-phase-2-study-nant-cancer?field_nir_news_date_value%5bmin%5d=" TargetMode="External"/><Relationship Id="rId15" Type="http://schemas.openxmlformats.org/officeDocument/2006/relationships/hyperlink" Target="https://ir.immunitybio.com/news-releases/news-release-details/national-multicenter-trial-opens-study-immunitybios-tri-ad5?field_nir_news_date_value%5bmin%5d=" TargetMode="External"/><Relationship Id="rId23" Type="http://schemas.openxmlformats.org/officeDocument/2006/relationships/hyperlink" Target="https://pubmed.ncbi.nlm.nih.gov/38422185/" TargetMode="External"/><Relationship Id="rId28" Type="http://schemas.openxmlformats.org/officeDocument/2006/relationships/hyperlink" Target="https://clinicaltrials.gov/study/NCT03022825" TargetMode="External"/><Relationship Id="rId36" Type="http://schemas.openxmlformats.org/officeDocument/2006/relationships/hyperlink" Target="https://pubmed.ncbi.nlm.nih.gov/35228263/" TargetMode="External"/><Relationship Id="rId10" Type="http://schemas.openxmlformats.org/officeDocument/2006/relationships/hyperlink" Target="https://ir.immunitybio.com/news-releases/news-release-details/immunitybio-announces-quilt-trial-results-bcg-unresponsive?field_nir_news_date_value%5bmin%5d=" TargetMode="External"/><Relationship Id="rId19" Type="http://schemas.openxmlformats.org/officeDocument/2006/relationships/hyperlink" Target="https://ir.immunitybio.com/news-releases/news-release-details/immunitybio-quality-life-study-bcg-unresponsive-bladder-cancer?field_nir_news_date_value%5bmin%5d=" TargetMode="External"/><Relationship Id="rId31" Type="http://schemas.openxmlformats.org/officeDocument/2006/relationships/hyperlink" Target="https://clinicaltrials.gov/study/NCT03493945" TargetMode="External"/><Relationship Id="rId44" Type="http://schemas.openxmlformats.org/officeDocument/2006/relationships/hyperlink" Target="https://pubmed.ncbi.nlm.nih.gov/31757304/" TargetMode="External"/><Relationship Id="rId4" Type="http://schemas.openxmlformats.org/officeDocument/2006/relationships/hyperlink" Target="https://ir.immunitybio.com/news-releases/news-release-details/immunitybio-announces-oral-presentation-phase-23-clinical-trial?field_nir_news_date_value%5bmin%5d=" TargetMode="External"/><Relationship Id="rId9" Type="http://schemas.openxmlformats.org/officeDocument/2006/relationships/hyperlink" Target="https://ir.immunitybio.com/news-releases/news-release-details/immunitybio-provides-updated-status-biologics-license?field_nir_news_date_value%5bmin%5d=" TargetMode="External"/><Relationship Id="rId14" Type="http://schemas.openxmlformats.org/officeDocument/2006/relationships/hyperlink" Target="https://ir.immunitybio.com/news-releases/news-release-details/immunitybio-present-quality-life-quilt-3032-study-patients-bcg?field_nir_news_date_value%5bmin%5d=" TargetMode="External"/><Relationship Id="rId22" Type="http://schemas.openxmlformats.org/officeDocument/2006/relationships/hyperlink" Target="https://www.urotoday.com/video-lectures/bladder-cancer/video/2630-advances-in-treatment-options-for-bcg-unresponsive-cis-and-papillary-non-muscle-invasive-bladder-cancer-quilt-3-032-sam-chang.html" TargetMode="External"/><Relationship Id="rId27" Type="http://schemas.openxmlformats.org/officeDocument/2006/relationships/hyperlink" Target="https://clinicaltrials.gov/study/NCT02138734" TargetMode="External"/><Relationship Id="rId30" Type="http://schemas.openxmlformats.org/officeDocument/2006/relationships/hyperlink" Target="https://clinicaltrials.gov/study/NCT06040918" TargetMode="External"/><Relationship Id="rId35" Type="http://schemas.openxmlformats.org/officeDocument/2006/relationships/hyperlink" Target="https://pubmed.ncbi.nlm.nih.gov/38226931/" TargetMode="External"/><Relationship Id="rId43" Type="http://schemas.openxmlformats.org/officeDocument/2006/relationships/hyperlink" Target="https://pubmed.ncbi.nlm.nih.gov/32427633/" TargetMode="External"/><Relationship Id="rId8" Type="http://schemas.openxmlformats.org/officeDocument/2006/relationships/hyperlink" Target="https://ir.immunitybio.com/news-releases/news-release-details/immunitybio-announces-promising-clinical-study-results-kick-and?field_nir_news_date_value%5bmin%5d=" TargetMode="External"/><Relationship Id="rId3" Type="http://schemas.openxmlformats.org/officeDocument/2006/relationships/hyperlink" Target="https://ir.immunitybio.com/news-releases/news-release-details/fda-authorizes-immunitybio-study-anktiva-and-pd-l1-t-hank?field_nir_news_date_value%5bmin%5d=" TargetMode="External"/><Relationship Id="rId12" Type="http://schemas.openxmlformats.org/officeDocument/2006/relationships/hyperlink" Target="https://ir.immunitybio.com/news-releases/news-release-details/immunitybio-announces-fda-acceptance-biologics-license?field_nir_news_date_value%5bmin%5d=" TargetMode="External"/><Relationship Id="rId17" Type="http://schemas.openxmlformats.org/officeDocument/2006/relationships/hyperlink" Target="https://ir.immunitybio.com/news-releases/news-release-details/immunitybio-announces-biological-license-application?field_nir_news_date_value%5bmin%5d=" TargetMode="External"/><Relationship Id="rId25" Type="http://schemas.openxmlformats.org/officeDocument/2006/relationships/hyperlink" Target="https://www.sciencedirect.com/science/article/abs/pii/S0302283818307164?via%3Dihub" TargetMode="External"/><Relationship Id="rId33" Type="http://schemas.openxmlformats.org/officeDocument/2006/relationships/hyperlink" Target="https://clinicaltrials.gov/study/NCT06149481" TargetMode="External"/><Relationship Id="rId38" Type="http://schemas.openxmlformats.org/officeDocument/2006/relationships/hyperlink" Target="https://pubmed.ncbi.nlm.nih.gov/33996264/" TargetMode="External"/><Relationship Id="rId46" Type="http://schemas.openxmlformats.org/officeDocument/2006/relationships/vmlDrawing" Target="../drawings/vmlDrawing2.vml"/><Relationship Id="rId20" Type="http://schemas.openxmlformats.org/officeDocument/2006/relationships/hyperlink" Target="https://ir.immunitybio.com/news-releases/news-release-details/immunitybio-announces-positive-phase-2-results-showing-anktiva?field_nir_news_date_value%5bmin%5d=" TargetMode="External"/><Relationship Id="rId41" Type="http://schemas.openxmlformats.org/officeDocument/2006/relationships/hyperlink" Target="https://pubmed.ncbi.nlm.nih.gov/3687728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1F032-73CA-4C32-A4C3-020F44B2892B}">
  <dimension ref="A1"/>
  <sheetViews>
    <sheetView workbookViewId="0">
      <selection activeCell="B26" sqref="B26"/>
    </sheetView>
  </sheetViews>
  <sheetFormatPr defaultRowHeight="16.8" x14ac:dyDescent="0.3"/>
  <sheetData>
    <row r="1" spans="1:1" x14ac:dyDescent="0.3">
      <c r="A1" t="s">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72886-01A7-4249-9CF5-8387D76D9EE8}">
  <dimension ref="A1:M24"/>
  <sheetViews>
    <sheetView topLeftCell="B1" workbookViewId="0">
      <selection activeCell="C24" sqref="C24"/>
    </sheetView>
  </sheetViews>
  <sheetFormatPr defaultRowHeight="16.8" x14ac:dyDescent="0.3"/>
  <cols>
    <col min="13" max="13" width="13" customWidth="1"/>
  </cols>
  <sheetData>
    <row r="1" spans="1:13" x14ac:dyDescent="0.3">
      <c r="A1" t="s">
        <v>0</v>
      </c>
    </row>
    <row r="2" spans="1:13" x14ac:dyDescent="0.3">
      <c r="A2" t="s">
        <v>1</v>
      </c>
    </row>
    <row r="3" spans="1:13" x14ac:dyDescent="0.3">
      <c r="C3" s="6" t="s">
        <v>2</v>
      </c>
      <c r="D3" s="7" t="s">
        <v>3</v>
      </c>
      <c r="E3" s="7" t="s">
        <v>4</v>
      </c>
      <c r="F3" s="7" t="s">
        <v>5</v>
      </c>
      <c r="G3" s="7" t="s">
        <v>6</v>
      </c>
      <c r="H3" s="8" t="s">
        <v>7</v>
      </c>
      <c r="L3" t="s">
        <v>8</v>
      </c>
      <c r="M3">
        <v>5.53</v>
      </c>
    </row>
    <row r="4" spans="1:13" x14ac:dyDescent="0.3">
      <c r="C4" s="11" t="s">
        <v>9</v>
      </c>
      <c r="D4" s="12" t="s">
        <v>10</v>
      </c>
      <c r="E4" t="s">
        <v>11</v>
      </c>
      <c r="H4" s="2"/>
      <c r="L4" t="s">
        <v>12</v>
      </c>
      <c r="M4" s="9">
        <v>673952278</v>
      </c>
    </row>
    <row r="5" spans="1:13" x14ac:dyDescent="0.3">
      <c r="C5" s="1"/>
      <c r="H5" s="2"/>
      <c r="L5" t="s">
        <v>13</v>
      </c>
      <c r="M5" s="9">
        <f>M3*M4</f>
        <v>3726956097.3400002</v>
      </c>
    </row>
    <row r="6" spans="1:13" x14ac:dyDescent="0.3">
      <c r="C6" s="1"/>
      <c r="H6" s="2"/>
      <c r="L6" t="s">
        <v>14</v>
      </c>
      <c r="M6" s="9">
        <v>265453000</v>
      </c>
    </row>
    <row r="7" spans="1:13" x14ac:dyDescent="0.3">
      <c r="C7" s="1"/>
      <c r="H7" s="2"/>
      <c r="L7" t="s">
        <v>15</v>
      </c>
      <c r="M7" s="9">
        <v>1090389000</v>
      </c>
    </row>
    <row r="8" spans="1:13" x14ac:dyDescent="0.3">
      <c r="C8" s="1"/>
      <c r="H8" s="2"/>
      <c r="L8" t="s">
        <v>16</v>
      </c>
      <c r="M8" s="9">
        <f>M5+M7-M6</f>
        <v>4551892097.3400002</v>
      </c>
    </row>
    <row r="9" spans="1:13" x14ac:dyDescent="0.3">
      <c r="C9" s="1"/>
      <c r="H9" s="2"/>
    </row>
    <row r="10" spans="1:13" x14ac:dyDescent="0.3">
      <c r="C10" s="3"/>
      <c r="D10" s="4"/>
      <c r="E10" s="4"/>
      <c r="F10" s="4"/>
      <c r="G10" s="4"/>
      <c r="H10" s="5"/>
    </row>
    <row r="12" spans="1:13" x14ac:dyDescent="0.3">
      <c r="C12" s="27" t="s">
        <v>17</v>
      </c>
    </row>
    <row r="15" spans="1:13" x14ac:dyDescent="0.3">
      <c r="C15" t="s">
        <v>18</v>
      </c>
    </row>
    <row r="17" spans="3:3" x14ac:dyDescent="0.3">
      <c r="C17" t="s">
        <v>19</v>
      </c>
    </row>
    <row r="18" spans="3:3" x14ac:dyDescent="0.3">
      <c r="C18" t="s">
        <v>20</v>
      </c>
    </row>
    <row r="19" spans="3:3" x14ac:dyDescent="0.3">
      <c r="C19" t="s">
        <v>21</v>
      </c>
    </row>
    <row r="20" spans="3:3" x14ac:dyDescent="0.3">
      <c r="C20" t="s">
        <v>22</v>
      </c>
    </row>
    <row r="21" spans="3:3" x14ac:dyDescent="0.3">
      <c r="C21" t="s">
        <v>23</v>
      </c>
    </row>
    <row r="22" spans="3:3" x14ac:dyDescent="0.3">
      <c r="C22" t="s">
        <v>24</v>
      </c>
    </row>
    <row r="23" spans="3:3" x14ac:dyDescent="0.3">
      <c r="C23" t="s">
        <v>25</v>
      </c>
    </row>
    <row r="24" spans="3:3" x14ac:dyDescent="0.3">
      <c r="C24" t="s">
        <v>26</v>
      </c>
    </row>
  </sheetData>
  <hyperlinks>
    <hyperlink ref="C4" location="Anktiva!A1" display="Anktiva" xr:uid="{AFFB4985-2B8F-428F-9BFC-F2CC5377C2C8}"/>
    <hyperlink ref="D4" location="'Bladder Cancer'!A1" display="BCG-Unresponsive Bladder Cancer Carcinoma " xr:uid="{B05E7576-DFE7-4428-BACD-F8B50A1E7E01}"/>
  </hyperlink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E6341-BCB6-41FD-B8EB-981D7F388E9D}">
  <dimension ref="A2:DC229"/>
  <sheetViews>
    <sheetView workbookViewId="0">
      <pane xSplit="1" ySplit="2" topLeftCell="F3" activePane="bottomRight" state="frozen"/>
      <selection pane="topRight" activeCell="E1" sqref="E1"/>
      <selection pane="bottomLeft" activeCell="A5" sqref="A5"/>
      <selection pane="bottomRight" activeCell="F213" sqref="F213"/>
    </sheetView>
  </sheetViews>
  <sheetFormatPr defaultRowHeight="16.8" x14ac:dyDescent="0.3"/>
  <cols>
    <col min="1" max="1" width="17.58203125" customWidth="1"/>
    <col min="2" max="2" width="11.75" style="16" customWidth="1"/>
    <col min="7" max="7" width="8.6640625" style="16"/>
    <col min="8" max="8" width="8.6640625" bestFit="1" customWidth="1"/>
    <col min="12" max="12" width="10.75" style="16" bestFit="1" customWidth="1"/>
  </cols>
  <sheetData>
    <row r="2" spans="1:36" x14ac:dyDescent="0.3">
      <c r="B2" s="16">
        <v>2021</v>
      </c>
      <c r="C2" t="s">
        <v>27</v>
      </c>
      <c r="D2" t="s">
        <v>28</v>
      </c>
      <c r="E2" t="s">
        <v>29</v>
      </c>
      <c r="F2" t="s">
        <v>30</v>
      </c>
      <c r="G2" s="16">
        <v>2022</v>
      </c>
      <c r="H2" t="s">
        <v>31</v>
      </c>
      <c r="I2" t="s">
        <v>32</v>
      </c>
      <c r="J2" t="s">
        <v>33</v>
      </c>
      <c r="K2" t="s">
        <v>34</v>
      </c>
      <c r="L2" s="16">
        <v>2023</v>
      </c>
    </row>
    <row r="3" spans="1:36" x14ac:dyDescent="0.3">
      <c r="A3" t="s">
        <v>35</v>
      </c>
      <c r="B3" s="16">
        <v>934</v>
      </c>
      <c r="C3" s="9">
        <v>14</v>
      </c>
      <c r="D3" s="9"/>
      <c r="E3" s="9"/>
      <c r="F3" s="9"/>
      <c r="G3" s="17">
        <v>240</v>
      </c>
      <c r="H3" s="9"/>
      <c r="I3" s="9"/>
      <c r="J3" s="9"/>
      <c r="K3" s="9"/>
      <c r="L3" s="17">
        <v>622</v>
      </c>
      <c r="M3" s="9"/>
      <c r="N3" s="9"/>
      <c r="O3" s="9"/>
      <c r="P3" s="9"/>
      <c r="Q3" s="9"/>
      <c r="R3" s="9"/>
      <c r="S3" s="9"/>
      <c r="T3" s="9"/>
      <c r="U3" s="9"/>
      <c r="V3" s="9"/>
      <c r="W3" s="9"/>
      <c r="X3" s="9"/>
      <c r="Y3" s="9"/>
      <c r="Z3" s="9"/>
      <c r="AA3" s="9"/>
      <c r="AB3" s="9"/>
      <c r="AC3" s="9"/>
      <c r="AD3" s="9"/>
      <c r="AE3" s="9"/>
      <c r="AF3" s="9"/>
      <c r="AG3" s="9"/>
      <c r="AH3" s="9"/>
      <c r="AI3" s="9"/>
      <c r="AJ3" s="9"/>
    </row>
    <row r="4" spans="1:36" x14ac:dyDescent="0.3">
      <c r="A4" t="s">
        <v>36</v>
      </c>
      <c r="C4" s="9"/>
      <c r="D4" s="9"/>
      <c r="E4" s="9"/>
      <c r="F4" s="9"/>
      <c r="G4" s="17"/>
      <c r="H4" s="9"/>
      <c r="I4" s="9"/>
      <c r="J4" s="9"/>
      <c r="K4" s="9"/>
      <c r="L4" s="17"/>
      <c r="M4" s="9"/>
      <c r="N4" s="9"/>
      <c r="O4" s="9"/>
      <c r="P4" s="9"/>
      <c r="Q4" s="9"/>
      <c r="R4" s="9"/>
      <c r="S4" s="9"/>
      <c r="T4" s="9"/>
      <c r="U4" s="9"/>
      <c r="V4" s="9"/>
      <c r="W4" s="9"/>
      <c r="X4" s="9"/>
      <c r="Y4" s="9"/>
      <c r="Z4" s="9"/>
      <c r="AA4" s="9"/>
      <c r="AB4" s="9"/>
      <c r="AC4" s="9"/>
      <c r="AD4" s="9"/>
      <c r="AE4" s="9"/>
      <c r="AF4" s="9"/>
      <c r="AG4" s="9"/>
      <c r="AH4" s="9"/>
      <c r="AI4" s="9"/>
      <c r="AJ4" s="9"/>
    </row>
    <row r="5" spans="1:36" x14ac:dyDescent="0.3">
      <c r="A5" t="s">
        <v>37</v>
      </c>
      <c r="B5" s="9">
        <f t="shared" ref="B5:L5" si="0">B3-B4</f>
        <v>934</v>
      </c>
      <c r="C5" s="9">
        <f t="shared" si="0"/>
        <v>14</v>
      </c>
      <c r="D5" s="9">
        <f t="shared" si="0"/>
        <v>0</v>
      </c>
      <c r="E5" s="9">
        <f t="shared" si="0"/>
        <v>0</v>
      </c>
      <c r="F5" s="9">
        <f t="shared" si="0"/>
        <v>0</v>
      </c>
      <c r="G5" s="9">
        <f t="shared" si="0"/>
        <v>240</v>
      </c>
      <c r="H5" s="9">
        <f t="shared" si="0"/>
        <v>0</v>
      </c>
      <c r="I5" s="9">
        <f t="shared" si="0"/>
        <v>0</v>
      </c>
      <c r="J5" s="9">
        <f t="shared" si="0"/>
        <v>0</v>
      </c>
      <c r="K5" s="9">
        <f t="shared" si="0"/>
        <v>0</v>
      </c>
      <c r="L5" s="17">
        <f t="shared" si="0"/>
        <v>622</v>
      </c>
      <c r="M5" s="9"/>
      <c r="N5" s="9"/>
      <c r="O5" s="9"/>
      <c r="P5" s="9"/>
      <c r="Q5" s="9"/>
      <c r="R5" s="9"/>
      <c r="S5" s="9"/>
      <c r="T5" s="9"/>
      <c r="U5" s="9"/>
      <c r="V5" s="9"/>
      <c r="W5" s="9"/>
      <c r="X5" s="9"/>
      <c r="Y5" s="9"/>
      <c r="Z5" s="9"/>
      <c r="AA5" s="9"/>
      <c r="AB5" s="9"/>
      <c r="AC5" s="9"/>
      <c r="AD5" s="9"/>
      <c r="AE5" s="9"/>
      <c r="AF5" s="9"/>
      <c r="AG5" s="9"/>
      <c r="AH5" s="9"/>
      <c r="AI5" s="9"/>
      <c r="AJ5" s="9"/>
    </row>
    <row r="6" spans="1:36" x14ac:dyDescent="0.3">
      <c r="A6" t="s">
        <v>38</v>
      </c>
      <c r="B6" s="15">
        <f t="shared" ref="B6:L6" si="1">B5/B3</f>
        <v>1</v>
      </c>
      <c r="C6" s="15">
        <f t="shared" si="1"/>
        <v>1</v>
      </c>
      <c r="D6" s="15" t="e">
        <f t="shared" si="1"/>
        <v>#DIV/0!</v>
      </c>
      <c r="E6" s="15" t="e">
        <f t="shared" si="1"/>
        <v>#DIV/0!</v>
      </c>
      <c r="F6" s="15" t="e">
        <f t="shared" si="1"/>
        <v>#DIV/0!</v>
      </c>
      <c r="G6" s="15">
        <f t="shared" si="1"/>
        <v>1</v>
      </c>
      <c r="H6" s="15" t="e">
        <f t="shared" si="1"/>
        <v>#DIV/0!</v>
      </c>
      <c r="I6" s="15" t="e">
        <f t="shared" si="1"/>
        <v>#DIV/0!</v>
      </c>
      <c r="J6" s="15" t="e">
        <f t="shared" si="1"/>
        <v>#DIV/0!</v>
      </c>
      <c r="K6" s="15" t="e">
        <f t="shared" si="1"/>
        <v>#DIV/0!</v>
      </c>
      <c r="L6" s="18">
        <f t="shared" si="1"/>
        <v>1</v>
      </c>
      <c r="M6" s="9"/>
      <c r="N6" s="9"/>
      <c r="O6" s="9"/>
      <c r="P6" s="9"/>
      <c r="Q6" s="9"/>
      <c r="R6" s="9"/>
      <c r="S6" s="9"/>
      <c r="T6" s="9"/>
      <c r="U6" s="9"/>
      <c r="V6" s="9"/>
      <c r="W6" s="9"/>
      <c r="X6" s="9"/>
      <c r="Y6" s="9"/>
      <c r="Z6" s="9"/>
      <c r="AA6" s="9"/>
      <c r="AB6" s="9"/>
      <c r="AC6" s="9"/>
      <c r="AD6" s="9"/>
      <c r="AE6" s="9"/>
      <c r="AF6" s="9"/>
      <c r="AG6" s="9"/>
      <c r="AH6" s="9"/>
      <c r="AI6" s="9"/>
      <c r="AJ6" s="9"/>
    </row>
    <row r="7" spans="1:36" x14ac:dyDescent="0.3">
      <c r="C7" s="9"/>
      <c r="D7" s="9"/>
      <c r="E7" s="9"/>
      <c r="F7" s="9"/>
      <c r="G7" s="17"/>
      <c r="H7" s="9"/>
      <c r="I7" s="9"/>
      <c r="J7" s="9"/>
      <c r="K7" s="9"/>
      <c r="L7" s="17"/>
      <c r="M7" s="9"/>
      <c r="N7" s="9"/>
      <c r="O7" s="9"/>
      <c r="P7" s="9"/>
      <c r="Q7" s="9"/>
      <c r="R7" s="9"/>
      <c r="S7" s="9"/>
      <c r="T7" s="9"/>
      <c r="U7" s="9"/>
      <c r="V7" s="9"/>
      <c r="W7" s="9"/>
      <c r="X7" s="9"/>
      <c r="Y7" s="9"/>
      <c r="Z7" s="9"/>
      <c r="AA7" s="9"/>
      <c r="AB7" s="9"/>
      <c r="AC7" s="9"/>
      <c r="AD7" s="9"/>
      <c r="AE7" s="9"/>
      <c r="AF7" s="9"/>
      <c r="AG7" s="9"/>
      <c r="AH7" s="9"/>
      <c r="AI7" s="9"/>
      <c r="AJ7" s="9"/>
    </row>
    <row r="8" spans="1:36" x14ac:dyDescent="0.3">
      <c r="A8" t="s">
        <v>39</v>
      </c>
      <c r="B8" s="16">
        <v>195958</v>
      </c>
      <c r="C8" s="9">
        <v>55378</v>
      </c>
      <c r="D8" s="9"/>
      <c r="E8" s="9"/>
      <c r="F8" s="9"/>
      <c r="G8" s="17">
        <v>248149</v>
      </c>
      <c r="H8" s="9"/>
      <c r="I8" s="9"/>
      <c r="J8" s="9"/>
      <c r="K8" s="9"/>
      <c r="L8" s="17">
        <v>232366</v>
      </c>
      <c r="M8" s="9"/>
      <c r="N8" s="9"/>
      <c r="O8" s="9"/>
      <c r="P8" s="9"/>
      <c r="Q8" s="9"/>
      <c r="R8" s="9"/>
      <c r="S8" s="9"/>
      <c r="T8" s="9"/>
      <c r="U8" s="9"/>
      <c r="V8" s="9"/>
      <c r="W8" s="9"/>
      <c r="X8" s="9"/>
      <c r="Y8" s="9"/>
      <c r="Z8" s="9"/>
      <c r="AA8" s="9"/>
      <c r="AB8" s="9"/>
      <c r="AC8" s="9"/>
      <c r="AD8" s="9"/>
      <c r="AE8" s="9"/>
      <c r="AF8" s="9"/>
      <c r="AG8" s="9"/>
      <c r="AH8" s="9"/>
      <c r="AI8" s="9"/>
      <c r="AJ8" s="9"/>
    </row>
    <row r="9" spans="1:36" x14ac:dyDescent="0.3">
      <c r="A9" t="s">
        <v>40</v>
      </c>
      <c r="B9" s="16">
        <v>135256</v>
      </c>
      <c r="C9" s="9">
        <v>40608</v>
      </c>
      <c r="D9" s="9"/>
      <c r="E9" s="9"/>
      <c r="F9" s="9"/>
      <c r="G9" s="17">
        <v>102708</v>
      </c>
      <c r="H9" s="9"/>
      <c r="I9" s="9"/>
      <c r="J9" s="9"/>
      <c r="K9" s="9"/>
      <c r="L9" s="17">
        <v>129620</v>
      </c>
      <c r="M9" s="9"/>
      <c r="N9" s="9"/>
      <c r="O9" s="9"/>
      <c r="P9" s="9"/>
      <c r="Q9" s="9"/>
      <c r="R9" s="9"/>
      <c r="S9" s="9"/>
      <c r="T9" s="9"/>
      <c r="U9" s="9"/>
      <c r="V9" s="9"/>
      <c r="W9" s="9"/>
      <c r="X9" s="9"/>
      <c r="Y9" s="9"/>
      <c r="Z9" s="9"/>
      <c r="AA9" s="9"/>
      <c r="AB9" s="9"/>
      <c r="AC9" s="9"/>
      <c r="AD9" s="9"/>
      <c r="AE9" s="9"/>
      <c r="AF9" s="9"/>
      <c r="AG9" s="9"/>
      <c r="AH9" s="9"/>
      <c r="AI9" s="9"/>
      <c r="AJ9" s="9"/>
    </row>
    <row r="10" spans="1:36" x14ac:dyDescent="0.3">
      <c r="A10" t="s">
        <v>41</v>
      </c>
      <c r="C10" s="9"/>
      <c r="D10" s="9"/>
      <c r="E10" s="9"/>
      <c r="F10" s="9"/>
      <c r="G10" s="17">
        <v>681</v>
      </c>
      <c r="H10" s="9"/>
      <c r="I10" s="9"/>
      <c r="J10" s="9"/>
      <c r="K10" s="9"/>
      <c r="L10" s="17">
        <v>886</v>
      </c>
      <c r="M10" s="9"/>
      <c r="N10" s="9"/>
      <c r="O10" s="9"/>
      <c r="P10" s="9"/>
      <c r="Q10" s="9"/>
      <c r="R10" s="9"/>
      <c r="S10" s="9"/>
      <c r="T10" s="9"/>
      <c r="U10" s="9"/>
      <c r="V10" s="9"/>
      <c r="W10" s="9"/>
      <c r="X10" s="9"/>
      <c r="Y10" s="9"/>
      <c r="Z10" s="9"/>
      <c r="AA10" s="9"/>
      <c r="AB10" s="9"/>
      <c r="AC10" s="9"/>
      <c r="AD10" s="9"/>
      <c r="AE10" s="9"/>
      <c r="AF10" s="9"/>
      <c r="AG10" s="9"/>
      <c r="AH10" s="9"/>
      <c r="AI10" s="9"/>
      <c r="AJ10" s="9"/>
    </row>
    <row r="11" spans="1:36" x14ac:dyDescent="0.3">
      <c r="A11" t="s">
        <v>42</v>
      </c>
      <c r="B11" s="9">
        <f t="shared" ref="B11:L11" si="2">B8+B9+B10</f>
        <v>331214</v>
      </c>
      <c r="C11" s="9">
        <f t="shared" si="2"/>
        <v>95986</v>
      </c>
      <c r="D11" s="9">
        <f t="shared" si="2"/>
        <v>0</v>
      </c>
      <c r="E11" s="9">
        <f t="shared" si="2"/>
        <v>0</v>
      </c>
      <c r="F11" s="9">
        <f t="shared" si="2"/>
        <v>0</v>
      </c>
      <c r="G11" s="9">
        <f t="shared" si="2"/>
        <v>351538</v>
      </c>
      <c r="H11" s="9">
        <f t="shared" si="2"/>
        <v>0</v>
      </c>
      <c r="I11" s="9">
        <f t="shared" si="2"/>
        <v>0</v>
      </c>
      <c r="J11" s="9">
        <f t="shared" si="2"/>
        <v>0</v>
      </c>
      <c r="K11" s="9">
        <f t="shared" si="2"/>
        <v>0</v>
      </c>
      <c r="L11" s="17">
        <f t="shared" si="2"/>
        <v>362872</v>
      </c>
      <c r="M11" s="9"/>
      <c r="N11" s="9"/>
      <c r="O11" s="9"/>
      <c r="P11" s="9"/>
      <c r="Q11" s="9"/>
      <c r="R11" s="9"/>
      <c r="S11" s="9"/>
      <c r="T11" s="9"/>
      <c r="U11" s="9"/>
      <c r="V11" s="9"/>
      <c r="W11" s="9"/>
      <c r="X11" s="9"/>
      <c r="Y11" s="9"/>
      <c r="Z11" s="9"/>
      <c r="AA11" s="9"/>
      <c r="AB11" s="9"/>
      <c r="AC11" s="9"/>
      <c r="AD11" s="9"/>
      <c r="AE11" s="9"/>
      <c r="AF11" s="9"/>
      <c r="AG11" s="9"/>
      <c r="AH11" s="9"/>
      <c r="AI11" s="9"/>
      <c r="AJ11" s="9"/>
    </row>
    <row r="12" spans="1:36" x14ac:dyDescent="0.3">
      <c r="A12" t="s">
        <v>43</v>
      </c>
      <c r="B12" s="9">
        <f t="shared" ref="B12:L12" si="3">B5-B11</f>
        <v>-330280</v>
      </c>
      <c r="C12" s="9">
        <f t="shared" si="3"/>
        <v>-95972</v>
      </c>
      <c r="D12" s="9">
        <f t="shared" si="3"/>
        <v>0</v>
      </c>
      <c r="E12" s="9">
        <f t="shared" si="3"/>
        <v>0</v>
      </c>
      <c r="F12" s="9">
        <f t="shared" si="3"/>
        <v>0</v>
      </c>
      <c r="G12" s="9">
        <f t="shared" si="3"/>
        <v>-351298</v>
      </c>
      <c r="H12" s="9">
        <f t="shared" si="3"/>
        <v>0</v>
      </c>
      <c r="I12" s="9">
        <f t="shared" si="3"/>
        <v>0</v>
      </c>
      <c r="J12" s="9">
        <f t="shared" si="3"/>
        <v>0</v>
      </c>
      <c r="K12" s="9">
        <f t="shared" si="3"/>
        <v>0</v>
      </c>
      <c r="L12" s="17">
        <f t="shared" si="3"/>
        <v>-362250</v>
      </c>
      <c r="M12" s="9"/>
      <c r="N12" s="9"/>
      <c r="O12" s="9"/>
      <c r="P12" s="9"/>
      <c r="Q12" s="9"/>
      <c r="R12" s="9"/>
      <c r="S12" s="9"/>
      <c r="T12" s="9"/>
      <c r="U12" s="9"/>
      <c r="V12" s="9"/>
      <c r="W12" s="9"/>
      <c r="X12" s="9"/>
      <c r="Y12" s="9"/>
      <c r="Z12" s="9"/>
      <c r="AA12" s="9"/>
      <c r="AB12" s="9"/>
      <c r="AC12" s="9"/>
      <c r="AD12" s="9"/>
      <c r="AE12" s="9"/>
      <c r="AF12" s="9"/>
      <c r="AG12" s="9"/>
      <c r="AH12" s="9"/>
      <c r="AI12" s="9"/>
      <c r="AJ12" s="9"/>
    </row>
    <row r="13" spans="1:36" x14ac:dyDescent="0.3">
      <c r="C13" s="9"/>
      <c r="D13" s="9"/>
      <c r="E13" s="9"/>
      <c r="F13" s="9"/>
      <c r="G13" s="17"/>
      <c r="H13" s="9"/>
      <c r="I13" s="9"/>
      <c r="J13" s="9"/>
      <c r="K13" s="9"/>
      <c r="L13" s="17"/>
      <c r="M13" s="9"/>
      <c r="N13" s="9"/>
      <c r="O13" s="9"/>
      <c r="P13" s="9"/>
      <c r="Q13" s="9"/>
      <c r="R13" s="9"/>
      <c r="S13" s="9"/>
      <c r="T13" s="9"/>
      <c r="U13" s="9"/>
      <c r="V13" s="9"/>
      <c r="W13" s="9"/>
      <c r="X13" s="9"/>
      <c r="Y13" s="9"/>
      <c r="Z13" s="9"/>
      <c r="AA13" s="9"/>
      <c r="AB13" s="9"/>
      <c r="AC13" s="9"/>
      <c r="AD13" s="9"/>
      <c r="AE13" s="9"/>
      <c r="AF13" s="9"/>
      <c r="AG13" s="9"/>
      <c r="AH13" s="9"/>
      <c r="AI13" s="9"/>
      <c r="AJ13" s="9"/>
    </row>
    <row r="14" spans="1:36" x14ac:dyDescent="0.3">
      <c r="A14" t="s">
        <v>44</v>
      </c>
      <c r="B14" s="16">
        <v>-4100</v>
      </c>
      <c r="C14" s="9"/>
      <c r="D14" s="9"/>
      <c r="E14" s="9"/>
      <c r="F14" s="9"/>
      <c r="G14" s="17">
        <v>-3090</v>
      </c>
      <c r="H14" s="9"/>
      <c r="I14" s="9"/>
      <c r="J14" s="9"/>
      <c r="K14" s="9"/>
      <c r="L14" s="17">
        <v>1131</v>
      </c>
      <c r="M14" s="9"/>
      <c r="N14" s="9"/>
      <c r="O14" s="9"/>
      <c r="P14" s="9"/>
      <c r="Q14" s="9"/>
      <c r="R14" s="9"/>
      <c r="S14" s="9"/>
      <c r="T14" s="9"/>
      <c r="U14" s="9"/>
      <c r="V14" s="9"/>
      <c r="W14" s="9"/>
      <c r="X14" s="9"/>
      <c r="Y14" s="9"/>
      <c r="Z14" s="9"/>
      <c r="AA14" s="9"/>
      <c r="AB14" s="9"/>
      <c r="AC14" s="9"/>
      <c r="AD14" s="9"/>
      <c r="AE14" s="9"/>
      <c r="AF14" s="9"/>
      <c r="AG14" s="9"/>
      <c r="AH14" s="9"/>
      <c r="AI14" s="9"/>
      <c r="AJ14" s="9"/>
    </row>
    <row r="15" spans="1:36" x14ac:dyDescent="0.3">
      <c r="A15" t="s">
        <v>45</v>
      </c>
      <c r="B15" s="16">
        <v>-14849</v>
      </c>
      <c r="C15" s="9"/>
      <c r="D15" s="9"/>
      <c r="E15" s="9"/>
      <c r="F15" s="9"/>
      <c r="G15" s="17">
        <v>-63515</v>
      </c>
      <c r="H15" s="9"/>
      <c r="I15" s="9"/>
      <c r="J15" s="9"/>
      <c r="K15" s="9"/>
      <c r="L15" s="17">
        <v>-129198</v>
      </c>
      <c r="M15" s="9"/>
      <c r="N15" s="9"/>
      <c r="O15" s="9"/>
      <c r="P15" s="9"/>
      <c r="Q15" s="9"/>
      <c r="R15" s="9"/>
      <c r="S15" s="9"/>
      <c r="T15" s="9"/>
      <c r="U15" s="9"/>
      <c r="V15" s="9"/>
      <c r="W15" s="9"/>
      <c r="X15" s="9"/>
      <c r="Y15" s="9"/>
      <c r="Z15" s="9"/>
      <c r="AA15" s="9"/>
      <c r="AB15" s="9"/>
      <c r="AC15" s="9"/>
      <c r="AD15" s="9"/>
      <c r="AE15" s="9"/>
      <c r="AF15" s="9"/>
      <c r="AG15" s="9"/>
      <c r="AH15" s="9"/>
      <c r="AI15" s="9"/>
      <c r="AJ15" s="9"/>
    </row>
    <row r="16" spans="1:36" x14ac:dyDescent="0.3">
      <c r="A16" t="s">
        <v>46</v>
      </c>
      <c r="B16" s="16">
        <v>-803</v>
      </c>
      <c r="C16" s="9"/>
      <c r="D16" s="9"/>
      <c r="E16" s="9"/>
      <c r="F16" s="9"/>
      <c r="G16" s="17">
        <v>-12107</v>
      </c>
      <c r="H16" s="9"/>
      <c r="I16" s="9"/>
      <c r="J16" s="9"/>
      <c r="K16" s="9"/>
      <c r="L16" s="17">
        <v>-7549</v>
      </c>
      <c r="M16" s="9"/>
      <c r="N16" s="9"/>
      <c r="O16" s="9"/>
      <c r="P16" s="9"/>
      <c r="Q16" s="9"/>
      <c r="R16" s="9"/>
      <c r="S16" s="9"/>
      <c r="T16" s="9"/>
      <c r="U16" s="9"/>
      <c r="V16" s="9"/>
      <c r="W16" s="9"/>
      <c r="X16" s="9"/>
      <c r="Y16" s="9"/>
      <c r="Z16" s="9"/>
      <c r="AA16" s="9"/>
      <c r="AB16" s="9"/>
      <c r="AC16" s="9"/>
      <c r="AD16" s="9"/>
      <c r="AE16" s="9"/>
      <c r="AF16" s="9"/>
      <c r="AG16" s="9"/>
      <c r="AH16" s="9"/>
      <c r="AI16" s="9"/>
      <c r="AJ16" s="9"/>
    </row>
    <row r="17" spans="1:107" x14ac:dyDescent="0.3">
      <c r="A17" t="s">
        <v>47</v>
      </c>
      <c r="C17" s="9"/>
      <c r="D17" s="9"/>
      <c r="E17" s="9"/>
      <c r="F17" s="9"/>
      <c r="G17" s="17">
        <v>13460</v>
      </c>
      <c r="H17" s="9"/>
      <c r="I17" s="9"/>
      <c r="J17" s="9"/>
      <c r="K17" s="9"/>
      <c r="L17" s="17">
        <v>-47600</v>
      </c>
      <c r="M17" s="9"/>
      <c r="N17" s="9"/>
      <c r="O17" s="9"/>
      <c r="P17" s="9"/>
      <c r="Q17" s="9"/>
      <c r="R17" s="9"/>
      <c r="S17" s="9"/>
      <c r="T17" s="9"/>
      <c r="U17" s="9"/>
      <c r="V17" s="9"/>
      <c r="W17" s="9"/>
      <c r="X17" s="9"/>
      <c r="Y17" s="9"/>
      <c r="Z17" s="9"/>
      <c r="AA17" s="9"/>
      <c r="AB17" s="9"/>
      <c r="AC17" s="9"/>
      <c r="AD17" s="9"/>
      <c r="AE17" s="9"/>
      <c r="AF17" s="9"/>
      <c r="AG17" s="9"/>
      <c r="AH17" s="9"/>
      <c r="AI17" s="9"/>
      <c r="AJ17" s="9"/>
    </row>
    <row r="18" spans="1:107" x14ac:dyDescent="0.3">
      <c r="A18" t="s">
        <v>48</v>
      </c>
      <c r="C18" s="9"/>
      <c r="D18" s="9"/>
      <c r="E18" s="9"/>
      <c r="F18" s="9"/>
      <c r="G18" s="17"/>
      <c r="H18" s="9"/>
      <c r="I18" s="9"/>
      <c r="J18" s="9"/>
      <c r="K18" s="9"/>
      <c r="L18" s="17">
        <v>-36203</v>
      </c>
      <c r="M18" s="9"/>
      <c r="N18" s="9"/>
      <c r="O18" s="9"/>
      <c r="P18" s="9"/>
      <c r="Q18" s="9"/>
      <c r="R18" s="9"/>
      <c r="S18" s="9"/>
      <c r="T18" s="9"/>
      <c r="U18" s="9"/>
      <c r="V18" s="9"/>
      <c r="W18" s="9"/>
      <c r="X18" s="9"/>
      <c r="Y18" s="9"/>
      <c r="Z18" s="9"/>
      <c r="AA18" s="9"/>
      <c r="AB18" s="9"/>
      <c r="AC18" s="9"/>
      <c r="AD18" s="9"/>
      <c r="AE18" s="9"/>
      <c r="AF18" s="9"/>
      <c r="AG18" s="9"/>
      <c r="AH18" s="9"/>
      <c r="AI18" s="9"/>
      <c r="AJ18" s="9"/>
    </row>
    <row r="19" spans="1:107" x14ac:dyDescent="0.3">
      <c r="A19" t="s">
        <v>49</v>
      </c>
      <c r="B19" s="16">
        <v>193</v>
      </c>
      <c r="C19" s="9"/>
      <c r="D19" s="9"/>
      <c r="E19" s="9"/>
      <c r="F19" s="9"/>
      <c r="G19" s="17">
        <v>-736</v>
      </c>
      <c r="H19" s="9"/>
      <c r="I19" s="9"/>
      <c r="J19" s="9"/>
      <c r="K19" s="9"/>
      <c r="L19" s="17">
        <v>-2223</v>
      </c>
      <c r="M19" s="9"/>
      <c r="N19" s="9"/>
      <c r="O19" s="9"/>
      <c r="P19" s="9"/>
      <c r="Q19" s="9"/>
      <c r="R19" s="9"/>
      <c r="S19" s="9"/>
      <c r="T19" s="9"/>
      <c r="U19" s="9"/>
      <c r="V19" s="9"/>
      <c r="W19" s="9"/>
      <c r="X19" s="9"/>
      <c r="Y19" s="9"/>
      <c r="Z19" s="9"/>
      <c r="AA19" s="9"/>
      <c r="AB19" s="9"/>
      <c r="AC19" s="9"/>
      <c r="AD19" s="9"/>
      <c r="AE19" s="9"/>
      <c r="AF19" s="9"/>
      <c r="AG19" s="9"/>
      <c r="AH19" s="9"/>
      <c r="AI19" s="9"/>
      <c r="AJ19" s="9"/>
    </row>
    <row r="20" spans="1:107" x14ac:dyDescent="0.3">
      <c r="A20" t="s">
        <v>50</v>
      </c>
      <c r="B20" s="17">
        <f t="shared" ref="B20:L20" si="4">B14+B15+B16+B17+B18+B19</f>
        <v>-19559</v>
      </c>
      <c r="C20" s="9">
        <f t="shared" si="4"/>
        <v>0</v>
      </c>
      <c r="D20" s="9">
        <f t="shared" si="4"/>
        <v>0</v>
      </c>
      <c r="E20" s="9">
        <f t="shared" si="4"/>
        <v>0</v>
      </c>
      <c r="F20" s="9">
        <f t="shared" si="4"/>
        <v>0</v>
      </c>
      <c r="G20" s="9">
        <f t="shared" si="4"/>
        <v>-65988</v>
      </c>
      <c r="H20" s="9">
        <f t="shared" si="4"/>
        <v>0</v>
      </c>
      <c r="I20" s="9">
        <f t="shared" si="4"/>
        <v>0</v>
      </c>
      <c r="J20" s="9">
        <f t="shared" si="4"/>
        <v>0</v>
      </c>
      <c r="K20" s="9">
        <f t="shared" si="4"/>
        <v>0</v>
      </c>
      <c r="L20" s="9">
        <f t="shared" si="4"/>
        <v>-221642</v>
      </c>
      <c r="M20" s="9"/>
      <c r="N20" s="9"/>
      <c r="O20" s="9"/>
      <c r="P20" s="9"/>
      <c r="Q20" s="9"/>
      <c r="R20" s="9"/>
      <c r="S20" s="9"/>
      <c r="T20" s="9"/>
      <c r="U20" s="9"/>
      <c r="V20" s="9"/>
      <c r="W20" s="9"/>
      <c r="X20" s="9"/>
      <c r="Y20" s="9"/>
      <c r="Z20" s="9"/>
      <c r="AA20" s="9"/>
      <c r="AB20" s="9"/>
      <c r="AC20" s="9"/>
      <c r="AD20" s="9"/>
      <c r="AE20" s="9"/>
      <c r="AF20" s="9"/>
      <c r="AG20" s="9"/>
      <c r="AH20" s="9"/>
      <c r="AI20" s="9"/>
      <c r="AJ20" s="9"/>
    </row>
    <row r="21" spans="1:107" x14ac:dyDescent="0.3">
      <c r="C21" s="9"/>
      <c r="D21" s="9"/>
      <c r="E21" s="9"/>
      <c r="F21" s="9"/>
      <c r="G21" s="17"/>
      <c r="H21" s="9"/>
      <c r="I21" s="9"/>
      <c r="J21" s="9"/>
      <c r="K21" s="9"/>
      <c r="L21" s="17"/>
      <c r="M21" s="9"/>
      <c r="N21" s="9"/>
      <c r="O21" s="9"/>
      <c r="P21" s="9"/>
      <c r="Q21" s="9"/>
      <c r="R21" s="9"/>
      <c r="S21" s="9"/>
      <c r="T21" s="9"/>
      <c r="U21" s="9"/>
      <c r="V21" s="9"/>
      <c r="W21" s="9"/>
      <c r="X21" s="9"/>
      <c r="Y21" s="9"/>
      <c r="Z21" s="9"/>
      <c r="AA21" s="9"/>
      <c r="AB21" s="9"/>
      <c r="AC21" s="9"/>
      <c r="AD21" s="9"/>
      <c r="AE21" s="9"/>
      <c r="AF21" s="9"/>
      <c r="AG21" s="9"/>
      <c r="AH21" s="9"/>
      <c r="AI21" s="9"/>
      <c r="AJ21" s="9"/>
    </row>
    <row r="22" spans="1:107" x14ac:dyDescent="0.3">
      <c r="A22" t="s">
        <v>51</v>
      </c>
      <c r="B22" s="9">
        <f t="shared" ref="B22:L22" si="5">B12+B20</f>
        <v>-349839</v>
      </c>
      <c r="C22" s="9">
        <f t="shared" si="5"/>
        <v>-95972</v>
      </c>
      <c r="D22" s="9">
        <f t="shared" si="5"/>
        <v>0</v>
      </c>
      <c r="E22" s="9">
        <f t="shared" si="5"/>
        <v>0</v>
      </c>
      <c r="F22" s="9">
        <f t="shared" si="5"/>
        <v>0</v>
      </c>
      <c r="G22" s="9">
        <f t="shared" si="5"/>
        <v>-417286</v>
      </c>
      <c r="H22" s="9">
        <f t="shared" si="5"/>
        <v>0</v>
      </c>
      <c r="I22" s="9">
        <f t="shared" si="5"/>
        <v>0</v>
      </c>
      <c r="J22" s="9">
        <f t="shared" si="5"/>
        <v>0</v>
      </c>
      <c r="K22" s="9">
        <f t="shared" si="5"/>
        <v>0</v>
      </c>
      <c r="L22" s="9">
        <f t="shared" si="5"/>
        <v>-583892</v>
      </c>
      <c r="M22" s="9"/>
      <c r="N22" s="9"/>
      <c r="O22" s="9"/>
      <c r="P22" s="9"/>
      <c r="Q22" s="9"/>
      <c r="R22" s="9"/>
      <c r="S22" s="9"/>
      <c r="T22" s="9"/>
      <c r="U22" s="9"/>
      <c r="V22" s="9"/>
      <c r="W22" s="9"/>
      <c r="X22" s="9"/>
      <c r="Y22" s="9"/>
      <c r="Z22" s="9"/>
      <c r="AA22" s="9"/>
      <c r="AB22" s="9"/>
      <c r="AC22" s="9"/>
      <c r="AD22" s="9"/>
      <c r="AE22" s="9"/>
      <c r="AF22" s="9"/>
      <c r="AG22" s="9"/>
      <c r="AH22" s="9"/>
      <c r="AI22" s="9"/>
      <c r="AJ22" s="9"/>
    </row>
    <row r="23" spans="1:107" x14ac:dyDescent="0.3">
      <c r="A23" t="s">
        <v>52</v>
      </c>
      <c r="B23" s="16">
        <v>-9</v>
      </c>
      <c r="C23" s="9"/>
      <c r="D23" s="9"/>
      <c r="E23" s="9"/>
      <c r="F23" s="9"/>
      <c r="G23" s="17"/>
      <c r="H23" s="9"/>
      <c r="I23" s="9"/>
      <c r="J23" s="9"/>
      <c r="K23" s="9"/>
      <c r="L23" s="17">
        <v>40</v>
      </c>
      <c r="M23" s="9"/>
      <c r="N23" s="9"/>
      <c r="O23" s="9"/>
      <c r="P23" s="9"/>
      <c r="Q23" s="9"/>
      <c r="R23" s="9"/>
      <c r="S23" s="9"/>
      <c r="T23" s="9"/>
      <c r="U23" s="9"/>
      <c r="V23" s="9"/>
      <c r="W23" s="9"/>
      <c r="X23" s="9"/>
      <c r="Y23" s="9"/>
      <c r="Z23" s="9"/>
      <c r="AA23" s="9"/>
      <c r="AB23" s="9"/>
      <c r="AC23" s="9"/>
      <c r="AD23" s="9"/>
      <c r="AE23" s="9"/>
      <c r="AF23" s="9"/>
      <c r="AG23" s="9"/>
      <c r="AH23" s="9"/>
      <c r="AI23" s="9"/>
      <c r="AJ23" s="9"/>
    </row>
    <row r="24" spans="1:107" x14ac:dyDescent="0.3">
      <c r="A24" t="s">
        <v>53</v>
      </c>
      <c r="B24" s="20">
        <f t="shared" ref="B24:L24" si="6">B22+B23</f>
        <v>-349848</v>
      </c>
      <c r="C24" s="20">
        <f t="shared" si="6"/>
        <v>-95972</v>
      </c>
      <c r="D24" s="20">
        <f t="shared" si="6"/>
        <v>0</v>
      </c>
      <c r="E24" s="20">
        <f t="shared" si="6"/>
        <v>0</v>
      </c>
      <c r="F24" s="20">
        <f t="shared" si="6"/>
        <v>0</v>
      </c>
      <c r="G24" s="20">
        <f t="shared" si="6"/>
        <v>-417286</v>
      </c>
      <c r="H24" s="20">
        <f t="shared" si="6"/>
        <v>0</v>
      </c>
      <c r="I24" s="20">
        <f t="shared" si="6"/>
        <v>0</v>
      </c>
      <c r="J24" s="20">
        <f t="shared" si="6"/>
        <v>0</v>
      </c>
      <c r="K24" s="20">
        <f t="shared" si="6"/>
        <v>0</v>
      </c>
      <c r="L24" s="20">
        <f t="shared" si="6"/>
        <v>-583852</v>
      </c>
      <c r="M24" s="9"/>
      <c r="N24" s="9"/>
      <c r="O24" s="9"/>
      <c r="P24" s="9"/>
      <c r="Q24" s="9"/>
      <c r="R24" s="9"/>
      <c r="S24" s="9"/>
      <c r="T24" s="9"/>
      <c r="U24" s="9"/>
      <c r="V24" s="9"/>
      <c r="W24" s="9"/>
      <c r="X24" s="9"/>
      <c r="Y24" s="9"/>
      <c r="Z24" s="9"/>
      <c r="AA24" s="9"/>
      <c r="AB24" s="9"/>
      <c r="AC24" s="9"/>
      <c r="AD24" s="9"/>
      <c r="AE24" s="9"/>
      <c r="AF24" s="9"/>
      <c r="AG24" s="9"/>
      <c r="AH24" s="9"/>
      <c r="AI24" s="9"/>
      <c r="AJ24" s="9"/>
    </row>
    <row r="25" spans="1:107" x14ac:dyDescent="0.3">
      <c r="C25" s="9"/>
      <c r="D25" s="9"/>
      <c r="E25" s="9"/>
      <c r="F25" s="9"/>
      <c r="G25" s="17"/>
      <c r="H25" s="9"/>
      <c r="I25" s="9"/>
      <c r="J25" s="9"/>
      <c r="K25" s="9"/>
      <c r="L25" s="17"/>
      <c r="M25" s="9"/>
      <c r="N25" s="9"/>
      <c r="O25" s="9"/>
      <c r="P25" s="9"/>
      <c r="Q25" s="9"/>
      <c r="R25" s="9"/>
      <c r="S25" s="9"/>
      <c r="T25" s="9"/>
      <c r="U25" s="9"/>
      <c r="V25" s="9"/>
      <c r="W25" s="9"/>
      <c r="X25" s="9"/>
      <c r="Y25" s="9"/>
      <c r="Z25" s="9"/>
      <c r="AA25" s="9"/>
      <c r="AB25" s="9"/>
      <c r="AC25" s="9"/>
      <c r="AD25" s="9"/>
      <c r="AE25" s="9"/>
      <c r="AF25" s="9"/>
      <c r="AG25" s="9"/>
      <c r="AH25" s="9"/>
      <c r="AI25" s="9"/>
      <c r="AJ25" s="9"/>
    </row>
    <row r="26" spans="1:107" x14ac:dyDescent="0.3">
      <c r="A26" t="s">
        <v>54</v>
      </c>
      <c r="B26" s="19">
        <f t="shared" ref="B26:L26" si="7">B24/B27</f>
        <v>-0.89881151184120611</v>
      </c>
      <c r="C26" s="19" t="e">
        <f t="shared" si="7"/>
        <v>#DIV/0!</v>
      </c>
      <c r="D26" s="19" t="e">
        <f t="shared" si="7"/>
        <v>#DIV/0!</v>
      </c>
      <c r="E26" s="19" t="e">
        <f t="shared" si="7"/>
        <v>#DIV/0!</v>
      </c>
      <c r="F26" s="19" t="e">
        <f t="shared" si="7"/>
        <v>#DIV/0!</v>
      </c>
      <c r="G26" s="19">
        <f t="shared" si="7"/>
        <v>-1.0434758689672419</v>
      </c>
      <c r="H26" s="19" t="e">
        <f t="shared" si="7"/>
        <v>#DIV/0!</v>
      </c>
      <c r="I26" s="19" t="e">
        <f t="shared" si="7"/>
        <v>#DIV/0!</v>
      </c>
      <c r="J26" s="19" t="e">
        <f t="shared" si="7"/>
        <v>#DIV/0!</v>
      </c>
      <c r="K26" s="19" t="e">
        <f t="shared" si="7"/>
        <v>#DIV/0!</v>
      </c>
      <c r="L26" s="19">
        <f t="shared" si="7"/>
        <v>-1.1478801104918066</v>
      </c>
      <c r="M26" s="9"/>
      <c r="N26" s="9"/>
      <c r="O26" s="9"/>
      <c r="P26" s="9"/>
      <c r="Q26" s="9"/>
      <c r="R26" s="9"/>
      <c r="S26" s="9"/>
      <c r="T26" s="9"/>
      <c r="U26" s="9"/>
      <c r="V26" s="9"/>
      <c r="W26" s="9"/>
      <c r="X26" s="9"/>
      <c r="Y26" s="9"/>
      <c r="Z26" s="9"/>
      <c r="AA26" s="9"/>
      <c r="AB26" s="9"/>
      <c r="AC26" s="9"/>
      <c r="AD26" s="9"/>
      <c r="AE26" s="9"/>
      <c r="AF26" s="9"/>
      <c r="AG26" s="9"/>
      <c r="AH26" s="9"/>
      <c r="AI26" s="9"/>
      <c r="AJ26" s="9"/>
    </row>
    <row r="27" spans="1:107" x14ac:dyDescent="0.3">
      <c r="A27" t="s">
        <v>12</v>
      </c>
      <c r="B27" s="17">
        <v>389234</v>
      </c>
      <c r="C27" s="9"/>
      <c r="D27" s="9"/>
      <c r="E27" s="9"/>
      <c r="F27" s="9"/>
      <c r="G27" s="17">
        <v>399900</v>
      </c>
      <c r="H27" s="9"/>
      <c r="I27" s="9"/>
      <c r="J27" s="9"/>
      <c r="K27" s="9"/>
      <c r="L27" s="17">
        <v>508635</v>
      </c>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row>
    <row r="28" spans="1:107" x14ac:dyDescent="0.3">
      <c r="B28" s="17"/>
      <c r="C28" s="9"/>
      <c r="D28" s="9"/>
      <c r="E28" s="9"/>
      <c r="F28" s="9"/>
      <c r="G28" s="17"/>
      <c r="H28" s="9"/>
      <c r="I28" s="9"/>
      <c r="J28" s="9"/>
      <c r="K28" s="9"/>
      <c r="L28" s="17"/>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9"/>
      <c r="AS28" s="9"/>
      <c r="AT28" s="9"/>
      <c r="AU28" s="9"/>
      <c r="AV28" s="9"/>
      <c r="AW28" s="9"/>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c r="DB28" s="9"/>
      <c r="DC28" s="9"/>
    </row>
    <row r="29" spans="1:107" x14ac:dyDescent="0.3">
      <c r="B29" s="17"/>
      <c r="C29" s="9"/>
      <c r="D29" s="9"/>
      <c r="E29" s="9"/>
      <c r="F29" s="9"/>
      <c r="G29" s="17"/>
      <c r="H29" s="9"/>
      <c r="I29" s="9"/>
      <c r="J29" s="9"/>
      <c r="K29" s="9"/>
      <c r="L29" s="17"/>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9"/>
      <c r="AS29" s="9"/>
      <c r="AT29" s="9"/>
      <c r="AU29" s="9"/>
      <c r="AV29" s="9"/>
      <c r="AW29" s="9"/>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c r="DB29" s="9"/>
      <c r="DC29" s="9"/>
    </row>
    <row r="30" spans="1:107" x14ac:dyDescent="0.3">
      <c r="A30" t="s">
        <v>55</v>
      </c>
      <c r="B30" s="17">
        <v>-274419</v>
      </c>
      <c r="C30" s="9"/>
      <c r="D30" s="9"/>
      <c r="E30" s="9"/>
      <c r="F30" s="9"/>
      <c r="G30" s="17">
        <v>-337509</v>
      </c>
      <c r="H30" s="9"/>
      <c r="I30" s="9"/>
      <c r="J30" s="9"/>
      <c r="K30" s="9"/>
      <c r="L30" s="17">
        <v>-366757</v>
      </c>
      <c r="M30" s="9"/>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row>
    <row r="31" spans="1:107" x14ac:dyDescent="0.3">
      <c r="A31" t="s">
        <v>56</v>
      </c>
      <c r="B31" s="17">
        <v>33563</v>
      </c>
      <c r="C31" s="9"/>
      <c r="D31" s="9"/>
      <c r="E31" s="9"/>
      <c r="F31" s="9"/>
      <c r="G31" s="17">
        <v>78162</v>
      </c>
      <c r="H31" s="9"/>
      <c r="I31" s="9"/>
      <c r="J31" s="9"/>
      <c r="K31" s="9"/>
      <c r="L31" s="17">
        <v>30584</v>
      </c>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row>
    <row r="32" spans="1:107" x14ac:dyDescent="0.3">
      <c r="A32" s="10" t="s">
        <v>57</v>
      </c>
      <c r="B32" s="20">
        <f t="shared" ref="B32:L32" si="8">B30-B31</f>
        <v>-307982</v>
      </c>
      <c r="C32" s="20">
        <f t="shared" si="8"/>
        <v>0</v>
      </c>
      <c r="D32" s="20">
        <f t="shared" si="8"/>
        <v>0</v>
      </c>
      <c r="E32" s="20">
        <f t="shared" si="8"/>
        <v>0</v>
      </c>
      <c r="F32" s="20">
        <f t="shared" si="8"/>
        <v>0</v>
      </c>
      <c r="G32" s="20">
        <f t="shared" si="8"/>
        <v>-415671</v>
      </c>
      <c r="H32" s="20">
        <f t="shared" si="8"/>
        <v>0</v>
      </c>
      <c r="I32" s="20">
        <f t="shared" si="8"/>
        <v>0</v>
      </c>
      <c r="J32" s="20">
        <f t="shared" si="8"/>
        <v>0</v>
      </c>
      <c r="K32" s="20">
        <f t="shared" si="8"/>
        <v>0</v>
      </c>
      <c r="L32" s="20">
        <f t="shared" si="8"/>
        <v>-397341</v>
      </c>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row>
    <row r="33" spans="2:107" x14ac:dyDescent="0.3">
      <c r="B33" s="17"/>
      <c r="C33" s="9"/>
      <c r="D33" s="9"/>
      <c r="E33" s="9"/>
      <c r="F33" s="9"/>
      <c r="G33" s="17"/>
      <c r="H33" s="9"/>
      <c r="I33" s="9"/>
      <c r="J33" s="9"/>
      <c r="K33" s="9"/>
      <c r="L33" s="17"/>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row>
    <row r="34" spans="2:107" x14ac:dyDescent="0.3">
      <c r="B34" s="17"/>
      <c r="C34" s="9"/>
      <c r="D34" s="9"/>
      <c r="E34" s="9"/>
      <c r="F34" s="9"/>
      <c r="G34" s="17"/>
      <c r="H34" s="9"/>
      <c r="I34" s="9"/>
      <c r="J34" s="9"/>
      <c r="K34" s="9"/>
      <c r="L34" s="17"/>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row>
    <row r="35" spans="2:107" x14ac:dyDescent="0.3">
      <c r="B35" s="17"/>
      <c r="C35" s="9"/>
      <c r="D35" s="9"/>
      <c r="E35" s="9"/>
      <c r="F35" s="9"/>
      <c r="G35" s="17"/>
      <c r="H35" s="9"/>
      <c r="I35" s="9"/>
      <c r="J35" s="9"/>
      <c r="K35" s="9"/>
      <c r="L35" s="17"/>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row>
    <row r="36" spans="2:107" x14ac:dyDescent="0.3">
      <c r="B36" s="17"/>
      <c r="C36" s="9"/>
      <c r="D36" s="9"/>
      <c r="E36" s="9"/>
      <c r="F36" s="9"/>
      <c r="G36" s="17"/>
      <c r="H36" s="9"/>
      <c r="I36" s="9"/>
      <c r="J36" s="9"/>
      <c r="K36" s="9"/>
      <c r="L36" s="17"/>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row>
    <row r="37" spans="2:107" x14ac:dyDescent="0.3">
      <c r="B37" s="17"/>
      <c r="C37" s="9"/>
      <c r="D37" s="9"/>
      <c r="E37" s="9"/>
      <c r="F37" s="9"/>
      <c r="G37" s="17"/>
      <c r="H37" s="9"/>
      <c r="I37" s="9"/>
      <c r="J37" s="9"/>
      <c r="K37" s="9"/>
      <c r="L37" s="17"/>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c r="DB37" s="9"/>
      <c r="DC37" s="9"/>
    </row>
    <row r="38" spans="2:107" x14ac:dyDescent="0.3">
      <c r="B38" s="17"/>
      <c r="C38" s="9"/>
      <c r="D38" s="9"/>
      <c r="E38" s="9"/>
      <c r="F38" s="9"/>
      <c r="G38" s="17"/>
      <c r="H38" s="9"/>
      <c r="I38" s="9"/>
      <c r="J38" s="9"/>
      <c r="K38" s="9"/>
      <c r="L38" s="17"/>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row>
    <row r="39" spans="2:107" x14ac:dyDescent="0.3">
      <c r="B39" s="17"/>
      <c r="C39" s="9"/>
      <c r="D39" s="9"/>
      <c r="E39" s="9"/>
      <c r="F39" s="9"/>
      <c r="G39" s="17"/>
      <c r="H39" s="9"/>
      <c r="I39" s="9"/>
      <c r="J39" s="9"/>
      <c r="K39" s="9"/>
      <c r="L39" s="17"/>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row>
    <row r="40" spans="2:107" x14ac:dyDescent="0.3">
      <c r="B40" s="17"/>
      <c r="C40" s="9"/>
      <c r="D40" s="9"/>
      <c r="E40" s="9"/>
      <c r="F40" s="9"/>
      <c r="G40" s="17"/>
      <c r="H40" s="9"/>
      <c r="I40" s="9"/>
      <c r="J40" s="9"/>
      <c r="K40" s="9"/>
      <c r="L40" s="17"/>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row>
    <row r="41" spans="2:107" x14ac:dyDescent="0.3">
      <c r="B41" s="17"/>
      <c r="C41" s="9"/>
      <c r="D41" s="9"/>
      <c r="E41" s="9"/>
      <c r="F41" s="9"/>
      <c r="G41" s="17"/>
      <c r="H41" s="9"/>
      <c r="I41" s="9"/>
      <c r="J41" s="9"/>
      <c r="K41" s="9"/>
      <c r="L41" s="17"/>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9"/>
      <c r="CD41" s="9"/>
      <c r="CE41" s="9"/>
      <c r="CF41" s="9"/>
      <c r="CG41" s="9"/>
      <c r="CH41" s="9"/>
      <c r="CI41" s="9"/>
      <c r="CJ41" s="9"/>
      <c r="CK41" s="9"/>
      <c r="CL41" s="9"/>
      <c r="CM41" s="9"/>
      <c r="CN41" s="9"/>
      <c r="CO41" s="9"/>
      <c r="CP41" s="9"/>
      <c r="CQ41" s="9"/>
      <c r="CR41" s="9"/>
      <c r="CS41" s="9"/>
      <c r="CT41" s="9"/>
      <c r="CU41" s="9"/>
      <c r="CV41" s="9"/>
      <c r="CW41" s="9"/>
      <c r="CX41" s="9"/>
      <c r="CY41" s="9"/>
      <c r="CZ41" s="9"/>
      <c r="DA41" s="9"/>
      <c r="DB41" s="9"/>
      <c r="DC41" s="9"/>
    </row>
    <row r="42" spans="2:107" x14ac:dyDescent="0.3">
      <c r="B42" s="17"/>
      <c r="C42" s="9"/>
      <c r="D42" s="9"/>
      <c r="E42" s="9"/>
      <c r="F42" s="9"/>
      <c r="G42" s="17"/>
      <c r="H42" s="9"/>
      <c r="I42" s="9"/>
      <c r="J42" s="9"/>
      <c r="K42" s="9"/>
      <c r="L42" s="17"/>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row>
    <row r="43" spans="2:107" x14ac:dyDescent="0.3">
      <c r="B43" s="17"/>
      <c r="C43" s="9"/>
      <c r="D43" s="9"/>
      <c r="E43" s="9"/>
      <c r="F43" s="9"/>
      <c r="G43" s="17"/>
      <c r="H43" s="9"/>
      <c r="I43" s="9"/>
      <c r="J43" s="9"/>
      <c r="K43" s="9"/>
      <c r="L43" s="17"/>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row>
    <row r="44" spans="2:107" x14ac:dyDescent="0.3">
      <c r="B44" s="17"/>
      <c r="C44" s="9"/>
      <c r="D44" s="9"/>
      <c r="E44" s="9"/>
      <c r="F44" s="9"/>
      <c r="G44" s="17"/>
      <c r="H44" s="9"/>
      <c r="I44" s="9"/>
      <c r="J44" s="9"/>
      <c r="K44" s="9"/>
      <c r="L44" s="17"/>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row>
    <row r="45" spans="2:107" x14ac:dyDescent="0.3">
      <c r="B45" s="17"/>
      <c r="C45" s="9"/>
      <c r="D45" s="9"/>
      <c r="E45" s="9"/>
      <c r="F45" s="9"/>
      <c r="G45" s="17"/>
      <c r="H45" s="9"/>
      <c r="I45" s="9"/>
      <c r="J45" s="9"/>
      <c r="K45" s="9"/>
      <c r="L45" s="17"/>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row>
    <row r="46" spans="2:107" x14ac:dyDescent="0.3">
      <c r="B46" s="17"/>
      <c r="C46" s="9"/>
      <c r="D46" s="9"/>
      <c r="E46" s="9"/>
      <c r="F46" s="9"/>
      <c r="G46" s="17"/>
      <c r="H46" s="9"/>
      <c r="I46" s="9"/>
      <c r="J46" s="9"/>
      <c r="K46" s="9"/>
      <c r="L46" s="17"/>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row>
    <row r="47" spans="2:107" x14ac:dyDescent="0.3">
      <c r="B47" s="17"/>
      <c r="C47" s="9"/>
      <c r="D47" s="9"/>
      <c r="E47" s="9"/>
      <c r="F47" s="9"/>
      <c r="G47" s="17"/>
      <c r="H47" s="9"/>
      <c r="I47" s="9"/>
      <c r="J47" s="9"/>
      <c r="K47" s="9"/>
      <c r="L47" s="17"/>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row>
    <row r="48" spans="2:107" x14ac:dyDescent="0.3">
      <c r="B48" s="17"/>
      <c r="C48" s="9"/>
      <c r="D48" s="9"/>
      <c r="E48" s="9"/>
      <c r="F48" s="9"/>
      <c r="G48" s="17"/>
      <c r="H48" s="9"/>
      <c r="I48" s="9"/>
      <c r="J48" s="9"/>
      <c r="K48" s="9"/>
      <c r="L48" s="17"/>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row>
    <row r="49" spans="2:107" x14ac:dyDescent="0.3">
      <c r="B49" s="17"/>
      <c r="C49" s="9"/>
      <c r="D49" s="9"/>
      <c r="E49" s="9"/>
      <c r="F49" s="9"/>
      <c r="G49" s="17"/>
      <c r="H49" s="9"/>
      <c r="I49" s="9"/>
      <c r="J49" s="9"/>
      <c r="K49" s="9"/>
      <c r="L49" s="17"/>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row>
    <row r="50" spans="2:107" x14ac:dyDescent="0.3">
      <c r="B50" s="17"/>
      <c r="C50" s="9"/>
      <c r="D50" s="9"/>
      <c r="E50" s="9"/>
      <c r="F50" s="9"/>
      <c r="G50" s="17"/>
      <c r="H50" s="9"/>
      <c r="I50" s="9"/>
      <c r="J50" s="9"/>
      <c r="K50" s="9"/>
      <c r="L50" s="17"/>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row>
    <row r="51" spans="2:107" x14ac:dyDescent="0.3">
      <c r="B51" s="17"/>
      <c r="C51" s="9"/>
      <c r="D51" s="9"/>
      <c r="E51" s="9"/>
      <c r="F51" s="9"/>
      <c r="G51" s="17"/>
      <c r="H51" s="9"/>
      <c r="I51" s="9"/>
      <c r="J51" s="9"/>
      <c r="K51" s="9"/>
      <c r="L51" s="17"/>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row>
    <row r="52" spans="2:107" x14ac:dyDescent="0.3">
      <c r="B52" s="17"/>
      <c r="C52" s="9"/>
      <c r="D52" s="9"/>
      <c r="E52" s="9"/>
      <c r="F52" s="9"/>
      <c r="G52" s="17"/>
      <c r="H52" s="9"/>
      <c r="I52" s="9"/>
      <c r="J52" s="9"/>
      <c r="K52" s="9"/>
      <c r="L52" s="17"/>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c r="DB52" s="9"/>
      <c r="DC52" s="9"/>
    </row>
    <row r="53" spans="2:107" x14ac:dyDescent="0.3">
      <c r="B53" s="17"/>
      <c r="C53" s="9"/>
      <c r="D53" s="9"/>
      <c r="E53" s="9"/>
      <c r="F53" s="9"/>
      <c r="G53" s="17"/>
      <c r="H53" s="9"/>
      <c r="I53" s="9"/>
      <c r="J53" s="9"/>
      <c r="K53" s="9"/>
      <c r="L53" s="17"/>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row>
    <row r="54" spans="2:107" x14ac:dyDescent="0.3">
      <c r="B54" s="17"/>
      <c r="C54" s="9"/>
      <c r="D54" s="9"/>
      <c r="E54" s="9"/>
      <c r="F54" s="9"/>
      <c r="G54" s="17"/>
      <c r="H54" s="9"/>
      <c r="I54" s="9"/>
      <c r="J54" s="9"/>
      <c r="K54" s="9"/>
      <c r="L54" s="17"/>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row>
    <row r="55" spans="2:107" x14ac:dyDescent="0.3">
      <c r="B55" s="17"/>
      <c r="C55" s="9"/>
      <c r="D55" s="9"/>
      <c r="E55" s="9"/>
      <c r="F55" s="9"/>
      <c r="G55" s="17"/>
      <c r="H55" s="9"/>
      <c r="I55" s="9"/>
      <c r="J55" s="9"/>
      <c r="K55" s="9"/>
      <c r="L55" s="17"/>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row>
    <row r="56" spans="2:107" x14ac:dyDescent="0.3">
      <c r="B56" s="17"/>
      <c r="C56" s="9"/>
      <c r="D56" s="9"/>
      <c r="E56" s="9"/>
      <c r="F56" s="9"/>
      <c r="G56" s="17"/>
      <c r="H56" s="9"/>
      <c r="I56" s="9"/>
      <c r="J56" s="9"/>
      <c r="K56" s="9"/>
      <c r="L56" s="17"/>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row>
    <row r="57" spans="2:107" x14ac:dyDescent="0.3">
      <c r="B57" s="17"/>
      <c r="C57" s="9"/>
      <c r="D57" s="9"/>
      <c r="E57" s="9"/>
      <c r="F57" s="9"/>
      <c r="G57" s="17"/>
      <c r="H57" s="9"/>
      <c r="I57" s="9"/>
      <c r="J57" s="9"/>
      <c r="K57" s="9"/>
      <c r="L57" s="17"/>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row>
    <row r="58" spans="2:107" x14ac:dyDescent="0.3">
      <c r="B58" s="17"/>
      <c r="C58" s="9"/>
      <c r="D58" s="9"/>
      <c r="E58" s="9"/>
      <c r="F58" s="9"/>
      <c r="G58" s="17"/>
      <c r="H58" s="9"/>
      <c r="I58" s="9"/>
      <c r="J58" s="9"/>
      <c r="K58" s="9"/>
      <c r="L58" s="17"/>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row>
    <row r="59" spans="2:107" x14ac:dyDescent="0.3">
      <c r="B59" s="17"/>
      <c r="C59" s="9"/>
      <c r="D59" s="9"/>
      <c r="E59" s="9"/>
      <c r="F59" s="9"/>
      <c r="G59" s="17"/>
      <c r="H59" s="9"/>
      <c r="I59" s="9"/>
      <c r="J59" s="9"/>
      <c r="K59" s="9"/>
      <c r="L59" s="17"/>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row>
    <row r="60" spans="2:107" x14ac:dyDescent="0.3">
      <c r="B60" s="17"/>
      <c r="C60" s="9"/>
      <c r="D60" s="9"/>
      <c r="E60" s="9"/>
      <c r="F60" s="9"/>
      <c r="G60" s="17"/>
      <c r="H60" s="9"/>
      <c r="I60" s="9"/>
      <c r="J60" s="9"/>
      <c r="K60" s="9"/>
      <c r="L60" s="17"/>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row>
    <row r="61" spans="2:107" x14ac:dyDescent="0.3">
      <c r="B61" s="17"/>
      <c r="C61" s="9"/>
      <c r="D61" s="9"/>
      <c r="E61" s="9"/>
      <c r="F61" s="9"/>
      <c r="G61" s="17"/>
      <c r="H61" s="9"/>
      <c r="I61" s="9"/>
      <c r="J61" s="9"/>
      <c r="K61" s="9"/>
      <c r="L61" s="17"/>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c r="DB61" s="9"/>
      <c r="DC61" s="9"/>
    </row>
    <row r="62" spans="2:107" x14ac:dyDescent="0.3">
      <c r="B62" s="17"/>
      <c r="C62" s="9"/>
      <c r="D62" s="9"/>
      <c r="E62" s="9"/>
      <c r="F62" s="9"/>
      <c r="G62" s="17"/>
      <c r="H62" s="9"/>
      <c r="I62" s="9"/>
      <c r="J62" s="9"/>
      <c r="K62" s="9"/>
      <c r="L62" s="17"/>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row>
    <row r="63" spans="2:107" x14ac:dyDescent="0.3">
      <c r="B63" s="17"/>
      <c r="C63" s="9"/>
      <c r="D63" s="9"/>
      <c r="E63" s="9"/>
      <c r="F63" s="9"/>
      <c r="G63" s="17"/>
      <c r="H63" s="9"/>
      <c r="I63" s="9"/>
      <c r="J63" s="9"/>
      <c r="K63" s="9"/>
      <c r="L63" s="17"/>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9"/>
      <c r="CW63" s="9"/>
      <c r="CX63" s="9"/>
      <c r="CY63" s="9"/>
      <c r="CZ63" s="9"/>
      <c r="DA63" s="9"/>
      <c r="DB63" s="9"/>
      <c r="DC63" s="9"/>
    </row>
    <row r="64" spans="2:107" x14ac:dyDescent="0.3">
      <c r="B64" s="17"/>
      <c r="C64" s="9"/>
      <c r="D64" s="9"/>
      <c r="E64" s="9"/>
      <c r="F64" s="9"/>
      <c r="G64" s="17"/>
      <c r="H64" s="9"/>
      <c r="I64" s="9"/>
      <c r="J64" s="9"/>
      <c r="K64" s="9"/>
      <c r="L64" s="17"/>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c r="DB64" s="9"/>
      <c r="DC64" s="9"/>
    </row>
    <row r="65" spans="2:107" x14ac:dyDescent="0.3">
      <c r="B65" s="17"/>
      <c r="C65" s="9"/>
      <c r="D65" s="9"/>
      <c r="E65" s="9"/>
      <c r="F65" s="9"/>
      <c r="G65" s="17"/>
      <c r="H65" s="9"/>
      <c r="I65" s="9"/>
      <c r="J65" s="9"/>
      <c r="K65" s="9"/>
      <c r="L65" s="17"/>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c r="DB65" s="9"/>
      <c r="DC65" s="9"/>
    </row>
    <row r="66" spans="2:107" x14ac:dyDescent="0.3">
      <c r="B66" s="17"/>
      <c r="C66" s="9"/>
      <c r="D66" s="9"/>
      <c r="E66" s="9"/>
      <c r="F66" s="9"/>
      <c r="G66" s="17"/>
      <c r="H66" s="9"/>
      <c r="I66" s="9"/>
      <c r="J66" s="9"/>
      <c r="K66" s="9"/>
      <c r="L66" s="17"/>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c r="DB66" s="9"/>
      <c r="DC66" s="9"/>
    </row>
    <row r="67" spans="2:107" x14ac:dyDescent="0.3">
      <c r="B67" s="17"/>
      <c r="C67" s="9"/>
      <c r="D67" s="9"/>
      <c r="E67" s="9"/>
      <c r="F67" s="9"/>
      <c r="G67" s="17"/>
      <c r="H67" s="9"/>
      <c r="I67" s="9"/>
      <c r="J67" s="9"/>
      <c r="K67" s="9"/>
      <c r="L67" s="17"/>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c r="DB67" s="9"/>
      <c r="DC67" s="9"/>
    </row>
    <row r="68" spans="2:107" x14ac:dyDescent="0.3">
      <c r="B68" s="17"/>
      <c r="C68" s="9"/>
      <c r="D68" s="9"/>
      <c r="E68" s="9"/>
      <c r="F68" s="9"/>
      <c r="G68" s="17"/>
      <c r="H68" s="9"/>
      <c r="I68" s="9"/>
      <c r="J68" s="9"/>
      <c r="K68" s="9"/>
      <c r="L68" s="17"/>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row>
    <row r="69" spans="2:107" x14ac:dyDescent="0.3">
      <c r="B69" s="17"/>
      <c r="C69" s="9"/>
      <c r="D69" s="9"/>
      <c r="E69" s="9"/>
      <c r="F69" s="9"/>
      <c r="G69" s="17"/>
      <c r="H69" s="9"/>
      <c r="I69" s="9"/>
      <c r="J69" s="9"/>
      <c r="K69" s="9"/>
      <c r="L69" s="17"/>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c r="DB69" s="9"/>
      <c r="DC69" s="9"/>
    </row>
    <row r="70" spans="2:107" x14ac:dyDescent="0.3">
      <c r="B70" s="17"/>
      <c r="C70" s="9"/>
      <c r="D70" s="9"/>
      <c r="E70" s="9"/>
      <c r="F70" s="9"/>
      <c r="G70" s="17"/>
      <c r="H70" s="9"/>
      <c r="I70" s="9"/>
      <c r="J70" s="9"/>
      <c r="K70" s="9"/>
      <c r="L70" s="17"/>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row>
    <row r="71" spans="2:107" x14ac:dyDescent="0.3">
      <c r="B71" s="17"/>
      <c r="C71" s="9"/>
      <c r="D71" s="9"/>
      <c r="E71" s="9"/>
      <c r="F71" s="9"/>
      <c r="G71" s="17"/>
      <c r="H71" s="9"/>
      <c r="I71" s="9"/>
      <c r="J71" s="9"/>
      <c r="K71" s="9"/>
      <c r="L71" s="17"/>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c r="DB71" s="9"/>
      <c r="DC71" s="9"/>
    </row>
    <row r="72" spans="2:107" x14ac:dyDescent="0.3">
      <c r="B72" s="17"/>
      <c r="C72" s="9"/>
      <c r="D72" s="9"/>
      <c r="E72" s="9"/>
      <c r="F72" s="9"/>
      <c r="G72" s="17"/>
      <c r="H72" s="9"/>
      <c r="I72" s="9"/>
      <c r="J72" s="9"/>
      <c r="K72" s="9"/>
      <c r="L72" s="17"/>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row>
    <row r="73" spans="2:107" x14ac:dyDescent="0.3">
      <c r="B73" s="17"/>
      <c r="C73" s="9"/>
      <c r="D73" s="9"/>
      <c r="E73" s="9"/>
      <c r="F73" s="9"/>
      <c r="G73" s="17"/>
      <c r="H73" s="9"/>
      <c r="I73" s="9"/>
      <c r="J73" s="9"/>
      <c r="K73" s="9"/>
      <c r="L73" s="17"/>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9"/>
      <c r="CW73" s="9"/>
      <c r="CX73" s="9"/>
      <c r="CY73" s="9"/>
      <c r="CZ73" s="9"/>
      <c r="DA73" s="9"/>
      <c r="DB73" s="9"/>
      <c r="DC73" s="9"/>
    </row>
    <row r="74" spans="2:107" x14ac:dyDescent="0.3">
      <c r="B74" s="17"/>
      <c r="C74" s="9"/>
      <c r="D74" s="9"/>
      <c r="E74" s="9"/>
      <c r="F74" s="9"/>
      <c r="G74" s="17"/>
      <c r="H74" s="9"/>
      <c r="I74" s="9"/>
      <c r="J74" s="9"/>
      <c r="K74" s="9"/>
      <c r="L74" s="17"/>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row>
    <row r="75" spans="2:107" x14ac:dyDescent="0.3">
      <c r="B75" s="17"/>
      <c r="C75" s="9"/>
      <c r="D75" s="9"/>
      <c r="E75" s="9"/>
      <c r="F75" s="9"/>
      <c r="G75" s="17"/>
      <c r="H75" s="9"/>
      <c r="I75" s="9"/>
      <c r="J75" s="9"/>
      <c r="K75" s="9"/>
      <c r="L75" s="17"/>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c r="DB75" s="9"/>
      <c r="DC75" s="9"/>
    </row>
    <row r="76" spans="2:107" x14ac:dyDescent="0.3">
      <c r="B76" s="17"/>
      <c r="C76" s="9"/>
      <c r="D76" s="9"/>
      <c r="E76" s="9"/>
      <c r="F76" s="9"/>
      <c r="G76" s="17"/>
      <c r="H76" s="9"/>
      <c r="I76" s="9"/>
      <c r="J76" s="9"/>
      <c r="K76" s="9"/>
      <c r="L76" s="17"/>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row>
    <row r="77" spans="2:107" x14ac:dyDescent="0.3">
      <c r="B77" s="17"/>
      <c r="C77" s="9"/>
      <c r="D77" s="9"/>
      <c r="E77" s="9"/>
      <c r="F77" s="9"/>
      <c r="G77" s="17"/>
      <c r="H77" s="9"/>
      <c r="I77" s="9"/>
      <c r="J77" s="9"/>
      <c r="K77" s="9"/>
      <c r="L77" s="17"/>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9"/>
      <c r="CI77" s="9"/>
      <c r="CJ77" s="9"/>
      <c r="CK77" s="9"/>
      <c r="CL77" s="9"/>
      <c r="CM77" s="9"/>
      <c r="CN77" s="9"/>
      <c r="CO77" s="9"/>
      <c r="CP77" s="9"/>
      <c r="CQ77" s="9"/>
      <c r="CR77" s="9"/>
      <c r="CS77" s="9"/>
      <c r="CT77" s="9"/>
      <c r="CU77" s="9"/>
      <c r="CV77" s="9"/>
      <c r="CW77" s="9"/>
      <c r="CX77" s="9"/>
      <c r="CY77" s="9"/>
      <c r="CZ77" s="9"/>
      <c r="DA77" s="9"/>
      <c r="DB77" s="9"/>
      <c r="DC77" s="9"/>
    </row>
    <row r="78" spans="2:107" x14ac:dyDescent="0.3">
      <c r="B78" s="17"/>
      <c r="C78" s="9"/>
      <c r="D78" s="9"/>
      <c r="E78" s="9"/>
      <c r="F78" s="9"/>
      <c r="G78" s="17"/>
      <c r="H78" s="9"/>
      <c r="I78" s="9"/>
      <c r="J78" s="9"/>
      <c r="K78" s="9"/>
      <c r="L78" s="17"/>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c r="DB78" s="9"/>
      <c r="DC78" s="9"/>
    </row>
    <row r="79" spans="2:107" x14ac:dyDescent="0.3">
      <c r="B79" s="17"/>
      <c r="C79" s="9"/>
      <c r="D79" s="9"/>
      <c r="E79" s="9"/>
      <c r="F79" s="9"/>
      <c r="G79" s="17"/>
      <c r="H79" s="9"/>
      <c r="I79" s="9"/>
      <c r="J79" s="9"/>
      <c r="K79" s="9"/>
      <c r="L79" s="17"/>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c r="DB79" s="9"/>
      <c r="DC79" s="9"/>
    </row>
    <row r="80" spans="2:107" x14ac:dyDescent="0.3">
      <c r="B80" s="17"/>
      <c r="C80" s="9"/>
      <c r="D80" s="9"/>
      <c r="E80" s="9"/>
      <c r="F80" s="9"/>
      <c r="G80" s="17"/>
      <c r="H80" s="9"/>
      <c r="I80" s="9"/>
      <c r="J80" s="9"/>
      <c r="K80" s="9"/>
      <c r="L80" s="17"/>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c r="DB80" s="9"/>
      <c r="DC80" s="9"/>
    </row>
    <row r="81" spans="2:107" x14ac:dyDescent="0.3">
      <c r="B81" s="17"/>
      <c r="C81" s="9"/>
      <c r="D81" s="9"/>
      <c r="E81" s="9"/>
      <c r="F81" s="9"/>
      <c r="G81" s="17"/>
      <c r="H81" s="9"/>
      <c r="I81" s="9"/>
      <c r="J81" s="9"/>
      <c r="K81" s="9"/>
      <c r="L81" s="17"/>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9"/>
      <c r="CW81" s="9"/>
      <c r="CX81" s="9"/>
      <c r="CY81" s="9"/>
      <c r="CZ81" s="9"/>
      <c r="DA81" s="9"/>
      <c r="DB81" s="9"/>
      <c r="DC81" s="9"/>
    </row>
    <row r="82" spans="2:107" x14ac:dyDescent="0.3">
      <c r="B82" s="17"/>
      <c r="C82" s="9"/>
      <c r="D82" s="9"/>
      <c r="E82" s="9"/>
      <c r="F82" s="9"/>
      <c r="G82" s="17"/>
      <c r="H82" s="9"/>
      <c r="I82" s="9"/>
      <c r="J82" s="9"/>
      <c r="K82" s="9"/>
      <c r="L82" s="17"/>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9"/>
      <c r="CW82" s="9"/>
      <c r="CX82" s="9"/>
      <c r="CY82" s="9"/>
      <c r="CZ82" s="9"/>
      <c r="DA82" s="9"/>
      <c r="DB82" s="9"/>
      <c r="DC82" s="9"/>
    </row>
    <row r="83" spans="2:107" x14ac:dyDescent="0.3">
      <c r="B83" s="17"/>
      <c r="C83" s="9"/>
      <c r="D83" s="9"/>
      <c r="E83" s="9"/>
      <c r="F83" s="9"/>
      <c r="G83" s="17"/>
      <c r="H83" s="9"/>
      <c r="I83" s="9"/>
      <c r="J83" s="9"/>
      <c r="K83" s="9"/>
      <c r="L83" s="17"/>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row>
    <row r="84" spans="2:107" x14ac:dyDescent="0.3">
      <c r="B84" s="17"/>
      <c r="C84" s="9"/>
      <c r="D84" s="9"/>
      <c r="E84" s="9"/>
      <c r="F84" s="9"/>
      <c r="G84" s="17"/>
      <c r="H84" s="9"/>
      <c r="I84" s="9"/>
      <c r="J84" s="9"/>
      <c r="K84" s="9"/>
      <c r="L84" s="17"/>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row>
    <row r="85" spans="2:107" x14ac:dyDescent="0.3">
      <c r="B85" s="17"/>
      <c r="C85" s="9"/>
      <c r="D85" s="9"/>
      <c r="E85" s="9"/>
      <c r="F85" s="9"/>
      <c r="G85" s="17"/>
      <c r="H85" s="9"/>
      <c r="I85" s="9"/>
      <c r="J85" s="9"/>
      <c r="K85" s="9"/>
      <c r="L85" s="17"/>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row>
    <row r="86" spans="2:107" x14ac:dyDescent="0.3">
      <c r="B86" s="17"/>
      <c r="C86" s="9"/>
      <c r="D86" s="9"/>
      <c r="E86" s="9"/>
      <c r="F86" s="9"/>
      <c r="G86" s="17"/>
      <c r="H86" s="9"/>
      <c r="I86" s="9"/>
      <c r="J86" s="9"/>
      <c r="K86" s="9"/>
      <c r="L86" s="17"/>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row>
    <row r="87" spans="2:107" x14ac:dyDescent="0.3">
      <c r="B87" s="17"/>
      <c r="C87" s="9"/>
      <c r="D87" s="9"/>
      <c r="E87" s="9"/>
      <c r="F87" s="9"/>
      <c r="G87" s="17"/>
      <c r="H87" s="9"/>
      <c r="I87" s="9"/>
      <c r="J87" s="9"/>
      <c r="K87" s="9"/>
      <c r="L87" s="17"/>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row>
    <row r="88" spans="2:107" x14ac:dyDescent="0.3">
      <c r="B88" s="17"/>
      <c r="C88" s="9"/>
      <c r="D88" s="9"/>
      <c r="E88" s="9"/>
      <c r="F88" s="9"/>
      <c r="G88" s="17"/>
      <c r="H88" s="9"/>
      <c r="I88" s="9"/>
      <c r="J88" s="9"/>
      <c r="K88" s="9"/>
      <c r="L88" s="17"/>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row>
    <row r="89" spans="2:107" x14ac:dyDescent="0.3">
      <c r="B89" s="17"/>
      <c r="C89" s="9"/>
      <c r="D89" s="9"/>
      <c r="E89" s="9"/>
      <c r="F89" s="9"/>
      <c r="G89" s="17"/>
      <c r="H89" s="9"/>
      <c r="I89" s="9"/>
      <c r="J89" s="9"/>
      <c r="K89" s="9"/>
      <c r="L89" s="17"/>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row>
    <row r="90" spans="2:107" x14ac:dyDescent="0.3">
      <c r="B90" s="17"/>
      <c r="C90" s="9"/>
      <c r="D90" s="9"/>
      <c r="E90" s="9"/>
      <c r="F90" s="9"/>
      <c r="G90" s="17"/>
      <c r="H90" s="9"/>
      <c r="I90" s="9"/>
      <c r="J90" s="9"/>
      <c r="K90" s="9"/>
      <c r="L90" s="17"/>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9"/>
      <c r="BL90" s="9"/>
      <c r="BM90" s="9"/>
      <c r="BN90" s="9"/>
      <c r="BO90" s="9"/>
      <c r="BP90" s="9"/>
      <c r="BQ90" s="9"/>
      <c r="BR90" s="9"/>
      <c r="BS90" s="9"/>
      <c r="BT90" s="9"/>
      <c r="BU90" s="9"/>
      <c r="BV90" s="9"/>
      <c r="BW90" s="9"/>
      <c r="BX90" s="9"/>
      <c r="BY90" s="9"/>
      <c r="BZ90" s="9"/>
      <c r="CA90" s="9"/>
      <c r="CB90" s="9"/>
      <c r="CC90" s="9"/>
      <c r="CD90" s="9"/>
      <c r="CE90" s="9"/>
      <c r="CF90" s="9"/>
      <c r="CG90" s="9"/>
      <c r="CH90" s="9"/>
      <c r="CI90" s="9"/>
      <c r="CJ90" s="9"/>
      <c r="CK90" s="9"/>
      <c r="CL90" s="9"/>
      <c r="CM90" s="9"/>
      <c r="CN90" s="9"/>
      <c r="CO90" s="9"/>
      <c r="CP90" s="9"/>
      <c r="CQ90" s="9"/>
      <c r="CR90" s="9"/>
      <c r="CS90" s="9"/>
      <c r="CT90" s="9"/>
      <c r="CU90" s="9"/>
      <c r="CV90" s="9"/>
      <c r="CW90" s="9"/>
      <c r="CX90" s="9"/>
      <c r="CY90" s="9"/>
      <c r="CZ90" s="9"/>
      <c r="DA90" s="9"/>
      <c r="DB90" s="9"/>
      <c r="DC90" s="9"/>
    </row>
    <row r="91" spans="2:107" x14ac:dyDescent="0.3">
      <c r="B91" s="17"/>
      <c r="C91" s="9"/>
      <c r="D91" s="9"/>
      <c r="E91" s="9"/>
      <c r="F91" s="9"/>
      <c r="G91" s="17"/>
      <c r="H91" s="9"/>
      <c r="I91" s="9"/>
      <c r="J91" s="9"/>
      <c r="K91" s="9"/>
      <c r="L91" s="17"/>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row>
    <row r="92" spans="2:107" x14ac:dyDescent="0.3">
      <c r="B92" s="17"/>
      <c r="C92" s="9"/>
      <c r="D92" s="9"/>
      <c r="E92" s="9"/>
      <c r="F92" s="9"/>
      <c r="G92" s="17"/>
      <c r="H92" s="9"/>
      <c r="I92" s="9"/>
      <c r="J92" s="9"/>
      <c r="K92" s="9"/>
      <c r="L92" s="17"/>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9"/>
      <c r="BL92" s="9"/>
      <c r="BM92" s="9"/>
      <c r="BN92" s="9"/>
      <c r="BO92" s="9"/>
      <c r="BP92" s="9"/>
      <c r="BQ92" s="9"/>
      <c r="BR92" s="9"/>
      <c r="BS92" s="9"/>
      <c r="BT92" s="9"/>
      <c r="BU92" s="9"/>
      <c r="BV92" s="9"/>
      <c r="BW92" s="9"/>
      <c r="BX92" s="9"/>
      <c r="BY92" s="9"/>
      <c r="BZ92" s="9"/>
      <c r="CA92" s="9"/>
      <c r="CB92" s="9"/>
      <c r="CC92" s="9"/>
      <c r="CD92" s="9"/>
      <c r="CE92" s="9"/>
      <c r="CF92" s="9"/>
      <c r="CG92" s="9"/>
      <c r="CH92" s="9"/>
      <c r="CI92" s="9"/>
      <c r="CJ92" s="9"/>
      <c r="CK92" s="9"/>
      <c r="CL92" s="9"/>
      <c r="CM92" s="9"/>
      <c r="CN92" s="9"/>
      <c r="CO92" s="9"/>
      <c r="CP92" s="9"/>
      <c r="CQ92" s="9"/>
      <c r="CR92" s="9"/>
      <c r="CS92" s="9"/>
      <c r="CT92" s="9"/>
      <c r="CU92" s="9"/>
      <c r="CV92" s="9"/>
      <c r="CW92" s="9"/>
      <c r="CX92" s="9"/>
      <c r="CY92" s="9"/>
      <c r="CZ92" s="9"/>
      <c r="DA92" s="9"/>
      <c r="DB92" s="9"/>
      <c r="DC92" s="9"/>
    </row>
    <row r="93" spans="2:107" x14ac:dyDescent="0.3">
      <c r="B93" s="17"/>
      <c r="C93" s="9"/>
      <c r="D93" s="9"/>
      <c r="E93" s="9"/>
      <c r="F93" s="9"/>
      <c r="G93" s="17"/>
      <c r="H93" s="9"/>
      <c r="I93" s="9"/>
      <c r="J93" s="9"/>
      <c r="K93" s="9"/>
      <c r="L93" s="17"/>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9"/>
      <c r="BL93" s="9"/>
      <c r="BM93" s="9"/>
      <c r="BN93" s="9"/>
      <c r="BO93" s="9"/>
      <c r="BP93" s="9"/>
      <c r="BQ93" s="9"/>
      <c r="BR93" s="9"/>
      <c r="BS93" s="9"/>
      <c r="BT93" s="9"/>
      <c r="BU93" s="9"/>
      <c r="BV93" s="9"/>
      <c r="BW93" s="9"/>
      <c r="BX93" s="9"/>
      <c r="BY93" s="9"/>
      <c r="BZ93" s="9"/>
      <c r="CA93" s="9"/>
      <c r="CB93" s="9"/>
      <c r="CC93" s="9"/>
      <c r="CD93" s="9"/>
      <c r="CE93" s="9"/>
      <c r="CF93" s="9"/>
      <c r="CG93" s="9"/>
      <c r="CH93" s="9"/>
      <c r="CI93" s="9"/>
      <c r="CJ93" s="9"/>
      <c r="CK93" s="9"/>
      <c r="CL93" s="9"/>
      <c r="CM93" s="9"/>
      <c r="CN93" s="9"/>
      <c r="CO93" s="9"/>
      <c r="CP93" s="9"/>
      <c r="CQ93" s="9"/>
      <c r="CR93" s="9"/>
      <c r="CS93" s="9"/>
      <c r="CT93" s="9"/>
      <c r="CU93" s="9"/>
      <c r="CV93" s="9"/>
      <c r="CW93" s="9"/>
      <c r="CX93" s="9"/>
      <c r="CY93" s="9"/>
      <c r="CZ93" s="9"/>
      <c r="DA93" s="9"/>
      <c r="DB93" s="9"/>
      <c r="DC93" s="9"/>
    </row>
    <row r="94" spans="2:107" x14ac:dyDescent="0.3">
      <c r="B94" s="17"/>
      <c r="C94" s="9"/>
      <c r="D94" s="9"/>
      <c r="E94" s="9"/>
      <c r="F94" s="9"/>
      <c r="G94" s="17"/>
      <c r="H94" s="9"/>
      <c r="I94" s="9"/>
      <c r="J94" s="9"/>
      <c r="K94" s="9"/>
      <c r="L94" s="17"/>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row>
    <row r="95" spans="2:107" x14ac:dyDescent="0.3">
      <c r="B95" s="17"/>
      <c r="C95" s="9"/>
      <c r="D95" s="9"/>
      <c r="E95" s="9"/>
      <c r="F95" s="9"/>
      <c r="G95" s="17"/>
      <c r="H95" s="9"/>
      <c r="I95" s="9"/>
      <c r="J95" s="9"/>
      <c r="K95" s="9"/>
      <c r="L95" s="17"/>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9"/>
      <c r="CE95" s="9"/>
      <c r="CF95" s="9"/>
      <c r="CG95" s="9"/>
      <c r="CH95" s="9"/>
      <c r="CI95" s="9"/>
      <c r="CJ95" s="9"/>
      <c r="CK95" s="9"/>
      <c r="CL95" s="9"/>
      <c r="CM95" s="9"/>
      <c r="CN95" s="9"/>
      <c r="CO95" s="9"/>
      <c r="CP95" s="9"/>
      <c r="CQ95" s="9"/>
      <c r="CR95" s="9"/>
      <c r="CS95" s="9"/>
      <c r="CT95" s="9"/>
      <c r="CU95" s="9"/>
      <c r="CV95" s="9"/>
      <c r="CW95" s="9"/>
      <c r="CX95" s="9"/>
      <c r="CY95" s="9"/>
      <c r="CZ95" s="9"/>
      <c r="DA95" s="9"/>
      <c r="DB95" s="9"/>
      <c r="DC95" s="9"/>
    </row>
    <row r="96" spans="2:107" x14ac:dyDescent="0.3">
      <c r="B96" s="17"/>
      <c r="C96" s="9"/>
      <c r="D96" s="9"/>
      <c r="E96" s="9"/>
      <c r="F96" s="9"/>
      <c r="G96" s="17"/>
      <c r="H96" s="9"/>
      <c r="I96" s="9"/>
      <c r="J96" s="9"/>
      <c r="K96" s="9"/>
      <c r="L96" s="17"/>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9"/>
      <c r="BL96" s="9"/>
      <c r="BM96" s="9"/>
      <c r="BN96" s="9"/>
      <c r="BO96" s="9"/>
      <c r="BP96" s="9"/>
      <c r="BQ96" s="9"/>
      <c r="BR96" s="9"/>
      <c r="BS96" s="9"/>
      <c r="BT96" s="9"/>
      <c r="BU96" s="9"/>
      <c r="BV96" s="9"/>
      <c r="BW96" s="9"/>
      <c r="BX96" s="9"/>
      <c r="BY96" s="9"/>
      <c r="BZ96" s="9"/>
      <c r="CA96" s="9"/>
      <c r="CB96" s="9"/>
      <c r="CC96" s="9"/>
      <c r="CD96" s="9"/>
      <c r="CE96" s="9"/>
      <c r="CF96" s="9"/>
      <c r="CG96" s="9"/>
      <c r="CH96" s="9"/>
      <c r="CI96" s="9"/>
      <c r="CJ96" s="9"/>
      <c r="CK96" s="9"/>
      <c r="CL96" s="9"/>
      <c r="CM96" s="9"/>
      <c r="CN96" s="9"/>
      <c r="CO96" s="9"/>
      <c r="CP96" s="9"/>
      <c r="CQ96" s="9"/>
      <c r="CR96" s="9"/>
      <c r="CS96" s="9"/>
      <c r="CT96" s="9"/>
      <c r="CU96" s="9"/>
      <c r="CV96" s="9"/>
      <c r="CW96" s="9"/>
      <c r="CX96" s="9"/>
      <c r="CY96" s="9"/>
      <c r="CZ96" s="9"/>
      <c r="DA96" s="9"/>
      <c r="DB96" s="9"/>
      <c r="DC96" s="9"/>
    </row>
    <row r="97" spans="2:107" x14ac:dyDescent="0.3">
      <c r="B97" s="17"/>
      <c r="C97" s="9"/>
      <c r="D97" s="9"/>
      <c r="E97" s="9"/>
      <c r="F97" s="9"/>
      <c r="G97" s="17"/>
      <c r="H97" s="9"/>
      <c r="I97" s="9"/>
      <c r="J97" s="9"/>
      <c r="K97" s="9"/>
      <c r="L97" s="17"/>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row>
    <row r="98" spans="2:107" x14ac:dyDescent="0.3">
      <c r="B98" s="17"/>
      <c r="C98" s="9"/>
      <c r="D98" s="9"/>
      <c r="E98" s="9"/>
      <c r="F98" s="9"/>
      <c r="G98" s="17"/>
      <c r="H98" s="9"/>
      <c r="I98" s="9"/>
      <c r="J98" s="9"/>
      <c r="K98" s="9"/>
      <c r="L98" s="17"/>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9"/>
      <c r="BL98" s="9"/>
      <c r="BM98" s="9"/>
      <c r="BN98" s="9"/>
      <c r="BO98" s="9"/>
      <c r="BP98" s="9"/>
      <c r="BQ98" s="9"/>
      <c r="BR98" s="9"/>
      <c r="BS98" s="9"/>
      <c r="BT98" s="9"/>
      <c r="BU98" s="9"/>
      <c r="BV98" s="9"/>
      <c r="BW98" s="9"/>
      <c r="BX98" s="9"/>
      <c r="BY98" s="9"/>
      <c r="BZ98" s="9"/>
      <c r="CA98" s="9"/>
      <c r="CB98" s="9"/>
      <c r="CC98" s="9"/>
      <c r="CD98" s="9"/>
      <c r="CE98" s="9"/>
      <c r="CF98" s="9"/>
      <c r="CG98" s="9"/>
      <c r="CH98" s="9"/>
      <c r="CI98" s="9"/>
      <c r="CJ98" s="9"/>
      <c r="CK98" s="9"/>
      <c r="CL98" s="9"/>
      <c r="CM98" s="9"/>
      <c r="CN98" s="9"/>
      <c r="CO98" s="9"/>
      <c r="CP98" s="9"/>
      <c r="CQ98" s="9"/>
      <c r="CR98" s="9"/>
      <c r="CS98" s="9"/>
      <c r="CT98" s="9"/>
      <c r="CU98" s="9"/>
      <c r="CV98" s="9"/>
      <c r="CW98" s="9"/>
      <c r="CX98" s="9"/>
      <c r="CY98" s="9"/>
      <c r="CZ98" s="9"/>
      <c r="DA98" s="9"/>
      <c r="DB98" s="9"/>
      <c r="DC98" s="9"/>
    </row>
    <row r="99" spans="2:107" x14ac:dyDescent="0.3">
      <c r="B99" s="17"/>
      <c r="C99" s="9"/>
      <c r="D99" s="9"/>
      <c r="E99" s="9"/>
      <c r="F99" s="9"/>
      <c r="G99" s="17"/>
      <c r="H99" s="9"/>
      <c r="I99" s="9"/>
      <c r="J99" s="9"/>
      <c r="K99" s="9"/>
      <c r="L99" s="17"/>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9"/>
      <c r="BL99" s="9"/>
      <c r="BM99" s="9"/>
      <c r="BN99" s="9"/>
      <c r="BO99" s="9"/>
      <c r="BP99" s="9"/>
      <c r="BQ99" s="9"/>
      <c r="BR99" s="9"/>
      <c r="BS99" s="9"/>
      <c r="BT99" s="9"/>
      <c r="BU99" s="9"/>
      <c r="BV99" s="9"/>
      <c r="BW99" s="9"/>
      <c r="BX99" s="9"/>
      <c r="BY99" s="9"/>
      <c r="BZ99" s="9"/>
      <c r="CA99" s="9"/>
      <c r="CB99" s="9"/>
      <c r="CC99" s="9"/>
      <c r="CD99" s="9"/>
      <c r="CE99" s="9"/>
      <c r="CF99" s="9"/>
      <c r="CG99" s="9"/>
      <c r="CH99" s="9"/>
      <c r="CI99" s="9"/>
      <c r="CJ99" s="9"/>
      <c r="CK99" s="9"/>
      <c r="CL99" s="9"/>
      <c r="CM99" s="9"/>
      <c r="CN99" s="9"/>
      <c r="CO99" s="9"/>
      <c r="CP99" s="9"/>
      <c r="CQ99" s="9"/>
      <c r="CR99" s="9"/>
      <c r="CS99" s="9"/>
      <c r="CT99" s="9"/>
      <c r="CU99" s="9"/>
      <c r="CV99" s="9"/>
      <c r="CW99" s="9"/>
      <c r="CX99" s="9"/>
      <c r="CY99" s="9"/>
      <c r="CZ99" s="9"/>
      <c r="DA99" s="9"/>
      <c r="DB99" s="9"/>
      <c r="DC99" s="9"/>
    </row>
    <row r="100" spans="2:107" x14ac:dyDescent="0.3">
      <c r="B100" s="17"/>
      <c r="C100" s="9"/>
      <c r="D100" s="9"/>
      <c r="E100" s="9"/>
      <c r="F100" s="9"/>
      <c r="G100" s="17"/>
      <c r="H100" s="9"/>
      <c r="I100" s="9"/>
      <c r="J100" s="9"/>
      <c r="K100" s="9"/>
      <c r="L100" s="17"/>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9"/>
      <c r="BL100" s="9"/>
      <c r="BM100" s="9"/>
      <c r="BN100" s="9"/>
      <c r="BO100" s="9"/>
      <c r="BP100" s="9"/>
      <c r="BQ100" s="9"/>
      <c r="BR100" s="9"/>
      <c r="BS100" s="9"/>
      <c r="BT100" s="9"/>
      <c r="BU100" s="9"/>
      <c r="BV100" s="9"/>
      <c r="BW100" s="9"/>
      <c r="BX100" s="9"/>
      <c r="BY100" s="9"/>
      <c r="BZ100" s="9"/>
      <c r="CA100" s="9"/>
      <c r="CB100" s="9"/>
      <c r="CC100" s="9"/>
      <c r="CD100" s="9"/>
      <c r="CE100" s="9"/>
      <c r="CF100" s="9"/>
      <c r="CG100" s="9"/>
      <c r="CH100" s="9"/>
      <c r="CI100" s="9"/>
      <c r="CJ100" s="9"/>
      <c r="CK100" s="9"/>
      <c r="CL100" s="9"/>
      <c r="CM100" s="9"/>
      <c r="CN100" s="9"/>
      <c r="CO100" s="9"/>
      <c r="CP100" s="9"/>
      <c r="CQ100" s="9"/>
      <c r="CR100" s="9"/>
      <c r="CS100" s="9"/>
      <c r="CT100" s="9"/>
      <c r="CU100" s="9"/>
      <c r="CV100" s="9"/>
      <c r="CW100" s="9"/>
      <c r="CX100" s="9"/>
      <c r="CY100" s="9"/>
      <c r="CZ100" s="9"/>
      <c r="DA100" s="9"/>
      <c r="DB100" s="9"/>
      <c r="DC100" s="9"/>
    </row>
    <row r="101" spans="2:107" x14ac:dyDescent="0.3">
      <c r="B101" s="17"/>
      <c r="C101" s="9"/>
      <c r="D101" s="9"/>
      <c r="E101" s="9"/>
      <c r="F101" s="9"/>
      <c r="G101" s="17"/>
      <c r="H101" s="9"/>
      <c r="I101" s="9"/>
      <c r="J101" s="9"/>
      <c r="K101" s="9"/>
      <c r="L101" s="17"/>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row>
    <row r="102" spans="2:107" x14ac:dyDescent="0.3">
      <c r="B102" s="17"/>
      <c r="C102" s="9"/>
      <c r="D102" s="9"/>
      <c r="E102" s="9"/>
      <c r="F102" s="9"/>
      <c r="G102" s="17"/>
      <c r="H102" s="9"/>
      <c r="I102" s="9"/>
      <c r="J102" s="9"/>
      <c r="K102" s="9"/>
      <c r="L102" s="17"/>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row>
    <row r="103" spans="2:107" x14ac:dyDescent="0.3">
      <c r="B103" s="17"/>
      <c r="C103" s="9"/>
      <c r="D103" s="9"/>
      <c r="E103" s="9"/>
      <c r="F103" s="9"/>
      <c r="G103" s="17"/>
      <c r="H103" s="9"/>
      <c r="I103" s="9"/>
      <c r="J103" s="9"/>
      <c r="K103" s="9"/>
      <c r="L103" s="17"/>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9"/>
      <c r="BL103" s="9"/>
      <c r="BM103" s="9"/>
      <c r="BN103" s="9"/>
      <c r="BO103" s="9"/>
      <c r="BP103" s="9"/>
      <c r="BQ103" s="9"/>
      <c r="BR103" s="9"/>
      <c r="BS103" s="9"/>
      <c r="BT103" s="9"/>
      <c r="BU103" s="9"/>
      <c r="BV103" s="9"/>
      <c r="BW103" s="9"/>
      <c r="BX103" s="9"/>
      <c r="BY103" s="9"/>
      <c r="BZ103" s="9"/>
      <c r="CA103" s="9"/>
      <c r="CB103" s="9"/>
      <c r="CC103" s="9"/>
      <c r="CD103" s="9"/>
      <c r="CE103" s="9"/>
      <c r="CF103" s="9"/>
      <c r="CG103" s="9"/>
      <c r="CH103" s="9"/>
      <c r="CI103" s="9"/>
      <c r="CJ103" s="9"/>
      <c r="CK103" s="9"/>
      <c r="CL103" s="9"/>
      <c r="CM103" s="9"/>
      <c r="CN103" s="9"/>
      <c r="CO103" s="9"/>
      <c r="CP103" s="9"/>
      <c r="CQ103" s="9"/>
      <c r="CR103" s="9"/>
      <c r="CS103" s="9"/>
      <c r="CT103" s="9"/>
      <c r="CU103" s="9"/>
      <c r="CV103" s="9"/>
      <c r="CW103" s="9"/>
      <c r="CX103" s="9"/>
      <c r="CY103" s="9"/>
      <c r="CZ103" s="9"/>
      <c r="DA103" s="9"/>
      <c r="DB103" s="9"/>
      <c r="DC103" s="9"/>
    </row>
    <row r="104" spans="2:107" x14ac:dyDescent="0.3">
      <c r="B104" s="17"/>
      <c r="C104" s="9"/>
      <c r="D104" s="9"/>
      <c r="E104" s="9"/>
      <c r="F104" s="9"/>
      <c r="G104" s="17"/>
      <c r="H104" s="9"/>
      <c r="I104" s="9"/>
      <c r="J104" s="9"/>
      <c r="K104" s="9"/>
      <c r="L104" s="17"/>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row>
    <row r="105" spans="2:107" x14ac:dyDescent="0.3">
      <c r="B105" s="17"/>
      <c r="C105" s="9"/>
      <c r="D105" s="9"/>
      <c r="E105" s="9"/>
      <c r="F105" s="9"/>
      <c r="G105" s="17"/>
      <c r="H105" s="9"/>
      <c r="I105" s="9"/>
      <c r="J105" s="9"/>
      <c r="K105" s="9"/>
      <c r="L105" s="17"/>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9"/>
      <c r="CE105" s="9"/>
      <c r="CF105" s="9"/>
      <c r="CG105" s="9"/>
      <c r="CH105" s="9"/>
      <c r="CI105" s="9"/>
      <c r="CJ105" s="9"/>
      <c r="CK105" s="9"/>
      <c r="CL105" s="9"/>
      <c r="CM105" s="9"/>
      <c r="CN105" s="9"/>
      <c r="CO105" s="9"/>
      <c r="CP105" s="9"/>
      <c r="CQ105" s="9"/>
      <c r="CR105" s="9"/>
      <c r="CS105" s="9"/>
      <c r="CT105" s="9"/>
      <c r="CU105" s="9"/>
      <c r="CV105" s="9"/>
      <c r="CW105" s="9"/>
      <c r="CX105" s="9"/>
      <c r="CY105" s="9"/>
      <c r="CZ105" s="9"/>
      <c r="DA105" s="9"/>
      <c r="DB105" s="9"/>
      <c r="DC105" s="9"/>
    </row>
    <row r="106" spans="2:107" x14ac:dyDescent="0.3">
      <c r="B106" s="17"/>
      <c r="C106" s="9"/>
      <c r="D106" s="9"/>
      <c r="E106" s="9"/>
      <c r="F106" s="9"/>
      <c r="G106" s="17"/>
      <c r="H106" s="9"/>
      <c r="I106" s="9"/>
      <c r="J106" s="9"/>
      <c r="K106" s="9"/>
      <c r="L106" s="17"/>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9"/>
      <c r="BL106" s="9"/>
      <c r="BM106" s="9"/>
      <c r="BN106" s="9"/>
      <c r="BO106" s="9"/>
      <c r="BP106" s="9"/>
      <c r="BQ106" s="9"/>
      <c r="BR106" s="9"/>
      <c r="BS106" s="9"/>
      <c r="BT106" s="9"/>
      <c r="BU106" s="9"/>
      <c r="BV106" s="9"/>
      <c r="BW106" s="9"/>
      <c r="BX106" s="9"/>
      <c r="BY106" s="9"/>
      <c r="BZ106" s="9"/>
      <c r="CA106" s="9"/>
      <c r="CB106" s="9"/>
      <c r="CC106" s="9"/>
      <c r="CD106" s="9"/>
      <c r="CE106" s="9"/>
      <c r="CF106" s="9"/>
      <c r="CG106" s="9"/>
      <c r="CH106" s="9"/>
      <c r="CI106" s="9"/>
      <c r="CJ106" s="9"/>
      <c r="CK106" s="9"/>
      <c r="CL106" s="9"/>
      <c r="CM106" s="9"/>
      <c r="CN106" s="9"/>
      <c r="CO106" s="9"/>
      <c r="CP106" s="9"/>
      <c r="CQ106" s="9"/>
      <c r="CR106" s="9"/>
      <c r="CS106" s="9"/>
      <c r="CT106" s="9"/>
      <c r="CU106" s="9"/>
      <c r="CV106" s="9"/>
      <c r="CW106" s="9"/>
      <c r="CX106" s="9"/>
      <c r="CY106" s="9"/>
      <c r="CZ106" s="9"/>
      <c r="DA106" s="9"/>
      <c r="DB106" s="9"/>
      <c r="DC106" s="9"/>
    </row>
    <row r="107" spans="2:107" x14ac:dyDescent="0.3">
      <c r="B107" s="17"/>
      <c r="C107" s="9"/>
      <c r="D107" s="9"/>
      <c r="E107" s="9"/>
      <c r="F107" s="9"/>
      <c r="G107" s="17"/>
      <c r="H107" s="9"/>
      <c r="I107" s="9"/>
      <c r="J107" s="9"/>
      <c r="K107" s="9"/>
      <c r="L107" s="17"/>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row>
    <row r="108" spans="2:107" x14ac:dyDescent="0.3">
      <c r="B108" s="17"/>
      <c r="C108" s="9"/>
      <c r="D108" s="9"/>
      <c r="E108" s="9"/>
      <c r="F108" s="9"/>
      <c r="G108" s="17"/>
      <c r="H108" s="9"/>
      <c r="I108" s="9"/>
      <c r="J108" s="9"/>
      <c r="K108" s="9"/>
      <c r="L108" s="17"/>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9"/>
      <c r="BL108" s="9"/>
      <c r="BM108" s="9"/>
      <c r="BN108" s="9"/>
      <c r="BO108" s="9"/>
      <c r="BP108" s="9"/>
      <c r="BQ108" s="9"/>
      <c r="BR108" s="9"/>
      <c r="BS108" s="9"/>
      <c r="BT108" s="9"/>
      <c r="BU108" s="9"/>
      <c r="BV108" s="9"/>
      <c r="BW108" s="9"/>
      <c r="BX108" s="9"/>
      <c r="BY108" s="9"/>
      <c r="BZ108" s="9"/>
      <c r="CA108" s="9"/>
      <c r="CB108" s="9"/>
      <c r="CC108" s="9"/>
      <c r="CD108" s="9"/>
      <c r="CE108" s="9"/>
      <c r="CF108" s="9"/>
      <c r="CG108" s="9"/>
      <c r="CH108" s="9"/>
      <c r="CI108" s="9"/>
      <c r="CJ108" s="9"/>
      <c r="CK108" s="9"/>
      <c r="CL108" s="9"/>
      <c r="CM108" s="9"/>
      <c r="CN108" s="9"/>
      <c r="CO108" s="9"/>
      <c r="CP108" s="9"/>
      <c r="CQ108" s="9"/>
      <c r="CR108" s="9"/>
      <c r="CS108" s="9"/>
      <c r="CT108" s="9"/>
      <c r="CU108" s="9"/>
      <c r="CV108" s="9"/>
      <c r="CW108" s="9"/>
      <c r="CX108" s="9"/>
      <c r="CY108" s="9"/>
      <c r="CZ108" s="9"/>
      <c r="DA108" s="9"/>
      <c r="DB108" s="9"/>
      <c r="DC108" s="9"/>
    </row>
    <row r="109" spans="2:107" x14ac:dyDescent="0.3">
      <c r="B109" s="17"/>
      <c r="C109" s="9"/>
      <c r="D109" s="9"/>
      <c r="E109" s="9"/>
      <c r="F109" s="9"/>
      <c r="G109" s="17"/>
      <c r="H109" s="9"/>
      <c r="I109" s="9"/>
      <c r="J109" s="9"/>
      <c r="K109" s="9"/>
      <c r="L109" s="17"/>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row>
    <row r="110" spans="2:107" x14ac:dyDescent="0.3">
      <c r="B110" s="17"/>
      <c r="C110" s="9"/>
      <c r="D110" s="9"/>
      <c r="E110" s="9"/>
      <c r="F110" s="9"/>
      <c r="G110" s="17"/>
      <c r="H110" s="9"/>
      <c r="I110" s="9"/>
      <c r="J110" s="9"/>
      <c r="K110" s="9"/>
      <c r="L110" s="17"/>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9"/>
      <c r="BL110" s="9"/>
      <c r="BM110" s="9"/>
      <c r="BN110" s="9"/>
      <c r="BO110" s="9"/>
      <c r="BP110" s="9"/>
      <c r="BQ110" s="9"/>
      <c r="BR110" s="9"/>
      <c r="BS110" s="9"/>
      <c r="BT110" s="9"/>
      <c r="BU110" s="9"/>
      <c r="BV110" s="9"/>
      <c r="BW110" s="9"/>
      <c r="BX110" s="9"/>
      <c r="BY110" s="9"/>
      <c r="BZ110" s="9"/>
      <c r="CA110" s="9"/>
      <c r="CB110" s="9"/>
      <c r="CC110" s="9"/>
      <c r="CD110" s="9"/>
      <c r="CE110" s="9"/>
      <c r="CF110" s="9"/>
      <c r="CG110" s="9"/>
      <c r="CH110" s="9"/>
      <c r="CI110" s="9"/>
      <c r="CJ110" s="9"/>
      <c r="CK110" s="9"/>
      <c r="CL110" s="9"/>
      <c r="CM110" s="9"/>
      <c r="CN110" s="9"/>
      <c r="CO110" s="9"/>
      <c r="CP110" s="9"/>
      <c r="CQ110" s="9"/>
      <c r="CR110" s="9"/>
      <c r="CS110" s="9"/>
      <c r="CT110" s="9"/>
      <c r="CU110" s="9"/>
      <c r="CV110" s="9"/>
      <c r="CW110" s="9"/>
      <c r="CX110" s="9"/>
      <c r="CY110" s="9"/>
      <c r="CZ110" s="9"/>
      <c r="DA110" s="9"/>
      <c r="DB110" s="9"/>
      <c r="DC110" s="9"/>
    </row>
    <row r="111" spans="2:107" x14ac:dyDescent="0.3">
      <c r="B111" s="17"/>
      <c r="C111" s="9"/>
      <c r="D111" s="9"/>
      <c r="E111" s="9"/>
      <c r="F111" s="9"/>
      <c r="G111" s="17"/>
      <c r="H111" s="9"/>
      <c r="I111" s="9"/>
      <c r="J111" s="9"/>
      <c r="K111" s="9"/>
      <c r="L111" s="17"/>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9"/>
      <c r="BL111" s="9"/>
      <c r="BM111" s="9"/>
      <c r="BN111" s="9"/>
      <c r="BO111" s="9"/>
      <c r="BP111" s="9"/>
      <c r="BQ111" s="9"/>
      <c r="BR111" s="9"/>
      <c r="BS111" s="9"/>
      <c r="BT111" s="9"/>
      <c r="BU111" s="9"/>
      <c r="BV111" s="9"/>
      <c r="BW111" s="9"/>
      <c r="BX111" s="9"/>
      <c r="BY111" s="9"/>
      <c r="BZ111" s="9"/>
      <c r="CA111" s="9"/>
      <c r="CB111" s="9"/>
      <c r="CC111" s="9"/>
      <c r="CD111" s="9"/>
      <c r="CE111" s="9"/>
      <c r="CF111" s="9"/>
      <c r="CG111" s="9"/>
      <c r="CH111" s="9"/>
      <c r="CI111" s="9"/>
      <c r="CJ111" s="9"/>
      <c r="CK111" s="9"/>
      <c r="CL111" s="9"/>
      <c r="CM111" s="9"/>
      <c r="CN111" s="9"/>
      <c r="CO111" s="9"/>
      <c r="CP111" s="9"/>
      <c r="CQ111" s="9"/>
      <c r="CR111" s="9"/>
      <c r="CS111" s="9"/>
      <c r="CT111" s="9"/>
      <c r="CU111" s="9"/>
      <c r="CV111" s="9"/>
      <c r="CW111" s="9"/>
      <c r="CX111" s="9"/>
      <c r="CY111" s="9"/>
      <c r="CZ111" s="9"/>
      <c r="DA111" s="9"/>
      <c r="DB111" s="9"/>
      <c r="DC111" s="9"/>
    </row>
    <row r="112" spans="2:107" x14ac:dyDescent="0.3">
      <c r="B112" s="17"/>
      <c r="C112" s="9"/>
      <c r="D112" s="9"/>
      <c r="E112" s="9"/>
      <c r="F112" s="9"/>
      <c r="G112" s="17"/>
      <c r="H112" s="9"/>
      <c r="I112" s="9"/>
      <c r="J112" s="9"/>
      <c r="K112" s="9"/>
      <c r="L112" s="17"/>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row>
    <row r="113" spans="2:107" x14ac:dyDescent="0.3">
      <c r="B113" s="17"/>
      <c r="C113" s="9"/>
      <c r="D113" s="9"/>
      <c r="E113" s="9"/>
      <c r="F113" s="9"/>
      <c r="G113" s="17"/>
      <c r="H113" s="9"/>
      <c r="I113" s="9"/>
      <c r="J113" s="9"/>
      <c r="K113" s="9"/>
      <c r="L113" s="17"/>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9"/>
      <c r="BL113" s="9"/>
      <c r="BM113" s="9"/>
      <c r="BN113" s="9"/>
      <c r="BO113" s="9"/>
      <c r="BP113" s="9"/>
      <c r="BQ113" s="9"/>
      <c r="BR113" s="9"/>
      <c r="BS113" s="9"/>
      <c r="BT113" s="9"/>
      <c r="BU113" s="9"/>
      <c r="BV113" s="9"/>
      <c r="BW113" s="9"/>
      <c r="BX113" s="9"/>
      <c r="BY113" s="9"/>
      <c r="BZ113" s="9"/>
      <c r="CA113" s="9"/>
      <c r="CB113" s="9"/>
      <c r="CC113" s="9"/>
      <c r="CD113" s="9"/>
      <c r="CE113" s="9"/>
      <c r="CF113" s="9"/>
      <c r="CG113" s="9"/>
      <c r="CH113" s="9"/>
      <c r="CI113" s="9"/>
      <c r="CJ113" s="9"/>
      <c r="CK113" s="9"/>
      <c r="CL113" s="9"/>
      <c r="CM113" s="9"/>
      <c r="CN113" s="9"/>
      <c r="CO113" s="9"/>
      <c r="CP113" s="9"/>
      <c r="CQ113" s="9"/>
      <c r="CR113" s="9"/>
      <c r="CS113" s="9"/>
      <c r="CT113" s="9"/>
      <c r="CU113" s="9"/>
      <c r="CV113" s="9"/>
      <c r="CW113" s="9"/>
      <c r="CX113" s="9"/>
      <c r="CY113" s="9"/>
      <c r="CZ113" s="9"/>
      <c r="DA113" s="9"/>
      <c r="DB113" s="9"/>
      <c r="DC113" s="9"/>
    </row>
    <row r="114" spans="2:107" x14ac:dyDescent="0.3">
      <c r="B114" s="17"/>
      <c r="C114" s="9"/>
      <c r="D114" s="9"/>
      <c r="E114" s="9"/>
      <c r="F114" s="9"/>
      <c r="G114" s="17"/>
      <c r="H114" s="9"/>
      <c r="I114" s="9"/>
      <c r="J114" s="9"/>
      <c r="K114" s="9"/>
      <c r="L114" s="17"/>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9"/>
      <c r="BL114" s="9"/>
      <c r="BM114" s="9"/>
      <c r="BN114" s="9"/>
      <c r="BO114" s="9"/>
      <c r="BP114" s="9"/>
      <c r="BQ114" s="9"/>
      <c r="BR114" s="9"/>
      <c r="BS114" s="9"/>
      <c r="BT114" s="9"/>
      <c r="BU114" s="9"/>
      <c r="BV114" s="9"/>
      <c r="BW114" s="9"/>
      <c r="BX114" s="9"/>
      <c r="BY114" s="9"/>
      <c r="BZ114" s="9"/>
      <c r="CA114" s="9"/>
      <c r="CB114" s="9"/>
      <c r="CC114" s="9"/>
      <c r="CD114" s="9"/>
      <c r="CE114" s="9"/>
      <c r="CF114" s="9"/>
      <c r="CG114" s="9"/>
      <c r="CH114" s="9"/>
      <c r="CI114" s="9"/>
      <c r="CJ114" s="9"/>
      <c r="CK114" s="9"/>
      <c r="CL114" s="9"/>
      <c r="CM114" s="9"/>
      <c r="CN114" s="9"/>
      <c r="CO114" s="9"/>
      <c r="CP114" s="9"/>
      <c r="CQ114" s="9"/>
      <c r="CR114" s="9"/>
      <c r="CS114" s="9"/>
      <c r="CT114" s="9"/>
      <c r="CU114" s="9"/>
      <c r="CV114" s="9"/>
      <c r="CW114" s="9"/>
      <c r="CX114" s="9"/>
      <c r="CY114" s="9"/>
      <c r="CZ114" s="9"/>
      <c r="DA114" s="9"/>
      <c r="DB114" s="9"/>
      <c r="DC114" s="9"/>
    </row>
    <row r="115" spans="2:107" x14ac:dyDescent="0.3">
      <c r="B115" s="17"/>
      <c r="C115" s="9"/>
      <c r="D115" s="9"/>
      <c r="E115" s="9"/>
      <c r="F115" s="9"/>
      <c r="G115" s="17"/>
      <c r="H115" s="9"/>
      <c r="I115" s="9"/>
      <c r="J115" s="9"/>
      <c r="K115" s="9"/>
      <c r="L115" s="17"/>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9"/>
      <c r="BL115" s="9"/>
      <c r="BM115" s="9"/>
      <c r="BN115" s="9"/>
      <c r="BO115" s="9"/>
      <c r="BP115" s="9"/>
      <c r="BQ115" s="9"/>
      <c r="BR115" s="9"/>
      <c r="BS115" s="9"/>
      <c r="BT115" s="9"/>
      <c r="BU115" s="9"/>
      <c r="BV115" s="9"/>
      <c r="BW115" s="9"/>
      <c r="BX115" s="9"/>
      <c r="BY115" s="9"/>
      <c r="BZ115" s="9"/>
      <c r="CA115" s="9"/>
      <c r="CB115" s="9"/>
      <c r="CC115" s="9"/>
      <c r="CD115" s="9"/>
      <c r="CE115" s="9"/>
      <c r="CF115" s="9"/>
      <c r="CG115" s="9"/>
      <c r="CH115" s="9"/>
      <c r="CI115" s="9"/>
      <c r="CJ115" s="9"/>
      <c r="CK115" s="9"/>
      <c r="CL115" s="9"/>
      <c r="CM115" s="9"/>
      <c r="CN115" s="9"/>
      <c r="CO115" s="9"/>
      <c r="CP115" s="9"/>
      <c r="CQ115" s="9"/>
      <c r="CR115" s="9"/>
      <c r="CS115" s="9"/>
      <c r="CT115" s="9"/>
      <c r="CU115" s="9"/>
      <c r="CV115" s="9"/>
      <c r="CW115" s="9"/>
      <c r="CX115" s="9"/>
      <c r="CY115" s="9"/>
      <c r="CZ115" s="9"/>
      <c r="DA115" s="9"/>
      <c r="DB115" s="9"/>
      <c r="DC115" s="9"/>
    </row>
    <row r="116" spans="2:107" x14ac:dyDescent="0.3">
      <c r="B116" s="17"/>
      <c r="C116" s="9"/>
      <c r="D116" s="9"/>
      <c r="E116" s="9"/>
      <c r="F116" s="9"/>
      <c r="G116" s="17"/>
      <c r="H116" s="9"/>
      <c r="I116" s="9"/>
      <c r="J116" s="9"/>
      <c r="K116" s="9"/>
      <c r="L116" s="17"/>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row>
    <row r="117" spans="2:107" x14ac:dyDescent="0.3">
      <c r="B117" s="17"/>
      <c r="C117" s="9"/>
      <c r="D117" s="9"/>
      <c r="E117" s="9"/>
      <c r="F117" s="9"/>
      <c r="G117" s="17"/>
      <c r="H117" s="9"/>
      <c r="I117" s="9"/>
      <c r="J117" s="9"/>
      <c r="K117" s="9"/>
      <c r="L117" s="17"/>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row>
    <row r="118" spans="2:107" x14ac:dyDescent="0.3">
      <c r="B118" s="17"/>
      <c r="C118" s="9"/>
      <c r="D118" s="9"/>
      <c r="E118" s="9"/>
      <c r="F118" s="9"/>
      <c r="G118" s="17"/>
      <c r="H118" s="9"/>
      <c r="I118" s="9"/>
      <c r="J118" s="9"/>
      <c r="K118" s="9"/>
      <c r="L118" s="17"/>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9"/>
      <c r="BL118" s="9"/>
      <c r="BM118" s="9"/>
      <c r="BN118" s="9"/>
      <c r="BO118" s="9"/>
      <c r="BP118" s="9"/>
      <c r="BQ118" s="9"/>
      <c r="BR118" s="9"/>
      <c r="BS118" s="9"/>
      <c r="BT118" s="9"/>
      <c r="BU118" s="9"/>
      <c r="BV118" s="9"/>
      <c r="BW118" s="9"/>
      <c r="BX118" s="9"/>
      <c r="BY118" s="9"/>
      <c r="BZ118" s="9"/>
      <c r="CA118" s="9"/>
      <c r="CB118" s="9"/>
      <c r="CC118" s="9"/>
      <c r="CD118" s="9"/>
      <c r="CE118" s="9"/>
      <c r="CF118" s="9"/>
      <c r="CG118" s="9"/>
      <c r="CH118" s="9"/>
      <c r="CI118" s="9"/>
      <c r="CJ118" s="9"/>
      <c r="CK118" s="9"/>
      <c r="CL118" s="9"/>
      <c r="CM118" s="9"/>
      <c r="CN118" s="9"/>
      <c r="CO118" s="9"/>
      <c r="CP118" s="9"/>
      <c r="CQ118" s="9"/>
      <c r="CR118" s="9"/>
      <c r="CS118" s="9"/>
      <c r="CT118" s="9"/>
      <c r="CU118" s="9"/>
      <c r="CV118" s="9"/>
      <c r="CW118" s="9"/>
      <c r="CX118" s="9"/>
      <c r="CY118" s="9"/>
      <c r="CZ118" s="9"/>
      <c r="DA118" s="9"/>
      <c r="DB118" s="9"/>
      <c r="DC118" s="9"/>
    </row>
    <row r="119" spans="2:107" x14ac:dyDescent="0.3">
      <c r="B119" s="17"/>
      <c r="C119" s="9"/>
      <c r="D119" s="9"/>
      <c r="E119" s="9"/>
      <c r="F119" s="9"/>
      <c r="G119" s="17"/>
      <c r="H119" s="9"/>
      <c r="I119" s="9"/>
      <c r="J119" s="9"/>
      <c r="K119" s="9"/>
      <c r="L119" s="17"/>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9"/>
      <c r="BL119" s="9"/>
      <c r="BM119" s="9"/>
      <c r="BN119" s="9"/>
      <c r="BO119" s="9"/>
      <c r="BP119" s="9"/>
      <c r="BQ119" s="9"/>
      <c r="BR119" s="9"/>
      <c r="BS119" s="9"/>
      <c r="BT119" s="9"/>
      <c r="BU119" s="9"/>
      <c r="BV119" s="9"/>
      <c r="BW119" s="9"/>
      <c r="BX119" s="9"/>
      <c r="BY119" s="9"/>
      <c r="BZ119" s="9"/>
      <c r="CA119" s="9"/>
      <c r="CB119" s="9"/>
      <c r="CC119" s="9"/>
      <c r="CD119" s="9"/>
      <c r="CE119" s="9"/>
      <c r="CF119" s="9"/>
      <c r="CG119" s="9"/>
      <c r="CH119" s="9"/>
      <c r="CI119" s="9"/>
      <c r="CJ119" s="9"/>
      <c r="CK119" s="9"/>
      <c r="CL119" s="9"/>
      <c r="CM119" s="9"/>
      <c r="CN119" s="9"/>
      <c r="CO119" s="9"/>
      <c r="CP119" s="9"/>
      <c r="CQ119" s="9"/>
      <c r="CR119" s="9"/>
      <c r="CS119" s="9"/>
      <c r="CT119" s="9"/>
      <c r="CU119" s="9"/>
      <c r="CV119" s="9"/>
      <c r="CW119" s="9"/>
      <c r="CX119" s="9"/>
      <c r="CY119" s="9"/>
      <c r="CZ119" s="9"/>
      <c r="DA119" s="9"/>
      <c r="DB119" s="9"/>
      <c r="DC119" s="9"/>
    </row>
    <row r="120" spans="2:107" x14ac:dyDescent="0.3">
      <c r="B120" s="17"/>
      <c r="C120" s="9"/>
      <c r="D120" s="9"/>
      <c r="E120" s="9"/>
      <c r="F120" s="9"/>
      <c r="G120" s="17"/>
      <c r="H120" s="9"/>
      <c r="I120" s="9"/>
      <c r="J120" s="9"/>
      <c r="K120" s="9"/>
      <c r="L120" s="17"/>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9"/>
      <c r="BL120" s="9"/>
      <c r="BM120" s="9"/>
      <c r="BN120" s="9"/>
      <c r="BO120" s="9"/>
      <c r="BP120" s="9"/>
      <c r="BQ120" s="9"/>
      <c r="BR120" s="9"/>
      <c r="BS120" s="9"/>
      <c r="BT120" s="9"/>
      <c r="BU120" s="9"/>
      <c r="BV120" s="9"/>
      <c r="BW120" s="9"/>
      <c r="BX120" s="9"/>
      <c r="BY120" s="9"/>
      <c r="BZ120" s="9"/>
      <c r="CA120" s="9"/>
      <c r="CB120" s="9"/>
      <c r="CC120" s="9"/>
      <c r="CD120" s="9"/>
      <c r="CE120" s="9"/>
      <c r="CF120" s="9"/>
      <c r="CG120" s="9"/>
      <c r="CH120" s="9"/>
      <c r="CI120" s="9"/>
      <c r="CJ120" s="9"/>
      <c r="CK120" s="9"/>
      <c r="CL120" s="9"/>
      <c r="CM120" s="9"/>
      <c r="CN120" s="9"/>
      <c r="CO120" s="9"/>
      <c r="CP120" s="9"/>
      <c r="CQ120" s="9"/>
      <c r="CR120" s="9"/>
      <c r="CS120" s="9"/>
      <c r="CT120" s="9"/>
      <c r="CU120" s="9"/>
      <c r="CV120" s="9"/>
      <c r="CW120" s="9"/>
      <c r="CX120" s="9"/>
      <c r="CY120" s="9"/>
      <c r="CZ120" s="9"/>
      <c r="DA120" s="9"/>
      <c r="DB120" s="9"/>
      <c r="DC120" s="9"/>
    </row>
    <row r="121" spans="2:107" x14ac:dyDescent="0.3">
      <c r="B121" s="17"/>
      <c r="C121" s="9"/>
      <c r="D121" s="9"/>
      <c r="E121" s="9"/>
      <c r="F121" s="9"/>
      <c r="G121" s="17"/>
      <c r="H121" s="9"/>
      <c r="I121" s="9"/>
      <c r="J121" s="9"/>
      <c r="K121" s="9"/>
      <c r="L121" s="17"/>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9"/>
      <c r="BL121" s="9"/>
      <c r="BM121" s="9"/>
      <c r="BN121" s="9"/>
      <c r="BO121" s="9"/>
      <c r="BP121" s="9"/>
      <c r="BQ121" s="9"/>
      <c r="BR121" s="9"/>
      <c r="BS121" s="9"/>
      <c r="BT121" s="9"/>
      <c r="BU121" s="9"/>
      <c r="BV121" s="9"/>
      <c r="BW121" s="9"/>
      <c r="BX121" s="9"/>
      <c r="BY121" s="9"/>
      <c r="BZ121" s="9"/>
      <c r="CA121" s="9"/>
      <c r="CB121" s="9"/>
      <c r="CC121" s="9"/>
      <c r="CD121" s="9"/>
      <c r="CE121" s="9"/>
      <c r="CF121" s="9"/>
      <c r="CG121" s="9"/>
      <c r="CH121" s="9"/>
      <c r="CI121" s="9"/>
      <c r="CJ121" s="9"/>
      <c r="CK121" s="9"/>
      <c r="CL121" s="9"/>
      <c r="CM121" s="9"/>
      <c r="CN121" s="9"/>
      <c r="CO121" s="9"/>
      <c r="CP121" s="9"/>
      <c r="CQ121" s="9"/>
      <c r="CR121" s="9"/>
      <c r="CS121" s="9"/>
      <c r="CT121" s="9"/>
      <c r="CU121" s="9"/>
      <c r="CV121" s="9"/>
      <c r="CW121" s="9"/>
      <c r="CX121" s="9"/>
      <c r="CY121" s="9"/>
      <c r="CZ121" s="9"/>
      <c r="DA121" s="9"/>
      <c r="DB121" s="9"/>
      <c r="DC121" s="9"/>
    </row>
    <row r="122" spans="2:107" x14ac:dyDescent="0.3">
      <c r="B122" s="17"/>
      <c r="C122" s="9"/>
      <c r="D122" s="9"/>
      <c r="E122" s="9"/>
      <c r="F122" s="9"/>
      <c r="G122" s="17"/>
      <c r="H122" s="9"/>
      <c r="I122" s="9"/>
      <c r="J122" s="9"/>
      <c r="K122" s="9"/>
      <c r="L122" s="17"/>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9"/>
      <c r="CE122" s="9"/>
      <c r="CF122" s="9"/>
      <c r="CG122" s="9"/>
      <c r="CH122" s="9"/>
      <c r="CI122" s="9"/>
      <c r="CJ122" s="9"/>
      <c r="CK122" s="9"/>
      <c r="CL122" s="9"/>
      <c r="CM122" s="9"/>
      <c r="CN122" s="9"/>
      <c r="CO122" s="9"/>
      <c r="CP122" s="9"/>
      <c r="CQ122" s="9"/>
      <c r="CR122" s="9"/>
      <c r="CS122" s="9"/>
      <c r="CT122" s="9"/>
      <c r="CU122" s="9"/>
      <c r="CV122" s="9"/>
      <c r="CW122" s="9"/>
      <c r="CX122" s="9"/>
      <c r="CY122" s="9"/>
      <c r="CZ122" s="9"/>
      <c r="DA122" s="9"/>
      <c r="DB122" s="9"/>
      <c r="DC122" s="9"/>
    </row>
    <row r="123" spans="2:107" x14ac:dyDescent="0.3">
      <c r="B123" s="17"/>
      <c r="C123" s="9"/>
      <c r="D123" s="9"/>
      <c r="E123" s="9"/>
      <c r="F123" s="9"/>
      <c r="G123" s="17"/>
      <c r="H123" s="9"/>
      <c r="I123" s="9"/>
      <c r="J123" s="9"/>
      <c r="K123" s="9"/>
      <c r="L123" s="17"/>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row>
    <row r="124" spans="2:107" x14ac:dyDescent="0.3">
      <c r="B124" s="17"/>
      <c r="C124" s="9"/>
      <c r="D124" s="9"/>
      <c r="E124" s="9"/>
      <c r="F124" s="9"/>
      <c r="G124" s="17"/>
      <c r="H124" s="9"/>
      <c r="I124" s="9"/>
      <c r="J124" s="9"/>
      <c r="K124" s="9"/>
      <c r="L124" s="17"/>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row>
    <row r="125" spans="2:107" x14ac:dyDescent="0.3">
      <c r="B125" s="17"/>
      <c r="C125" s="9"/>
      <c r="D125" s="9"/>
      <c r="E125" s="9"/>
      <c r="F125" s="9"/>
      <c r="G125" s="17"/>
      <c r="H125" s="9"/>
      <c r="I125" s="9"/>
      <c r="J125" s="9"/>
      <c r="K125" s="9"/>
      <c r="L125" s="17"/>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9"/>
      <c r="BL125" s="9"/>
      <c r="BM125" s="9"/>
      <c r="BN125" s="9"/>
      <c r="BO125" s="9"/>
      <c r="BP125" s="9"/>
      <c r="BQ125" s="9"/>
      <c r="BR125" s="9"/>
      <c r="BS125" s="9"/>
      <c r="BT125" s="9"/>
      <c r="BU125" s="9"/>
      <c r="BV125" s="9"/>
      <c r="BW125" s="9"/>
      <c r="BX125" s="9"/>
      <c r="BY125" s="9"/>
      <c r="BZ125" s="9"/>
      <c r="CA125" s="9"/>
      <c r="CB125" s="9"/>
      <c r="CC125" s="9"/>
      <c r="CD125" s="9"/>
      <c r="CE125" s="9"/>
      <c r="CF125" s="9"/>
      <c r="CG125" s="9"/>
      <c r="CH125" s="9"/>
      <c r="CI125" s="9"/>
      <c r="CJ125" s="9"/>
      <c r="CK125" s="9"/>
      <c r="CL125" s="9"/>
      <c r="CM125" s="9"/>
      <c r="CN125" s="9"/>
      <c r="CO125" s="9"/>
      <c r="CP125" s="9"/>
      <c r="CQ125" s="9"/>
      <c r="CR125" s="9"/>
      <c r="CS125" s="9"/>
      <c r="CT125" s="9"/>
      <c r="CU125" s="9"/>
      <c r="CV125" s="9"/>
      <c r="CW125" s="9"/>
      <c r="CX125" s="9"/>
      <c r="CY125" s="9"/>
      <c r="CZ125" s="9"/>
      <c r="DA125" s="9"/>
      <c r="DB125" s="9"/>
      <c r="DC125" s="9"/>
    </row>
    <row r="126" spans="2:107" x14ac:dyDescent="0.3">
      <c r="B126" s="17"/>
      <c r="C126" s="9"/>
      <c r="D126" s="9"/>
      <c r="E126" s="9"/>
      <c r="F126" s="9"/>
      <c r="G126" s="17"/>
      <c r="H126" s="9"/>
      <c r="I126" s="9"/>
      <c r="J126" s="9"/>
      <c r="K126" s="9"/>
      <c r="L126" s="17"/>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row>
    <row r="127" spans="2:107" x14ac:dyDescent="0.3">
      <c r="B127" s="17"/>
      <c r="C127" s="9"/>
      <c r="D127" s="9"/>
      <c r="E127" s="9"/>
      <c r="F127" s="9"/>
      <c r="G127" s="17"/>
      <c r="H127" s="9"/>
      <c r="I127" s="9"/>
      <c r="J127" s="9"/>
      <c r="K127" s="9"/>
      <c r="L127" s="17"/>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9"/>
      <c r="BL127" s="9"/>
      <c r="BM127" s="9"/>
      <c r="BN127" s="9"/>
      <c r="BO127" s="9"/>
      <c r="BP127" s="9"/>
      <c r="BQ127" s="9"/>
      <c r="BR127" s="9"/>
      <c r="BS127" s="9"/>
      <c r="BT127" s="9"/>
      <c r="BU127" s="9"/>
      <c r="BV127" s="9"/>
      <c r="BW127" s="9"/>
      <c r="BX127" s="9"/>
      <c r="BY127" s="9"/>
      <c r="BZ127" s="9"/>
      <c r="CA127" s="9"/>
      <c r="CB127" s="9"/>
      <c r="CC127" s="9"/>
      <c r="CD127" s="9"/>
      <c r="CE127" s="9"/>
      <c r="CF127" s="9"/>
      <c r="CG127" s="9"/>
      <c r="CH127" s="9"/>
      <c r="CI127" s="9"/>
      <c r="CJ127" s="9"/>
      <c r="CK127" s="9"/>
      <c r="CL127" s="9"/>
      <c r="CM127" s="9"/>
      <c r="CN127" s="9"/>
      <c r="CO127" s="9"/>
      <c r="CP127" s="9"/>
      <c r="CQ127" s="9"/>
      <c r="CR127" s="9"/>
      <c r="CS127" s="9"/>
      <c r="CT127" s="9"/>
      <c r="CU127" s="9"/>
      <c r="CV127" s="9"/>
      <c r="CW127" s="9"/>
      <c r="CX127" s="9"/>
      <c r="CY127" s="9"/>
      <c r="CZ127" s="9"/>
      <c r="DA127" s="9"/>
      <c r="DB127" s="9"/>
      <c r="DC127" s="9"/>
    </row>
    <row r="128" spans="2:107" x14ac:dyDescent="0.3">
      <c r="B128" s="17"/>
      <c r="C128" s="9"/>
      <c r="D128" s="9"/>
      <c r="E128" s="9"/>
      <c r="F128" s="9"/>
      <c r="G128" s="17"/>
      <c r="H128" s="9"/>
      <c r="I128" s="9"/>
      <c r="J128" s="9"/>
      <c r="K128" s="9"/>
      <c r="L128" s="17"/>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9"/>
      <c r="BL128" s="9"/>
      <c r="BM128" s="9"/>
      <c r="BN128" s="9"/>
      <c r="BO128" s="9"/>
      <c r="BP128" s="9"/>
      <c r="BQ128" s="9"/>
      <c r="BR128" s="9"/>
      <c r="BS128" s="9"/>
      <c r="BT128" s="9"/>
      <c r="BU128" s="9"/>
      <c r="BV128" s="9"/>
      <c r="BW128" s="9"/>
      <c r="BX128" s="9"/>
      <c r="BY128" s="9"/>
      <c r="BZ128" s="9"/>
      <c r="CA128" s="9"/>
      <c r="CB128" s="9"/>
      <c r="CC128" s="9"/>
      <c r="CD128" s="9"/>
      <c r="CE128" s="9"/>
      <c r="CF128" s="9"/>
      <c r="CG128" s="9"/>
      <c r="CH128" s="9"/>
      <c r="CI128" s="9"/>
      <c r="CJ128" s="9"/>
      <c r="CK128" s="9"/>
      <c r="CL128" s="9"/>
      <c r="CM128" s="9"/>
      <c r="CN128" s="9"/>
      <c r="CO128" s="9"/>
      <c r="CP128" s="9"/>
      <c r="CQ128" s="9"/>
      <c r="CR128" s="9"/>
      <c r="CS128" s="9"/>
      <c r="CT128" s="9"/>
      <c r="CU128" s="9"/>
      <c r="CV128" s="9"/>
      <c r="CW128" s="9"/>
      <c r="CX128" s="9"/>
      <c r="CY128" s="9"/>
      <c r="CZ128" s="9"/>
      <c r="DA128" s="9"/>
      <c r="DB128" s="9"/>
      <c r="DC128" s="9"/>
    </row>
    <row r="129" spans="2:107" x14ac:dyDescent="0.3">
      <c r="B129" s="17"/>
      <c r="C129" s="9"/>
      <c r="D129" s="9"/>
      <c r="E129" s="9"/>
      <c r="F129" s="9"/>
      <c r="G129" s="17"/>
      <c r="H129" s="9"/>
      <c r="I129" s="9"/>
      <c r="J129" s="9"/>
      <c r="K129" s="9"/>
      <c r="L129" s="17"/>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9"/>
      <c r="BL129" s="9"/>
      <c r="BM129" s="9"/>
      <c r="BN129" s="9"/>
      <c r="BO129" s="9"/>
      <c r="BP129" s="9"/>
      <c r="BQ129" s="9"/>
      <c r="BR129" s="9"/>
      <c r="BS129" s="9"/>
      <c r="BT129" s="9"/>
      <c r="BU129" s="9"/>
      <c r="BV129" s="9"/>
      <c r="BW129" s="9"/>
      <c r="BX129" s="9"/>
      <c r="BY129" s="9"/>
      <c r="BZ129" s="9"/>
      <c r="CA129" s="9"/>
      <c r="CB129" s="9"/>
      <c r="CC129" s="9"/>
      <c r="CD129" s="9"/>
      <c r="CE129" s="9"/>
      <c r="CF129" s="9"/>
      <c r="CG129" s="9"/>
      <c r="CH129" s="9"/>
      <c r="CI129" s="9"/>
      <c r="CJ129" s="9"/>
      <c r="CK129" s="9"/>
      <c r="CL129" s="9"/>
      <c r="CM129" s="9"/>
      <c r="CN129" s="9"/>
      <c r="CO129" s="9"/>
      <c r="CP129" s="9"/>
      <c r="CQ129" s="9"/>
      <c r="CR129" s="9"/>
      <c r="CS129" s="9"/>
      <c r="CT129" s="9"/>
      <c r="CU129" s="9"/>
      <c r="CV129" s="9"/>
      <c r="CW129" s="9"/>
      <c r="CX129" s="9"/>
      <c r="CY129" s="9"/>
      <c r="CZ129" s="9"/>
      <c r="DA129" s="9"/>
      <c r="DB129" s="9"/>
      <c r="DC129" s="9"/>
    </row>
    <row r="130" spans="2:107" x14ac:dyDescent="0.3">
      <c r="B130" s="17"/>
      <c r="C130" s="9"/>
      <c r="D130" s="9"/>
      <c r="E130" s="9"/>
      <c r="F130" s="9"/>
      <c r="G130" s="17"/>
      <c r="H130" s="9"/>
      <c r="I130" s="9"/>
      <c r="J130" s="9"/>
      <c r="K130" s="9"/>
      <c r="L130" s="17"/>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9"/>
      <c r="BL130" s="9"/>
      <c r="BM130" s="9"/>
      <c r="BN130" s="9"/>
      <c r="BO130" s="9"/>
      <c r="BP130" s="9"/>
      <c r="BQ130" s="9"/>
      <c r="BR130" s="9"/>
      <c r="BS130" s="9"/>
      <c r="BT130" s="9"/>
      <c r="BU130" s="9"/>
      <c r="BV130" s="9"/>
      <c r="BW130" s="9"/>
      <c r="BX130" s="9"/>
      <c r="BY130" s="9"/>
      <c r="BZ130" s="9"/>
      <c r="CA130" s="9"/>
      <c r="CB130" s="9"/>
      <c r="CC130" s="9"/>
      <c r="CD130" s="9"/>
      <c r="CE130" s="9"/>
      <c r="CF130" s="9"/>
      <c r="CG130" s="9"/>
      <c r="CH130" s="9"/>
      <c r="CI130" s="9"/>
      <c r="CJ130" s="9"/>
      <c r="CK130" s="9"/>
      <c r="CL130" s="9"/>
      <c r="CM130" s="9"/>
      <c r="CN130" s="9"/>
      <c r="CO130" s="9"/>
      <c r="CP130" s="9"/>
      <c r="CQ130" s="9"/>
      <c r="CR130" s="9"/>
      <c r="CS130" s="9"/>
      <c r="CT130" s="9"/>
      <c r="CU130" s="9"/>
      <c r="CV130" s="9"/>
      <c r="CW130" s="9"/>
      <c r="CX130" s="9"/>
      <c r="CY130" s="9"/>
      <c r="CZ130" s="9"/>
      <c r="DA130" s="9"/>
      <c r="DB130" s="9"/>
      <c r="DC130" s="9"/>
    </row>
    <row r="131" spans="2:107" x14ac:dyDescent="0.3">
      <c r="B131" s="17"/>
      <c r="C131" s="9"/>
      <c r="D131" s="9"/>
      <c r="E131" s="9"/>
      <c r="F131" s="9"/>
      <c r="G131" s="17"/>
      <c r="H131" s="9"/>
      <c r="I131" s="9"/>
      <c r="J131" s="9"/>
      <c r="K131" s="9"/>
      <c r="L131" s="17"/>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9"/>
      <c r="BL131" s="9"/>
      <c r="BM131" s="9"/>
      <c r="BN131" s="9"/>
      <c r="BO131" s="9"/>
      <c r="BP131" s="9"/>
      <c r="BQ131" s="9"/>
      <c r="BR131" s="9"/>
      <c r="BS131" s="9"/>
      <c r="BT131" s="9"/>
      <c r="BU131" s="9"/>
      <c r="BV131" s="9"/>
      <c r="BW131" s="9"/>
      <c r="BX131" s="9"/>
      <c r="BY131" s="9"/>
      <c r="BZ131" s="9"/>
      <c r="CA131" s="9"/>
      <c r="CB131" s="9"/>
      <c r="CC131" s="9"/>
      <c r="CD131" s="9"/>
      <c r="CE131" s="9"/>
      <c r="CF131" s="9"/>
      <c r="CG131" s="9"/>
      <c r="CH131" s="9"/>
      <c r="CI131" s="9"/>
      <c r="CJ131" s="9"/>
      <c r="CK131" s="9"/>
      <c r="CL131" s="9"/>
      <c r="CM131" s="9"/>
      <c r="CN131" s="9"/>
      <c r="CO131" s="9"/>
      <c r="CP131" s="9"/>
      <c r="CQ131" s="9"/>
      <c r="CR131" s="9"/>
      <c r="CS131" s="9"/>
      <c r="CT131" s="9"/>
      <c r="CU131" s="9"/>
      <c r="CV131" s="9"/>
      <c r="CW131" s="9"/>
      <c r="CX131" s="9"/>
      <c r="CY131" s="9"/>
      <c r="CZ131" s="9"/>
      <c r="DA131" s="9"/>
      <c r="DB131" s="9"/>
      <c r="DC131" s="9"/>
    </row>
    <row r="132" spans="2:107" x14ac:dyDescent="0.3">
      <c r="B132" s="17"/>
      <c r="C132" s="9"/>
      <c r="D132" s="9"/>
      <c r="E132" s="9"/>
      <c r="F132" s="9"/>
      <c r="G132" s="17"/>
      <c r="H132" s="9"/>
      <c r="I132" s="9"/>
      <c r="J132" s="9"/>
      <c r="K132" s="9"/>
      <c r="L132" s="17"/>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9"/>
      <c r="BL132" s="9"/>
      <c r="BM132" s="9"/>
      <c r="BN132" s="9"/>
      <c r="BO132" s="9"/>
      <c r="BP132" s="9"/>
      <c r="BQ132" s="9"/>
      <c r="BR132" s="9"/>
      <c r="BS132" s="9"/>
      <c r="BT132" s="9"/>
      <c r="BU132" s="9"/>
      <c r="BV132" s="9"/>
      <c r="BW132" s="9"/>
      <c r="BX132" s="9"/>
      <c r="BY132" s="9"/>
      <c r="BZ132" s="9"/>
      <c r="CA132" s="9"/>
      <c r="CB132" s="9"/>
      <c r="CC132" s="9"/>
      <c r="CD132" s="9"/>
      <c r="CE132" s="9"/>
      <c r="CF132" s="9"/>
      <c r="CG132" s="9"/>
      <c r="CH132" s="9"/>
      <c r="CI132" s="9"/>
      <c r="CJ132" s="9"/>
      <c r="CK132" s="9"/>
      <c r="CL132" s="9"/>
      <c r="CM132" s="9"/>
      <c r="CN132" s="9"/>
      <c r="CO132" s="9"/>
      <c r="CP132" s="9"/>
      <c r="CQ132" s="9"/>
      <c r="CR132" s="9"/>
      <c r="CS132" s="9"/>
      <c r="CT132" s="9"/>
      <c r="CU132" s="9"/>
      <c r="CV132" s="9"/>
      <c r="CW132" s="9"/>
      <c r="CX132" s="9"/>
      <c r="CY132" s="9"/>
      <c r="CZ132" s="9"/>
      <c r="DA132" s="9"/>
      <c r="DB132" s="9"/>
      <c r="DC132" s="9"/>
    </row>
    <row r="133" spans="2:107" x14ac:dyDescent="0.3">
      <c r="B133" s="17"/>
      <c r="C133" s="9"/>
      <c r="D133" s="9"/>
      <c r="E133" s="9"/>
      <c r="F133" s="9"/>
      <c r="G133" s="17"/>
      <c r="H133" s="9"/>
      <c r="I133" s="9"/>
      <c r="J133" s="9"/>
      <c r="K133" s="9"/>
      <c r="L133" s="17"/>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9"/>
      <c r="BL133" s="9"/>
      <c r="BM133" s="9"/>
      <c r="BN133" s="9"/>
      <c r="BO133" s="9"/>
      <c r="BP133" s="9"/>
      <c r="BQ133" s="9"/>
      <c r="BR133" s="9"/>
      <c r="BS133" s="9"/>
      <c r="BT133" s="9"/>
      <c r="BU133" s="9"/>
      <c r="BV133" s="9"/>
      <c r="BW133" s="9"/>
      <c r="BX133" s="9"/>
      <c r="BY133" s="9"/>
      <c r="BZ133" s="9"/>
      <c r="CA133" s="9"/>
      <c r="CB133" s="9"/>
      <c r="CC133" s="9"/>
      <c r="CD133" s="9"/>
      <c r="CE133" s="9"/>
      <c r="CF133" s="9"/>
      <c r="CG133" s="9"/>
      <c r="CH133" s="9"/>
      <c r="CI133" s="9"/>
      <c r="CJ133" s="9"/>
      <c r="CK133" s="9"/>
      <c r="CL133" s="9"/>
      <c r="CM133" s="9"/>
      <c r="CN133" s="9"/>
      <c r="CO133" s="9"/>
      <c r="CP133" s="9"/>
      <c r="CQ133" s="9"/>
      <c r="CR133" s="9"/>
      <c r="CS133" s="9"/>
      <c r="CT133" s="9"/>
      <c r="CU133" s="9"/>
      <c r="CV133" s="9"/>
      <c r="CW133" s="9"/>
      <c r="CX133" s="9"/>
      <c r="CY133" s="9"/>
      <c r="CZ133" s="9"/>
      <c r="DA133" s="9"/>
      <c r="DB133" s="9"/>
      <c r="DC133" s="9"/>
    </row>
    <row r="134" spans="2:107" x14ac:dyDescent="0.3">
      <c r="B134" s="17"/>
      <c r="C134" s="9"/>
      <c r="D134" s="9"/>
      <c r="E134" s="9"/>
      <c r="F134" s="9"/>
      <c r="G134" s="17"/>
      <c r="H134" s="9"/>
      <c r="I134" s="9"/>
      <c r="J134" s="9"/>
      <c r="K134" s="9"/>
      <c r="L134" s="17"/>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9"/>
      <c r="BL134" s="9"/>
      <c r="BM134" s="9"/>
      <c r="BN134" s="9"/>
      <c r="BO134" s="9"/>
      <c r="BP134" s="9"/>
      <c r="BQ134" s="9"/>
      <c r="BR134" s="9"/>
      <c r="BS134" s="9"/>
      <c r="BT134" s="9"/>
      <c r="BU134" s="9"/>
      <c r="BV134" s="9"/>
      <c r="BW134" s="9"/>
      <c r="BX134" s="9"/>
      <c r="BY134" s="9"/>
      <c r="BZ134" s="9"/>
      <c r="CA134" s="9"/>
      <c r="CB134" s="9"/>
      <c r="CC134" s="9"/>
      <c r="CD134" s="9"/>
      <c r="CE134" s="9"/>
      <c r="CF134" s="9"/>
      <c r="CG134" s="9"/>
      <c r="CH134" s="9"/>
      <c r="CI134" s="9"/>
      <c r="CJ134" s="9"/>
      <c r="CK134" s="9"/>
      <c r="CL134" s="9"/>
      <c r="CM134" s="9"/>
      <c r="CN134" s="9"/>
      <c r="CO134" s="9"/>
      <c r="CP134" s="9"/>
      <c r="CQ134" s="9"/>
      <c r="CR134" s="9"/>
      <c r="CS134" s="9"/>
      <c r="CT134" s="9"/>
      <c r="CU134" s="9"/>
      <c r="CV134" s="9"/>
      <c r="CW134" s="9"/>
      <c r="CX134" s="9"/>
      <c r="CY134" s="9"/>
      <c r="CZ134" s="9"/>
      <c r="DA134" s="9"/>
      <c r="DB134" s="9"/>
      <c r="DC134" s="9"/>
    </row>
    <row r="135" spans="2:107" x14ac:dyDescent="0.3">
      <c r="B135" s="17"/>
      <c r="C135" s="9"/>
      <c r="D135" s="9"/>
      <c r="E135" s="9"/>
      <c r="F135" s="9"/>
      <c r="G135" s="17"/>
      <c r="H135" s="9"/>
      <c r="I135" s="9"/>
      <c r="J135" s="9"/>
      <c r="K135" s="9"/>
      <c r="L135" s="17"/>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row>
    <row r="136" spans="2:107" x14ac:dyDescent="0.3">
      <c r="B136" s="17"/>
      <c r="C136" s="9"/>
      <c r="D136" s="9"/>
      <c r="E136" s="9"/>
      <c r="F136" s="9"/>
      <c r="G136" s="17"/>
      <c r="H136" s="9"/>
      <c r="I136" s="9"/>
      <c r="J136" s="9"/>
      <c r="K136" s="9"/>
      <c r="L136" s="17"/>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9"/>
      <c r="BL136" s="9"/>
      <c r="BM136" s="9"/>
      <c r="BN136" s="9"/>
      <c r="BO136" s="9"/>
      <c r="BP136" s="9"/>
      <c r="BQ136" s="9"/>
      <c r="BR136" s="9"/>
      <c r="BS136" s="9"/>
      <c r="BT136" s="9"/>
      <c r="BU136" s="9"/>
      <c r="BV136" s="9"/>
      <c r="BW136" s="9"/>
      <c r="BX136" s="9"/>
      <c r="BY136" s="9"/>
      <c r="BZ136" s="9"/>
      <c r="CA136" s="9"/>
      <c r="CB136" s="9"/>
      <c r="CC136" s="9"/>
      <c r="CD136" s="9"/>
      <c r="CE136" s="9"/>
      <c r="CF136" s="9"/>
      <c r="CG136" s="9"/>
      <c r="CH136" s="9"/>
      <c r="CI136" s="9"/>
      <c r="CJ136" s="9"/>
      <c r="CK136" s="9"/>
      <c r="CL136" s="9"/>
      <c r="CM136" s="9"/>
      <c r="CN136" s="9"/>
      <c r="CO136" s="9"/>
      <c r="CP136" s="9"/>
      <c r="CQ136" s="9"/>
      <c r="CR136" s="9"/>
      <c r="CS136" s="9"/>
      <c r="CT136" s="9"/>
      <c r="CU136" s="9"/>
      <c r="CV136" s="9"/>
      <c r="CW136" s="9"/>
      <c r="CX136" s="9"/>
      <c r="CY136" s="9"/>
      <c r="CZ136" s="9"/>
      <c r="DA136" s="9"/>
      <c r="DB136" s="9"/>
      <c r="DC136" s="9"/>
    </row>
    <row r="137" spans="2:107" x14ac:dyDescent="0.3">
      <c r="B137" s="17"/>
      <c r="C137" s="9"/>
      <c r="D137" s="9"/>
      <c r="E137" s="9"/>
      <c r="F137" s="9"/>
      <c r="G137" s="17"/>
      <c r="H137" s="9"/>
      <c r="I137" s="9"/>
      <c r="J137" s="9"/>
      <c r="K137" s="9"/>
      <c r="L137" s="17"/>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9"/>
      <c r="BL137" s="9"/>
      <c r="BM137" s="9"/>
      <c r="BN137" s="9"/>
      <c r="BO137" s="9"/>
      <c r="BP137" s="9"/>
      <c r="BQ137" s="9"/>
      <c r="BR137" s="9"/>
      <c r="BS137" s="9"/>
      <c r="BT137" s="9"/>
      <c r="BU137" s="9"/>
      <c r="BV137" s="9"/>
      <c r="BW137" s="9"/>
      <c r="BX137" s="9"/>
      <c r="BY137" s="9"/>
      <c r="BZ137" s="9"/>
      <c r="CA137" s="9"/>
      <c r="CB137" s="9"/>
      <c r="CC137" s="9"/>
      <c r="CD137" s="9"/>
      <c r="CE137" s="9"/>
      <c r="CF137" s="9"/>
      <c r="CG137" s="9"/>
      <c r="CH137" s="9"/>
      <c r="CI137" s="9"/>
      <c r="CJ137" s="9"/>
      <c r="CK137" s="9"/>
      <c r="CL137" s="9"/>
      <c r="CM137" s="9"/>
      <c r="CN137" s="9"/>
      <c r="CO137" s="9"/>
      <c r="CP137" s="9"/>
      <c r="CQ137" s="9"/>
      <c r="CR137" s="9"/>
      <c r="CS137" s="9"/>
      <c r="CT137" s="9"/>
      <c r="CU137" s="9"/>
      <c r="CV137" s="9"/>
      <c r="CW137" s="9"/>
      <c r="CX137" s="9"/>
      <c r="CY137" s="9"/>
      <c r="CZ137" s="9"/>
      <c r="DA137" s="9"/>
      <c r="DB137" s="9"/>
      <c r="DC137" s="9"/>
    </row>
    <row r="138" spans="2:107" x14ac:dyDescent="0.3">
      <c r="B138" s="17"/>
      <c r="C138" s="9"/>
      <c r="D138" s="9"/>
      <c r="E138" s="9"/>
      <c r="F138" s="9"/>
      <c r="G138" s="17"/>
      <c r="H138" s="9"/>
      <c r="I138" s="9"/>
      <c r="J138" s="9"/>
      <c r="K138" s="9"/>
      <c r="L138" s="17"/>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9"/>
      <c r="BL138" s="9"/>
      <c r="BM138" s="9"/>
      <c r="BN138" s="9"/>
      <c r="BO138" s="9"/>
      <c r="BP138" s="9"/>
      <c r="BQ138" s="9"/>
      <c r="BR138" s="9"/>
      <c r="BS138" s="9"/>
      <c r="BT138" s="9"/>
      <c r="BU138" s="9"/>
      <c r="BV138" s="9"/>
      <c r="BW138" s="9"/>
      <c r="BX138" s="9"/>
      <c r="BY138" s="9"/>
      <c r="BZ138" s="9"/>
      <c r="CA138" s="9"/>
      <c r="CB138" s="9"/>
      <c r="CC138" s="9"/>
      <c r="CD138" s="9"/>
      <c r="CE138" s="9"/>
      <c r="CF138" s="9"/>
      <c r="CG138" s="9"/>
      <c r="CH138" s="9"/>
      <c r="CI138" s="9"/>
      <c r="CJ138" s="9"/>
      <c r="CK138" s="9"/>
      <c r="CL138" s="9"/>
      <c r="CM138" s="9"/>
      <c r="CN138" s="9"/>
      <c r="CO138" s="9"/>
      <c r="CP138" s="9"/>
      <c r="CQ138" s="9"/>
      <c r="CR138" s="9"/>
      <c r="CS138" s="9"/>
      <c r="CT138" s="9"/>
      <c r="CU138" s="9"/>
      <c r="CV138" s="9"/>
      <c r="CW138" s="9"/>
      <c r="CX138" s="9"/>
      <c r="CY138" s="9"/>
      <c r="CZ138" s="9"/>
      <c r="DA138" s="9"/>
      <c r="DB138" s="9"/>
      <c r="DC138" s="9"/>
    </row>
    <row r="139" spans="2:107" x14ac:dyDescent="0.3">
      <c r="B139" s="17"/>
      <c r="C139" s="9"/>
      <c r="D139" s="9"/>
      <c r="E139" s="9"/>
      <c r="F139" s="9"/>
      <c r="G139" s="17"/>
      <c r="H139" s="9"/>
      <c r="I139" s="9"/>
      <c r="J139" s="9"/>
      <c r="K139" s="9"/>
      <c r="L139" s="17"/>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9"/>
      <c r="BL139" s="9"/>
      <c r="BM139" s="9"/>
      <c r="BN139" s="9"/>
      <c r="BO139" s="9"/>
      <c r="BP139" s="9"/>
      <c r="BQ139" s="9"/>
      <c r="BR139" s="9"/>
      <c r="BS139" s="9"/>
      <c r="BT139" s="9"/>
      <c r="BU139" s="9"/>
      <c r="BV139" s="9"/>
      <c r="BW139" s="9"/>
      <c r="BX139" s="9"/>
      <c r="BY139" s="9"/>
      <c r="BZ139" s="9"/>
      <c r="CA139" s="9"/>
      <c r="CB139" s="9"/>
      <c r="CC139" s="9"/>
      <c r="CD139" s="9"/>
      <c r="CE139" s="9"/>
      <c r="CF139" s="9"/>
      <c r="CG139" s="9"/>
      <c r="CH139" s="9"/>
      <c r="CI139" s="9"/>
      <c r="CJ139" s="9"/>
      <c r="CK139" s="9"/>
      <c r="CL139" s="9"/>
      <c r="CM139" s="9"/>
      <c r="CN139" s="9"/>
      <c r="CO139" s="9"/>
      <c r="CP139" s="9"/>
      <c r="CQ139" s="9"/>
      <c r="CR139" s="9"/>
      <c r="CS139" s="9"/>
      <c r="CT139" s="9"/>
      <c r="CU139" s="9"/>
      <c r="CV139" s="9"/>
      <c r="CW139" s="9"/>
      <c r="CX139" s="9"/>
      <c r="CY139" s="9"/>
      <c r="CZ139" s="9"/>
      <c r="DA139" s="9"/>
      <c r="DB139" s="9"/>
      <c r="DC139" s="9"/>
    </row>
    <row r="140" spans="2:107" x14ac:dyDescent="0.3">
      <c r="B140" s="17"/>
      <c r="C140" s="9"/>
      <c r="D140" s="9"/>
      <c r="E140" s="9"/>
      <c r="F140" s="9"/>
      <c r="G140" s="17"/>
      <c r="H140" s="9"/>
      <c r="I140" s="9"/>
      <c r="J140" s="9"/>
      <c r="K140" s="9"/>
      <c r="L140" s="17"/>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9"/>
      <c r="BL140" s="9"/>
      <c r="BM140" s="9"/>
      <c r="BN140" s="9"/>
      <c r="BO140" s="9"/>
      <c r="BP140" s="9"/>
      <c r="BQ140" s="9"/>
      <c r="BR140" s="9"/>
      <c r="BS140" s="9"/>
      <c r="BT140" s="9"/>
      <c r="BU140" s="9"/>
      <c r="BV140" s="9"/>
      <c r="BW140" s="9"/>
      <c r="BX140" s="9"/>
      <c r="BY140" s="9"/>
      <c r="BZ140" s="9"/>
      <c r="CA140" s="9"/>
      <c r="CB140" s="9"/>
      <c r="CC140" s="9"/>
      <c r="CD140" s="9"/>
      <c r="CE140" s="9"/>
      <c r="CF140" s="9"/>
      <c r="CG140" s="9"/>
      <c r="CH140" s="9"/>
      <c r="CI140" s="9"/>
      <c r="CJ140" s="9"/>
      <c r="CK140" s="9"/>
      <c r="CL140" s="9"/>
      <c r="CM140" s="9"/>
      <c r="CN140" s="9"/>
      <c r="CO140" s="9"/>
      <c r="CP140" s="9"/>
      <c r="CQ140" s="9"/>
      <c r="CR140" s="9"/>
      <c r="CS140" s="9"/>
      <c r="CT140" s="9"/>
      <c r="CU140" s="9"/>
      <c r="CV140" s="9"/>
      <c r="CW140" s="9"/>
      <c r="CX140" s="9"/>
      <c r="CY140" s="9"/>
      <c r="CZ140" s="9"/>
      <c r="DA140" s="9"/>
      <c r="DB140" s="9"/>
      <c r="DC140" s="9"/>
    </row>
    <row r="141" spans="2:107" x14ac:dyDescent="0.3">
      <c r="B141" s="17"/>
      <c r="C141" s="9"/>
      <c r="D141" s="9"/>
      <c r="E141" s="9"/>
      <c r="F141" s="9"/>
      <c r="G141" s="17"/>
      <c r="H141" s="9"/>
      <c r="I141" s="9"/>
      <c r="J141" s="9"/>
      <c r="K141" s="9"/>
      <c r="L141" s="17"/>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9"/>
      <c r="BL141" s="9"/>
      <c r="BM141" s="9"/>
      <c r="BN141" s="9"/>
      <c r="BO141" s="9"/>
      <c r="BP141" s="9"/>
      <c r="BQ141" s="9"/>
      <c r="BR141" s="9"/>
      <c r="BS141" s="9"/>
      <c r="BT141" s="9"/>
      <c r="BU141" s="9"/>
      <c r="BV141" s="9"/>
      <c r="BW141" s="9"/>
      <c r="BX141" s="9"/>
      <c r="BY141" s="9"/>
      <c r="BZ141" s="9"/>
      <c r="CA141" s="9"/>
      <c r="CB141" s="9"/>
      <c r="CC141" s="9"/>
      <c r="CD141" s="9"/>
      <c r="CE141" s="9"/>
      <c r="CF141" s="9"/>
      <c r="CG141" s="9"/>
      <c r="CH141" s="9"/>
      <c r="CI141" s="9"/>
      <c r="CJ141" s="9"/>
      <c r="CK141" s="9"/>
      <c r="CL141" s="9"/>
      <c r="CM141" s="9"/>
      <c r="CN141" s="9"/>
      <c r="CO141" s="9"/>
      <c r="CP141" s="9"/>
      <c r="CQ141" s="9"/>
      <c r="CR141" s="9"/>
      <c r="CS141" s="9"/>
      <c r="CT141" s="9"/>
      <c r="CU141" s="9"/>
      <c r="CV141" s="9"/>
      <c r="CW141" s="9"/>
      <c r="CX141" s="9"/>
      <c r="CY141" s="9"/>
      <c r="CZ141" s="9"/>
      <c r="DA141" s="9"/>
      <c r="DB141" s="9"/>
      <c r="DC141" s="9"/>
    </row>
    <row r="142" spans="2:107" x14ac:dyDescent="0.3">
      <c r="B142" s="17"/>
      <c r="C142" s="9"/>
      <c r="D142" s="9"/>
      <c r="E142" s="9"/>
      <c r="F142" s="9"/>
      <c r="G142" s="17"/>
      <c r="H142" s="9"/>
      <c r="I142" s="9"/>
      <c r="J142" s="9"/>
      <c r="K142" s="9"/>
      <c r="L142" s="17"/>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9"/>
      <c r="BL142" s="9"/>
      <c r="BM142" s="9"/>
      <c r="BN142" s="9"/>
      <c r="BO142" s="9"/>
      <c r="BP142" s="9"/>
      <c r="BQ142" s="9"/>
      <c r="BR142" s="9"/>
      <c r="BS142" s="9"/>
      <c r="BT142" s="9"/>
      <c r="BU142" s="9"/>
      <c r="BV142" s="9"/>
      <c r="BW142" s="9"/>
      <c r="BX142" s="9"/>
      <c r="BY142" s="9"/>
      <c r="BZ142" s="9"/>
      <c r="CA142" s="9"/>
      <c r="CB142" s="9"/>
      <c r="CC142" s="9"/>
      <c r="CD142" s="9"/>
      <c r="CE142" s="9"/>
      <c r="CF142" s="9"/>
      <c r="CG142" s="9"/>
      <c r="CH142" s="9"/>
      <c r="CI142" s="9"/>
      <c r="CJ142" s="9"/>
      <c r="CK142" s="9"/>
      <c r="CL142" s="9"/>
      <c r="CM142" s="9"/>
      <c r="CN142" s="9"/>
      <c r="CO142" s="9"/>
      <c r="CP142" s="9"/>
      <c r="CQ142" s="9"/>
      <c r="CR142" s="9"/>
      <c r="CS142" s="9"/>
      <c r="CT142" s="9"/>
      <c r="CU142" s="9"/>
      <c r="CV142" s="9"/>
      <c r="CW142" s="9"/>
      <c r="CX142" s="9"/>
      <c r="CY142" s="9"/>
      <c r="CZ142" s="9"/>
      <c r="DA142" s="9"/>
      <c r="DB142" s="9"/>
      <c r="DC142" s="9"/>
    </row>
    <row r="143" spans="2:107" x14ac:dyDescent="0.3">
      <c r="B143" s="17"/>
      <c r="C143" s="9"/>
      <c r="D143" s="9"/>
      <c r="E143" s="9"/>
      <c r="F143" s="9"/>
      <c r="G143" s="17"/>
      <c r="H143" s="9"/>
      <c r="I143" s="9"/>
      <c r="J143" s="9"/>
      <c r="K143" s="9"/>
      <c r="L143" s="17"/>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9"/>
      <c r="BL143" s="9"/>
      <c r="BM143" s="9"/>
      <c r="BN143" s="9"/>
      <c r="BO143" s="9"/>
      <c r="BP143" s="9"/>
      <c r="BQ143" s="9"/>
      <c r="BR143" s="9"/>
      <c r="BS143" s="9"/>
      <c r="BT143" s="9"/>
      <c r="BU143" s="9"/>
      <c r="BV143" s="9"/>
      <c r="BW143" s="9"/>
      <c r="BX143" s="9"/>
      <c r="BY143" s="9"/>
      <c r="BZ143" s="9"/>
      <c r="CA143" s="9"/>
      <c r="CB143" s="9"/>
      <c r="CC143" s="9"/>
      <c r="CD143" s="9"/>
      <c r="CE143" s="9"/>
      <c r="CF143" s="9"/>
      <c r="CG143" s="9"/>
      <c r="CH143" s="9"/>
      <c r="CI143" s="9"/>
      <c r="CJ143" s="9"/>
      <c r="CK143" s="9"/>
      <c r="CL143" s="9"/>
      <c r="CM143" s="9"/>
      <c r="CN143" s="9"/>
      <c r="CO143" s="9"/>
      <c r="CP143" s="9"/>
      <c r="CQ143" s="9"/>
      <c r="CR143" s="9"/>
      <c r="CS143" s="9"/>
      <c r="CT143" s="9"/>
      <c r="CU143" s="9"/>
      <c r="CV143" s="9"/>
      <c r="CW143" s="9"/>
      <c r="CX143" s="9"/>
      <c r="CY143" s="9"/>
      <c r="CZ143" s="9"/>
      <c r="DA143" s="9"/>
      <c r="DB143" s="9"/>
      <c r="DC143" s="9"/>
    </row>
    <row r="144" spans="2:107" x14ac:dyDescent="0.3">
      <c r="B144" s="17"/>
      <c r="C144" s="9"/>
      <c r="D144" s="9"/>
      <c r="E144" s="9"/>
      <c r="F144" s="9"/>
      <c r="G144" s="17"/>
      <c r="H144" s="9"/>
      <c r="I144" s="9"/>
      <c r="J144" s="9"/>
      <c r="K144" s="9"/>
      <c r="L144" s="17"/>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9"/>
      <c r="BL144" s="9"/>
      <c r="BM144" s="9"/>
      <c r="BN144" s="9"/>
      <c r="BO144" s="9"/>
      <c r="BP144" s="9"/>
      <c r="BQ144" s="9"/>
      <c r="BR144" s="9"/>
      <c r="BS144" s="9"/>
      <c r="BT144" s="9"/>
      <c r="BU144" s="9"/>
      <c r="BV144" s="9"/>
      <c r="BW144" s="9"/>
      <c r="BX144" s="9"/>
      <c r="BY144" s="9"/>
      <c r="BZ144" s="9"/>
      <c r="CA144" s="9"/>
      <c r="CB144" s="9"/>
      <c r="CC144" s="9"/>
      <c r="CD144" s="9"/>
      <c r="CE144" s="9"/>
      <c r="CF144" s="9"/>
      <c r="CG144" s="9"/>
      <c r="CH144" s="9"/>
      <c r="CI144" s="9"/>
      <c r="CJ144" s="9"/>
      <c r="CK144" s="9"/>
      <c r="CL144" s="9"/>
      <c r="CM144" s="9"/>
      <c r="CN144" s="9"/>
      <c r="CO144" s="9"/>
      <c r="CP144" s="9"/>
      <c r="CQ144" s="9"/>
      <c r="CR144" s="9"/>
      <c r="CS144" s="9"/>
      <c r="CT144" s="9"/>
      <c r="CU144" s="9"/>
      <c r="CV144" s="9"/>
      <c r="CW144" s="9"/>
      <c r="CX144" s="9"/>
      <c r="CY144" s="9"/>
      <c r="CZ144" s="9"/>
      <c r="DA144" s="9"/>
      <c r="DB144" s="9"/>
      <c r="DC144" s="9"/>
    </row>
    <row r="145" spans="2:107" x14ac:dyDescent="0.3">
      <c r="B145" s="17"/>
      <c r="C145" s="9"/>
      <c r="D145" s="9"/>
      <c r="E145" s="9"/>
      <c r="F145" s="9"/>
      <c r="G145" s="17"/>
      <c r="H145" s="9"/>
      <c r="I145" s="9"/>
      <c r="J145" s="9"/>
      <c r="K145" s="9"/>
      <c r="L145" s="17"/>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9"/>
      <c r="BL145" s="9"/>
      <c r="BM145" s="9"/>
      <c r="BN145" s="9"/>
      <c r="BO145" s="9"/>
      <c r="BP145" s="9"/>
      <c r="BQ145" s="9"/>
      <c r="BR145" s="9"/>
      <c r="BS145" s="9"/>
      <c r="BT145" s="9"/>
      <c r="BU145" s="9"/>
      <c r="BV145" s="9"/>
      <c r="BW145" s="9"/>
      <c r="BX145" s="9"/>
      <c r="BY145" s="9"/>
      <c r="BZ145" s="9"/>
      <c r="CA145" s="9"/>
      <c r="CB145" s="9"/>
      <c r="CC145" s="9"/>
      <c r="CD145" s="9"/>
      <c r="CE145" s="9"/>
      <c r="CF145" s="9"/>
      <c r="CG145" s="9"/>
      <c r="CH145" s="9"/>
      <c r="CI145" s="9"/>
      <c r="CJ145" s="9"/>
      <c r="CK145" s="9"/>
      <c r="CL145" s="9"/>
      <c r="CM145" s="9"/>
      <c r="CN145" s="9"/>
      <c r="CO145" s="9"/>
      <c r="CP145" s="9"/>
      <c r="CQ145" s="9"/>
      <c r="CR145" s="9"/>
      <c r="CS145" s="9"/>
      <c r="CT145" s="9"/>
      <c r="CU145" s="9"/>
      <c r="CV145" s="9"/>
      <c r="CW145" s="9"/>
      <c r="CX145" s="9"/>
      <c r="CY145" s="9"/>
      <c r="CZ145" s="9"/>
      <c r="DA145" s="9"/>
      <c r="DB145" s="9"/>
      <c r="DC145" s="9"/>
    </row>
    <row r="146" spans="2:107" x14ac:dyDescent="0.3">
      <c r="B146" s="17"/>
      <c r="C146" s="9"/>
      <c r="D146" s="9"/>
      <c r="E146" s="9"/>
      <c r="F146" s="9"/>
      <c r="G146" s="17"/>
      <c r="H146" s="9"/>
      <c r="I146" s="9"/>
      <c r="J146" s="9"/>
      <c r="K146" s="9"/>
      <c r="L146" s="17"/>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9"/>
      <c r="BL146" s="9"/>
      <c r="BM146" s="9"/>
      <c r="BN146" s="9"/>
      <c r="BO146" s="9"/>
      <c r="BP146" s="9"/>
      <c r="BQ146" s="9"/>
      <c r="BR146" s="9"/>
      <c r="BS146" s="9"/>
      <c r="BT146" s="9"/>
      <c r="BU146" s="9"/>
      <c r="BV146" s="9"/>
      <c r="BW146" s="9"/>
      <c r="BX146" s="9"/>
      <c r="BY146" s="9"/>
      <c r="BZ146" s="9"/>
      <c r="CA146" s="9"/>
      <c r="CB146" s="9"/>
      <c r="CC146" s="9"/>
      <c r="CD146" s="9"/>
      <c r="CE146" s="9"/>
      <c r="CF146" s="9"/>
      <c r="CG146" s="9"/>
      <c r="CH146" s="9"/>
      <c r="CI146" s="9"/>
      <c r="CJ146" s="9"/>
      <c r="CK146" s="9"/>
      <c r="CL146" s="9"/>
      <c r="CM146" s="9"/>
      <c r="CN146" s="9"/>
      <c r="CO146" s="9"/>
      <c r="CP146" s="9"/>
      <c r="CQ146" s="9"/>
      <c r="CR146" s="9"/>
      <c r="CS146" s="9"/>
      <c r="CT146" s="9"/>
      <c r="CU146" s="9"/>
      <c r="CV146" s="9"/>
      <c r="CW146" s="9"/>
      <c r="CX146" s="9"/>
      <c r="CY146" s="9"/>
      <c r="CZ146" s="9"/>
      <c r="DA146" s="9"/>
      <c r="DB146" s="9"/>
      <c r="DC146" s="9"/>
    </row>
    <row r="147" spans="2:107" x14ac:dyDescent="0.3">
      <c r="B147" s="17"/>
      <c r="C147" s="9"/>
      <c r="D147" s="9"/>
      <c r="E147" s="9"/>
      <c r="F147" s="9"/>
      <c r="G147" s="17"/>
      <c r="H147" s="9"/>
      <c r="I147" s="9"/>
      <c r="J147" s="9"/>
      <c r="K147" s="9"/>
      <c r="L147" s="17"/>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9"/>
      <c r="BL147" s="9"/>
      <c r="BM147" s="9"/>
      <c r="BN147" s="9"/>
      <c r="BO147" s="9"/>
      <c r="BP147" s="9"/>
      <c r="BQ147" s="9"/>
      <c r="BR147" s="9"/>
      <c r="BS147" s="9"/>
      <c r="BT147" s="9"/>
      <c r="BU147" s="9"/>
      <c r="BV147" s="9"/>
      <c r="BW147" s="9"/>
      <c r="BX147" s="9"/>
      <c r="BY147" s="9"/>
      <c r="BZ147" s="9"/>
      <c r="CA147" s="9"/>
      <c r="CB147" s="9"/>
      <c r="CC147" s="9"/>
      <c r="CD147" s="9"/>
      <c r="CE147" s="9"/>
      <c r="CF147" s="9"/>
      <c r="CG147" s="9"/>
      <c r="CH147" s="9"/>
      <c r="CI147" s="9"/>
      <c r="CJ147" s="9"/>
      <c r="CK147" s="9"/>
      <c r="CL147" s="9"/>
      <c r="CM147" s="9"/>
      <c r="CN147" s="9"/>
      <c r="CO147" s="9"/>
      <c r="CP147" s="9"/>
      <c r="CQ147" s="9"/>
      <c r="CR147" s="9"/>
      <c r="CS147" s="9"/>
      <c r="CT147" s="9"/>
      <c r="CU147" s="9"/>
      <c r="CV147" s="9"/>
      <c r="CW147" s="9"/>
      <c r="CX147" s="9"/>
      <c r="CY147" s="9"/>
      <c r="CZ147" s="9"/>
      <c r="DA147" s="9"/>
      <c r="DB147" s="9"/>
      <c r="DC147" s="9"/>
    </row>
    <row r="148" spans="2:107" x14ac:dyDescent="0.3">
      <c r="B148" s="17"/>
      <c r="C148" s="9"/>
      <c r="D148" s="9"/>
      <c r="E148" s="9"/>
      <c r="F148" s="9"/>
      <c r="G148" s="17"/>
      <c r="H148" s="9"/>
      <c r="I148" s="9"/>
      <c r="J148" s="9"/>
      <c r="K148" s="9"/>
      <c r="L148" s="17"/>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9"/>
      <c r="BL148" s="9"/>
      <c r="BM148" s="9"/>
      <c r="BN148" s="9"/>
      <c r="BO148" s="9"/>
      <c r="BP148" s="9"/>
      <c r="BQ148" s="9"/>
      <c r="BR148" s="9"/>
      <c r="BS148" s="9"/>
      <c r="BT148" s="9"/>
      <c r="BU148" s="9"/>
      <c r="BV148" s="9"/>
      <c r="BW148" s="9"/>
      <c r="BX148" s="9"/>
      <c r="BY148" s="9"/>
      <c r="BZ148" s="9"/>
      <c r="CA148" s="9"/>
      <c r="CB148" s="9"/>
      <c r="CC148" s="9"/>
      <c r="CD148" s="9"/>
      <c r="CE148" s="9"/>
      <c r="CF148" s="9"/>
      <c r="CG148" s="9"/>
      <c r="CH148" s="9"/>
      <c r="CI148" s="9"/>
      <c r="CJ148" s="9"/>
      <c r="CK148" s="9"/>
      <c r="CL148" s="9"/>
      <c r="CM148" s="9"/>
      <c r="CN148" s="9"/>
      <c r="CO148" s="9"/>
      <c r="CP148" s="9"/>
      <c r="CQ148" s="9"/>
      <c r="CR148" s="9"/>
      <c r="CS148" s="9"/>
      <c r="CT148" s="9"/>
      <c r="CU148" s="9"/>
      <c r="CV148" s="9"/>
      <c r="CW148" s="9"/>
      <c r="CX148" s="9"/>
      <c r="CY148" s="9"/>
      <c r="CZ148" s="9"/>
      <c r="DA148" s="9"/>
      <c r="DB148" s="9"/>
      <c r="DC148" s="9"/>
    </row>
    <row r="149" spans="2:107" x14ac:dyDescent="0.3">
      <c r="B149" s="17"/>
      <c r="C149" s="9"/>
      <c r="D149" s="9"/>
      <c r="E149" s="9"/>
      <c r="F149" s="9"/>
      <c r="G149" s="17"/>
      <c r="H149" s="9"/>
      <c r="I149" s="9"/>
      <c r="J149" s="9"/>
      <c r="K149" s="9"/>
      <c r="L149" s="17"/>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9"/>
      <c r="BL149" s="9"/>
      <c r="BM149" s="9"/>
      <c r="BN149" s="9"/>
      <c r="BO149" s="9"/>
      <c r="BP149" s="9"/>
      <c r="BQ149" s="9"/>
      <c r="BR149" s="9"/>
      <c r="BS149" s="9"/>
      <c r="BT149" s="9"/>
      <c r="BU149" s="9"/>
      <c r="BV149" s="9"/>
      <c r="BW149" s="9"/>
      <c r="BX149" s="9"/>
      <c r="BY149" s="9"/>
      <c r="BZ149" s="9"/>
      <c r="CA149" s="9"/>
      <c r="CB149" s="9"/>
      <c r="CC149" s="9"/>
      <c r="CD149" s="9"/>
      <c r="CE149" s="9"/>
      <c r="CF149" s="9"/>
      <c r="CG149" s="9"/>
      <c r="CH149" s="9"/>
      <c r="CI149" s="9"/>
      <c r="CJ149" s="9"/>
      <c r="CK149" s="9"/>
      <c r="CL149" s="9"/>
      <c r="CM149" s="9"/>
      <c r="CN149" s="9"/>
      <c r="CO149" s="9"/>
      <c r="CP149" s="9"/>
      <c r="CQ149" s="9"/>
      <c r="CR149" s="9"/>
      <c r="CS149" s="9"/>
      <c r="CT149" s="9"/>
      <c r="CU149" s="9"/>
      <c r="CV149" s="9"/>
      <c r="CW149" s="9"/>
      <c r="CX149" s="9"/>
      <c r="CY149" s="9"/>
      <c r="CZ149" s="9"/>
      <c r="DA149" s="9"/>
      <c r="DB149" s="9"/>
      <c r="DC149" s="9"/>
    </row>
    <row r="150" spans="2:107" x14ac:dyDescent="0.3">
      <c r="B150" s="17"/>
      <c r="C150" s="9"/>
      <c r="D150" s="9"/>
      <c r="E150" s="9"/>
      <c r="F150" s="9"/>
      <c r="G150" s="17"/>
      <c r="H150" s="9"/>
      <c r="I150" s="9"/>
      <c r="J150" s="9"/>
      <c r="K150" s="9"/>
      <c r="L150" s="17"/>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9"/>
      <c r="BL150" s="9"/>
      <c r="BM150" s="9"/>
      <c r="BN150" s="9"/>
      <c r="BO150" s="9"/>
      <c r="BP150" s="9"/>
      <c r="BQ150" s="9"/>
      <c r="BR150" s="9"/>
      <c r="BS150" s="9"/>
      <c r="BT150" s="9"/>
      <c r="BU150" s="9"/>
      <c r="BV150" s="9"/>
      <c r="BW150" s="9"/>
      <c r="BX150" s="9"/>
      <c r="BY150" s="9"/>
      <c r="BZ150" s="9"/>
      <c r="CA150" s="9"/>
      <c r="CB150" s="9"/>
      <c r="CC150" s="9"/>
      <c r="CD150" s="9"/>
      <c r="CE150" s="9"/>
      <c r="CF150" s="9"/>
      <c r="CG150" s="9"/>
      <c r="CH150" s="9"/>
      <c r="CI150" s="9"/>
      <c r="CJ150" s="9"/>
      <c r="CK150" s="9"/>
      <c r="CL150" s="9"/>
      <c r="CM150" s="9"/>
      <c r="CN150" s="9"/>
      <c r="CO150" s="9"/>
      <c r="CP150" s="9"/>
      <c r="CQ150" s="9"/>
      <c r="CR150" s="9"/>
      <c r="CS150" s="9"/>
      <c r="CT150" s="9"/>
      <c r="CU150" s="9"/>
      <c r="CV150" s="9"/>
      <c r="CW150" s="9"/>
      <c r="CX150" s="9"/>
      <c r="CY150" s="9"/>
      <c r="CZ150" s="9"/>
      <c r="DA150" s="9"/>
      <c r="DB150" s="9"/>
      <c r="DC150" s="9"/>
    </row>
    <row r="151" spans="2:107" x14ac:dyDescent="0.3">
      <c r="B151" s="17"/>
      <c r="C151" s="9"/>
      <c r="D151" s="9"/>
      <c r="E151" s="9"/>
      <c r="F151" s="9"/>
      <c r="G151" s="17"/>
      <c r="H151" s="9"/>
      <c r="I151" s="9"/>
      <c r="J151" s="9"/>
      <c r="K151" s="9"/>
      <c r="L151" s="17"/>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9"/>
      <c r="BL151" s="9"/>
      <c r="BM151" s="9"/>
      <c r="BN151" s="9"/>
      <c r="BO151" s="9"/>
      <c r="BP151" s="9"/>
      <c r="BQ151" s="9"/>
      <c r="BR151" s="9"/>
      <c r="BS151" s="9"/>
      <c r="BT151" s="9"/>
      <c r="BU151" s="9"/>
      <c r="BV151" s="9"/>
      <c r="BW151" s="9"/>
      <c r="BX151" s="9"/>
      <c r="BY151" s="9"/>
      <c r="BZ151" s="9"/>
      <c r="CA151" s="9"/>
      <c r="CB151" s="9"/>
      <c r="CC151" s="9"/>
      <c r="CD151" s="9"/>
      <c r="CE151" s="9"/>
      <c r="CF151" s="9"/>
      <c r="CG151" s="9"/>
      <c r="CH151" s="9"/>
      <c r="CI151" s="9"/>
      <c r="CJ151" s="9"/>
      <c r="CK151" s="9"/>
      <c r="CL151" s="9"/>
      <c r="CM151" s="9"/>
      <c r="CN151" s="9"/>
      <c r="CO151" s="9"/>
      <c r="CP151" s="9"/>
      <c r="CQ151" s="9"/>
      <c r="CR151" s="9"/>
      <c r="CS151" s="9"/>
      <c r="CT151" s="9"/>
      <c r="CU151" s="9"/>
      <c r="CV151" s="9"/>
      <c r="CW151" s="9"/>
      <c r="CX151" s="9"/>
      <c r="CY151" s="9"/>
      <c r="CZ151" s="9"/>
      <c r="DA151" s="9"/>
      <c r="DB151" s="9"/>
      <c r="DC151" s="9"/>
    </row>
    <row r="152" spans="2:107" x14ac:dyDescent="0.3">
      <c r="B152" s="17"/>
      <c r="C152" s="9"/>
      <c r="D152" s="9"/>
      <c r="E152" s="9"/>
      <c r="F152" s="9"/>
      <c r="G152" s="17"/>
      <c r="H152" s="9"/>
      <c r="I152" s="9"/>
      <c r="J152" s="9"/>
      <c r="K152" s="9"/>
      <c r="L152" s="17"/>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9"/>
      <c r="BL152" s="9"/>
      <c r="BM152" s="9"/>
      <c r="BN152" s="9"/>
      <c r="BO152" s="9"/>
      <c r="BP152" s="9"/>
      <c r="BQ152" s="9"/>
      <c r="BR152" s="9"/>
      <c r="BS152" s="9"/>
      <c r="BT152" s="9"/>
      <c r="BU152" s="9"/>
      <c r="BV152" s="9"/>
      <c r="BW152" s="9"/>
      <c r="BX152" s="9"/>
      <c r="BY152" s="9"/>
      <c r="BZ152" s="9"/>
      <c r="CA152" s="9"/>
      <c r="CB152" s="9"/>
      <c r="CC152" s="9"/>
      <c r="CD152" s="9"/>
      <c r="CE152" s="9"/>
      <c r="CF152" s="9"/>
      <c r="CG152" s="9"/>
      <c r="CH152" s="9"/>
      <c r="CI152" s="9"/>
      <c r="CJ152" s="9"/>
      <c r="CK152" s="9"/>
      <c r="CL152" s="9"/>
      <c r="CM152" s="9"/>
      <c r="CN152" s="9"/>
      <c r="CO152" s="9"/>
      <c r="CP152" s="9"/>
      <c r="CQ152" s="9"/>
      <c r="CR152" s="9"/>
      <c r="CS152" s="9"/>
      <c r="CT152" s="9"/>
      <c r="CU152" s="9"/>
      <c r="CV152" s="9"/>
      <c r="CW152" s="9"/>
      <c r="CX152" s="9"/>
      <c r="CY152" s="9"/>
      <c r="CZ152" s="9"/>
      <c r="DA152" s="9"/>
      <c r="DB152" s="9"/>
      <c r="DC152" s="9"/>
    </row>
    <row r="153" spans="2:107" x14ac:dyDescent="0.3">
      <c r="B153" s="17"/>
      <c r="C153" s="9"/>
      <c r="D153" s="9"/>
      <c r="E153" s="9"/>
      <c r="F153" s="9"/>
      <c r="G153" s="17"/>
      <c r="H153" s="9"/>
      <c r="I153" s="9"/>
      <c r="J153" s="9"/>
      <c r="K153" s="9"/>
      <c r="L153" s="17"/>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9"/>
      <c r="BL153" s="9"/>
      <c r="BM153" s="9"/>
      <c r="BN153" s="9"/>
      <c r="BO153" s="9"/>
      <c r="BP153" s="9"/>
      <c r="BQ153" s="9"/>
      <c r="BR153" s="9"/>
      <c r="BS153" s="9"/>
      <c r="BT153" s="9"/>
      <c r="BU153" s="9"/>
      <c r="BV153" s="9"/>
      <c r="BW153" s="9"/>
      <c r="BX153" s="9"/>
      <c r="BY153" s="9"/>
      <c r="BZ153" s="9"/>
      <c r="CA153" s="9"/>
      <c r="CB153" s="9"/>
      <c r="CC153" s="9"/>
      <c r="CD153" s="9"/>
      <c r="CE153" s="9"/>
      <c r="CF153" s="9"/>
      <c r="CG153" s="9"/>
      <c r="CH153" s="9"/>
      <c r="CI153" s="9"/>
      <c r="CJ153" s="9"/>
      <c r="CK153" s="9"/>
      <c r="CL153" s="9"/>
      <c r="CM153" s="9"/>
      <c r="CN153" s="9"/>
      <c r="CO153" s="9"/>
      <c r="CP153" s="9"/>
      <c r="CQ153" s="9"/>
      <c r="CR153" s="9"/>
      <c r="CS153" s="9"/>
      <c r="CT153" s="9"/>
      <c r="CU153" s="9"/>
      <c r="CV153" s="9"/>
      <c r="CW153" s="9"/>
      <c r="CX153" s="9"/>
      <c r="CY153" s="9"/>
      <c r="CZ153" s="9"/>
      <c r="DA153" s="9"/>
      <c r="DB153" s="9"/>
      <c r="DC153" s="9"/>
    </row>
    <row r="154" spans="2:107" x14ac:dyDescent="0.3">
      <c r="B154" s="17"/>
      <c r="C154" s="9"/>
      <c r="D154" s="9"/>
      <c r="E154" s="9"/>
      <c r="F154" s="9"/>
      <c r="G154" s="17"/>
      <c r="H154" s="9"/>
      <c r="I154" s="9"/>
      <c r="J154" s="9"/>
      <c r="K154" s="9"/>
      <c r="L154" s="17"/>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9"/>
      <c r="BL154" s="9"/>
      <c r="BM154" s="9"/>
      <c r="BN154" s="9"/>
      <c r="BO154" s="9"/>
      <c r="BP154" s="9"/>
      <c r="BQ154" s="9"/>
      <c r="BR154" s="9"/>
      <c r="BS154" s="9"/>
      <c r="BT154" s="9"/>
      <c r="BU154" s="9"/>
      <c r="BV154" s="9"/>
      <c r="BW154" s="9"/>
      <c r="BX154" s="9"/>
      <c r="BY154" s="9"/>
      <c r="BZ154" s="9"/>
      <c r="CA154" s="9"/>
      <c r="CB154" s="9"/>
      <c r="CC154" s="9"/>
      <c r="CD154" s="9"/>
      <c r="CE154" s="9"/>
      <c r="CF154" s="9"/>
      <c r="CG154" s="9"/>
      <c r="CH154" s="9"/>
      <c r="CI154" s="9"/>
      <c r="CJ154" s="9"/>
      <c r="CK154" s="9"/>
      <c r="CL154" s="9"/>
      <c r="CM154" s="9"/>
      <c r="CN154" s="9"/>
      <c r="CO154" s="9"/>
      <c r="CP154" s="9"/>
      <c r="CQ154" s="9"/>
      <c r="CR154" s="9"/>
      <c r="CS154" s="9"/>
      <c r="CT154" s="9"/>
      <c r="CU154" s="9"/>
      <c r="CV154" s="9"/>
      <c r="CW154" s="9"/>
      <c r="CX154" s="9"/>
      <c r="CY154" s="9"/>
      <c r="CZ154" s="9"/>
      <c r="DA154" s="9"/>
      <c r="DB154" s="9"/>
      <c r="DC154" s="9"/>
    </row>
    <row r="155" spans="2:107" x14ac:dyDescent="0.3">
      <c r="B155" s="17"/>
      <c r="C155" s="9"/>
      <c r="D155" s="9"/>
      <c r="E155" s="9"/>
      <c r="F155" s="9"/>
      <c r="G155" s="17"/>
      <c r="H155" s="9"/>
      <c r="I155" s="9"/>
      <c r="J155" s="9"/>
      <c r="K155" s="9"/>
      <c r="L155" s="17"/>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9"/>
      <c r="BL155" s="9"/>
      <c r="BM155" s="9"/>
      <c r="BN155" s="9"/>
      <c r="BO155" s="9"/>
      <c r="BP155" s="9"/>
      <c r="BQ155" s="9"/>
      <c r="BR155" s="9"/>
      <c r="BS155" s="9"/>
      <c r="BT155" s="9"/>
      <c r="BU155" s="9"/>
      <c r="BV155" s="9"/>
      <c r="BW155" s="9"/>
      <c r="BX155" s="9"/>
      <c r="BY155" s="9"/>
      <c r="BZ155" s="9"/>
      <c r="CA155" s="9"/>
      <c r="CB155" s="9"/>
      <c r="CC155" s="9"/>
      <c r="CD155" s="9"/>
      <c r="CE155" s="9"/>
      <c r="CF155" s="9"/>
      <c r="CG155" s="9"/>
      <c r="CH155" s="9"/>
      <c r="CI155" s="9"/>
      <c r="CJ155" s="9"/>
      <c r="CK155" s="9"/>
      <c r="CL155" s="9"/>
      <c r="CM155" s="9"/>
      <c r="CN155" s="9"/>
      <c r="CO155" s="9"/>
      <c r="CP155" s="9"/>
      <c r="CQ155" s="9"/>
      <c r="CR155" s="9"/>
      <c r="CS155" s="9"/>
      <c r="CT155" s="9"/>
      <c r="CU155" s="9"/>
      <c r="CV155" s="9"/>
      <c r="CW155" s="9"/>
      <c r="CX155" s="9"/>
      <c r="CY155" s="9"/>
      <c r="CZ155" s="9"/>
      <c r="DA155" s="9"/>
      <c r="DB155" s="9"/>
      <c r="DC155" s="9"/>
    </row>
    <row r="156" spans="2:107" x14ac:dyDescent="0.3">
      <c r="B156" s="17"/>
      <c r="C156" s="9"/>
      <c r="D156" s="9"/>
      <c r="E156" s="9"/>
      <c r="F156" s="9"/>
      <c r="G156" s="17"/>
      <c r="H156" s="9"/>
      <c r="I156" s="9"/>
      <c r="J156" s="9"/>
      <c r="K156" s="9"/>
      <c r="L156" s="17"/>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9"/>
      <c r="BL156" s="9"/>
      <c r="BM156" s="9"/>
      <c r="BN156" s="9"/>
      <c r="BO156" s="9"/>
      <c r="BP156" s="9"/>
      <c r="BQ156" s="9"/>
      <c r="BR156" s="9"/>
      <c r="BS156" s="9"/>
      <c r="BT156" s="9"/>
      <c r="BU156" s="9"/>
      <c r="BV156" s="9"/>
      <c r="BW156" s="9"/>
      <c r="BX156" s="9"/>
      <c r="BY156" s="9"/>
      <c r="BZ156" s="9"/>
      <c r="CA156" s="9"/>
      <c r="CB156" s="9"/>
      <c r="CC156" s="9"/>
      <c r="CD156" s="9"/>
      <c r="CE156" s="9"/>
      <c r="CF156" s="9"/>
      <c r="CG156" s="9"/>
      <c r="CH156" s="9"/>
      <c r="CI156" s="9"/>
      <c r="CJ156" s="9"/>
      <c r="CK156" s="9"/>
      <c r="CL156" s="9"/>
      <c r="CM156" s="9"/>
      <c r="CN156" s="9"/>
      <c r="CO156" s="9"/>
      <c r="CP156" s="9"/>
      <c r="CQ156" s="9"/>
      <c r="CR156" s="9"/>
      <c r="CS156" s="9"/>
      <c r="CT156" s="9"/>
      <c r="CU156" s="9"/>
      <c r="CV156" s="9"/>
      <c r="CW156" s="9"/>
      <c r="CX156" s="9"/>
      <c r="CY156" s="9"/>
      <c r="CZ156" s="9"/>
      <c r="DA156" s="9"/>
      <c r="DB156" s="9"/>
      <c r="DC156" s="9"/>
    </row>
    <row r="157" spans="2:107" x14ac:dyDescent="0.3">
      <c r="B157" s="17"/>
      <c r="C157" s="9"/>
      <c r="D157" s="9"/>
      <c r="E157" s="9"/>
      <c r="F157" s="9"/>
      <c r="G157" s="17"/>
      <c r="H157" s="9"/>
      <c r="I157" s="9"/>
      <c r="J157" s="9"/>
      <c r="K157" s="9"/>
      <c r="L157" s="17"/>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9"/>
      <c r="BL157" s="9"/>
      <c r="BM157" s="9"/>
      <c r="BN157" s="9"/>
      <c r="BO157" s="9"/>
      <c r="BP157" s="9"/>
      <c r="BQ157" s="9"/>
      <c r="BR157" s="9"/>
      <c r="BS157" s="9"/>
      <c r="BT157" s="9"/>
      <c r="BU157" s="9"/>
      <c r="BV157" s="9"/>
      <c r="BW157" s="9"/>
      <c r="BX157" s="9"/>
      <c r="BY157" s="9"/>
      <c r="BZ157" s="9"/>
      <c r="CA157" s="9"/>
      <c r="CB157" s="9"/>
      <c r="CC157" s="9"/>
      <c r="CD157" s="9"/>
      <c r="CE157" s="9"/>
      <c r="CF157" s="9"/>
      <c r="CG157" s="9"/>
      <c r="CH157" s="9"/>
      <c r="CI157" s="9"/>
      <c r="CJ157" s="9"/>
      <c r="CK157" s="9"/>
      <c r="CL157" s="9"/>
      <c r="CM157" s="9"/>
      <c r="CN157" s="9"/>
      <c r="CO157" s="9"/>
      <c r="CP157" s="9"/>
      <c r="CQ157" s="9"/>
      <c r="CR157" s="9"/>
      <c r="CS157" s="9"/>
      <c r="CT157" s="9"/>
      <c r="CU157" s="9"/>
      <c r="CV157" s="9"/>
      <c r="CW157" s="9"/>
      <c r="CX157" s="9"/>
      <c r="CY157" s="9"/>
      <c r="CZ157" s="9"/>
      <c r="DA157" s="9"/>
      <c r="DB157" s="9"/>
      <c r="DC157" s="9"/>
    </row>
    <row r="158" spans="2:107" x14ac:dyDescent="0.3">
      <c r="B158" s="17"/>
      <c r="C158" s="9"/>
      <c r="D158" s="9"/>
      <c r="E158" s="9"/>
      <c r="F158" s="9"/>
      <c r="G158" s="17"/>
      <c r="H158" s="9"/>
      <c r="I158" s="9"/>
      <c r="J158" s="9"/>
      <c r="K158" s="9"/>
      <c r="L158" s="17"/>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9"/>
      <c r="BL158" s="9"/>
      <c r="BM158" s="9"/>
      <c r="BN158" s="9"/>
      <c r="BO158" s="9"/>
      <c r="BP158" s="9"/>
      <c r="BQ158" s="9"/>
      <c r="BR158" s="9"/>
      <c r="BS158" s="9"/>
      <c r="BT158" s="9"/>
      <c r="BU158" s="9"/>
      <c r="BV158" s="9"/>
      <c r="BW158" s="9"/>
      <c r="BX158" s="9"/>
      <c r="BY158" s="9"/>
      <c r="BZ158" s="9"/>
      <c r="CA158" s="9"/>
      <c r="CB158" s="9"/>
      <c r="CC158" s="9"/>
      <c r="CD158" s="9"/>
      <c r="CE158" s="9"/>
      <c r="CF158" s="9"/>
      <c r="CG158" s="9"/>
      <c r="CH158" s="9"/>
      <c r="CI158" s="9"/>
      <c r="CJ158" s="9"/>
      <c r="CK158" s="9"/>
      <c r="CL158" s="9"/>
      <c r="CM158" s="9"/>
      <c r="CN158" s="9"/>
      <c r="CO158" s="9"/>
      <c r="CP158" s="9"/>
      <c r="CQ158" s="9"/>
      <c r="CR158" s="9"/>
      <c r="CS158" s="9"/>
      <c r="CT158" s="9"/>
      <c r="CU158" s="9"/>
      <c r="CV158" s="9"/>
      <c r="CW158" s="9"/>
      <c r="CX158" s="9"/>
      <c r="CY158" s="9"/>
      <c r="CZ158" s="9"/>
      <c r="DA158" s="9"/>
      <c r="DB158" s="9"/>
      <c r="DC158" s="9"/>
    </row>
    <row r="159" spans="2:107" x14ac:dyDescent="0.3">
      <c r="B159" s="17"/>
      <c r="C159" s="9"/>
      <c r="D159" s="9"/>
      <c r="E159" s="9"/>
      <c r="F159" s="9"/>
      <c r="G159" s="17"/>
      <c r="H159" s="9"/>
      <c r="I159" s="9"/>
      <c r="J159" s="9"/>
      <c r="K159" s="9"/>
      <c r="L159" s="17"/>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9"/>
      <c r="BL159" s="9"/>
      <c r="BM159" s="9"/>
      <c r="BN159" s="9"/>
      <c r="BO159" s="9"/>
      <c r="BP159" s="9"/>
      <c r="BQ159" s="9"/>
      <c r="BR159" s="9"/>
      <c r="BS159" s="9"/>
      <c r="BT159" s="9"/>
      <c r="BU159" s="9"/>
      <c r="BV159" s="9"/>
      <c r="BW159" s="9"/>
      <c r="BX159" s="9"/>
      <c r="BY159" s="9"/>
      <c r="BZ159" s="9"/>
      <c r="CA159" s="9"/>
      <c r="CB159" s="9"/>
      <c r="CC159" s="9"/>
      <c r="CD159" s="9"/>
      <c r="CE159" s="9"/>
      <c r="CF159" s="9"/>
      <c r="CG159" s="9"/>
      <c r="CH159" s="9"/>
      <c r="CI159" s="9"/>
      <c r="CJ159" s="9"/>
      <c r="CK159" s="9"/>
      <c r="CL159" s="9"/>
      <c r="CM159" s="9"/>
      <c r="CN159" s="9"/>
      <c r="CO159" s="9"/>
      <c r="CP159" s="9"/>
      <c r="CQ159" s="9"/>
      <c r="CR159" s="9"/>
      <c r="CS159" s="9"/>
      <c r="CT159" s="9"/>
      <c r="CU159" s="9"/>
      <c r="CV159" s="9"/>
      <c r="CW159" s="9"/>
      <c r="CX159" s="9"/>
      <c r="CY159" s="9"/>
      <c r="CZ159" s="9"/>
      <c r="DA159" s="9"/>
      <c r="DB159" s="9"/>
      <c r="DC159" s="9"/>
    </row>
    <row r="160" spans="2:107" x14ac:dyDescent="0.3">
      <c r="B160" s="17"/>
      <c r="C160" s="9"/>
      <c r="D160" s="9"/>
      <c r="E160" s="9"/>
      <c r="F160" s="9"/>
      <c r="G160" s="17"/>
      <c r="H160" s="9"/>
      <c r="I160" s="9"/>
      <c r="J160" s="9"/>
      <c r="K160" s="9"/>
      <c r="L160" s="17"/>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9"/>
      <c r="BL160" s="9"/>
      <c r="BM160" s="9"/>
      <c r="BN160" s="9"/>
      <c r="BO160" s="9"/>
      <c r="BP160" s="9"/>
      <c r="BQ160" s="9"/>
      <c r="BR160" s="9"/>
      <c r="BS160" s="9"/>
      <c r="BT160" s="9"/>
      <c r="BU160" s="9"/>
      <c r="BV160" s="9"/>
      <c r="BW160" s="9"/>
      <c r="BX160" s="9"/>
      <c r="BY160" s="9"/>
      <c r="BZ160" s="9"/>
      <c r="CA160" s="9"/>
      <c r="CB160" s="9"/>
      <c r="CC160" s="9"/>
      <c r="CD160" s="9"/>
      <c r="CE160" s="9"/>
      <c r="CF160" s="9"/>
      <c r="CG160" s="9"/>
      <c r="CH160" s="9"/>
      <c r="CI160" s="9"/>
      <c r="CJ160" s="9"/>
      <c r="CK160" s="9"/>
      <c r="CL160" s="9"/>
      <c r="CM160" s="9"/>
      <c r="CN160" s="9"/>
      <c r="CO160" s="9"/>
      <c r="CP160" s="9"/>
      <c r="CQ160" s="9"/>
      <c r="CR160" s="9"/>
      <c r="CS160" s="9"/>
      <c r="CT160" s="9"/>
      <c r="CU160" s="9"/>
      <c r="CV160" s="9"/>
      <c r="CW160" s="9"/>
      <c r="CX160" s="9"/>
      <c r="CY160" s="9"/>
      <c r="CZ160" s="9"/>
      <c r="DA160" s="9"/>
      <c r="DB160" s="9"/>
      <c r="DC160" s="9"/>
    </row>
    <row r="161" spans="2:107" x14ac:dyDescent="0.3">
      <c r="B161" s="17"/>
      <c r="C161" s="9"/>
      <c r="D161" s="9"/>
      <c r="E161" s="9"/>
      <c r="F161" s="9"/>
      <c r="G161" s="17"/>
      <c r="H161" s="9"/>
      <c r="I161" s="9"/>
      <c r="J161" s="9"/>
      <c r="K161" s="9"/>
      <c r="L161" s="17"/>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9"/>
      <c r="BL161" s="9"/>
      <c r="BM161" s="9"/>
      <c r="BN161" s="9"/>
      <c r="BO161" s="9"/>
      <c r="BP161" s="9"/>
      <c r="BQ161" s="9"/>
      <c r="BR161" s="9"/>
      <c r="BS161" s="9"/>
      <c r="BT161" s="9"/>
      <c r="BU161" s="9"/>
      <c r="BV161" s="9"/>
      <c r="BW161" s="9"/>
      <c r="BX161" s="9"/>
      <c r="BY161" s="9"/>
      <c r="BZ161" s="9"/>
      <c r="CA161" s="9"/>
      <c r="CB161" s="9"/>
      <c r="CC161" s="9"/>
      <c r="CD161" s="9"/>
      <c r="CE161" s="9"/>
      <c r="CF161" s="9"/>
      <c r="CG161" s="9"/>
      <c r="CH161" s="9"/>
      <c r="CI161" s="9"/>
      <c r="CJ161" s="9"/>
      <c r="CK161" s="9"/>
      <c r="CL161" s="9"/>
      <c r="CM161" s="9"/>
      <c r="CN161" s="9"/>
      <c r="CO161" s="9"/>
      <c r="CP161" s="9"/>
      <c r="CQ161" s="9"/>
      <c r="CR161" s="9"/>
      <c r="CS161" s="9"/>
      <c r="CT161" s="9"/>
      <c r="CU161" s="9"/>
      <c r="CV161" s="9"/>
      <c r="CW161" s="9"/>
      <c r="CX161" s="9"/>
      <c r="CY161" s="9"/>
      <c r="CZ161" s="9"/>
      <c r="DA161" s="9"/>
      <c r="DB161" s="9"/>
      <c r="DC161" s="9"/>
    </row>
    <row r="162" spans="2:107" x14ac:dyDescent="0.3">
      <c r="B162" s="17"/>
      <c r="C162" s="9"/>
      <c r="D162" s="9"/>
      <c r="E162" s="9"/>
      <c r="F162" s="9"/>
      <c r="G162" s="17"/>
      <c r="H162" s="9"/>
      <c r="I162" s="9"/>
      <c r="J162" s="9"/>
      <c r="K162" s="9"/>
      <c r="L162" s="17"/>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9"/>
      <c r="BL162" s="9"/>
      <c r="BM162" s="9"/>
      <c r="BN162" s="9"/>
      <c r="BO162" s="9"/>
      <c r="BP162" s="9"/>
      <c r="BQ162" s="9"/>
      <c r="BR162" s="9"/>
      <c r="BS162" s="9"/>
      <c r="BT162" s="9"/>
      <c r="BU162" s="9"/>
      <c r="BV162" s="9"/>
      <c r="BW162" s="9"/>
      <c r="BX162" s="9"/>
      <c r="BY162" s="9"/>
      <c r="BZ162" s="9"/>
      <c r="CA162" s="9"/>
      <c r="CB162" s="9"/>
      <c r="CC162" s="9"/>
      <c r="CD162" s="9"/>
      <c r="CE162" s="9"/>
      <c r="CF162" s="9"/>
      <c r="CG162" s="9"/>
      <c r="CH162" s="9"/>
      <c r="CI162" s="9"/>
      <c r="CJ162" s="9"/>
      <c r="CK162" s="9"/>
      <c r="CL162" s="9"/>
      <c r="CM162" s="9"/>
      <c r="CN162" s="9"/>
      <c r="CO162" s="9"/>
      <c r="CP162" s="9"/>
      <c r="CQ162" s="9"/>
      <c r="CR162" s="9"/>
      <c r="CS162" s="9"/>
      <c r="CT162" s="9"/>
      <c r="CU162" s="9"/>
      <c r="CV162" s="9"/>
      <c r="CW162" s="9"/>
      <c r="CX162" s="9"/>
      <c r="CY162" s="9"/>
      <c r="CZ162" s="9"/>
      <c r="DA162" s="9"/>
      <c r="DB162" s="9"/>
      <c r="DC162" s="9"/>
    </row>
    <row r="163" spans="2:107" x14ac:dyDescent="0.3">
      <c r="B163" s="17"/>
      <c r="C163" s="9"/>
      <c r="D163" s="9"/>
      <c r="E163" s="9"/>
      <c r="F163" s="9"/>
      <c r="G163" s="17"/>
      <c r="H163" s="9"/>
      <c r="I163" s="9"/>
      <c r="J163" s="9"/>
      <c r="K163" s="9"/>
      <c r="L163" s="17"/>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9"/>
      <c r="BL163" s="9"/>
      <c r="BM163" s="9"/>
      <c r="BN163" s="9"/>
      <c r="BO163" s="9"/>
      <c r="BP163" s="9"/>
      <c r="BQ163" s="9"/>
      <c r="BR163" s="9"/>
      <c r="BS163" s="9"/>
      <c r="BT163" s="9"/>
      <c r="BU163" s="9"/>
      <c r="BV163" s="9"/>
      <c r="BW163" s="9"/>
      <c r="BX163" s="9"/>
      <c r="BY163" s="9"/>
      <c r="BZ163" s="9"/>
      <c r="CA163" s="9"/>
      <c r="CB163" s="9"/>
      <c r="CC163" s="9"/>
      <c r="CD163" s="9"/>
      <c r="CE163" s="9"/>
      <c r="CF163" s="9"/>
      <c r="CG163" s="9"/>
      <c r="CH163" s="9"/>
      <c r="CI163" s="9"/>
      <c r="CJ163" s="9"/>
      <c r="CK163" s="9"/>
      <c r="CL163" s="9"/>
      <c r="CM163" s="9"/>
      <c r="CN163" s="9"/>
      <c r="CO163" s="9"/>
      <c r="CP163" s="9"/>
      <c r="CQ163" s="9"/>
      <c r="CR163" s="9"/>
      <c r="CS163" s="9"/>
      <c r="CT163" s="9"/>
      <c r="CU163" s="9"/>
      <c r="CV163" s="9"/>
      <c r="CW163" s="9"/>
      <c r="CX163" s="9"/>
      <c r="CY163" s="9"/>
      <c r="CZ163" s="9"/>
      <c r="DA163" s="9"/>
      <c r="DB163" s="9"/>
      <c r="DC163" s="9"/>
    </row>
    <row r="164" spans="2:107" x14ac:dyDescent="0.3">
      <c r="B164" s="17"/>
      <c r="C164" s="9"/>
      <c r="D164" s="9"/>
      <c r="E164" s="9"/>
      <c r="F164" s="9"/>
      <c r="G164" s="17"/>
      <c r="H164" s="9"/>
      <c r="I164" s="9"/>
      <c r="J164" s="9"/>
      <c r="K164" s="9"/>
      <c r="L164" s="17"/>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9"/>
      <c r="BL164" s="9"/>
      <c r="BM164" s="9"/>
      <c r="BN164" s="9"/>
      <c r="BO164" s="9"/>
      <c r="BP164" s="9"/>
      <c r="BQ164" s="9"/>
      <c r="BR164" s="9"/>
      <c r="BS164" s="9"/>
      <c r="BT164" s="9"/>
      <c r="BU164" s="9"/>
      <c r="BV164" s="9"/>
      <c r="BW164" s="9"/>
      <c r="BX164" s="9"/>
      <c r="BY164" s="9"/>
      <c r="BZ164" s="9"/>
      <c r="CA164" s="9"/>
      <c r="CB164" s="9"/>
      <c r="CC164" s="9"/>
      <c r="CD164" s="9"/>
      <c r="CE164" s="9"/>
      <c r="CF164" s="9"/>
      <c r="CG164" s="9"/>
      <c r="CH164" s="9"/>
      <c r="CI164" s="9"/>
      <c r="CJ164" s="9"/>
      <c r="CK164" s="9"/>
      <c r="CL164" s="9"/>
      <c r="CM164" s="9"/>
      <c r="CN164" s="9"/>
      <c r="CO164" s="9"/>
      <c r="CP164" s="9"/>
      <c r="CQ164" s="9"/>
      <c r="CR164" s="9"/>
      <c r="CS164" s="9"/>
      <c r="CT164" s="9"/>
      <c r="CU164" s="9"/>
      <c r="CV164" s="9"/>
      <c r="CW164" s="9"/>
      <c r="CX164" s="9"/>
      <c r="CY164" s="9"/>
      <c r="CZ164" s="9"/>
      <c r="DA164" s="9"/>
      <c r="DB164" s="9"/>
      <c r="DC164" s="9"/>
    </row>
    <row r="165" spans="2:107" x14ac:dyDescent="0.3">
      <c r="B165" s="17"/>
      <c r="C165" s="9"/>
      <c r="D165" s="9"/>
      <c r="E165" s="9"/>
      <c r="F165" s="9"/>
      <c r="G165" s="17"/>
      <c r="H165" s="9"/>
      <c r="I165" s="9"/>
      <c r="J165" s="9"/>
      <c r="K165" s="9"/>
      <c r="L165" s="17"/>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9"/>
      <c r="BL165" s="9"/>
      <c r="BM165" s="9"/>
      <c r="BN165" s="9"/>
      <c r="BO165" s="9"/>
      <c r="BP165" s="9"/>
      <c r="BQ165" s="9"/>
      <c r="BR165" s="9"/>
      <c r="BS165" s="9"/>
      <c r="BT165" s="9"/>
      <c r="BU165" s="9"/>
      <c r="BV165" s="9"/>
      <c r="BW165" s="9"/>
      <c r="BX165" s="9"/>
      <c r="BY165" s="9"/>
      <c r="BZ165" s="9"/>
      <c r="CA165" s="9"/>
      <c r="CB165" s="9"/>
      <c r="CC165" s="9"/>
      <c r="CD165" s="9"/>
      <c r="CE165" s="9"/>
      <c r="CF165" s="9"/>
      <c r="CG165" s="9"/>
      <c r="CH165" s="9"/>
      <c r="CI165" s="9"/>
      <c r="CJ165" s="9"/>
      <c r="CK165" s="9"/>
      <c r="CL165" s="9"/>
      <c r="CM165" s="9"/>
      <c r="CN165" s="9"/>
      <c r="CO165" s="9"/>
      <c r="CP165" s="9"/>
      <c r="CQ165" s="9"/>
      <c r="CR165" s="9"/>
      <c r="CS165" s="9"/>
      <c r="CT165" s="9"/>
      <c r="CU165" s="9"/>
      <c r="CV165" s="9"/>
      <c r="CW165" s="9"/>
      <c r="CX165" s="9"/>
      <c r="CY165" s="9"/>
      <c r="CZ165" s="9"/>
      <c r="DA165" s="9"/>
      <c r="DB165" s="9"/>
      <c r="DC165" s="9"/>
    </row>
    <row r="166" spans="2:107" x14ac:dyDescent="0.3">
      <c r="B166" s="17"/>
      <c r="C166" s="9"/>
      <c r="D166" s="9"/>
      <c r="E166" s="9"/>
      <c r="F166" s="9"/>
      <c r="G166" s="17"/>
      <c r="H166" s="9"/>
      <c r="I166" s="9"/>
      <c r="J166" s="9"/>
      <c r="K166" s="9"/>
      <c r="L166" s="17"/>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9"/>
      <c r="BL166" s="9"/>
      <c r="BM166" s="9"/>
      <c r="BN166" s="9"/>
      <c r="BO166" s="9"/>
      <c r="BP166" s="9"/>
      <c r="BQ166" s="9"/>
      <c r="BR166" s="9"/>
      <c r="BS166" s="9"/>
      <c r="BT166" s="9"/>
      <c r="BU166" s="9"/>
      <c r="BV166" s="9"/>
      <c r="BW166" s="9"/>
      <c r="BX166" s="9"/>
      <c r="BY166" s="9"/>
      <c r="BZ166" s="9"/>
      <c r="CA166" s="9"/>
      <c r="CB166" s="9"/>
      <c r="CC166" s="9"/>
      <c r="CD166" s="9"/>
      <c r="CE166" s="9"/>
      <c r="CF166" s="9"/>
      <c r="CG166" s="9"/>
      <c r="CH166" s="9"/>
      <c r="CI166" s="9"/>
      <c r="CJ166" s="9"/>
      <c r="CK166" s="9"/>
      <c r="CL166" s="9"/>
      <c r="CM166" s="9"/>
      <c r="CN166" s="9"/>
      <c r="CO166" s="9"/>
      <c r="CP166" s="9"/>
      <c r="CQ166" s="9"/>
      <c r="CR166" s="9"/>
      <c r="CS166" s="9"/>
      <c r="CT166" s="9"/>
      <c r="CU166" s="9"/>
      <c r="CV166" s="9"/>
      <c r="CW166" s="9"/>
      <c r="CX166" s="9"/>
      <c r="CY166" s="9"/>
      <c r="CZ166" s="9"/>
      <c r="DA166" s="9"/>
      <c r="DB166" s="9"/>
      <c r="DC166" s="9"/>
    </row>
    <row r="167" spans="2:107" x14ac:dyDescent="0.3">
      <c r="B167" s="17"/>
      <c r="C167" s="9"/>
      <c r="D167" s="9"/>
      <c r="E167" s="9"/>
      <c r="F167" s="9"/>
      <c r="G167" s="17"/>
      <c r="H167" s="9"/>
      <c r="I167" s="9"/>
      <c r="J167" s="9"/>
      <c r="K167" s="9"/>
      <c r="L167" s="17"/>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9"/>
      <c r="BL167" s="9"/>
      <c r="BM167" s="9"/>
      <c r="BN167" s="9"/>
      <c r="BO167" s="9"/>
      <c r="BP167" s="9"/>
      <c r="BQ167" s="9"/>
      <c r="BR167" s="9"/>
      <c r="BS167" s="9"/>
      <c r="BT167" s="9"/>
      <c r="BU167" s="9"/>
      <c r="BV167" s="9"/>
      <c r="BW167" s="9"/>
      <c r="BX167" s="9"/>
      <c r="BY167" s="9"/>
      <c r="BZ167" s="9"/>
      <c r="CA167" s="9"/>
      <c r="CB167" s="9"/>
      <c r="CC167" s="9"/>
      <c r="CD167" s="9"/>
      <c r="CE167" s="9"/>
      <c r="CF167" s="9"/>
      <c r="CG167" s="9"/>
      <c r="CH167" s="9"/>
      <c r="CI167" s="9"/>
      <c r="CJ167" s="9"/>
      <c r="CK167" s="9"/>
      <c r="CL167" s="9"/>
      <c r="CM167" s="9"/>
      <c r="CN167" s="9"/>
      <c r="CO167" s="9"/>
      <c r="CP167" s="9"/>
      <c r="CQ167" s="9"/>
      <c r="CR167" s="9"/>
      <c r="CS167" s="9"/>
      <c r="CT167" s="9"/>
      <c r="CU167" s="9"/>
      <c r="CV167" s="9"/>
      <c r="CW167" s="9"/>
      <c r="CX167" s="9"/>
      <c r="CY167" s="9"/>
      <c r="CZ167" s="9"/>
      <c r="DA167" s="9"/>
      <c r="DB167" s="9"/>
      <c r="DC167" s="9"/>
    </row>
    <row r="168" spans="2:107" x14ac:dyDescent="0.3">
      <c r="B168" s="17"/>
      <c r="C168" s="9"/>
      <c r="D168" s="9"/>
      <c r="E168" s="9"/>
      <c r="F168" s="9"/>
      <c r="G168" s="17"/>
      <c r="H168" s="9"/>
      <c r="I168" s="9"/>
      <c r="J168" s="9"/>
      <c r="K168" s="9"/>
      <c r="L168" s="17"/>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9"/>
      <c r="BL168" s="9"/>
      <c r="BM168" s="9"/>
      <c r="BN168" s="9"/>
      <c r="BO168" s="9"/>
      <c r="BP168" s="9"/>
      <c r="BQ168" s="9"/>
      <c r="BR168" s="9"/>
      <c r="BS168" s="9"/>
      <c r="BT168" s="9"/>
      <c r="BU168" s="9"/>
      <c r="BV168" s="9"/>
      <c r="BW168" s="9"/>
      <c r="BX168" s="9"/>
      <c r="BY168" s="9"/>
      <c r="BZ168" s="9"/>
      <c r="CA168" s="9"/>
      <c r="CB168" s="9"/>
      <c r="CC168" s="9"/>
      <c r="CD168" s="9"/>
      <c r="CE168" s="9"/>
      <c r="CF168" s="9"/>
      <c r="CG168" s="9"/>
      <c r="CH168" s="9"/>
      <c r="CI168" s="9"/>
      <c r="CJ168" s="9"/>
      <c r="CK168" s="9"/>
      <c r="CL168" s="9"/>
      <c r="CM168" s="9"/>
      <c r="CN168" s="9"/>
      <c r="CO168" s="9"/>
      <c r="CP168" s="9"/>
      <c r="CQ168" s="9"/>
      <c r="CR168" s="9"/>
      <c r="CS168" s="9"/>
      <c r="CT168" s="9"/>
      <c r="CU168" s="9"/>
      <c r="CV168" s="9"/>
      <c r="CW168" s="9"/>
      <c r="CX168" s="9"/>
      <c r="CY168" s="9"/>
      <c r="CZ168" s="9"/>
      <c r="DA168" s="9"/>
      <c r="DB168" s="9"/>
      <c r="DC168" s="9"/>
    </row>
    <row r="169" spans="2:107" x14ac:dyDescent="0.3">
      <c r="B169" s="17"/>
      <c r="C169" s="9"/>
      <c r="D169" s="9"/>
      <c r="E169" s="9"/>
      <c r="F169" s="9"/>
      <c r="G169" s="17"/>
      <c r="H169" s="9"/>
      <c r="I169" s="9"/>
      <c r="J169" s="9"/>
      <c r="K169" s="9"/>
      <c r="L169" s="17"/>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9"/>
      <c r="BL169" s="9"/>
      <c r="BM169" s="9"/>
      <c r="BN169" s="9"/>
      <c r="BO169" s="9"/>
      <c r="BP169" s="9"/>
      <c r="BQ169" s="9"/>
      <c r="BR169" s="9"/>
      <c r="BS169" s="9"/>
      <c r="BT169" s="9"/>
      <c r="BU169" s="9"/>
      <c r="BV169" s="9"/>
      <c r="BW169" s="9"/>
      <c r="BX169" s="9"/>
      <c r="BY169" s="9"/>
      <c r="BZ169" s="9"/>
      <c r="CA169" s="9"/>
      <c r="CB169" s="9"/>
      <c r="CC169" s="9"/>
      <c r="CD169" s="9"/>
      <c r="CE169" s="9"/>
      <c r="CF169" s="9"/>
      <c r="CG169" s="9"/>
      <c r="CH169" s="9"/>
      <c r="CI169" s="9"/>
      <c r="CJ169" s="9"/>
      <c r="CK169" s="9"/>
      <c r="CL169" s="9"/>
      <c r="CM169" s="9"/>
      <c r="CN169" s="9"/>
      <c r="CO169" s="9"/>
      <c r="CP169" s="9"/>
      <c r="CQ169" s="9"/>
      <c r="CR169" s="9"/>
      <c r="CS169" s="9"/>
      <c r="CT169" s="9"/>
      <c r="CU169" s="9"/>
      <c r="CV169" s="9"/>
      <c r="CW169" s="9"/>
      <c r="CX169" s="9"/>
      <c r="CY169" s="9"/>
      <c r="CZ169" s="9"/>
      <c r="DA169" s="9"/>
      <c r="DB169" s="9"/>
      <c r="DC169" s="9"/>
    </row>
    <row r="170" spans="2:107" x14ac:dyDescent="0.3">
      <c r="B170" s="17"/>
      <c r="C170" s="9"/>
      <c r="D170" s="9"/>
      <c r="E170" s="9"/>
      <c r="F170" s="9"/>
      <c r="G170" s="17"/>
      <c r="H170" s="9"/>
      <c r="I170" s="9"/>
      <c r="J170" s="9"/>
      <c r="K170" s="9"/>
      <c r="L170" s="17"/>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9"/>
      <c r="BL170" s="9"/>
      <c r="BM170" s="9"/>
      <c r="BN170" s="9"/>
      <c r="BO170" s="9"/>
      <c r="BP170" s="9"/>
      <c r="BQ170" s="9"/>
      <c r="BR170" s="9"/>
      <c r="BS170" s="9"/>
      <c r="BT170" s="9"/>
      <c r="BU170" s="9"/>
      <c r="BV170" s="9"/>
      <c r="BW170" s="9"/>
      <c r="BX170" s="9"/>
      <c r="BY170" s="9"/>
      <c r="BZ170" s="9"/>
      <c r="CA170" s="9"/>
      <c r="CB170" s="9"/>
      <c r="CC170" s="9"/>
      <c r="CD170" s="9"/>
      <c r="CE170" s="9"/>
      <c r="CF170" s="9"/>
      <c r="CG170" s="9"/>
      <c r="CH170" s="9"/>
      <c r="CI170" s="9"/>
      <c r="CJ170" s="9"/>
      <c r="CK170" s="9"/>
      <c r="CL170" s="9"/>
      <c r="CM170" s="9"/>
      <c r="CN170" s="9"/>
      <c r="CO170" s="9"/>
      <c r="CP170" s="9"/>
      <c r="CQ170" s="9"/>
      <c r="CR170" s="9"/>
      <c r="CS170" s="9"/>
      <c r="CT170" s="9"/>
      <c r="CU170" s="9"/>
      <c r="CV170" s="9"/>
      <c r="CW170" s="9"/>
      <c r="CX170" s="9"/>
      <c r="CY170" s="9"/>
      <c r="CZ170" s="9"/>
      <c r="DA170" s="9"/>
      <c r="DB170" s="9"/>
      <c r="DC170" s="9"/>
    </row>
    <row r="171" spans="2:107" x14ac:dyDescent="0.3">
      <c r="B171" s="17"/>
      <c r="C171" s="9"/>
      <c r="D171" s="9"/>
      <c r="E171" s="9"/>
      <c r="F171" s="9"/>
      <c r="G171" s="17"/>
      <c r="H171" s="9"/>
      <c r="I171" s="9"/>
      <c r="J171" s="9"/>
      <c r="K171" s="9"/>
      <c r="L171" s="17"/>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9"/>
      <c r="BL171" s="9"/>
      <c r="BM171" s="9"/>
      <c r="BN171" s="9"/>
      <c r="BO171" s="9"/>
      <c r="BP171" s="9"/>
      <c r="BQ171" s="9"/>
      <c r="BR171" s="9"/>
      <c r="BS171" s="9"/>
      <c r="BT171" s="9"/>
      <c r="BU171" s="9"/>
      <c r="BV171" s="9"/>
      <c r="BW171" s="9"/>
      <c r="BX171" s="9"/>
      <c r="BY171" s="9"/>
      <c r="BZ171" s="9"/>
      <c r="CA171" s="9"/>
      <c r="CB171" s="9"/>
      <c r="CC171" s="9"/>
      <c r="CD171" s="9"/>
      <c r="CE171" s="9"/>
      <c r="CF171" s="9"/>
      <c r="CG171" s="9"/>
      <c r="CH171" s="9"/>
      <c r="CI171" s="9"/>
      <c r="CJ171" s="9"/>
      <c r="CK171" s="9"/>
      <c r="CL171" s="9"/>
      <c r="CM171" s="9"/>
      <c r="CN171" s="9"/>
      <c r="CO171" s="9"/>
      <c r="CP171" s="9"/>
      <c r="CQ171" s="9"/>
      <c r="CR171" s="9"/>
      <c r="CS171" s="9"/>
      <c r="CT171" s="9"/>
      <c r="CU171" s="9"/>
      <c r="CV171" s="9"/>
      <c r="CW171" s="9"/>
      <c r="CX171" s="9"/>
      <c r="CY171" s="9"/>
      <c r="CZ171" s="9"/>
      <c r="DA171" s="9"/>
      <c r="DB171" s="9"/>
      <c r="DC171" s="9"/>
    </row>
    <row r="172" spans="2:107" x14ac:dyDescent="0.3">
      <c r="B172" s="17"/>
      <c r="C172" s="9"/>
      <c r="D172" s="9"/>
      <c r="E172" s="9"/>
      <c r="F172" s="9"/>
      <c r="G172" s="17"/>
      <c r="H172" s="9"/>
      <c r="I172" s="9"/>
      <c r="J172" s="9"/>
      <c r="K172" s="9"/>
      <c r="L172" s="17"/>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9"/>
      <c r="BL172" s="9"/>
      <c r="BM172" s="9"/>
      <c r="BN172" s="9"/>
      <c r="BO172" s="9"/>
      <c r="BP172" s="9"/>
      <c r="BQ172" s="9"/>
      <c r="BR172" s="9"/>
      <c r="BS172" s="9"/>
      <c r="BT172" s="9"/>
      <c r="BU172" s="9"/>
      <c r="BV172" s="9"/>
      <c r="BW172" s="9"/>
      <c r="BX172" s="9"/>
      <c r="BY172" s="9"/>
      <c r="BZ172" s="9"/>
      <c r="CA172" s="9"/>
      <c r="CB172" s="9"/>
      <c r="CC172" s="9"/>
      <c r="CD172" s="9"/>
      <c r="CE172" s="9"/>
      <c r="CF172" s="9"/>
      <c r="CG172" s="9"/>
      <c r="CH172" s="9"/>
      <c r="CI172" s="9"/>
      <c r="CJ172" s="9"/>
      <c r="CK172" s="9"/>
      <c r="CL172" s="9"/>
      <c r="CM172" s="9"/>
      <c r="CN172" s="9"/>
      <c r="CO172" s="9"/>
      <c r="CP172" s="9"/>
      <c r="CQ172" s="9"/>
      <c r="CR172" s="9"/>
      <c r="CS172" s="9"/>
      <c r="CT172" s="9"/>
      <c r="CU172" s="9"/>
      <c r="CV172" s="9"/>
      <c r="CW172" s="9"/>
      <c r="CX172" s="9"/>
      <c r="CY172" s="9"/>
      <c r="CZ172" s="9"/>
      <c r="DA172" s="9"/>
      <c r="DB172" s="9"/>
      <c r="DC172" s="9"/>
    </row>
    <row r="173" spans="2:107" x14ac:dyDescent="0.3">
      <c r="B173" s="17"/>
      <c r="C173" s="9"/>
      <c r="D173" s="9"/>
      <c r="E173" s="9"/>
      <c r="F173" s="9"/>
      <c r="G173" s="17"/>
      <c r="H173" s="9"/>
      <c r="I173" s="9"/>
      <c r="J173" s="9"/>
      <c r="K173" s="9"/>
      <c r="L173" s="17"/>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9"/>
      <c r="BL173" s="9"/>
      <c r="BM173" s="9"/>
      <c r="BN173" s="9"/>
      <c r="BO173" s="9"/>
      <c r="BP173" s="9"/>
      <c r="BQ173" s="9"/>
      <c r="BR173" s="9"/>
      <c r="BS173" s="9"/>
      <c r="BT173" s="9"/>
      <c r="BU173" s="9"/>
      <c r="BV173" s="9"/>
      <c r="BW173" s="9"/>
      <c r="BX173" s="9"/>
      <c r="BY173" s="9"/>
      <c r="BZ173" s="9"/>
      <c r="CA173" s="9"/>
      <c r="CB173" s="9"/>
      <c r="CC173" s="9"/>
      <c r="CD173" s="9"/>
      <c r="CE173" s="9"/>
      <c r="CF173" s="9"/>
      <c r="CG173" s="9"/>
      <c r="CH173" s="9"/>
      <c r="CI173" s="9"/>
      <c r="CJ173" s="9"/>
      <c r="CK173" s="9"/>
      <c r="CL173" s="9"/>
      <c r="CM173" s="9"/>
      <c r="CN173" s="9"/>
      <c r="CO173" s="9"/>
      <c r="CP173" s="9"/>
      <c r="CQ173" s="9"/>
      <c r="CR173" s="9"/>
      <c r="CS173" s="9"/>
      <c r="CT173" s="9"/>
      <c r="CU173" s="9"/>
      <c r="CV173" s="9"/>
      <c r="CW173" s="9"/>
      <c r="CX173" s="9"/>
      <c r="CY173" s="9"/>
      <c r="CZ173" s="9"/>
      <c r="DA173" s="9"/>
      <c r="DB173" s="9"/>
      <c r="DC173" s="9"/>
    </row>
    <row r="174" spans="2:107" x14ac:dyDescent="0.3">
      <c r="B174" s="17"/>
      <c r="C174" s="9"/>
      <c r="D174" s="9"/>
      <c r="E174" s="9"/>
      <c r="F174" s="9"/>
      <c r="G174" s="17"/>
      <c r="H174" s="9"/>
      <c r="I174" s="9"/>
      <c r="J174" s="9"/>
      <c r="K174" s="9"/>
      <c r="L174" s="17"/>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9"/>
      <c r="BL174" s="9"/>
      <c r="BM174" s="9"/>
      <c r="BN174" s="9"/>
      <c r="BO174" s="9"/>
      <c r="BP174" s="9"/>
      <c r="BQ174" s="9"/>
      <c r="BR174" s="9"/>
      <c r="BS174" s="9"/>
      <c r="BT174" s="9"/>
      <c r="BU174" s="9"/>
      <c r="BV174" s="9"/>
      <c r="BW174" s="9"/>
      <c r="BX174" s="9"/>
      <c r="BY174" s="9"/>
      <c r="BZ174" s="9"/>
      <c r="CA174" s="9"/>
      <c r="CB174" s="9"/>
      <c r="CC174" s="9"/>
      <c r="CD174" s="9"/>
      <c r="CE174" s="9"/>
      <c r="CF174" s="9"/>
      <c r="CG174" s="9"/>
      <c r="CH174" s="9"/>
      <c r="CI174" s="9"/>
      <c r="CJ174" s="9"/>
      <c r="CK174" s="9"/>
      <c r="CL174" s="9"/>
      <c r="CM174" s="9"/>
      <c r="CN174" s="9"/>
      <c r="CO174" s="9"/>
      <c r="CP174" s="9"/>
      <c r="CQ174" s="9"/>
      <c r="CR174" s="9"/>
      <c r="CS174" s="9"/>
      <c r="CT174" s="9"/>
      <c r="CU174" s="9"/>
      <c r="CV174" s="9"/>
      <c r="CW174" s="9"/>
      <c r="CX174" s="9"/>
      <c r="CY174" s="9"/>
      <c r="CZ174" s="9"/>
      <c r="DA174" s="9"/>
      <c r="DB174" s="9"/>
      <c r="DC174" s="9"/>
    </row>
    <row r="175" spans="2:107" x14ac:dyDescent="0.3">
      <c r="B175" s="17"/>
      <c r="C175" s="9"/>
      <c r="D175" s="9"/>
      <c r="E175" s="9"/>
      <c r="F175" s="9"/>
      <c r="G175" s="17"/>
      <c r="H175" s="9"/>
      <c r="I175" s="9"/>
      <c r="J175" s="9"/>
      <c r="K175" s="9"/>
      <c r="L175" s="17"/>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9"/>
      <c r="BL175" s="9"/>
      <c r="BM175" s="9"/>
      <c r="BN175" s="9"/>
      <c r="BO175" s="9"/>
      <c r="BP175" s="9"/>
      <c r="BQ175" s="9"/>
      <c r="BR175" s="9"/>
      <c r="BS175" s="9"/>
      <c r="BT175" s="9"/>
      <c r="BU175" s="9"/>
      <c r="BV175" s="9"/>
      <c r="BW175" s="9"/>
      <c r="BX175" s="9"/>
      <c r="BY175" s="9"/>
      <c r="BZ175" s="9"/>
      <c r="CA175" s="9"/>
      <c r="CB175" s="9"/>
      <c r="CC175" s="9"/>
      <c r="CD175" s="9"/>
      <c r="CE175" s="9"/>
      <c r="CF175" s="9"/>
      <c r="CG175" s="9"/>
      <c r="CH175" s="9"/>
      <c r="CI175" s="9"/>
      <c r="CJ175" s="9"/>
      <c r="CK175" s="9"/>
      <c r="CL175" s="9"/>
      <c r="CM175" s="9"/>
      <c r="CN175" s="9"/>
      <c r="CO175" s="9"/>
      <c r="CP175" s="9"/>
      <c r="CQ175" s="9"/>
      <c r="CR175" s="9"/>
      <c r="CS175" s="9"/>
      <c r="CT175" s="9"/>
      <c r="CU175" s="9"/>
      <c r="CV175" s="9"/>
      <c r="CW175" s="9"/>
      <c r="CX175" s="9"/>
      <c r="CY175" s="9"/>
      <c r="CZ175" s="9"/>
      <c r="DA175" s="9"/>
      <c r="DB175" s="9"/>
      <c r="DC175" s="9"/>
    </row>
    <row r="176" spans="2:107" x14ac:dyDescent="0.3">
      <c r="B176" s="17"/>
      <c r="C176" s="9"/>
      <c r="D176" s="9"/>
      <c r="E176" s="9"/>
      <c r="F176" s="9"/>
      <c r="G176" s="17"/>
      <c r="H176" s="9"/>
      <c r="I176" s="9"/>
      <c r="J176" s="9"/>
      <c r="K176" s="9"/>
      <c r="L176" s="17"/>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9"/>
      <c r="BL176" s="9"/>
      <c r="BM176" s="9"/>
      <c r="BN176" s="9"/>
      <c r="BO176" s="9"/>
      <c r="BP176" s="9"/>
      <c r="BQ176" s="9"/>
      <c r="BR176" s="9"/>
      <c r="BS176" s="9"/>
      <c r="BT176" s="9"/>
      <c r="BU176" s="9"/>
      <c r="BV176" s="9"/>
      <c r="BW176" s="9"/>
      <c r="BX176" s="9"/>
      <c r="BY176" s="9"/>
      <c r="BZ176" s="9"/>
      <c r="CA176" s="9"/>
      <c r="CB176" s="9"/>
      <c r="CC176" s="9"/>
      <c r="CD176" s="9"/>
      <c r="CE176" s="9"/>
      <c r="CF176" s="9"/>
      <c r="CG176" s="9"/>
      <c r="CH176" s="9"/>
      <c r="CI176" s="9"/>
      <c r="CJ176" s="9"/>
      <c r="CK176" s="9"/>
      <c r="CL176" s="9"/>
      <c r="CM176" s="9"/>
      <c r="CN176" s="9"/>
      <c r="CO176" s="9"/>
      <c r="CP176" s="9"/>
      <c r="CQ176" s="9"/>
      <c r="CR176" s="9"/>
      <c r="CS176" s="9"/>
      <c r="CT176" s="9"/>
      <c r="CU176" s="9"/>
      <c r="CV176" s="9"/>
      <c r="CW176" s="9"/>
      <c r="CX176" s="9"/>
      <c r="CY176" s="9"/>
      <c r="CZ176" s="9"/>
      <c r="DA176" s="9"/>
      <c r="DB176" s="9"/>
      <c r="DC176" s="9"/>
    </row>
    <row r="177" spans="2:107" x14ac:dyDescent="0.3">
      <c r="B177" s="17"/>
      <c r="C177" s="9"/>
      <c r="D177" s="9"/>
      <c r="E177" s="9"/>
      <c r="F177" s="9"/>
      <c r="G177" s="17"/>
      <c r="H177" s="9"/>
      <c r="I177" s="9"/>
      <c r="J177" s="9"/>
      <c r="K177" s="9"/>
      <c r="L177" s="17"/>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9"/>
      <c r="BL177" s="9"/>
      <c r="BM177" s="9"/>
      <c r="BN177" s="9"/>
      <c r="BO177" s="9"/>
      <c r="BP177" s="9"/>
      <c r="BQ177" s="9"/>
      <c r="BR177" s="9"/>
      <c r="BS177" s="9"/>
      <c r="BT177" s="9"/>
      <c r="BU177" s="9"/>
      <c r="BV177" s="9"/>
      <c r="BW177" s="9"/>
      <c r="BX177" s="9"/>
      <c r="BY177" s="9"/>
      <c r="BZ177" s="9"/>
      <c r="CA177" s="9"/>
      <c r="CB177" s="9"/>
      <c r="CC177" s="9"/>
      <c r="CD177" s="9"/>
      <c r="CE177" s="9"/>
      <c r="CF177" s="9"/>
      <c r="CG177" s="9"/>
      <c r="CH177" s="9"/>
      <c r="CI177" s="9"/>
      <c r="CJ177" s="9"/>
      <c r="CK177" s="9"/>
      <c r="CL177" s="9"/>
      <c r="CM177" s="9"/>
      <c r="CN177" s="9"/>
      <c r="CO177" s="9"/>
      <c r="CP177" s="9"/>
      <c r="CQ177" s="9"/>
      <c r="CR177" s="9"/>
      <c r="CS177" s="9"/>
      <c r="CT177" s="9"/>
      <c r="CU177" s="9"/>
      <c r="CV177" s="9"/>
      <c r="CW177" s="9"/>
      <c r="CX177" s="9"/>
      <c r="CY177" s="9"/>
      <c r="CZ177" s="9"/>
      <c r="DA177" s="9"/>
      <c r="DB177" s="9"/>
      <c r="DC177" s="9"/>
    </row>
    <row r="178" spans="2:107" x14ac:dyDescent="0.3">
      <c r="B178" s="17"/>
      <c r="C178" s="9"/>
      <c r="D178" s="9"/>
      <c r="E178" s="9"/>
      <c r="F178" s="9"/>
      <c r="G178" s="17"/>
      <c r="H178" s="9"/>
      <c r="I178" s="9"/>
      <c r="J178" s="9"/>
      <c r="K178" s="9"/>
      <c r="L178" s="17"/>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9"/>
      <c r="BL178" s="9"/>
      <c r="BM178" s="9"/>
      <c r="BN178" s="9"/>
      <c r="BO178" s="9"/>
      <c r="BP178" s="9"/>
      <c r="BQ178" s="9"/>
      <c r="BR178" s="9"/>
      <c r="BS178" s="9"/>
      <c r="BT178" s="9"/>
      <c r="BU178" s="9"/>
      <c r="BV178" s="9"/>
      <c r="BW178" s="9"/>
      <c r="BX178" s="9"/>
      <c r="BY178" s="9"/>
      <c r="BZ178" s="9"/>
      <c r="CA178" s="9"/>
      <c r="CB178" s="9"/>
      <c r="CC178" s="9"/>
      <c r="CD178" s="9"/>
      <c r="CE178" s="9"/>
      <c r="CF178" s="9"/>
      <c r="CG178" s="9"/>
      <c r="CH178" s="9"/>
      <c r="CI178" s="9"/>
      <c r="CJ178" s="9"/>
      <c r="CK178" s="9"/>
      <c r="CL178" s="9"/>
      <c r="CM178" s="9"/>
      <c r="CN178" s="9"/>
      <c r="CO178" s="9"/>
      <c r="CP178" s="9"/>
      <c r="CQ178" s="9"/>
      <c r="CR178" s="9"/>
      <c r="CS178" s="9"/>
      <c r="CT178" s="9"/>
      <c r="CU178" s="9"/>
      <c r="CV178" s="9"/>
      <c r="CW178" s="9"/>
      <c r="CX178" s="9"/>
      <c r="CY178" s="9"/>
      <c r="CZ178" s="9"/>
      <c r="DA178" s="9"/>
      <c r="DB178" s="9"/>
      <c r="DC178" s="9"/>
    </row>
    <row r="179" spans="2:107" x14ac:dyDescent="0.3">
      <c r="B179" s="17"/>
      <c r="C179" s="9"/>
      <c r="D179" s="9"/>
      <c r="E179" s="9"/>
      <c r="F179" s="9"/>
      <c r="G179" s="17"/>
      <c r="H179" s="9"/>
      <c r="I179" s="9"/>
      <c r="J179" s="9"/>
      <c r="K179" s="9"/>
      <c r="L179" s="17"/>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9"/>
      <c r="BL179" s="9"/>
      <c r="BM179" s="9"/>
      <c r="BN179" s="9"/>
      <c r="BO179" s="9"/>
      <c r="BP179" s="9"/>
      <c r="BQ179" s="9"/>
      <c r="BR179" s="9"/>
      <c r="BS179" s="9"/>
      <c r="BT179" s="9"/>
      <c r="BU179" s="9"/>
      <c r="BV179" s="9"/>
      <c r="BW179" s="9"/>
      <c r="BX179" s="9"/>
      <c r="BY179" s="9"/>
      <c r="BZ179" s="9"/>
      <c r="CA179" s="9"/>
      <c r="CB179" s="9"/>
      <c r="CC179" s="9"/>
      <c r="CD179" s="9"/>
      <c r="CE179" s="9"/>
      <c r="CF179" s="9"/>
      <c r="CG179" s="9"/>
      <c r="CH179" s="9"/>
      <c r="CI179" s="9"/>
      <c r="CJ179" s="9"/>
      <c r="CK179" s="9"/>
      <c r="CL179" s="9"/>
      <c r="CM179" s="9"/>
      <c r="CN179" s="9"/>
      <c r="CO179" s="9"/>
      <c r="CP179" s="9"/>
      <c r="CQ179" s="9"/>
      <c r="CR179" s="9"/>
      <c r="CS179" s="9"/>
      <c r="CT179" s="9"/>
      <c r="CU179" s="9"/>
      <c r="CV179" s="9"/>
      <c r="CW179" s="9"/>
      <c r="CX179" s="9"/>
      <c r="CY179" s="9"/>
      <c r="CZ179" s="9"/>
      <c r="DA179" s="9"/>
      <c r="DB179" s="9"/>
      <c r="DC179" s="9"/>
    </row>
    <row r="180" spans="2:107" x14ac:dyDescent="0.3">
      <c r="B180" s="17"/>
      <c r="C180" s="9"/>
      <c r="D180" s="9"/>
      <c r="E180" s="9"/>
      <c r="F180" s="9"/>
      <c r="G180" s="17"/>
      <c r="H180" s="9"/>
      <c r="I180" s="9"/>
      <c r="J180" s="9"/>
      <c r="K180" s="9"/>
      <c r="L180" s="17"/>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9"/>
      <c r="BL180" s="9"/>
      <c r="BM180" s="9"/>
      <c r="BN180" s="9"/>
      <c r="BO180" s="9"/>
      <c r="BP180" s="9"/>
      <c r="BQ180" s="9"/>
      <c r="BR180" s="9"/>
      <c r="BS180" s="9"/>
      <c r="BT180" s="9"/>
      <c r="BU180" s="9"/>
      <c r="BV180" s="9"/>
      <c r="BW180" s="9"/>
      <c r="BX180" s="9"/>
      <c r="BY180" s="9"/>
      <c r="BZ180" s="9"/>
      <c r="CA180" s="9"/>
      <c r="CB180" s="9"/>
      <c r="CC180" s="9"/>
      <c r="CD180" s="9"/>
      <c r="CE180" s="9"/>
      <c r="CF180" s="9"/>
      <c r="CG180" s="9"/>
      <c r="CH180" s="9"/>
      <c r="CI180" s="9"/>
      <c r="CJ180" s="9"/>
      <c r="CK180" s="9"/>
      <c r="CL180" s="9"/>
      <c r="CM180" s="9"/>
      <c r="CN180" s="9"/>
      <c r="CO180" s="9"/>
      <c r="CP180" s="9"/>
      <c r="CQ180" s="9"/>
      <c r="CR180" s="9"/>
      <c r="CS180" s="9"/>
      <c r="CT180" s="9"/>
      <c r="CU180" s="9"/>
      <c r="CV180" s="9"/>
      <c r="CW180" s="9"/>
      <c r="CX180" s="9"/>
      <c r="CY180" s="9"/>
      <c r="CZ180" s="9"/>
      <c r="DA180" s="9"/>
      <c r="DB180" s="9"/>
      <c r="DC180" s="9"/>
    </row>
    <row r="181" spans="2:107" x14ac:dyDescent="0.3">
      <c r="B181" s="17"/>
      <c r="C181" s="9"/>
      <c r="D181" s="9"/>
      <c r="E181" s="9"/>
      <c r="F181" s="9"/>
      <c r="G181" s="17"/>
      <c r="H181" s="9"/>
      <c r="I181" s="9"/>
      <c r="J181" s="9"/>
      <c r="K181" s="9"/>
      <c r="L181" s="17"/>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9"/>
      <c r="BL181" s="9"/>
      <c r="BM181" s="9"/>
      <c r="BN181" s="9"/>
      <c r="BO181" s="9"/>
      <c r="BP181" s="9"/>
      <c r="BQ181" s="9"/>
      <c r="BR181" s="9"/>
      <c r="BS181" s="9"/>
      <c r="BT181" s="9"/>
      <c r="BU181" s="9"/>
      <c r="BV181" s="9"/>
      <c r="BW181" s="9"/>
      <c r="BX181" s="9"/>
      <c r="BY181" s="9"/>
      <c r="BZ181" s="9"/>
      <c r="CA181" s="9"/>
      <c r="CB181" s="9"/>
      <c r="CC181" s="9"/>
      <c r="CD181" s="9"/>
      <c r="CE181" s="9"/>
      <c r="CF181" s="9"/>
      <c r="CG181" s="9"/>
      <c r="CH181" s="9"/>
      <c r="CI181" s="9"/>
      <c r="CJ181" s="9"/>
      <c r="CK181" s="9"/>
      <c r="CL181" s="9"/>
      <c r="CM181" s="9"/>
      <c r="CN181" s="9"/>
      <c r="CO181" s="9"/>
      <c r="CP181" s="9"/>
      <c r="CQ181" s="9"/>
      <c r="CR181" s="9"/>
      <c r="CS181" s="9"/>
      <c r="CT181" s="9"/>
      <c r="CU181" s="9"/>
      <c r="CV181" s="9"/>
      <c r="CW181" s="9"/>
      <c r="CX181" s="9"/>
      <c r="CY181" s="9"/>
      <c r="CZ181" s="9"/>
      <c r="DA181" s="9"/>
      <c r="DB181" s="9"/>
      <c r="DC181" s="9"/>
    </row>
    <row r="182" spans="2:107" x14ac:dyDescent="0.3">
      <c r="B182" s="17"/>
      <c r="C182" s="9"/>
      <c r="D182" s="9"/>
      <c r="E182" s="9"/>
      <c r="F182" s="9"/>
      <c r="G182" s="17"/>
      <c r="H182" s="9"/>
      <c r="I182" s="9"/>
      <c r="J182" s="9"/>
      <c r="K182" s="9"/>
      <c r="L182" s="17"/>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9"/>
      <c r="BL182" s="9"/>
      <c r="BM182" s="9"/>
      <c r="BN182" s="9"/>
      <c r="BO182" s="9"/>
      <c r="BP182" s="9"/>
      <c r="BQ182" s="9"/>
      <c r="BR182" s="9"/>
      <c r="BS182" s="9"/>
      <c r="BT182" s="9"/>
      <c r="BU182" s="9"/>
      <c r="BV182" s="9"/>
      <c r="BW182" s="9"/>
      <c r="BX182" s="9"/>
      <c r="BY182" s="9"/>
      <c r="BZ182" s="9"/>
      <c r="CA182" s="9"/>
      <c r="CB182" s="9"/>
      <c r="CC182" s="9"/>
      <c r="CD182" s="9"/>
      <c r="CE182" s="9"/>
      <c r="CF182" s="9"/>
      <c r="CG182" s="9"/>
      <c r="CH182" s="9"/>
      <c r="CI182" s="9"/>
      <c r="CJ182" s="9"/>
      <c r="CK182" s="9"/>
      <c r="CL182" s="9"/>
      <c r="CM182" s="9"/>
      <c r="CN182" s="9"/>
      <c r="CO182" s="9"/>
      <c r="CP182" s="9"/>
      <c r="CQ182" s="9"/>
      <c r="CR182" s="9"/>
      <c r="CS182" s="9"/>
      <c r="CT182" s="9"/>
      <c r="CU182" s="9"/>
      <c r="CV182" s="9"/>
      <c r="CW182" s="9"/>
      <c r="CX182" s="9"/>
      <c r="CY182" s="9"/>
      <c r="CZ182" s="9"/>
      <c r="DA182" s="9"/>
      <c r="DB182" s="9"/>
      <c r="DC182" s="9"/>
    </row>
    <row r="183" spans="2:107" x14ac:dyDescent="0.3">
      <c r="B183" s="17"/>
      <c r="C183" s="9"/>
      <c r="D183" s="9"/>
      <c r="E183" s="9"/>
      <c r="F183" s="9"/>
      <c r="G183" s="17"/>
      <c r="H183" s="9"/>
      <c r="I183" s="9"/>
      <c r="J183" s="9"/>
      <c r="K183" s="9"/>
      <c r="L183" s="17"/>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9"/>
      <c r="BL183" s="9"/>
      <c r="BM183" s="9"/>
      <c r="BN183" s="9"/>
      <c r="BO183" s="9"/>
      <c r="BP183" s="9"/>
      <c r="BQ183" s="9"/>
      <c r="BR183" s="9"/>
      <c r="BS183" s="9"/>
      <c r="BT183" s="9"/>
      <c r="BU183" s="9"/>
      <c r="BV183" s="9"/>
      <c r="BW183" s="9"/>
      <c r="BX183" s="9"/>
      <c r="BY183" s="9"/>
      <c r="BZ183" s="9"/>
      <c r="CA183" s="9"/>
      <c r="CB183" s="9"/>
      <c r="CC183" s="9"/>
      <c r="CD183" s="9"/>
      <c r="CE183" s="9"/>
      <c r="CF183" s="9"/>
      <c r="CG183" s="9"/>
      <c r="CH183" s="9"/>
      <c r="CI183" s="9"/>
      <c r="CJ183" s="9"/>
      <c r="CK183" s="9"/>
      <c r="CL183" s="9"/>
      <c r="CM183" s="9"/>
      <c r="CN183" s="9"/>
      <c r="CO183" s="9"/>
      <c r="CP183" s="9"/>
      <c r="CQ183" s="9"/>
      <c r="CR183" s="9"/>
      <c r="CS183" s="9"/>
      <c r="CT183" s="9"/>
      <c r="CU183" s="9"/>
      <c r="CV183" s="9"/>
      <c r="CW183" s="9"/>
      <c r="CX183" s="9"/>
      <c r="CY183" s="9"/>
      <c r="CZ183" s="9"/>
      <c r="DA183" s="9"/>
      <c r="DB183" s="9"/>
      <c r="DC183" s="9"/>
    </row>
    <row r="184" spans="2:107" x14ac:dyDescent="0.3">
      <c r="B184" s="17"/>
      <c r="C184" s="9"/>
      <c r="D184" s="9"/>
      <c r="E184" s="9"/>
      <c r="F184" s="9"/>
      <c r="G184" s="17"/>
      <c r="H184" s="9"/>
      <c r="I184" s="9"/>
      <c r="J184" s="9"/>
      <c r="K184" s="9"/>
      <c r="L184" s="17"/>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9"/>
      <c r="BL184" s="9"/>
      <c r="BM184" s="9"/>
      <c r="BN184" s="9"/>
      <c r="BO184" s="9"/>
      <c r="BP184" s="9"/>
      <c r="BQ184" s="9"/>
      <c r="BR184" s="9"/>
      <c r="BS184" s="9"/>
      <c r="BT184" s="9"/>
      <c r="BU184" s="9"/>
      <c r="BV184" s="9"/>
      <c r="BW184" s="9"/>
      <c r="BX184" s="9"/>
      <c r="BY184" s="9"/>
      <c r="BZ184" s="9"/>
      <c r="CA184" s="9"/>
      <c r="CB184" s="9"/>
      <c r="CC184" s="9"/>
      <c r="CD184" s="9"/>
      <c r="CE184" s="9"/>
      <c r="CF184" s="9"/>
      <c r="CG184" s="9"/>
      <c r="CH184" s="9"/>
      <c r="CI184" s="9"/>
      <c r="CJ184" s="9"/>
      <c r="CK184" s="9"/>
      <c r="CL184" s="9"/>
      <c r="CM184" s="9"/>
      <c r="CN184" s="9"/>
      <c r="CO184" s="9"/>
      <c r="CP184" s="9"/>
      <c r="CQ184" s="9"/>
      <c r="CR184" s="9"/>
      <c r="CS184" s="9"/>
      <c r="CT184" s="9"/>
      <c r="CU184" s="9"/>
      <c r="CV184" s="9"/>
      <c r="CW184" s="9"/>
      <c r="CX184" s="9"/>
      <c r="CY184" s="9"/>
      <c r="CZ184" s="9"/>
      <c r="DA184" s="9"/>
      <c r="DB184" s="9"/>
      <c r="DC184" s="9"/>
    </row>
    <row r="185" spans="2:107" x14ac:dyDescent="0.3">
      <c r="B185" s="17"/>
      <c r="C185" s="9"/>
      <c r="D185" s="9"/>
      <c r="E185" s="9"/>
      <c r="F185" s="9"/>
      <c r="G185" s="17"/>
      <c r="H185" s="9"/>
      <c r="I185" s="9"/>
      <c r="J185" s="9"/>
      <c r="K185" s="9"/>
      <c r="L185" s="17"/>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9"/>
      <c r="BL185" s="9"/>
      <c r="BM185" s="9"/>
      <c r="BN185" s="9"/>
      <c r="BO185" s="9"/>
      <c r="BP185" s="9"/>
      <c r="BQ185" s="9"/>
      <c r="BR185" s="9"/>
      <c r="BS185" s="9"/>
      <c r="BT185" s="9"/>
      <c r="BU185" s="9"/>
      <c r="BV185" s="9"/>
      <c r="BW185" s="9"/>
      <c r="BX185" s="9"/>
      <c r="BY185" s="9"/>
      <c r="BZ185" s="9"/>
      <c r="CA185" s="9"/>
      <c r="CB185" s="9"/>
      <c r="CC185" s="9"/>
      <c r="CD185" s="9"/>
      <c r="CE185" s="9"/>
      <c r="CF185" s="9"/>
      <c r="CG185" s="9"/>
      <c r="CH185" s="9"/>
      <c r="CI185" s="9"/>
      <c r="CJ185" s="9"/>
      <c r="CK185" s="9"/>
      <c r="CL185" s="9"/>
      <c r="CM185" s="9"/>
      <c r="CN185" s="9"/>
      <c r="CO185" s="9"/>
      <c r="CP185" s="9"/>
      <c r="CQ185" s="9"/>
      <c r="CR185" s="9"/>
      <c r="CS185" s="9"/>
      <c r="CT185" s="9"/>
      <c r="CU185" s="9"/>
      <c r="CV185" s="9"/>
      <c r="CW185" s="9"/>
      <c r="CX185" s="9"/>
      <c r="CY185" s="9"/>
      <c r="CZ185" s="9"/>
      <c r="DA185" s="9"/>
      <c r="DB185" s="9"/>
      <c r="DC185" s="9"/>
    </row>
    <row r="186" spans="2:107" x14ac:dyDescent="0.3">
      <c r="B186" s="17"/>
      <c r="C186" s="9"/>
      <c r="D186" s="9"/>
      <c r="E186" s="9"/>
      <c r="F186" s="9"/>
      <c r="G186" s="17"/>
      <c r="H186" s="9"/>
      <c r="I186" s="9"/>
      <c r="J186" s="9"/>
      <c r="K186" s="9"/>
      <c r="L186" s="17"/>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9"/>
      <c r="BL186" s="9"/>
      <c r="BM186" s="9"/>
      <c r="BN186" s="9"/>
      <c r="BO186" s="9"/>
      <c r="BP186" s="9"/>
      <c r="BQ186" s="9"/>
      <c r="BR186" s="9"/>
      <c r="BS186" s="9"/>
      <c r="BT186" s="9"/>
      <c r="BU186" s="9"/>
      <c r="BV186" s="9"/>
      <c r="BW186" s="9"/>
      <c r="BX186" s="9"/>
      <c r="BY186" s="9"/>
      <c r="BZ186" s="9"/>
      <c r="CA186" s="9"/>
      <c r="CB186" s="9"/>
      <c r="CC186" s="9"/>
      <c r="CD186" s="9"/>
      <c r="CE186" s="9"/>
      <c r="CF186" s="9"/>
      <c r="CG186" s="9"/>
      <c r="CH186" s="9"/>
      <c r="CI186" s="9"/>
      <c r="CJ186" s="9"/>
      <c r="CK186" s="9"/>
      <c r="CL186" s="9"/>
      <c r="CM186" s="9"/>
      <c r="CN186" s="9"/>
      <c r="CO186" s="9"/>
      <c r="CP186" s="9"/>
      <c r="CQ186" s="9"/>
      <c r="CR186" s="9"/>
      <c r="CS186" s="9"/>
      <c r="CT186" s="9"/>
      <c r="CU186" s="9"/>
      <c r="CV186" s="9"/>
      <c r="CW186" s="9"/>
      <c r="CX186" s="9"/>
      <c r="CY186" s="9"/>
      <c r="CZ186" s="9"/>
      <c r="DA186" s="9"/>
      <c r="DB186" s="9"/>
      <c r="DC186" s="9"/>
    </row>
    <row r="187" spans="2:107" x14ac:dyDescent="0.3">
      <c r="B187" s="17"/>
      <c r="C187" s="9"/>
      <c r="D187" s="9"/>
      <c r="E187" s="9"/>
      <c r="F187" s="9"/>
      <c r="G187" s="17"/>
      <c r="H187" s="9"/>
      <c r="I187" s="9"/>
      <c r="J187" s="9"/>
      <c r="K187" s="9"/>
      <c r="L187" s="17"/>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9"/>
      <c r="BL187" s="9"/>
      <c r="BM187" s="9"/>
      <c r="BN187" s="9"/>
      <c r="BO187" s="9"/>
      <c r="BP187" s="9"/>
      <c r="BQ187" s="9"/>
      <c r="BR187" s="9"/>
      <c r="BS187" s="9"/>
      <c r="BT187" s="9"/>
      <c r="BU187" s="9"/>
      <c r="BV187" s="9"/>
      <c r="BW187" s="9"/>
      <c r="BX187" s="9"/>
      <c r="BY187" s="9"/>
      <c r="BZ187" s="9"/>
      <c r="CA187" s="9"/>
      <c r="CB187" s="9"/>
      <c r="CC187" s="9"/>
      <c r="CD187" s="9"/>
      <c r="CE187" s="9"/>
      <c r="CF187" s="9"/>
      <c r="CG187" s="9"/>
      <c r="CH187" s="9"/>
      <c r="CI187" s="9"/>
      <c r="CJ187" s="9"/>
      <c r="CK187" s="9"/>
      <c r="CL187" s="9"/>
      <c r="CM187" s="9"/>
      <c r="CN187" s="9"/>
      <c r="CO187" s="9"/>
      <c r="CP187" s="9"/>
      <c r="CQ187" s="9"/>
      <c r="CR187" s="9"/>
      <c r="CS187" s="9"/>
      <c r="CT187" s="9"/>
      <c r="CU187" s="9"/>
      <c r="CV187" s="9"/>
      <c r="CW187" s="9"/>
      <c r="CX187" s="9"/>
      <c r="CY187" s="9"/>
      <c r="CZ187" s="9"/>
      <c r="DA187" s="9"/>
      <c r="DB187" s="9"/>
      <c r="DC187" s="9"/>
    </row>
    <row r="188" spans="2:107" x14ac:dyDescent="0.3">
      <c r="B188" s="17"/>
      <c r="C188" s="9"/>
      <c r="D188" s="9"/>
      <c r="E188" s="9"/>
      <c r="F188" s="9"/>
      <c r="G188" s="17"/>
      <c r="H188" s="9"/>
      <c r="I188" s="9"/>
      <c r="J188" s="9"/>
      <c r="K188" s="9"/>
      <c r="L188" s="17"/>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9"/>
      <c r="BL188" s="9"/>
      <c r="BM188" s="9"/>
      <c r="BN188" s="9"/>
      <c r="BO188" s="9"/>
      <c r="BP188" s="9"/>
      <c r="BQ188" s="9"/>
      <c r="BR188" s="9"/>
      <c r="BS188" s="9"/>
      <c r="BT188" s="9"/>
      <c r="BU188" s="9"/>
      <c r="BV188" s="9"/>
      <c r="BW188" s="9"/>
      <c r="BX188" s="9"/>
      <c r="BY188" s="9"/>
      <c r="BZ188" s="9"/>
      <c r="CA188" s="9"/>
      <c r="CB188" s="9"/>
      <c r="CC188" s="9"/>
      <c r="CD188" s="9"/>
      <c r="CE188" s="9"/>
      <c r="CF188" s="9"/>
      <c r="CG188" s="9"/>
      <c r="CH188" s="9"/>
      <c r="CI188" s="9"/>
      <c r="CJ188" s="9"/>
      <c r="CK188" s="9"/>
      <c r="CL188" s="9"/>
      <c r="CM188" s="9"/>
      <c r="CN188" s="9"/>
      <c r="CO188" s="9"/>
      <c r="CP188" s="9"/>
      <c r="CQ188" s="9"/>
      <c r="CR188" s="9"/>
      <c r="CS188" s="9"/>
      <c r="CT188" s="9"/>
      <c r="CU188" s="9"/>
      <c r="CV188" s="9"/>
      <c r="CW188" s="9"/>
      <c r="CX188" s="9"/>
      <c r="CY188" s="9"/>
      <c r="CZ188" s="9"/>
      <c r="DA188" s="9"/>
      <c r="DB188" s="9"/>
      <c r="DC188" s="9"/>
    </row>
    <row r="189" spans="2:107" x14ac:dyDescent="0.3">
      <c r="B189" s="17"/>
      <c r="C189" s="9"/>
      <c r="D189" s="9"/>
      <c r="E189" s="9"/>
      <c r="F189" s="9"/>
      <c r="G189" s="17"/>
      <c r="H189" s="9"/>
      <c r="I189" s="9"/>
      <c r="J189" s="9"/>
      <c r="K189" s="9"/>
      <c r="L189" s="17"/>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9"/>
      <c r="BL189" s="9"/>
      <c r="BM189" s="9"/>
      <c r="BN189" s="9"/>
      <c r="BO189" s="9"/>
      <c r="BP189" s="9"/>
      <c r="BQ189" s="9"/>
      <c r="BR189" s="9"/>
      <c r="BS189" s="9"/>
      <c r="BT189" s="9"/>
      <c r="BU189" s="9"/>
      <c r="BV189" s="9"/>
      <c r="BW189" s="9"/>
      <c r="BX189" s="9"/>
      <c r="BY189" s="9"/>
      <c r="BZ189" s="9"/>
      <c r="CA189" s="9"/>
      <c r="CB189" s="9"/>
      <c r="CC189" s="9"/>
      <c r="CD189" s="9"/>
      <c r="CE189" s="9"/>
      <c r="CF189" s="9"/>
      <c r="CG189" s="9"/>
      <c r="CH189" s="9"/>
      <c r="CI189" s="9"/>
      <c r="CJ189" s="9"/>
      <c r="CK189" s="9"/>
      <c r="CL189" s="9"/>
      <c r="CM189" s="9"/>
      <c r="CN189" s="9"/>
      <c r="CO189" s="9"/>
      <c r="CP189" s="9"/>
      <c r="CQ189" s="9"/>
      <c r="CR189" s="9"/>
      <c r="CS189" s="9"/>
      <c r="CT189" s="9"/>
      <c r="CU189" s="9"/>
      <c r="CV189" s="9"/>
      <c r="CW189" s="9"/>
      <c r="CX189" s="9"/>
      <c r="CY189" s="9"/>
      <c r="CZ189" s="9"/>
      <c r="DA189" s="9"/>
      <c r="DB189" s="9"/>
      <c r="DC189" s="9"/>
    </row>
    <row r="190" spans="2:107" x14ac:dyDescent="0.3">
      <c r="B190" s="17"/>
      <c r="C190" s="9"/>
      <c r="D190" s="9"/>
      <c r="E190" s="9"/>
      <c r="F190" s="9"/>
      <c r="G190" s="17"/>
      <c r="H190" s="9"/>
      <c r="I190" s="9"/>
      <c r="J190" s="9"/>
      <c r="K190" s="9"/>
      <c r="L190" s="17"/>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9"/>
      <c r="BL190" s="9"/>
      <c r="BM190" s="9"/>
      <c r="BN190" s="9"/>
      <c r="BO190" s="9"/>
      <c r="BP190" s="9"/>
      <c r="BQ190" s="9"/>
      <c r="BR190" s="9"/>
      <c r="BS190" s="9"/>
      <c r="BT190" s="9"/>
      <c r="BU190" s="9"/>
      <c r="BV190" s="9"/>
      <c r="BW190" s="9"/>
      <c r="BX190" s="9"/>
      <c r="BY190" s="9"/>
      <c r="BZ190" s="9"/>
      <c r="CA190" s="9"/>
      <c r="CB190" s="9"/>
      <c r="CC190" s="9"/>
      <c r="CD190" s="9"/>
      <c r="CE190" s="9"/>
      <c r="CF190" s="9"/>
      <c r="CG190" s="9"/>
      <c r="CH190" s="9"/>
      <c r="CI190" s="9"/>
      <c r="CJ190" s="9"/>
      <c r="CK190" s="9"/>
      <c r="CL190" s="9"/>
      <c r="CM190" s="9"/>
      <c r="CN190" s="9"/>
      <c r="CO190" s="9"/>
      <c r="CP190" s="9"/>
      <c r="CQ190" s="9"/>
      <c r="CR190" s="9"/>
      <c r="CS190" s="9"/>
      <c r="CT190" s="9"/>
      <c r="CU190" s="9"/>
      <c r="CV190" s="9"/>
      <c r="CW190" s="9"/>
      <c r="CX190" s="9"/>
      <c r="CY190" s="9"/>
      <c r="CZ190" s="9"/>
      <c r="DA190" s="9"/>
      <c r="DB190" s="9"/>
      <c r="DC190" s="9"/>
    </row>
    <row r="191" spans="2:107" x14ac:dyDescent="0.3">
      <c r="B191" s="17"/>
      <c r="C191" s="9"/>
      <c r="D191" s="9"/>
      <c r="E191" s="9"/>
      <c r="F191" s="9"/>
      <c r="G191" s="17"/>
      <c r="H191" s="9"/>
      <c r="I191" s="9"/>
      <c r="J191" s="9"/>
      <c r="K191" s="9"/>
      <c r="L191" s="17"/>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9"/>
      <c r="BL191" s="9"/>
      <c r="BM191" s="9"/>
      <c r="BN191" s="9"/>
      <c r="BO191" s="9"/>
      <c r="BP191" s="9"/>
      <c r="BQ191" s="9"/>
      <c r="BR191" s="9"/>
      <c r="BS191" s="9"/>
      <c r="BT191" s="9"/>
      <c r="BU191" s="9"/>
      <c r="BV191" s="9"/>
      <c r="BW191" s="9"/>
      <c r="BX191" s="9"/>
      <c r="BY191" s="9"/>
      <c r="BZ191" s="9"/>
      <c r="CA191" s="9"/>
      <c r="CB191" s="9"/>
      <c r="CC191" s="9"/>
      <c r="CD191" s="9"/>
      <c r="CE191" s="9"/>
      <c r="CF191" s="9"/>
      <c r="CG191" s="9"/>
      <c r="CH191" s="9"/>
      <c r="CI191" s="9"/>
      <c r="CJ191" s="9"/>
      <c r="CK191" s="9"/>
      <c r="CL191" s="9"/>
      <c r="CM191" s="9"/>
      <c r="CN191" s="9"/>
      <c r="CO191" s="9"/>
      <c r="CP191" s="9"/>
      <c r="CQ191" s="9"/>
      <c r="CR191" s="9"/>
      <c r="CS191" s="9"/>
      <c r="CT191" s="9"/>
      <c r="CU191" s="9"/>
      <c r="CV191" s="9"/>
      <c r="CW191" s="9"/>
      <c r="CX191" s="9"/>
      <c r="CY191" s="9"/>
      <c r="CZ191" s="9"/>
      <c r="DA191" s="9"/>
      <c r="DB191" s="9"/>
      <c r="DC191" s="9"/>
    </row>
    <row r="192" spans="2:107" x14ac:dyDescent="0.3">
      <c r="B192" s="17"/>
      <c r="C192" s="9"/>
      <c r="D192" s="9"/>
      <c r="E192" s="9"/>
      <c r="F192" s="9"/>
      <c r="G192" s="17"/>
      <c r="H192" s="9"/>
      <c r="I192" s="9"/>
      <c r="J192" s="9"/>
      <c r="K192" s="9"/>
      <c r="L192" s="17"/>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9"/>
      <c r="BL192" s="9"/>
      <c r="BM192" s="9"/>
      <c r="BN192" s="9"/>
      <c r="BO192" s="9"/>
      <c r="BP192" s="9"/>
      <c r="BQ192" s="9"/>
      <c r="BR192" s="9"/>
      <c r="BS192" s="9"/>
      <c r="BT192" s="9"/>
      <c r="BU192" s="9"/>
      <c r="BV192" s="9"/>
      <c r="BW192" s="9"/>
      <c r="BX192" s="9"/>
      <c r="BY192" s="9"/>
      <c r="BZ192" s="9"/>
      <c r="CA192" s="9"/>
      <c r="CB192" s="9"/>
      <c r="CC192" s="9"/>
      <c r="CD192" s="9"/>
      <c r="CE192" s="9"/>
      <c r="CF192" s="9"/>
      <c r="CG192" s="9"/>
      <c r="CH192" s="9"/>
      <c r="CI192" s="9"/>
      <c r="CJ192" s="9"/>
      <c r="CK192" s="9"/>
      <c r="CL192" s="9"/>
      <c r="CM192" s="9"/>
      <c r="CN192" s="9"/>
      <c r="CO192" s="9"/>
      <c r="CP192" s="9"/>
      <c r="CQ192" s="9"/>
      <c r="CR192" s="9"/>
      <c r="CS192" s="9"/>
      <c r="CT192" s="9"/>
      <c r="CU192" s="9"/>
      <c r="CV192" s="9"/>
      <c r="CW192" s="9"/>
      <c r="CX192" s="9"/>
      <c r="CY192" s="9"/>
      <c r="CZ192" s="9"/>
      <c r="DA192" s="9"/>
      <c r="DB192" s="9"/>
      <c r="DC192" s="9"/>
    </row>
    <row r="193" spans="2:107" x14ac:dyDescent="0.3">
      <c r="B193" s="17"/>
      <c r="C193" s="9"/>
      <c r="D193" s="9"/>
      <c r="E193" s="9"/>
      <c r="F193" s="9"/>
      <c r="G193" s="17"/>
      <c r="H193" s="9"/>
      <c r="I193" s="9"/>
      <c r="J193" s="9"/>
      <c r="K193" s="9"/>
      <c r="L193" s="17"/>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9"/>
      <c r="BL193" s="9"/>
      <c r="BM193" s="9"/>
      <c r="BN193" s="9"/>
      <c r="BO193" s="9"/>
      <c r="BP193" s="9"/>
      <c r="BQ193" s="9"/>
      <c r="BR193" s="9"/>
      <c r="BS193" s="9"/>
      <c r="BT193" s="9"/>
      <c r="BU193" s="9"/>
      <c r="BV193" s="9"/>
      <c r="BW193" s="9"/>
      <c r="BX193" s="9"/>
      <c r="BY193" s="9"/>
      <c r="BZ193" s="9"/>
      <c r="CA193" s="9"/>
      <c r="CB193" s="9"/>
      <c r="CC193" s="9"/>
      <c r="CD193" s="9"/>
      <c r="CE193" s="9"/>
      <c r="CF193" s="9"/>
      <c r="CG193" s="9"/>
      <c r="CH193" s="9"/>
      <c r="CI193" s="9"/>
      <c r="CJ193" s="9"/>
      <c r="CK193" s="9"/>
      <c r="CL193" s="9"/>
      <c r="CM193" s="9"/>
      <c r="CN193" s="9"/>
      <c r="CO193" s="9"/>
      <c r="CP193" s="9"/>
      <c r="CQ193" s="9"/>
      <c r="CR193" s="9"/>
      <c r="CS193" s="9"/>
      <c r="CT193" s="9"/>
      <c r="CU193" s="9"/>
      <c r="CV193" s="9"/>
      <c r="CW193" s="9"/>
      <c r="CX193" s="9"/>
      <c r="CY193" s="9"/>
      <c r="CZ193" s="9"/>
      <c r="DA193" s="9"/>
      <c r="DB193" s="9"/>
      <c r="DC193" s="9"/>
    </row>
    <row r="194" spans="2:107" x14ac:dyDescent="0.3">
      <c r="B194" s="17"/>
      <c r="C194" s="9"/>
      <c r="D194" s="9"/>
      <c r="E194" s="9"/>
      <c r="F194" s="9"/>
      <c r="G194" s="17"/>
      <c r="H194" s="9"/>
      <c r="I194" s="9"/>
      <c r="J194" s="9"/>
      <c r="K194" s="9"/>
      <c r="L194" s="17"/>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9"/>
      <c r="BL194" s="9"/>
      <c r="BM194" s="9"/>
      <c r="BN194" s="9"/>
      <c r="BO194" s="9"/>
      <c r="BP194" s="9"/>
      <c r="BQ194" s="9"/>
      <c r="BR194" s="9"/>
      <c r="BS194" s="9"/>
      <c r="BT194" s="9"/>
      <c r="BU194" s="9"/>
      <c r="BV194" s="9"/>
      <c r="BW194" s="9"/>
      <c r="BX194" s="9"/>
      <c r="BY194" s="9"/>
      <c r="BZ194" s="9"/>
      <c r="CA194" s="9"/>
      <c r="CB194" s="9"/>
      <c r="CC194" s="9"/>
      <c r="CD194" s="9"/>
      <c r="CE194" s="9"/>
      <c r="CF194" s="9"/>
      <c r="CG194" s="9"/>
      <c r="CH194" s="9"/>
      <c r="CI194" s="9"/>
      <c r="CJ194" s="9"/>
      <c r="CK194" s="9"/>
      <c r="CL194" s="9"/>
      <c r="CM194" s="9"/>
      <c r="CN194" s="9"/>
      <c r="CO194" s="9"/>
      <c r="CP194" s="9"/>
      <c r="CQ194" s="9"/>
      <c r="CR194" s="9"/>
      <c r="CS194" s="9"/>
      <c r="CT194" s="9"/>
      <c r="CU194" s="9"/>
      <c r="CV194" s="9"/>
      <c r="CW194" s="9"/>
      <c r="CX194" s="9"/>
      <c r="CY194" s="9"/>
      <c r="CZ194" s="9"/>
      <c r="DA194" s="9"/>
      <c r="DB194" s="9"/>
      <c r="DC194" s="9"/>
    </row>
    <row r="195" spans="2:107" x14ac:dyDescent="0.3">
      <c r="B195" s="17"/>
      <c r="C195" s="9"/>
      <c r="D195" s="9"/>
      <c r="E195" s="9"/>
      <c r="F195" s="9"/>
      <c r="G195" s="17"/>
      <c r="H195" s="9"/>
      <c r="I195" s="9"/>
      <c r="J195" s="9"/>
      <c r="K195" s="9"/>
      <c r="L195" s="17"/>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9"/>
      <c r="BL195" s="9"/>
      <c r="BM195" s="9"/>
      <c r="BN195" s="9"/>
      <c r="BO195" s="9"/>
      <c r="BP195" s="9"/>
      <c r="BQ195" s="9"/>
      <c r="BR195" s="9"/>
      <c r="BS195" s="9"/>
      <c r="BT195" s="9"/>
      <c r="BU195" s="9"/>
      <c r="BV195" s="9"/>
      <c r="BW195" s="9"/>
      <c r="BX195" s="9"/>
      <c r="BY195" s="9"/>
      <c r="BZ195" s="9"/>
      <c r="CA195" s="9"/>
      <c r="CB195" s="9"/>
      <c r="CC195" s="9"/>
      <c r="CD195" s="9"/>
      <c r="CE195" s="9"/>
      <c r="CF195" s="9"/>
      <c r="CG195" s="9"/>
      <c r="CH195" s="9"/>
      <c r="CI195" s="9"/>
      <c r="CJ195" s="9"/>
      <c r="CK195" s="9"/>
      <c r="CL195" s="9"/>
      <c r="CM195" s="9"/>
      <c r="CN195" s="9"/>
      <c r="CO195" s="9"/>
      <c r="CP195" s="9"/>
      <c r="CQ195" s="9"/>
      <c r="CR195" s="9"/>
      <c r="CS195" s="9"/>
      <c r="CT195" s="9"/>
      <c r="CU195" s="9"/>
      <c r="CV195" s="9"/>
      <c r="CW195" s="9"/>
      <c r="CX195" s="9"/>
      <c r="CY195" s="9"/>
      <c r="CZ195" s="9"/>
      <c r="DA195" s="9"/>
      <c r="DB195" s="9"/>
      <c r="DC195" s="9"/>
    </row>
    <row r="196" spans="2:107" x14ac:dyDescent="0.3">
      <c r="B196" s="17"/>
      <c r="C196" s="9"/>
      <c r="D196" s="9"/>
      <c r="E196" s="9"/>
      <c r="F196" s="9"/>
      <c r="G196" s="17"/>
      <c r="H196" s="9"/>
      <c r="I196" s="9"/>
      <c r="J196" s="9"/>
      <c r="K196" s="9"/>
      <c r="L196" s="17"/>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9"/>
      <c r="BL196" s="9"/>
      <c r="BM196" s="9"/>
      <c r="BN196" s="9"/>
      <c r="BO196" s="9"/>
      <c r="BP196" s="9"/>
      <c r="BQ196" s="9"/>
      <c r="BR196" s="9"/>
      <c r="BS196" s="9"/>
      <c r="BT196" s="9"/>
      <c r="BU196" s="9"/>
      <c r="BV196" s="9"/>
      <c r="BW196" s="9"/>
      <c r="BX196" s="9"/>
      <c r="BY196" s="9"/>
      <c r="BZ196" s="9"/>
      <c r="CA196" s="9"/>
      <c r="CB196" s="9"/>
      <c r="CC196" s="9"/>
      <c r="CD196" s="9"/>
      <c r="CE196" s="9"/>
      <c r="CF196" s="9"/>
      <c r="CG196" s="9"/>
      <c r="CH196" s="9"/>
      <c r="CI196" s="9"/>
      <c r="CJ196" s="9"/>
      <c r="CK196" s="9"/>
      <c r="CL196" s="9"/>
      <c r="CM196" s="9"/>
      <c r="CN196" s="9"/>
      <c r="CO196" s="9"/>
      <c r="CP196" s="9"/>
      <c r="CQ196" s="9"/>
      <c r="CR196" s="9"/>
      <c r="CS196" s="9"/>
      <c r="CT196" s="9"/>
      <c r="CU196" s="9"/>
      <c r="CV196" s="9"/>
      <c r="CW196" s="9"/>
      <c r="CX196" s="9"/>
      <c r="CY196" s="9"/>
      <c r="CZ196" s="9"/>
      <c r="DA196" s="9"/>
      <c r="DB196" s="9"/>
      <c r="DC196" s="9"/>
    </row>
    <row r="197" spans="2:107" x14ac:dyDescent="0.3">
      <c r="B197" s="17"/>
      <c r="C197" s="9"/>
      <c r="D197" s="9"/>
      <c r="E197" s="9"/>
      <c r="F197" s="9"/>
      <c r="G197" s="17"/>
      <c r="H197" s="9"/>
      <c r="I197" s="9"/>
      <c r="J197" s="9"/>
      <c r="K197" s="9"/>
      <c r="L197" s="17"/>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9"/>
      <c r="BL197" s="9"/>
      <c r="BM197" s="9"/>
      <c r="BN197" s="9"/>
      <c r="BO197" s="9"/>
      <c r="BP197" s="9"/>
      <c r="BQ197" s="9"/>
      <c r="BR197" s="9"/>
      <c r="BS197" s="9"/>
      <c r="BT197" s="9"/>
      <c r="BU197" s="9"/>
      <c r="BV197" s="9"/>
      <c r="BW197" s="9"/>
      <c r="BX197" s="9"/>
      <c r="BY197" s="9"/>
      <c r="BZ197" s="9"/>
      <c r="CA197" s="9"/>
      <c r="CB197" s="9"/>
      <c r="CC197" s="9"/>
      <c r="CD197" s="9"/>
      <c r="CE197" s="9"/>
      <c r="CF197" s="9"/>
      <c r="CG197" s="9"/>
      <c r="CH197" s="9"/>
      <c r="CI197" s="9"/>
      <c r="CJ197" s="9"/>
      <c r="CK197" s="9"/>
      <c r="CL197" s="9"/>
      <c r="CM197" s="9"/>
      <c r="CN197" s="9"/>
      <c r="CO197" s="9"/>
      <c r="CP197" s="9"/>
      <c r="CQ197" s="9"/>
      <c r="CR197" s="9"/>
      <c r="CS197" s="9"/>
      <c r="CT197" s="9"/>
      <c r="CU197" s="9"/>
      <c r="CV197" s="9"/>
      <c r="CW197" s="9"/>
      <c r="CX197" s="9"/>
      <c r="CY197" s="9"/>
      <c r="CZ197" s="9"/>
      <c r="DA197" s="9"/>
      <c r="DB197" s="9"/>
      <c r="DC197" s="9"/>
    </row>
    <row r="198" spans="2:107" x14ac:dyDescent="0.3">
      <c r="B198" s="17"/>
      <c r="C198" s="9"/>
      <c r="D198" s="9"/>
      <c r="E198" s="9"/>
      <c r="F198" s="9"/>
      <c r="G198" s="17"/>
      <c r="H198" s="9"/>
      <c r="I198" s="9"/>
      <c r="J198" s="9"/>
      <c r="K198" s="9"/>
      <c r="L198" s="17"/>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9"/>
      <c r="BL198" s="9"/>
      <c r="BM198" s="9"/>
      <c r="BN198" s="9"/>
      <c r="BO198" s="9"/>
      <c r="BP198" s="9"/>
      <c r="BQ198" s="9"/>
      <c r="BR198" s="9"/>
      <c r="BS198" s="9"/>
      <c r="BT198" s="9"/>
      <c r="BU198" s="9"/>
      <c r="BV198" s="9"/>
      <c r="BW198" s="9"/>
      <c r="BX198" s="9"/>
      <c r="BY198" s="9"/>
      <c r="BZ198" s="9"/>
      <c r="CA198" s="9"/>
      <c r="CB198" s="9"/>
      <c r="CC198" s="9"/>
      <c r="CD198" s="9"/>
      <c r="CE198" s="9"/>
      <c r="CF198" s="9"/>
      <c r="CG198" s="9"/>
      <c r="CH198" s="9"/>
      <c r="CI198" s="9"/>
      <c r="CJ198" s="9"/>
      <c r="CK198" s="9"/>
      <c r="CL198" s="9"/>
      <c r="CM198" s="9"/>
      <c r="CN198" s="9"/>
      <c r="CO198" s="9"/>
      <c r="CP198" s="9"/>
      <c r="CQ198" s="9"/>
      <c r="CR198" s="9"/>
      <c r="CS198" s="9"/>
      <c r="CT198" s="9"/>
      <c r="CU198" s="9"/>
      <c r="CV198" s="9"/>
      <c r="CW198" s="9"/>
      <c r="CX198" s="9"/>
      <c r="CY198" s="9"/>
      <c r="CZ198" s="9"/>
      <c r="DA198" s="9"/>
      <c r="DB198" s="9"/>
      <c r="DC198" s="9"/>
    </row>
    <row r="199" spans="2:107" x14ac:dyDescent="0.3">
      <c r="B199" s="17"/>
      <c r="C199" s="9"/>
      <c r="D199" s="9"/>
      <c r="E199" s="9"/>
      <c r="F199" s="9"/>
      <c r="G199" s="17"/>
      <c r="H199" s="9"/>
      <c r="I199" s="9"/>
      <c r="J199" s="9"/>
      <c r="K199" s="9"/>
      <c r="L199" s="17"/>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9"/>
      <c r="BL199" s="9"/>
      <c r="BM199" s="9"/>
      <c r="BN199" s="9"/>
      <c r="BO199" s="9"/>
      <c r="BP199" s="9"/>
      <c r="BQ199" s="9"/>
      <c r="BR199" s="9"/>
      <c r="BS199" s="9"/>
      <c r="BT199" s="9"/>
      <c r="BU199" s="9"/>
      <c r="BV199" s="9"/>
      <c r="BW199" s="9"/>
      <c r="BX199" s="9"/>
      <c r="BY199" s="9"/>
      <c r="BZ199" s="9"/>
      <c r="CA199" s="9"/>
      <c r="CB199" s="9"/>
      <c r="CC199" s="9"/>
      <c r="CD199" s="9"/>
      <c r="CE199" s="9"/>
      <c r="CF199" s="9"/>
      <c r="CG199" s="9"/>
      <c r="CH199" s="9"/>
      <c r="CI199" s="9"/>
      <c r="CJ199" s="9"/>
      <c r="CK199" s="9"/>
      <c r="CL199" s="9"/>
      <c r="CM199" s="9"/>
      <c r="CN199" s="9"/>
      <c r="CO199" s="9"/>
      <c r="CP199" s="9"/>
      <c r="CQ199" s="9"/>
      <c r="CR199" s="9"/>
      <c r="CS199" s="9"/>
      <c r="CT199" s="9"/>
      <c r="CU199" s="9"/>
      <c r="CV199" s="9"/>
      <c r="CW199" s="9"/>
      <c r="CX199" s="9"/>
      <c r="CY199" s="9"/>
      <c r="CZ199" s="9"/>
      <c r="DA199" s="9"/>
      <c r="DB199" s="9"/>
      <c r="DC199" s="9"/>
    </row>
    <row r="200" spans="2:107" x14ac:dyDescent="0.3">
      <c r="B200" s="17"/>
      <c r="C200" s="9"/>
      <c r="D200" s="9"/>
      <c r="E200" s="9"/>
      <c r="F200" s="9"/>
      <c r="G200" s="17"/>
      <c r="H200" s="9"/>
      <c r="I200" s="9"/>
      <c r="J200" s="9"/>
      <c r="K200" s="9"/>
      <c r="L200" s="17"/>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9"/>
      <c r="BL200" s="9"/>
      <c r="BM200" s="9"/>
      <c r="BN200" s="9"/>
      <c r="BO200" s="9"/>
      <c r="BP200" s="9"/>
      <c r="BQ200" s="9"/>
      <c r="BR200" s="9"/>
      <c r="BS200" s="9"/>
      <c r="BT200" s="9"/>
      <c r="BU200" s="9"/>
      <c r="BV200" s="9"/>
      <c r="BW200" s="9"/>
      <c r="BX200" s="9"/>
      <c r="BY200" s="9"/>
      <c r="BZ200" s="9"/>
      <c r="CA200" s="9"/>
      <c r="CB200" s="9"/>
      <c r="CC200" s="9"/>
      <c r="CD200" s="9"/>
      <c r="CE200" s="9"/>
      <c r="CF200" s="9"/>
      <c r="CG200" s="9"/>
      <c r="CH200" s="9"/>
      <c r="CI200" s="9"/>
      <c r="CJ200" s="9"/>
      <c r="CK200" s="9"/>
      <c r="CL200" s="9"/>
      <c r="CM200" s="9"/>
      <c r="CN200" s="9"/>
      <c r="CO200" s="9"/>
      <c r="CP200" s="9"/>
      <c r="CQ200" s="9"/>
      <c r="CR200" s="9"/>
      <c r="CS200" s="9"/>
      <c r="CT200" s="9"/>
      <c r="CU200" s="9"/>
      <c r="CV200" s="9"/>
      <c r="CW200" s="9"/>
      <c r="CX200" s="9"/>
      <c r="CY200" s="9"/>
      <c r="CZ200" s="9"/>
      <c r="DA200" s="9"/>
      <c r="DB200" s="9"/>
      <c r="DC200" s="9"/>
    </row>
    <row r="201" spans="2:107" x14ac:dyDescent="0.3">
      <c r="B201" s="17"/>
      <c r="C201" s="9"/>
      <c r="D201" s="9"/>
      <c r="E201" s="9"/>
      <c r="F201" s="9"/>
      <c r="G201" s="17"/>
      <c r="H201" s="9"/>
      <c r="I201" s="9"/>
      <c r="J201" s="9"/>
      <c r="K201" s="9"/>
      <c r="L201" s="17"/>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9"/>
      <c r="BL201" s="9"/>
      <c r="BM201" s="9"/>
      <c r="BN201" s="9"/>
      <c r="BO201" s="9"/>
      <c r="BP201" s="9"/>
      <c r="BQ201" s="9"/>
      <c r="BR201" s="9"/>
      <c r="BS201" s="9"/>
      <c r="BT201" s="9"/>
      <c r="BU201" s="9"/>
      <c r="BV201" s="9"/>
      <c r="BW201" s="9"/>
      <c r="BX201" s="9"/>
      <c r="BY201" s="9"/>
      <c r="BZ201" s="9"/>
      <c r="CA201" s="9"/>
      <c r="CB201" s="9"/>
      <c r="CC201" s="9"/>
      <c r="CD201" s="9"/>
      <c r="CE201" s="9"/>
      <c r="CF201" s="9"/>
      <c r="CG201" s="9"/>
      <c r="CH201" s="9"/>
      <c r="CI201" s="9"/>
      <c r="CJ201" s="9"/>
      <c r="CK201" s="9"/>
      <c r="CL201" s="9"/>
      <c r="CM201" s="9"/>
      <c r="CN201" s="9"/>
      <c r="CO201" s="9"/>
      <c r="CP201" s="9"/>
      <c r="CQ201" s="9"/>
      <c r="CR201" s="9"/>
      <c r="CS201" s="9"/>
      <c r="CT201" s="9"/>
      <c r="CU201" s="9"/>
      <c r="CV201" s="9"/>
      <c r="CW201" s="9"/>
      <c r="CX201" s="9"/>
      <c r="CY201" s="9"/>
      <c r="CZ201" s="9"/>
      <c r="DA201" s="9"/>
      <c r="DB201" s="9"/>
      <c r="DC201" s="9"/>
    </row>
    <row r="202" spans="2:107" x14ac:dyDescent="0.3">
      <c r="B202" s="17"/>
      <c r="C202" s="9"/>
      <c r="D202" s="9"/>
      <c r="E202" s="9"/>
      <c r="F202" s="9"/>
      <c r="G202" s="17"/>
      <c r="H202" s="9"/>
      <c r="I202" s="9"/>
      <c r="J202" s="9"/>
      <c r="K202" s="9"/>
      <c r="L202" s="17"/>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9"/>
      <c r="BL202" s="9"/>
      <c r="BM202" s="9"/>
      <c r="BN202" s="9"/>
      <c r="BO202" s="9"/>
      <c r="BP202" s="9"/>
      <c r="BQ202" s="9"/>
      <c r="BR202" s="9"/>
      <c r="BS202" s="9"/>
      <c r="BT202" s="9"/>
      <c r="BU202" s="9"/>
      <c r="BV202" s="9"/>
      <c r="BW202" s="9"/>
      <c r="BX202" s="9"/>
      <c r="BY202" s="9"/>
      <c r="BZ202" s="9"/>
      <c r="CA202" s="9"/>
      <c r="CB202" s="9"/>
      <c r="CC202" s="9"/>
      <c r="CD202" s="9"/>
      <c r="CE202" s="9"/>
      <c r="CF202" s="9"/>
      <c r="CG202" s="9"/>
      <c r="CH202" s="9"/>
      <c r="CI202" s="9"/>
      <c r="CJ202" s="9"/>
      <c r="CK202" s="9"/>
      <c r="CL202" s="9"/>
      <c r="CM202" s="9"/>
      <c r="CN202" s="9"/>
      <c r="CO202" s="9"/>
      <c r="CP202" s="9"/>
      <c r="CQ202" s="9"/>
      <c r="CR202" s="9"/>
      <c r="CS202" s="9"/>
      <c r="CT202" s="9"/>
      <c r="CU202" s="9"/>
      <c r="CV202" s="9"/>
      <c r="CW202" s="9"/>
      <c r="CX202" s="9"/>
      <c r="CY202" s="9"/>
      <c r="CZ202" s="9"/>
      <c r="DA202" s="9"/>
      <c r="DB202" s="9"/>
      <c r="DC202" s="9"/>
    </row>
    <row r="203" spans="2:107" x14ac:dyDescent="0.3">
      <c r="B203" s="17"/>
      <c r="C203" s="9"/>
      <c r="D203" s="9"/>
      <c r="E203" s="9"/>
      <c r="F203" s="9"/>
      <c r="G203" s="17"/>
      <c r="H203" s="9"/>
      <c r="I203" s="9"/>
      <c r="J203" s="9"/>
      <c r="K203" s="9"/>
      <c r="L203" s="17"/>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9"/>
      <c r="BL203" s="9"/>
      <c r="BM203" s="9"/>
      <c r="BN203" s="9"/>
      <c r="BO203" s="9"/>
      <c r="BP203" s="9"/>
      <c r="BQ203" s="9"/>
      <c r="BR203" s="9"/>
      <c r="BS203" s="9"/>
      <c r="BT203" s="9"/>
      <c r="BU203" s="9"/>
      <c r="BV203" s="9"/>
      <c r="BW203" s="9"/>
      <c r="BX203" s="9"/>
      <c r="BY203" s="9"/>
      <c r="BZ203" s="9"/>
      <c r="CA203" s="9"/>
      <c r="CB203" s="9"/>
      <c r="CC203" s="9"/>
      <c r="CD203" s="9"/>
      <c r="CE203" s="9"/>
      <c r="CF203" s="9"/>
      <c r="CG203" s="9"/>
      <c r="CH203" s="9"/>
      <c r="CI203" s="9"/>
      <c r="CJ203" s="9"/>
      <c r="CK203" s="9"/>
      <c r="CL203" s="9"/>
      <c r="CM203" s="9"/>
      <c r="CN203" s="9"/>
      <c r="CO203" s="9"/>
      <c r="CP203" s="9"/>
      <c r="CQ203" s="9"/>
      <c r="CR203" s="9"/>
      <c r="CS203" s="9"/>
      <c r="CT203" s="9"/>
      <c r="CU203" s="9"/>
      <c r="CV203" s="9"/>
      <c r="CW203" s="9"/>
      <c r="CX203" s="9"/>
      <c r="CY203" s="9"/>
      <c r="CZ203" s="9"/>
      <c r="DA203" s="9"/>
      <c r="DB203" s="9"/>
      <c r="DC203" s="9"/>
    </row>
    <row r="204" spans="2:107" x14ac:dyDescent="0.3">
      <c r="B204" s="17"/>
      <c r="C204" s="9"/>
      <c r="D204" s="9"/>
      <c r="E204" s="9"/>
      <c r="F204" s="9"/>
      <c r="G204" s="17"/>
      <c r="H204" s="9"/>
      <c r="I204" s="9"/>
      <c r="J204" s="9"/>
      <c r="K204" s="9"/>
      <c r="L204" s="17"/>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9"/>
      <c r="BL204" s="9"/>
      <c r="BM204" s="9"/>
      <c r="BN204" s="9"/>
      <c r="BO204" s="9"/>
      <c r="BP204" s="9"/>
      <c r="BQ204" s="9"/>
      <c r="BR204" s="9"/>
      <c r="BS204" s="9"/>
      <c r="BT204" s="9"/>
      <c r="BU204" s="9"/>
      <c r="BV204" s="9"/>
      <c r="BW204" s="9"/>
      <c r="BX204" s="9"/>
      <c r="BY204" s="9"/>
      <c r="BZ204" s="9"/>
      <c r="CA204" s="9"/>
      <c r="CB204" s="9"/>
      <c r="CC204" s="9"/>
      <c r="CD204" s="9"/>
      <c r="CE204" s="9"/>
      <c r="CF204" s="9"/>
      <c r="CG204" s="9"/>
      <c r="CH204" s="9"/>
      <c r="CI204" s="9"/>
      <c r="CJ204" s="9"/>
      <c r="CK204" s="9"/>
      <c r="CL204" s="9"/>
      <c r="CM204" s="9"/>
      <c r="CN204" s="9"/>
      <c r="CO204" s="9"/>
      <c r="CP204" s="9"/>
      <c r="CQ204" s="9"/>
      <c r="CR204" s="9"/>
      <c r="CS204" s="9"/>
      <c r="CT204" s="9"/>
      <c r="CU204" s="9"/>
      <c r="CV204" s="9"/>
      <c r="CW204" s="9"/>
      <c r="CX204" s="9"/>
      <c r="CY204" s="9"/>
      <c r="CZ204" s="9"/>
      <c r="DA204" s="9"/>
      <c r="DB204" s="9"/>
      <c r="DC204" s="9"/>
    </row>
    <row r="205" spans="2:107" x14ac:dyDescent="0.3">
      <c r="B205" s="17"/>
      <c r="C205" s="9"/>
      <c r="D205" s="9"/>
      <c r="E205" s="9"/>
      <c r="F205" s="9"/>
      <c r="G205" s="17"/>
      <c r="H205" s="9"/>
      <c r="I205" s="9"/>
      <c r="J205" s="9"/>
      <c r="K205" s="9"/>
      <c r="L205" s="17"/>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9"/>
      <c r="BL205" s="9"/>
      <c r="BM205" s="9"/>
      <c r="BN205" s="9"/>
      <c r="BO205" s="9"/>
      <c r="BP205" s="9"/>
      <c r="BQ205" s="9"/>
      <c r="BR205" s="9"/>
      <c r="BS205" s="9"/>
      <c r="BT205" s="9"/>
      <c r="BU205" s="9"/>
      <c r="BV205" s="9"/>
      <c r="BW205" s="9"/>
      <c r="BX205" s="9"/>
      <c r="BY205" s="9"/>
      <c r="BZ205" s="9"/>
      <c r="CA205" s="9"/>
      <c r="CB205" s="9"/>
      <c r="CC205" s="9"/>
      <c r="CD205" s="9"/>
      <c r="CE205" s="9"/>
      <c r="CF205" s="9"/>
      <c r="CG205" s="9"/>
      <c r="CH205" s="9"/>
      <c r="CI205" s="9"/>
      <c r="CJ205" s="9"/>
      <c r="CK205" s="9"/>
      <c r="CL205" s="9"/>
      <c r="CM205" s="9"/>
      <c r="CN205" s="9"/>
      <c r="CO205" s="9"/>
      <c r="CP205" s="9"/>
      <c r="CQ205" s="9"/>
      <c r="CR205" s="9"/>
      <c r="CS205" s="9"/>
      <c r="CT205" s="9"/>
      <c r="CU205" s="9"/>
      <c r="CV205" s="9"/>
      <c r="CW205" s="9"/>
      <c r="CX205" s="9"/>
      <c r="CY205" s="9"/>
      <c r="CZ205" s="9"/>
      <c r="DA205" s="9"/>
      <c r="DB205" s="9"/>
      <c r="DC205" s="9"/>
    </row>
    <row r="206" spans="2:107" x14ac:dyDescent="0.3">
      <c r="B206" s="17"/>
      <c r="C206" s="9"/>
      <c r="D206" s="9"/>
      <c r="E206" s="9"/>
      <c r="F206" s="9"/>
      <c r="G206" s="17"/>
      <c r="H206" s="9"/>
      <c r="I206" s="9"/>
      <c r="J206" s="9"/>
      <c r="K206" s="9"/>
      <c r="L206" s="17"/>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9"/>
      <c r="BL206" s="9"/>
      <c r="BM206" s="9"/>
      <c r="BN206" s="9"/>
      <c r="BO206" s="9"/>
      <c r="BP206" s="9"/>
      <c r="BQ206" s="9"/>
      <c r="BR206" s="9"/>
      <c r="BS206" s="9"/>
      <c r="BT206" s="9"/>
      <c r="BU206" s="9"/>
      <c r="BV206" s="9"/>
      <c r="BW206" s="9"/>
      <c r="BX206" s="9"/>
      <c r="BY206" s="9"/>
      <c r="BZ206" s="9"/>
      <c r="CA206" s="9"/>
      <c r="CB206" s="9"/>
      <c r="CC206" s="9"/>
      <c r="CD206" s="9"/>
      <c r="CE206" s="9"/>
      <c r="CF206" s="9"/>
      <c r="CG206" s="9"/>
      <c r="CH206" s="9"/>
      <c r="CI206" s="9"/>
      <c r="CJ206" s="9"/>
      <c r="CK206" s="9"/>
      <c r="CL206" s="9"/>
      <c r="CM206" s="9"/>
      <c r="CN206" s="9"/>
      <c r="CO206" s="9"/>
      <c r="CP206" s="9"/>
      <c r="CQ206" s="9"/>
      <c r="CR206" s="9"/>
      <c r="CS206" s="9"/>
      <c r="CT206" s="9"/>
      <c r="CU206" s="9"/>
      <c r="CV206" s="9"/>
      <c r="CW206" s="9"/>
      <c r="CX206" s="9"/>
      <c r="CY206" s="9"/>
      <c r="CZ206" s="9"/>
      <c r="DA206" s="9"/>
      <c r="DB206" s="9"/>
      <c r="DC206" s="9"/>
    </row>
    <row r="207" spans="2:107" x14ac:dyDescent="0.3">
      <c r="B207" s="17"/>
      <c r="C207" s="9"/>
      <c r="D207" s="9"/>
      <c r="E207" s="9"/>
      <c r="F207" s="9"/>
      <c r="G207" s="17"/>
      <c r="H207" s="9"/>
      <c r="I207" s="9"/>
      <c r="J207" s="9"/>
      <c r="K207" s="9"/>
      <c r="L207" s="17"/>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9"/>
      <c r="BL207" s="9"/>
      <c r="BM207" s="9"/>
      <c r="BN207" s="9"/>
      <c r="BO207" s="9"/>
      <c r="BP207" s="9"/>
      <c r="BQ207" s="9"/>
      <c r="BR207" s="9"/>
      <c r="BS207" s="9"/>
      <c r="BT207" s="9"/>
      <c r="BU207" s="9"/>
      <c r="BV207" s="9"/>
      <c r="BW207" s="9"/>
      <c r="BX207" s="9"/>
      <c r="BY207" s="9"/>
      <c r="BZ207" s="9"/>
      <c r="CA207" s="9"/>
      <c r="CB207" s="9"/>
      <c r="CC207" s="9"/>
      <c r="CD207" s="9"/>
      <c r="CE207" s="9"/>
      <c r="CF207" s="9"/>
      <c r="CG207" s="9"/>
      <c r="CH207" s="9"/>
      <c r="CI207" s="9"/>
      <c r="CJ207" s="9"/>
      <c r="CK207" s="9"/>
      <c r="CL207" s="9"/>
      <c r="CM207" s="9"/>
      <c r="CN207" s="9"/>
      <c r="CO207" s="9"/>
      <c r="CP207" s="9"/>
      <c r="CQ207" s="9"/>
      <c r="CR207" s="9"/>
      <c r="CS207" s="9"/>
      <c r="CT207" s="9"/>
      <c r="CU207" s="9"/>
      <c r="CV207" s="9"/>
      <c r="CW207" s="9"/>
      <c r="CX207" s="9"/>
      <c r="CY207" s="9"/>
      <c r="CZ207" s="9"/>
      <c r="DA207" s="9"/>
      <c r="DB207" s="9"/>
      <c r="DC207" s="9"/>
    </row>
    <row r="208" spans="2:107" x14ac:dyDescent="0.3">
      <c r="B208" s="17"/>
      <c r="C208" s="9"/>
      <c r="D208" s="9"/>
      <c r="E208" s="9"/>
      <c r="F208" s="9"/>
      <c r="G208" s="17"/>
      <c r="H208" s="9"/>
      <c r="I208" s="9"/>
      <c r="J208" s="9"/>
      <c r="K208" s="9"/>
      <c r="L208" s="17"/>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9"/>
      <c r="BL208" s="9"/>
      <c r="BM208" s="9"/>
      <c r="BN208" s="9"/>
      <c r="BO208" s="9"/>
      <c r="BP208" s="9"/>
      <c r="BQ208" s="9"/>
      <c r="BR208" s="9"/>
      <c r="BS208" s="9"/>
      <c r="BT208" s="9"/>
      <c r="BU208" s="9"/>
      <c r="BV208" s="9"/>
      <c r="BW208" s="9"/>
      <c r="BX208" s="9"/>
      <c r="BY208" s="9"/>
      <c r="BZ208" s="9"/>
      <c r="CA208" s="9"/>
      <c r="CB208" s="9"/>
      <c r="CC208" s="9"/>
      <c r="CD208" s="9"/>
      <c r="CE208" s="9"/>
      <c r="CF208" s="9"/>
      <c r="CG208" s="9"/>
      <c r="CH208" s="9"/>
      <c r="CI208" s="9"/>
      <c r="CJ208" s="9"/>
      <c r="CK208" s="9"/>
      <c r="CL208" s="9"/>
      <c r="CM208" s="9"/>
      <c r="CN208" s="9"/>
      <c r="CO208" s="9"/>
      <c r="CP208" s="9"/>
      <c r="CQ208" s="9"/>
      <c r="CR208" s="9"/>
      <c r="CS208" s="9"/>
      <c r="CT208" s="9"/>
      <c r="CU208" s="9"/>
      <c r="CV208" s="9"/>
      <c r="CW208" s="9"/>
      <c r="CX208" s="9"/>
      <c r="CY208" s="9"/>
      <c r="CZ208" s="9"/>
      <c r="DA208" s="9"/>
      <c r="DB208" s="9"/>
      <c r="DC208" s="9"/>
    </row>
    <row r="209" spans="2:107" x14ac:dyDescent="0.3">
      <c r="B209" s="17"/>
      <c r="C209" s="9"/>
      <c r="D209" s="9"/>
      <c r="E209" s="9"/>
      <c r="F209" s="9"/>
      <c r="G209" s="17"/>
      <c r="H209" s="9"/>
      <c r="I209" s="9"/>
      <c r="J209" s="9"/>
      <c r="K209" s="9"/>
      <c r="L209" s="17"/>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9"/>
      <c r="BL209" s="9"/>
      <c r="BM209" s="9"/>
      <c r="BN209" s="9"/>
      <c r="BO209" s="9"/>
      <c r="BP209" s="9"/>
      <c r="BQ209" s="9"/>
      <c r="BR209" s="9"/>
      <c r="BS209" s="9"/>
      <c r="BT209" s="9"/>
      <c r="BU209" s="9"/>
      <c r="BV209" s="9"/>
      <c r="BW209" s="9"/>
      <c r="BX209" s="9"/>
      <c r="BY209" s="9"/>
      <c r="BZ209" s="9"/>
      <c r="CA209" s="9"/>
      <c r="CB209" s="9"/>
      <c r="CC209" s="9"/>
      <c r="CD209" s="9"/>
      <c r="CE209" s="9"/>
      <c r="CF209" s="9"/>
      <c r="CG209" s="9"/>
      <c r="CH209" s="9"/>
      <c r="CI209" s="9"/>
      <c r="CJ209" s="9"/>
      <c r="CK209" s="9"/>
      <c r="CL209" s="9"/>
      <c r="CM209" s="9"/>
      <c r="CN209" s="9"/>
      <c r="CO209" s="9"/>
      <c r="CP209" s="9"/>
      <c r="CQ209" s="9"/>
      <c r="CR209" s="9"/>
      <c r="CS209" s="9"/>
      <c r="CT209" s="9"/>
      <c r="CU209" s="9"/>
      <c r="CV209" s="9"/>
      <c r="CW209" s="9"/>
      <c r="CX209" s="9"/>
      <c r="CY209" s="9"/>
      <c r="CZ209" s="9"/>
      <c r="DA209" s="9"/>
      <c r="DB209" s="9"/>
      <c r="DC209" s="9"/>
    </row>
    <row r="210" spans="2:107" x14ac:dyDescent="0.3">
      <c r="B210" s="17"/>
      <c r="C210" s="9"/>
      <c r="D210" s="9"/>
      <c r="E210" s="9"/>
      <c r="F210" s="9"/>
      <c r="G210" s="17"/>
      <c r="H210" s="9"/>
      <c r="I210" s="9"/>
      <c r="J210" s="9"/>
      <c r="K210" s="9"/>
      <c r="L210" s="17"/>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9"/>
      <c r="BL210" s="9"/>
      <c r="BM210" s="9"/>
      <c r="BN210" s="9"/>
      <c r="BO210" s="9"/>
      <c r="BP210" s="9"/>
      <c r="BQ210" s="9"/>
      <c r="BR210" s="9"/>
      <c r="BS210" s="9"/>
      <c r="BT210" s="9"/>
      <c r="BU210" s="9"/>
      <c r="BV210" s="9"/>
      <c r="BW210" s="9"/>
      <c r="BX210" s="9"/>
      <c r="BY210" s="9"/>
      <c r="BZ210" s="9"/>
      <c r="CA210" s="9"/>
      <c r="CB210" s="9"/>
      <c r="CC210" s="9"/>
      <c r="CD210" s="9"/>
      <c r="CE210" s="9"/>
      <c r="CF210" s="9"/>
      <c r="CG210" s="9"/>
      <c r="CH210" s="9"/>
      <c r="CI210" s="9"/>
      <c r="CJ210" s="9"/>
      <c r="CK210" s="9"/>
      <c r="CL210" s="9"/>
      <c r="CM210" s="9"/>
      <c r="CN210" s="9"/>
      <c r="CO210" s="9"/>
      <c r="CP210" s="9"/>
      <c r="CQ210" s="9"/>
      <c r="CR210" s="9"/>
      <c r="CS210" s="9"/>
      <c r="CT210" s="9"/>
      <c r="CU210" s="9"/>
      <c r="CV210" s="9"/>
      <c r="CW210" s="9"/>
      <c r="CX210" s="9"/>
      <c r="CY210" s="9"/>
      <c r="CZ210" s="9"/>
      <c r="DA210" s="9"/>
      <c r="DB210" s="9"/>
      <c r="DC210" s="9"/>
    </row>
    <row r="211" spans="2:107" x14ac:dyDescent="0.3">
      <c r="B211" s="17"/>
      <c r="C211" s="9"/>
      <c r="D211" s="9"/>
      <c r="E211" s="9"/>
      <c r="F211" s="9"/>
      <c r="G211" s="17"/>
      <c r="H211" s="9"/>
      <c r="I211" s="9"/>
      <c r="J211" s="9"/>
      <c r="K211" s="9"/>
      <c r="L211" s="17"/>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9"/>
      <c r="BL211" s="9"/>
      <c r="BM211" s="9"/>
      <c r="BN211" s="9"/>
      <c r="BO211" s="9"/>
      <c r="BP211" s="9"/>
      <c r="BQ211" s="9"/>
      <c r="BR211" s="9"/>
      <c r="BS211" s="9"/>
      <c r="BT211" s="9"/>
      <c r="BU211" s="9"/>
      <c r="BV211" s="9"/>
      <c r="BW211" s="9"/>
      <c r="BX211" s="9"/>
      <c r="BY211" s="9"/>
      <c r="BZ211" s="9"/>
      <c r="CA211" s="9"/>
      <c r="CB211" s="9"/>
      <c r="CC211" s="9"/>
      <c r="CD211" s="9"/>
      <c r="CE211" s="9"/>
      <c r="CF211" s="9"/>
      <c r="CG211" s="9"/>
      <c r="CH211" s="9"/>
      <c r="CI211" s="9"/>
      <c r="CJ211" s="9"/>
      <c r="CK211" s="9"/>
      <c r="CL211" s="9"/>
      <c r="CM211" s="9"/>
      <c r="CN211" s="9"/>
      <c r="CO211" s="9"/>
      <c r="CP211" s="9"/>
      <c r="CQ211" s="9"/>
      <c r="CR211" s="9"/>
      <c r="CS211" s="9"/>
      <c r="CT211" s="9"/>
      <c r="CU211" s="9"/>
      <c r="CV211" s="9"/>
      <c r="CW211" s="9"/>
      <c r="CX211" s="9"/>
      <c r="CY211" s="9"/>
      <c r="CZ211" s="9"/>
      <c r="DA211" s="9"/>
      <c r="DB211" s="9"/>
      <c r="DC211" s="9"/>
    </row>
    <row r="212" spans="2:107" x14ac:dyDescent="0.3">
      <c r="B212" s="17"/>
      <c r="C212" s="9"/>
      <c r="D212" s="9"/>
      <c r="E212" s="9"/>
      <c r="F212" s="9"/>
      <c r="G212" s="17"/>
      <c r="H212" s="9"/>
      <c r="I212" s="9"/>
      <c r="J212" s="9"/>
      <c r="K212" s="9"/>
      <c r="L212" s="17"/>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9"/>
      <c r="BL212" s="9"/>
      <c r="BM212" s="9"/>
      <c r="BN212" s="9"/>
      <c r="BO212" s="9"/>
      <c r="BP212" s="9"/>
      <c r="BQ212" s="9"/>
      <c r="BR212" s="9"/>
      <c r="BS212" s="9"/>
      <c r="BT212" s="9"/>
      <c r="BU212" s="9"/>
      <c r="BV212" s="9"/>
      <c r="BW212" s="9"/>
      <c r="BX212" s="9"/>
      <c r="BY212" s="9"/>
      <c r="BZ212" s="9"/>
      <c r="CA212" s="9"/>
      <c r="CB212" s="9"/>
      <c r="CC212" s="9"/>
      <c r="CD212" s="9"/>
      <c r="CE212" s="9"/>
      <c r="CF212" s="9"/>
      <c r="CG212" s="9"/>
      <c r="CH212" s="9"/>
      <c r="CI212" s="9"/>
      <c r="CJ212" s="9"/>
      <c r="CK212" s="9"/>
      <c r="CL212" s="9"/>
      <c r="CM212" s="9"/>
      <c r="CN212" s="9"/>
      <c r="CO212" s="9"/>
      <c r="CP212" s="9"/>
      <c r="CQ212" s="9"/>
      <c r="CR212" s="9"/>
      <c r="CS212" s="9"/>
      <c r="CT212" s="9"/>
      <c r="CU212" s="9"/>
      <c r="CV212" s="9"/>
      <c r="CW212" s="9"/>
      <c r="CX212" s="9"/>
      <c r="CY212" s="9"/>
      <c r="CZ212" s="9"/>
      <c r="DA212" s="9"/>
      <c r="DB212" s="9"/>
      <c r="DC212" s="9"/>
    </row>
    <row r="213" spans="2:107" x14ac:dyDescent="0.3">
      <c r="B213" s="17"/>
      <c r="C213" s="9"/>
      <c r="D213" s="9"/>
      <c r="E213" s="9"/>
      <c r="F213" s="9"/>
      <c r="G213" s="17"/>
      <c r="H213" s="9"/>
      <c r="I213" s="9"/>
      <c r="J213" s="9"/>
      <c r="K213" s="9"/>
      <c r="L213" s="17"/>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9"/>
      <c r="BL213" s="9"/>
      <c r="BM213" s="9"/>
      <c r="BN213" s="9"/>
      <c r="BO213" s="9"/>
      <c r="BP213" s="9"/>
      <c r="BQ213" s="9"/>
      <c r="BR213" s="9"/>
      <c r="BS213" s="9"/>
      <c r="BT213" s="9"/>
      <c r="BU213" s="9"/>
      <c r="BV213" s="9"/>
      <c r="BW213" s="9"/>
      <c r="BX213" s="9"/>
      <c r="BY213" s="9"/>
      <c r="BZ213" s="9"/>
      <c r="CA213" s="9"/>
      <c r="CB213" s="9"/>
      <c r="CC213" s="9"/>
      <c r="CD213" s="9"/>
      <c r="CE213" s="9"/>
      <c r="CF213" s="9"/>
      <c r="CG213" s="9"/>
      <c r="CH213" s="9"/>
      <c r="CI213" s="9"/>
      <c r="CJ213" s="9"/>
      <c r="CK213" s="9"/>
      <c r="CL213" s="9"/>
      <c r="CM213" s="9"/>
      <c r="CN213" s="9"/>
      <c r="CO213" s="9"/>
      <c r="CP213" s="9"/>
      <c r="CQ213" s="9"/>
      <c r="CR213" s="9"/>
      <c r="CS213" s="9"/>
      <c r="CT213" s="9"/>
      <c r="CU213" s="9"/>
      <c r="CV213" s="9"/>
      <c r="CW213" s="9"/>
      <c r="CX213" s="9"/>
      <c r="CY213" s="9"/>
      <c r="CZ213" s="9"/>
      <c r="DA213" s="9"/>
      <c r="DB213" s="9"/>
      <c r="DC213" s="9"/>
    </row>
    <row r="214" spans="2:107" x14ac:dyDescent="0.3">
      <c r="B214" s="17"/>
      <c r="C214" s="9"/>
      <c r="D214" s="9"/>
      <c r="E214" s="9"/>
      <c r="F214" s="9"/>
      <c r="G214" s="17"/>
      <c r="H214" s="9"/>
      <c r="I214" s="9"/>
      <c r="J214" s="9"/>
      <c r="K214" s="9"/>
      <c r="L214" s="17"/>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9"/>
      <c r="BL214" s="9"/>
      <c r="BM214" s="9"/>
      <c r="BN214" s="9"/>
      <c r="BO214" s="9"/>
      <c r="BP214" s="9"/>
      <c r="BQ214" s="9"/>
      <c r="BR214" s="9"/>
      <c r="BS214" s="9"/>
      <c r="BT214" s="9"/>
      <c r="BU214" s="9"/>
      <c r="BV214" s="9"/>
      <c r="BW214" s="9"/>
      <c r="BX214" s="9"/>
      <c r="BY214" s="9"/>
      <c r="BZ214" s="9"/>
      <c r="CA214" s="9"/>
      <c r="CB214" s="9"/>
      <c r="CC214" s="9"/>
      <c r="CD214" s="9"/>
      <c r="CE214" s="9"/>
      <c r="CF214" s="9"/>
      <c r="CG214" s="9"/>
      <c r="CH214" s="9"/>
      <c r="CI214" s="9"/>
      <c r="CJ214" s="9"/>
      <c r="CK214" s="9"/>
      <c r="CL214" s="9"/>
      <c r="CM214" s="9"/>
      <c r="CN214" s="9"/>
      <c r="CO214" s="9"/>
      <c r="CP214" s="9"/>
      <c r="CQ214" s="9"/>
      <c r="CR214" s="9"/>
      <c r="CS214" s="9"/>
      <c r="CT214" s="9"/>
      <c r="CU214" s="9"/>
      <c r="CV214" s="9"/>
      <c r="CW214" s="9"/>
      <c r="CX214" s="9"/>
      <c r="CY214" s="9"/>
      <c r="CZ214" s="9"/>
      <c r="DA214" s="9"/>
      <c r="DB214" s="9"/>
      <c r="DC214" s="9"/>
    </row>
    <row r="215" spans="2:107" x14ac:dyDescent="0.3">
      <c r="B215" s="17"/>
      <c r="C215" s="9"/>
      <c r="D215" s="9"/>
      <c r="E215" s="9"/>
      <c r="F215" s="9"/>
      <c r="G215" s="17"/>
      <c r="H215" s="9"/>
      <c r="I215" s="9"/>
      <c r="J215" s="9"/>
      <c r="K215" s="9"/>
      <c r="L215" s="17"/>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9"/>
      <c r="BL215" s="9"/>
      <c r="BM215" s="9"/>
      <c r="BN215" s="9"/>
      <c r="BO215" s="9"/>
      <c r="BP215" s="9"/>
      <c r="BQ215" s="9"/>
      <c r="BR215" s="9"/>
      <c r="BS215" s="9"/>
      <c r="BT215" s="9"/>
      <c r="BU215" s="9"/>
      <c r="BV215" s="9"/>
      <c r="BW215" s="9"/>
      <c r="BX215" s="9"/>
      <c r="BY215" s="9"/>
      <c r="BZ215" s="9"/>
      <c r="CA215" s="9"/>
      <c r="CB215" s="9"/>
      <c r="CC215" s="9"/>
      <c r="CD215" s="9"/>
      <c r="CE215" s="9"/>
      <c r="CF215" s="9"/>
      <c r="CG215" s="9"/>
      <c r="CH215" s="9"/>
      <c r="CI215" s="9"/>
      <c r="CJ215" s="9"/>
      <c r="CK215" s="9"/>
      <c r="CL215" s="9"/>
      <c r="CM215" s="9"/>
      <c r="CN215" s="9"/>
      <c r="CO215" s="9"/>
      <c r="CP215" s="9"/>
      <c r="CQ215" s="9"/>
      <c r="CR215" s="9"/>
      <c r="CS215" s="9"/>
      <c r="CT215" s="9"/>
      <c r="CU215" s="9"/>
      <c r="CV215" s="9"/>
      <c r="CW215" s="9"/>
      <c r="CX215" s="9"/>
      <c r="CY215" s="9"/>
      <c r="CZ215" s="9"/>
      <c r="DA215" s="9"/>
      <c r="DB215" s="9"/>
      <c r="DC215" s="9"/>
    </row>
    <row r="216" spans="2:107" x14ac:dyDescent="0.3">
      <c r="B216" s="17"/>
      <c r="C216" s="9"/>
      <c r="D216" s="9"/>
      <c r="E216" s="9"/>
      <c r="F216" s="9"/>
      <c r="G216" s="17"/>
      <c r="H216" s="9"/>
      <c r="I216" s="9"/>
      <c r="J216" s="9"/>
      <c r="K216" s="9"/>
      <c r="L216" s="17"/>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9"/>
      <c r="BL216" s="9"/>
      <c r="BM216" s="9"/>
      <c r="BN216" s="9"/>
      <c r="BO216" s="9"/>
      <c r="BP216" s="9"/>
      <c r="BQ216" s="9"/>
      <c r="BR216" s="9"/>
      <c r="BS216" s="9"/>
      <c r="BT216" s="9"/>
      <c r="BU216" s="9"/>
      <c r="BV216" s="9"/>
      <c r="BW216" s="9"/>
      <c r="BX216" s="9"/>
      <c r="BY216" s="9"/>
      <c r="BZ216" s="9"/>
      <c r="CA216" s="9"/>
      <c r="CB216" s="9"/>
      <c r="CC216" s="9"/>
      <c r="CD216" s="9"/>
      <c r="CE216" s="9"/>
      <c r="CF216" s="9"/>
      <c r="CG216" s="9"/>
      <c r="CH216" s="9"/>
      <c r="CI216" s="9"/>
      <c r="CJ216" s="9"/>
      <c r="CK216" s="9"/>
      <c r="CL216" s="9"/>
      <c r="CM216" s="9"/>
      <c r="CN216" s="9"/>
      <c r="CO216" s="9"/>
      <c r="CP216" s="9"/>
      <c r="CQ216" s="9"/>
      <c r="CR216" s="9"/>
      <c r="CS216" s="9"/>
      <c r="CT216" s="9"/>
      <c r="CU216" s="9"/>
      <c r="CV216" s="9"/>
      <c r="CW216" s="9"/>
      <c r="CX216" s="9"/>
      <c r="CY216" s="9"/>
      <c r="CZ216" s="9"/>
      <c r="DA216" s="9"/>
      <c r="DB216" s="9"/>
      <c r="DC216" s="9"/>
    </row>
    <row r="217" spans="2:107" x14ac:dyDescent="0.3">
      <c r="B217" s="17"/>
      <c r="C217" s="9"/>
      <c r="D217" s="9"/>
      <c r="E217" s="9"/>
      <c r="F217" s="9"/>
      <c r="G217" s="17"/>
      <c r="H217" s="9"/>
      <c r="I217" s="9"/>
      <c r="J217" s="9"/>
      <c r="K217" s="9"/>
      <c r="L217" s="17"/>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9"/>
      <c r="BL217" s="9"/>
      <c r="BM217" s="9"/>
      <c r="BN217" s="9"/>
      <c r="BO217" s="9"/>
      <c r="BP217" s="9"/>
      <c r="BQ217" s="9"/>
      <c r="BR217" s="9"/>
      <c r="BS217" s="9"/>
      <c r="BT217" s="9"/>
      <c r="BU217" s="9"/>
      <c r="BV217" s="9"/>
      <c r="BW217" s="9"/>
      <c r="BX217" s="9"/>
      <c r="BY217" s="9"/>
      <c r="BZ217" s="9"/>
      <c r="CA217" s="9"/>
      <c r="CB217" s="9"/>
      <c r="CC217" s="9"/>
      <c r="CD217" s="9"/>
      <c r="CE217" s="9"/>
      <c r="CF217" s="9"/>
      <c r="CG217" s="9"/>
      <c r="CH217" s="9"/>
      <c r="CI217" s="9"/>
      <c r="CJ217" s="9"/>
      <c r="CK217" s="9"/>
      <c r="CL217" s="9"/>
      <c r="CM217" s="9"/>
      <c r="CN217" s="9"/>
      <c r="CO217" s="9"/>
      <c r="CP217" s="9"/>
      <c r="CQ217" s="9"/>
      <c r="CR217" s="9"/>
      <c r="CS217" s="9"/>
      <c r="CT217" s="9"/>
      <c r="CU217" s="9"/>
      <c r="CV217" s="9"/>
      <c r="CW217" s="9"/>
      <c r="CX217" s="9"/>
      <c r="CY217" s="9"/>
      <c r="CZ217" s="9"/>
      <c r="DA217" s="9"/>
      <c r="DB217" s="9"/>
      <c r="DC217" s="9"/>
    </row>
    <row r="218" spans="2:107" x14ac:dyDescent="0.3">
      <c r="B218" s="17"/>
      <c r="C218" s="9"/>
      <c r="D218" s="9"/>
      <c r="E218" s="9"/>
      <c r="F218" s="9"/>
      <c r="G218" s="17"/>
      <c r="H218" s="9"/>
      <c r="I218" s="9"/>
      <c r="J218" s="9"/>
      <c r="K218" s="9"/>
      <c r="L218" s="17"/>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9"/>
      <c r="BL218" s="9"/>
      <c r="BM218" s="9"/>
      <c r="BN218" s="9"/>
      <c r="BO218" s="9"/>
      <c r="BP218" s="9"/>
      <c r="BQ218" s="9"/>
      <c r="BR218" s="9"/>
      <c r="BS218" s="9"/>
      <c r="BT218" s="9"/>
      <c r="BU218" s="9"/>
      <c r="BV218" s="9"/>
      <c r="BW218" s="9"/>
      <c r="BX218" s="9"/>
      <c r="BY218" s="9"/>
      <c r="BZ218" s="9"/>
      <c r="CA218" s="9"/>
      <c r="CB218" s="9"/>
      <c r="CC218" s="9"/>
      <c r="CD218" s="9"/>
      <c r="CE218" s="9"/>
      <c r="CF218" s="9"/>
      <c r="CG218" s="9"/>
      <c r="CH218" s="9"/>
      <c r="CI218" s="9"/>
      <c r="CJ218" s="9"/>
      <c r="CK218" s="9"/>
      <c r="CL218" s="9"/>
      <c r="CM218" s="9"/>
      <c r="CN218" s="9"/>
      <c r="CO218" s="9"/>
      <c r="CP218" s="9"/>
      <c r="CQ218" s="9"/>
      <c r="CR218" s="9"/>
      <c r="CS218" s="9"/>
      <c r="CT218" s="9"/>
      <c r="CU218" s="9"/>
      <c r="CV218" s="9"/>
      <c r="CW218" s="9"/>
      <c r="CX218" s="9"/>
      <c r="CY218" s="9"/>
      <c r="CZ218" s="9"/>
      <c r="DA218" s="9"/>
      <c r="DB218" s="9"/>
      <c r="DC218" s="9"/>
    </row>
    <row r="219" spans="2:107" x14ac:dyDescent="0.3">
      <c r="B219" s="17"/>
      <c r="C219" s="9"/>
      <c r="D219" s="9"/>
      <c r="E219" s="9"/>
      <c r="F219" s="9"/>
      <c r="G219" s="17"/>
      <c r="H219" s="9"/>
      <c r="I219" s="9"/>
      <c r="J219" s="9"/>
      <c r="K219" s="9"/>
      <c r="L219" s="17"/>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9"/>
      <c r="BL219" s="9"/>
      <c r="BM219" s="9"/>
      <c r="BN219" s="9"/>
      <c r="BO219" s="9"/>
      <c r="BP219" s="9"/>
      <c r="BQ219" s="9"/>
      <c r="BR219" s="9"/>
      <c r="BS219" s="9"/>
      <c r="BT219" s="9"/>
      <c r="BU219" s="9"/>
      <c r="BV219" s="9"/>
      <c r="BW219" s="9"/>
      <c r="BX219" s="9"/>
      <c r="BY219" s="9"/>
      <c r="BZ219" s="9"/>
      <c r="CA219" s="9"/>
      <c r="CB219" s="9"/>
      <c r="CC219" s="9"/>
      <c r="CD219" s="9"/>
      <c r="CE219" s="9"/>
      <c r="CF219" s="9"/>
      <c r="CG219" s="9"/>
      <c r="CH219" s="9"/>
      <c r="CI219" s="9"/>
      <c r="CJ219" s="9"/>
      <c r="CK219" s="9"/>
      <c r="CL219" s="9"/>
      <c r="CM219" s="9"/>
      <c r="CN219" s="9"/>
      <c r="CO219" s="9"/>
      <c r="CP219" s="9"/>
      <c r="CQ219" s="9"/>
      <c r="CR219" s="9"/>
      <c r="CS219" s="9"/>
      <c r="CT219" s="9"/>
      <c r="CU219" s="9"/>
      <c r="CV219" s="9"/>
      <c r="CW219" s="9"/>
      <c r="CX219" s="9"/>
      <c r="CY219" s="9"/>
      <c r="CZ219" s="9"/>
      <c r="DA219" s="9"/>
      <c r="DB219" s="9"/>
      <c r="DC219" s="9"/>
    </row>
    <row r="220" spans="2:107" x14ac:dyDescent="0.3">
      <c r="B220" s="17"/>
      <c r="C220" s="9"/>
      <c r="D220" s="9"/>
      <c r="E220" s="9"/>
      <c r="F220" s="9"/>
      <c r="G220" s="17"/>
      <c r="H220" s="9"/>
      <c r="I220" s="9"/>
      <c r="J220" s="9"/>
      <c r="K220" s="9"/>
      <c r="L220" s="17"/>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9"/>
      <c r="BL220" s="9"/>
      <c r="BM220" s="9"/>
      <c r="BN220" s="9"/>
      <c r="BO220" s="9"/>
      <c r="BP220" s="9"/>
      <c r="BQ220" s="9"/>
      <c r="BR220" s="9"/>
      <c r="BS220" s="9"/>
      <c r="BT220" s="9"/>
      <c r="BU220" s="9"/>
      <c r="BV220" s="9"/>
      <c r="BW220" s="9"/>
      <c r="BX220" s="9"/>
      <c r="BY220" s="9"/>
      <c r="BZ220" s="9"/>
      <c r="CA220" s="9"/>
      <c r="CB220" s="9"/>
      <c r="CC220" s="9"/>
      <c r="CD220" s="9"/>
      <c r="CE220" s="9"/>
      <c r="CF220" s="9"/>
      <c r="CG220" s="9"/>
      <c r="CH220" s="9"/>
      <c r="CI220" s="9"/>
      <c r="CJ220" s="9"/>
      <c r="CK220" s="9"/>
      <c r="CL220" s="9"/>
      <c r="CM220" s="9"/>
      <c r="CN220" s="9"/>
      <c r="CO220" s="9"/>
      <c r="CP220" s="9"/>
      <c r="CQ220" s="9"/>
      <c r="CR220" s="9"/>
      <c r="CS220" s="9"/>
      <c r="CT220" s="9"/>
      <c r="CU220" s="9"/>
      <c r="CV220" s="9"/>
      <c r="CW220" s="9"/>
      <c r="CX220" s="9"/>
      <c r="CY220" s="9"/>
      <c r="CZ220" s="9"/>
      <c r="DA220" s="9"/>
      <c r="DB220" s="9"/>
      <c r="DC220" s="9"/>
    </row>
    <row r="221" spans="2:107" x14ac:dyDescent="0.3">
      <c r="B221" s="17"/>
      <c r="C221" s="9"/>
      <c r="D221" s="9"/>
      <c r="E221" s="9"/>
      <c r="F221" s="9"/>
      <c r="G221" s="17"/>
      <c r="H221" s="9"/>
      <c r="I221" s="9"/>
      <c r="J221" s="9"/>
      <c r="K221" s="9"/>
      <c r="L221" s="17"/>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9"/>
      <c r="BL221" s="9"/>
      <c r="BM221" s="9"/>
      <c r="BN221" s="9"/>
      <c r="BO221" s="9"/>
      <c r="BP221" s="9"/>
      <c r="BQ221" s="9"/>
      <c r="BR221" s="9"/>
      <c r="BS221" s="9"/>
      <c r="BT221" s="9"/>
      <c r="BU221" s="9"/>
      <c r="BV221" s="9"/>
      <c r="BW221" s="9"/>
      <c r="BX221" s="9"/>
      <c r="BY221" s="9"/>
      <c r="BZ221" s="9"/>
      <c r="CA221" s="9"/>
      <c r="CB221" s="9"/>
      <c r="CC221" s="9"/>
      <c r="CD221" s="9"/>
      <c r="CE221" s="9"/>
      <c r="CF221" s="9"/>
      <c r="CG221" s="9"/>
      <c r="CH221" s="9"/>
      <c r="CI221" s="9"/>
      <c r="CJ221" s="9"/>
      <c r="CK221" s="9"/>
      <c r="CL221" s="9"/>
      <c r="CM221" s="9"/>
      <c r="CN221" s="9"/>
      <c r="CO221" s="9"/>
      <c r="CP221" s="9"/>
      <c r="CQ221" s="9"/>
      <c r="CR221" s="9"/>
      <c r="CS221" s="9"/>
      <c r="CT221" s="9"/>
      <c r="CU221" s="9"/>
      <c r="CV221" s="9"/>
      <c r="CW221" s="9"/>
      <c r="CX221" s="9"/>
      <c r="CY221" s="9"/>
      <c r="CZ221" s="9"/>
      <c r="DA221" s="9"/>
      <c r="DB221" s="9"/>
      <c r="DC221" s="9"/>
    </row>
    <row r="222" spans="2:107" x14ac:dyDescent="0.3">
      <c r="B222" s="17"/>
      <c r="C222" s="9"/>
      <c r="D222" s="9"/>
      <c r="E222" s="9"/>
      <c r="F222" s="9"/>
      <c r="G222" s="17"/>
      <c r="H222" s="9"/>
      <c r="I222" s="9"/>
      <c r="J222" s="9"/>
      <c r="K222" s="9"/>
      <c r="L222" s="17"/>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9"/>
      <c r="BL222" s="9"/>
      <c r="BM222" s="9"/>
      <c r="BN222" s="9"/>
      <c r="BO222" s="9"/>
      <c r="BP222" s="9"/>
      <c r="BQ222" s="9"/>
      <c r="BR222" s="9"/>
      <c r="BS222" s="9"/>
      <c r="BT222" s="9"/>
      <c r="BU222" s="9"/>
      <c r="BV222" s="9"/>
      <c r="BW222" s="9"/>
      <c r="BX222" s="9"/>
      <c r="BY222" s="9"/>
      <c r="BZ222" s="9"/>
      <c r="CA222" s="9"/>
      <c r="CB222" s="9"/>
      <c r="CC222" s="9"/>
      <c r="CD222" s="9"/>
      <c r="CE222" s="9"/>
      <c r="CF222" s="9"/>
      <c r="CG222" s="9"/>
      <c r="CH222" s="9"/>
      <c r="CI222" s="9"/>
      <c r="CJ222" s="9"/>
      <c r="CK222" s="9"/>
      <c r="CL222" s="9"/>
      <c r="CM222" s="9"/>
      <c r="CN222" s="9"/>
      <c r="CO222" s="9"/>
      <c r="CP222" s="9"/>
      <c r="CQ222" s="9"/>
      <c r="CR222" s="9"/>
      <c r="CS222" s="9"/>
      <c r="CT222" s="9"/>
      <c r="CU222" s="9"/>
      <c r="CV222" s="9"/>
      <c r="CW222" s="9"/>
      <c r="CX222" s="9"/>
      <c r="CY222" s="9"/>
      <c r="CZ222" s="9"/>
      <c r="DA222" s="9"/>
      <c r="DB222" s="9"/>
      <c r="DC222" s="9"/>
    </row>
    <row r="223" spans="2:107" x14ac:dyDescent="0.3">
      <c r="B223" s="17"/>
      <c r="C223" s="9"/>
      <c r="D223" s="9"/>
      <c r="E223" s="9"/>
      <c r="F223" s="9"/>
      <c r="G223" s="17"/>
      <c r="H223" s="9"/>
      <c r="I223" s="9"/>
      <c r="J223" s="9"/>
      <c r="K223" s="9"/>
      <c r="L223" s="17"/>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9"/>
      <c r="BL223" s="9"/>
      <c r="BM223" s="9"/>
      <c r="BN223" s="9"/>
      <c r="BO223" s="9"/>
      <c r="BP223" s="9"/>
      <c r="BQ223" s="9"/>
      <c r="BR223" s="9"/>
      <c r="BS223" s="9"/>
      <c r="BT223" s="9"/>
      <c r="BU223" s="9"/>
      <c r="BV223" s="9"/>
      <c r="BW223" s="9"/>
      <c r="BX223" s="9"/>
      <c r="BY223" s="9"/>
      <c r="BZ223" s="9"/>
      <c r="CA223" s="9"/>
      <c r="CB223" s="9"/>
      <c r="CC223" s="9"/>
      <c r="CD223" s="9"/>
      <c r="CE223" s="9"/>
      <c r="CF223" s="9"/>
      <c r="CG223" s="9"/>
      <c r="CH223" s="9"/>
      <c r="CI223" s="9"/>
      <c r="CJ223" s="9"/>
      <c r="CK223" s="9"/>
      <c r="CL223" s="9"/>
      <c r="CM223" s="9"/>
      <c r="CN223" s="9"/>
      <c r="CO223" s="9"/>
      <c r="CP223" s="9"/>
      <c r="CQ223" s="9"/>
      <c r="CR223" s="9"/>
      <c r="CS223" s="9"/>
      <c r="CT223" s="9"/>
      <c r="CU223" s="9"/>
      <c r="CV223" s="9"/>
      <c r="CW223" s="9"/>
      <c r="CX223" s="9"/>
      <c r="CY223" s="9"/>
      <c r="CZ223" s="9"/>
      <c r="DA223" s="9"/>
      <c r="DB223" s="9"/>
      <c r="DC223" s="9"/>
    </row>
    <row r="224" spans="2:107" x14ac:dyDescent="0.3">
      <c r="B224" s="17"/>
      <c r="C224" s="9"/>
      <c r="D224" s="9"/>
      <c r="E224" s="9"/>
      <c r="F224" s="9"/>
      <c r="G224" s="17"/>
      <c r="H224" s="9"/>
      <c r="I224" s="9"/>
      <c r="J224" s="9"/>
      <c r="K224" s="9"/>
      <c r="L224" s="17"/>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9"/>
      <c r="BL224" s="9"/>
      <c r="BM224" s="9"/>
      <c r="BN224" s="9"/>
      <c r="BO224" s="9"/>
      <c r="BP224" s="9"/>
      <c r="BQ224" s="9"/>
      <c r="BR224" s="9"/>
      <c r="BS224" s="9"/>
      <c r="BT224" s="9"/>
      <c r="BU224" s="9"/>
      <c r="BV224" s="9"/>
      <c r="BW224" s="9"/>
      <c r="BX224" s="9"/>
      <c r="BY224" s="9"/>
      <c r="BZ224" s="9"/>
      <c r="CA224" s="9"/>
      <c r="CB224" s="9"/>
      <c r="CC224" s="9"/>
      <c r="CD224" s="9"/>
      <c r="CE224" s="9"/>
      <c r="CF224" s="9"/>
      <c r="CG224" s="9"/>
      <c r="CH224" s="9"/>
      <c r="CI224" s="9"/>
      <c r="CJ224" s="9"/>
      <c r="CK224" s="9"/>
      <c r="CL224" s="9"/>
      <c r="CM224" s="9"/>
      <c r="CN224" s="9"/>
      <c r="CO224" s="9"/>
      <c r="CP224" s="9"/>
      <c r="CQ224" s="9"/>
      <c r="CR224" s="9"/>
      <c r="CS224" s="9"/>
      <c r="CT224" s="9"/>
      <c r="CU224" s="9"/>
      <c r="CV224" s="9"/>
      <c r="CW224" s="9"/>
      <c r="CX224" s="9"/>
      <c r="CY224" s="9"/>
      <c r="CZ224" s="9"/>
      <c r="DA224" s="9"/>
      <c r="DB224" s="9"/>
      <c r="DC224" s="9"/>
    </row>
    <row r="225" spans="2:107" x14ac:dyDescent="0.3">
      <c r="B225" s="17"/>
      <c r="C225" s="9"/>
      <c r="D225" s="9"/>
      <c r="E225" s="9"/>
      <c r="F225" s="9"/>
      <c r="G225" s="17"/>
      <c r="H225" s="9"/>
      <c r="I225" s="9"/>
      <c r="J225" s="9"/>
      <c r="K225" s="9"/>
      <c r="L225" s="17"/>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9"/>
      <c r="BL225" s="9"/>
      <c r="BM225" s="9"/>
      <c r="BN225" s="9"/>
      <c r="BO225" s="9"/>
      <c r="BP225" s="9"/>
      <c r="BQ225" s="9"/>
      <c r="BR225" s="9"/>
      <c r="BS225" s="9"/>
      <c r="BT225" s="9"/>
      <c r="BU225" s="9"/>
      <c r="BV225" s="9"/>
      <c r="BW225" s="9"/>
      <c r="BX225" s="9"/>
      <c r="BY225" s="9"/>
      <c r="BZ225" s="9"/>
      <c r="CA225" s="9"/>
      <c r="CB225" s="9"/>
      <c r="CC225" s="9"/>
      <c r="CD225" s="9"/>
      <c r="CE225" s="9"/>
      <c r="CF225" s="9"/>
      <c r="CG225" s="9"/>
      <c r="CH225" s="9"/>
      <c r="CI225" s="9"/>
      <c r="CJ225" s="9"/>
      <c r="CK225" s="9"/>
      <c r="CL225" s="9"/>
      <c r="CM225" s="9"/>
      <c r="CN225" s="9"/>
      <c r="CO225" s="9"/>
      <c r="CP225" s="9"/>
      <c r="CQ225" s="9"/>
      <c r="CR225" s="9"/>
      <c r="CS225" s="9"/>
      <c r="CT225" s="9"/>
      <c r="CU225" s="9"/>
      <c r="CV225" s="9"/>
      <c r="CW225" s="9"/>
      <c r="CX225" s="9"/>
      <c r="CY225" s="9"/>
      <c r="CZ225" s="9"/>
      <c r="DA225" s="9"/>
      <c r="DB225" s="9"/>
      <c r="DC225" s="9"/>
    </row>
    <row r="226" spans="2:107" x14ac:dyDescent="0.3">
      <c r="B226" s="17"/>
      <c r="C226" s="9"/>
      <c r="D226" s="9"/>
      <c r="E226" s="9"/>
      <c r="F226" s="9"/>
      <c r="G226" s="17"/>
      <c r="H226" s="9"/>
      <c r="I226" s="9"/>
      <c r="J226" s="9"/>
      <c r="K226" s="9"/>
      <c r="L226" s="17"/>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9"/>
      <c r="BL226" s="9"/>
      <c r="BM226" s="9"/>
      <c r="BN226" s="9"/>
      <c r="BO226" s="9"/>
      <c r="BP226" s="9"/>
      <c r="BQ226" s="9"/>
      <c r="BR226" s="9"/>
      <c r="BS226" s="9"/>
      <c r="BT226" s="9"/>
      <c r="BU226" s="9"/>
      <c r="BV226" s="9"/>
      <c r="BW226" s="9"/>
      <c r="BX226" s="9"/>
      <c r="BY226" s="9"/>
      <c r="BZ226" s="9"/>
      <c r="CA226" s="9"/>
      <c r="CB226" s="9"/>
      <c r="CC226" s="9"/>
      <c r="CD226" s="9"/>
      <c r="CE226" s="9"/>
      <c r="CF226" s="9"/>
      <c r="CG226" s="9"/>
      <c r="CH226" s="9"/>
      <c r="CI226" s="9"/>
      <c r="CJ226" s="9"/>
      <c r="CK226" s="9"/>
      <c r="CL226" s="9"/>
      <c r="CM226" s="9"/>
      <c r="CN226" s="9"/>
      <c r="CO226" s="9"/>
      <c r="CP226" s="9"/>
      <c r="CQ226" s="9"/>
      <c r="CR226" s="9"/>
      <c r="CS226" s="9"/>
      <c r="CT226" s="9"/>
      <c r="CU226" s="9"/>
      <c r="CV226" s="9"/>
      <c r="CW226" s="9"/>
      <c r="CX226" s="9"/>
      <c r="CY226" s="9"/>
      <c r="CZ226" s="9"/>
      <c r="DA226" s="9"/>
      <c r="DB226" s="9"/>
      <c r="DC226" s="9"/>
    </row>
    <row r="227" spans="2:107" x14ac:dyDescent="0.3">
      <c r="B227" s="17"/>
      <c r="C227" s="9"/>
      <c r="D227" s="9"/>
      <c r="E227" s="9"/>
      <c r="F227" s="9"/>
      <c r="G227" s="17"/>
      <c r="H227" s="9"/>
      <c r="I227" s="9"/>
      <c r="J227" s="9"/>
      <c r="K227" s="9"/>
      <c r="L227" s="17"/>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9"/>
      <c r="BL227" s="9"/>
      <c r="BM227" s="9"/>
      <c r="BN227" s="9"/>
      <c r="BO227" s="9"/>
      <c r="BP227" s="9"/>
      <c r="BQ227" s="9"/>
      <c r="BR227" s="9"/>
      <c r="BS227" s="9"/>
      <c r="BT227" s="9"/>
      <c r="BU227" s="9"/>
      <c r="BV227" s="9"/>
      <c r="BW227" s="9"/>
      <c r="BX227" s="9"/>
      <c r="BY227" s="9"/>
      <c r="BZ227" s="9"/>
      <c r="CA227" s="9"/>
      <c r="CB227" s="9"/>
      <c r="CC227" s="9"/>
      <c r="CD227" s="9"/>
      <c r="CE227" s="9"/>
      <c r="CF227" s="9"/>
      <c r="CG227" s="9"/>
      <c r="CH227" s="9"/>
      <c r="CI227" s="9"/>
      <c r="CJ227" s="9"/>
      <c r="CK227" s="9"/>
      <c r="CL227" s="9"/>
      <c r="CM227" s="9"/>
      <c r="CN227" s="9"/>
      <c r="CO227" s="9"/>
      <c r="CP227" s="9"/>
      <c r="CQ227" s="9"/>
      <c r="CR227" s="9"/>
      <c r="CS227" s="9"/>
      <c r="CT227" s="9"/>
      <c r="CU227" s="9"/>
      <c r="CV227" s="9"/>
      <c r="CW227" s="9"/>
      <c r="CX227" s="9"/>
      <c r="CY227" s="9"/>
      <c r="CZ227" s="9"/>
      <c r="DA227" s="9"/>
      <c r="DB227" s="9"/>
      <c r="DC227" s="9"/>
    </row>
    <row r="228" spans="2:107" x14ac:dyDescent="0.3">
      <c r="B228" s="17"/>
      <c r="C228" s="9"/>
      <c r="D228" s="9"/>
      <c r="E228" s="9"/>
      <c r="F228" s="9"/>
      <c r="G228" s="17"/>
      <c r="H228" s="9"/>
      <c r="I228" s="9"/>
      <c r="J228" s="9"/>
      <c r="K228" s="9"/>
      <c r="L228" s="17"/>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9"/>
      <c r="BL228" s="9"/>
      <c r="BM228" s="9"/>
      <c r="BN228" s="9"/>
      <c r="BO228" s="9"/>
      <c r="BP228" s="9"/>
      <c r="BQ228" s="9"/>
      <c r="BR228" s="9"/>
      <c r="BS228" s="9"/>
      <c r="BT228" s="9"/>
      <c r="BU228" s="9"/>
      <c r="BV228" s="9"/>
      <c r="BW228" s="9"/>
      <c r="BX228" s="9"/>
      <c r="BY228" s="9"/>
      <c r="BZ228" s="9"/>
      <c r="CA228" s="9"/>
      <c r="CB228" s="9"/>
      <c r="CC228" s="9"/>
      <c r="CD228" s="9"/>
      <c r="CE228" s="9"/>
      <c r="CF228" s="9"/>
      <c r="CG228" s="9"/>
      <c r="CH228" s="9"/>
      <c r="CI228" s="9"/>
      <c r="CJ228" s="9"/>
      <c r="CK228" s="9"/>
      <c r="CL228" s="9"/>
      <c r="CM228" s="9"/>
      <c r="CN228" s="9"/>
      <c r="CO228" s="9"/>
      <c r="CP228" s="9"/>
      <c r="CQ228" s="9"/>
      <c r="CR228" s="9"/>
      <c r="CS228" s="9"/>
      <c r="CT228" s="9"/>
      <c r="CU228" s="9"/>
      <c r="CV228" s="9"/>
      <c r="CW228" s="9"/>
      <c r="CX228" s="9"/>
      <c r="CY228" s="9"/>
      <c r="CZ228" s="9"/>
      <c r="DA228" s="9"/>
      <c r="DB228" s="9"/>
      <c r="DC228" s="9"/>
    </row>
    <row r="229" spans="2:107" x14ac:dyDescent="0.3">
      <c r="B229" s="17"/>
      <c r="C229" s="9"/>
      <c r="D229" s="9"/>
      <c r="E229" s="9"/>
      <c r="F229" s="9"/>
      <c r="G229" s="17"/>
      <c r="H229" s="9"/>
      <c r="I229" s="9"/>
      <c r="J229" s="9"/>
      <c r="K229" s="9"/>
      <c r="L229" s="17"/>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9"/>
      <c r="BL229" s="9"/>
      <c r="BM229" s="9"/>
      <c r="BN229" s="9"/>
      <c r="BO229" s="9"/>
      <c r="BP229" s="9"/>
      <c r="BQ229" s="9"/>
      <c r="BR229" s="9"/>
      <c r="BS229" s="9"/>
      <c r="BT229" s="9"/>
      <c r="BU229" s="9"/>
      <c r="BV229" s="9"/>
      <c r="BW229" s="9"/>
      <c r="BX229" s="9"/>
      <c r="BY229" s="9"/>
      <c r="BZ229" s="9"/>
      <c r="CA229" s="9"/>
      <c r="CB229" s="9"/>
      <c r="CC229" s="9"/>
      <c r="CD229" s="9"/>
      <c r="CE229" s="9"/>
      <c r="CF229" s="9"/>
      <c r="CG229" s="9"/>
      <c r="CH229" s="9"/>
      <c r="CI229" s="9"/>
      <c r="CJ229" s="9"/>
      <c r="CK229" s="9"/>
      <c r="CL229" s="9"/>
      <c r="CM229" s="9"/>
      <c r="CN229" s="9"/>
      <c r="CO229" s="9"/>
      <c r="CP229" s="9"/>
      <c r="CQ229" s="9"/>
      <c r="CR229" s="9"/>
      <c r="CS229" s="9"/>
      <c r="CT229" s="9"/>
      <c r="CU229" s="9"/>
      <c r="CV229" s="9"/>
      <c r="CW229" s="9"/>
      <c r="CX229" s="9"/>
      <c r="CY229" s="9"/>
      <c r="CZ229" s="9"/>
      <c r="DA229" s="9"/>
      <c r="DB229" s="9"/>
      <c r="DC229" s="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CC86E-4E99-43A9-BEF4-B5190FB57395}">
  <dimension ref="A2:EB186"/>
  <sheetViews>
    <sheetView workbookViewId="0">
      <pane xSplit="1" topLeftCell="B1" activePane="topRight" state="frozen"/>
      <selection pane="topRight" activeCell="D186" sqref="D186"/>
    </sheetView>
  </sheetViews>
  <sheetFormatPr defaultRowHeight="16.8" x14ac:dyDescent="0.3"/>
  <cols>
    <col min="1" max="1" width="50.75" customWidth="1"/>
    <col min="2" max="22" width="15.75" customWidth="1"/>
  </cols>
  <sheetData>
    <row r="2" spans="1:132" x14ac:dyDescent="0.3">
      <c r="B2" s="13">
        <v>43555</v>
      </c>
      <c r="C2" s="13">
        <v>43646</v>
      </c>
      <c r="D2" s="13">
        <v>43738</v>
      </c>
      <c r="E2" s="13">
        <v>43830</v>
      </c>
      <c r="F2" s="13">
        <v>43921</v>
      </c>
      <c r="G2" s="13">
        <v>44012</v>
      </c>
      <c r="H2" s="13">
        <v>44104</v>
      </c>
      <c r="I2" s="13">
        <v>44196</v>
      </c>
      <c r="J2" s="13">
        <v>44285</v>
      </c>
      <c r="K2" s="13">
        <v>44377</v>
      </c>
      <c r="L2" s="13">
        <v>44469</v>
      </c>
      <c r="M2" s="13">
        <v>44561</v>
      </c>
      <c r="N2" s="13">
        <v>44651</v>
      </c>
      <c r="O2" s="13">
        <v>44742</v>
      </c>
      <c r="P2" s="13">
        <v>44834</v>
      </c>
      <c r="Q2" s="13">
        <v>44926</v>
      </c>
      <c r="R2" s="13">
        <v>45016</v>
      </c>
      <c r="S2" s="13">
        <v>45107</v>
      </c>
      <c r="T2" s="13">
        <v>45199</v>
      </c>
      <c r="U2" s="13">
        <v>45291</v>
      </c>
    </row>
    <row r="3" spans="1:132" s="34" customFormat="1" x14ac:dyDescent="0.3">
      <c r="B3" s="34" t="s">
        <v>58</v>
      </c>
      <c r="C3" s="34" t="s">
        <v>59</v>
      </c>
      <c r="D3" s="34" t="s">
        <v>60</v>
      </c>
      <c r="E3" s="34" t="s">
        <v>61</v>
      </c>
      <c r="F3" s="34" t="s">
        <v>62</v>
      </c>
      <c r="G3" s="34" t="s">
        <v>63</v>
      </c>
      <c r="H3" s="34" t="s">
        <v>64</v>
      </c>
      <c r="I3" s="34" t="s">
        <v>65</v>
      </c>
      <c r="J3" s="34" t="s">
        <v>66</v>
      </c>
      <c r="K3" s="34" t="s">
        <v>67</v>
      </c>
      <c r="L3" s="34" t="s">
        <v>68</v>
      </c>
      <c r="M3" s="34" t="s">
        <v>69</v>
      </c>
      <c r="N3" s="34" t="s">
        <v>27</v>
      </c>
      <c r="O3" s="34" t="s">
        <v>28</v>
      </c>
      <c r="P3" s="34" t="s">
        <v>29</v>
      </c>
      <c r="Q3" s="34" t="s">
        <v>30</v>
      </c>
      <c r="R3" s="34" t="s">
        <v>31</v>
      </c>
      <c r="S3" s="34" t="s">
        <v>32</v>
      </c>
      <c r="T3" s="34" t="s">
        <v>33</v>
      </c>
      <c r="U3" s="34" t="s">
        <v>34</v>
      </c>
    </row>
    <row r="4" spans="1:132" ht="21" x14ac:dyDescent="0.4">
      <c r="A4" s="29" t="s">
        <v>70</v>
      </c>
      <c r="B4" s="30"/>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row>
    <row r="5" spans="1:132" s="35" customFormat="1" x14ac:dyDescent="0.3">
      <c r="A5" s="35" t="s">
        <v>71</v>
      </c>
      <c r="B5" s="37"/>
      <c r="C5" s="37"/>
      <c r="D5" s="37"/>
      <c r="E5" s="37"/>
      <c r="F5" s="37"/>
      <c r="G5" s="37"/>
      <c r="H5" s="37"/>
      <c r="I5" s="37"/>
      <c r="J5" s="37"/>
      <c r="K5" s="37"/>
      <c r="L5" s="37"/>
      <c r="M5" s="37"/>
      <c r="N5" s="37"/>
      <c r="O5" s="37"/>
      <c r="P5" s="37"/>
      <c r="Q5" s="37"/>
      <c r="R5" s="37"/>
      <c r="S5" s="37"/>
      <c r="T5" s="37"/>
      <c r="U5" s="37"/>
      <c r="V5" s="37"/>
      <c r="W5" s="37"/>
      <c r="X5" s="37"/>
      <c r="Y5" s="37"/>
      <c r="Z5" s="37"/>
      <c r="AA5" s="37"/>
      <c r="AB5" s="37"/>
      <c r="AC5" s="37"/>
      <c r="AD5" s="37"/>
      <c r="AE5" s="37"/>
      <c r="AF5" s="37"/>
      <c r="AG5" s="37"/>
      <c r="AH5" s="37"/>
      <c r="AI5" s="37"/>
      <c r="AJ5" s="37"/>
      <c r="AK5" s="37"/>
      <c r="AL5" s="37"/>
      <c r="AM5" s="37"/>
      <c r="AN5" s="37"/>
      <c r="AO5" s="37"/>
      <c r="AP5" s="37"/>
      <c r="AQ5" s="37"/>
      <c r="AR5" s="37"/>
      <c r="AS5" s="37"/>
      <c r="AT5" s="37"/>
      <c r="AU5" s="37"/>
      <c r="AV5" s="37"/>
      <c r="AW5" s="37"/>
      <c r="AX5" s="37"/>
      <c r="AY5" s="37"/>
      <c r="AZ5" s="37"/>
      <c r="BA5" s="37"/>
      <c r="BB5" s="37"/>
      <c r="BC5" s="37"/>
      <c r="BD5" s="37"/>
      <c r="BE5" s="37"/>
      <c r="BF5" s="37"/>
      <c r="BG5" s="37"/>
      <c r="BH5" s="37"/>
      <c r="BI5" s="37"/>
      <c r="BJ5" s="37"/>
      <c r="BK5" s="37"/>
      <c r="BL5" s="37"/>
      <c r="BM5" s="37"/>
      <c r="BN5" s="37"/>
      <c r="BO5" s="37"/>
      <c r="BP5" s="37"/>
      <c r="BQ5" s="37"/>
      <c r="BR5" s="37"/>
      <c r="BS5" s="37"/>
      <c r="BT5" s="37"/>
      <c r="BU5" s="37"/>
      <c r="BV5" s="37"/>
      <c r="BW5" s="37"/>
      <c r="BX5" s="37"/>
      <c r="BY5" s="37"/>
      <c r="BZ5" s="37"/>
      <c r="CA5" s="37"/>
      <c r="CB5" s="37"/>
      <c r="CC5" s="37"/>
      <c r="CD5" s="37"/>
      <c r="CE5" s="37"/>
      <c r="CF5" s="37"/>
      <c r="CG5" s="37"/>
      <c r="CH5" s="37"/>
      <c r="CI5" s="37"/>
      <c r="CJ5" s="37"/>
      <c r="CK5" s="37"/>
      <c r="CL5" s="37"/>
      <c r="CM5" s="37"/>
      <c r="CN5" s="37"/>
      <c r="CO5" s="37"/>
      <c r="CP5" s="37"/>
      <c r="CQ5" s="37"/>
      <c r="CR5" s="37"/>
      <c r="CS5" s="37"/>
      <c r="CT5" s="37"/>
      <c r="CU5" s="37"/>
      <c r="CV5" s="37"/>
      <c r="CW5" s="37"/>
      <c r="CX5" s="37"/>
      <c r="CY5" s="37"/>
      <c r="CZ5" s="37"/>
      <c r="DA5" s="37"/>
      <c r="DB5" s="37"/>
      <c r="DC5" s="37"/>
      <c r="DD5" s="37"/>
      <c r="DE5" s="37"/>
      <c r="DF5" s="37"/>
      <c r="DG5" s="37"/>
      <c r="DH5" s="37"/>
      <c r="DI5" s="37"/>
      <c r="DJ5" s="37"/>
      <c r="DK5" s="37"/>
      <c r="DL5" s="37"/>
      <c r="DM5" s="37"/>
      <c r="DN5" s="37"/>
      <c r="DO5" s="37"/>
      <c r="DP5" s="37"/>
      <c r="DQ5" s="37"/>
      <c r="DR5" s="37"/>
      <c r="DS5" s="37"/>
      <c r="DT5" s="37"/>
      <c r="DU5" s="37"/>
      <c r="DV5" s="37"/>
      <c r="DW5" s="37"/>
      <c r="DX5" s="37"/>
      <c r="DY5" s="37"/>
      <c r="DZ5" s="37"/>
      <c r="EA5" s="37"/>
      <c r="EB5" s="37"/>
    </row>
    <row r="6" spans="1:132" x14ac:dyDescent="0.3">
      <c r="A6" t="s">
        <v>72</v>
      </c>
      <c r="B6" s="9">
        <v>22279</v>
      </c>
      <c r="C6" s="9">
        <v>17279</v>
      </c>
      <c r="D6" s="9">
        <v>18291</v>
      </c>
      <c r="E6" s="9">
        <v>15508</v>
      </c>
      <c r="F6" s="9">
        <v>16952</v>
      </c>
      <c r="G6" s="9">
        <v>102698</v>
      </c>
      <c r="H6" s="9">
        <v>27688</v>
      </c>
      <c r="I6" s="9">
        <v>34915</v>
      </c>
      <c r="J6" s="9">
        <v>44679</v>
      </c>
      <c r="K6" s="9">
        <v>83958</v>
      </c>
      <c r="L6" s="9">
        <v>64524</v>
      </c>
      <c r="M6" s="9">
        <v>181101</v>
      </c>
      <c r="N6" s="9">
        <v>36385</v>
      </c>
      <c r="O6" s="9">
        <v>61900</v>
      </c>
      <c r="P6" s="9">
        <v>104161</v>
      </c>
      <c r="Q6" s="9">
        <v>104641</v>
      </c>
      <c r="R6" s="9">
        <v>88481</v>
      </c>
      <c r="S6" s="9">
        <v>43506</v>
      </c>
      <c r="T6" s="9">
        <v>177963</v>
      </c>
      <c r="U6" s="9">
        <v>265453</v>
      </c>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row>
    <row r="7" spans="1:132" x14ac:dyDescent="0.3">
      <c r="A7" t="s">
        <v>73</v>
      </c>
      <c r="B7" s="9">
        <v>76270</v>
      </c>
      <c r="C7" s="9">
        <v>66773</v>
      </c>
      <c r="D7" s="9">
        <v>47766</v>
      </c>
      <c r="E7" s="9">
        <v>36144</v>
      </c>
      <c r="F7" s="9">
        <v>23263</v>
      </c>
      <c r="G7" s="9">
        <v>7925</v>
      </c>
      <c r="H7" s="9">
        <v>61353</v>
      </c>
      <c r="I7" s="9">
        <v>61146</v>
      </c>
      <c r="J7" s="9">
        <v>38594</v>
      </c>
      <c r="K7" s="9">
        <v>19970</v>
      </c>
      <c r="L7" s="9">
        <v>15848</v>
      </c>
      <c r="M7" s="9">
        <v>136015</v>
      </c>
      <c r="N7" s="9">
        <v>155947</v>
      </c>
      <c r="O7" s="9">
        <v>21038</v>
      </c>
      <c r="P7" s="9">
        <v>6896</v>
      </c>
      <c r="Q7" s="9">
        <v>2543</v>
      </c>
      <c r="R7" s="9">
        <v>2787</v>
      </c>
      <c r="S7" s="9">
        <v>2448</v>
      </c>
      <c r="T7" s="9">
        <v>11833</v>
      </c>
      <c r="U7" s="9">
        <v>1009</v>
      </c>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row>
    <row r="8" spans="1:132" x14ac:dyDescent="0.3">
      <c r="A8" t="s">
        <v>74</v>
      </c>
      <c r="B8" s="9">
        <v>86</v>
      </c>
      <c r="C8" s="9"/>
      <c r="D8" s="9"/>
      <c r="E8" s="9"/>
      <c r="F8" s="9"/>
      <c r="G8" s="9"/>
      <c r="H8" s="9"/>
      <c r="I8" s="9">
        <v>2003</v>
      </c>
      <c r="J8" s="9">
        <v>2057</v>
      </c>
      <c r="K8" s="9">
        <v>2047</v>
      </c>
      <c r="L8" s="9">
        <v>1304</v>
      </c>
      <c r="M8" s="9">
        <v>1333</v>
      </c>
      <c r="N8" s="9">
        <v>3893</v>
      </c>
      <c r="O8" s="9">
        <v>1451</v>
      </c>
      <c r="P8" s="9">
        <v>1488</v>
      </c>
      <c r="Q8" s="9">
        <v>1890</v>
      </c>
      <c r="R8" s="9">
        <v>1464</v>
      </c>
      <c r="S8" s="9">
        <v>2025</v>
      </c>
      <c r="T8" s="9">
        <v>2325</v>
      </c>
      <c r="U8" s="9">
        <v>2019</v>
      </c>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row>
    <row r="9" spans="1:132" x14ac:dyDescent="0.3">
      <c r="A9" t="s">
        <v>75</v>
      </c>
      <c r="B9" s="9">
        <f>13595+1200</f>
        <v>14795</v>
      </c>
      <c r="C9" s="9">
        <f>250+2746</f>
        <v>2996</v>
      </c>
      <c r="D9" s="9">
        <v>5556</v>
      </c>
      <c r="E9" s="9">
        <v>4105</v>
      </c>
      <c r="F9" s="9">
        <v>3910</v>
      </c>
      <c r="G9" s="9">
        <v>4664</v>
      </c>
      <c r="H9" s="9">
        <v>8977</v>
      </c>
      <c r="I9" s="9">
        <v>13649</v>
      </c>
      <c r="J9" s="9">
        <v>14242</v>
      </c>
      <c r="K9" s="9">
        <v>7756</v>
      </c>
      <c r="L9" s="9">
        <v>12776</v>
      </c>
      <c r="M9" s="9">
        <v>15898</v>
      </c>
      <c r="N9" s="9">
        <v>16116</v>
      </c>
      <c r="O9" s="9">
        <v>30601</v>
      </c>
      <c r="P9" s="9">
        <v>30547</v>
      </c>
      <c r="Q9" s="9">
        <v>31503</v>
      </c>
      <c r="R9" s="9">
        <v>20754</v>
      </c>
      <c r="S9" s="9">
        <v>18846</v>
      </c>
      <c r="T9" s="9">
        <v>22961</v>
      </c>
      <c r="U9" s="9">
        <v>25603</v>
      </c>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row>
    <row r="10" spans="1:132" s="10" customFormat="1" x14ac:dyDescent="0.3">
      <c r="A10" s="10" t="s">
        <v>76</v>
      </c>
      <c r="B10" s="20">
        <f t="shared" ref="B10:P10" si="0">B6+B7+B8+B9</f>
        <v>113430</v>
      </c>
      <c r="C10" s="20">
        <f t="shared" si="0"/>
        <v>87048</v>
      </c>
      <c r="D10" s="20">
        <f t="shared" si="0"/>
        <v>71613</v>
      </c>
      <c r="E10" s="20">
        <f t="shared" si="0"/>
        <v>55757</v>
      </c>
      <c r="F10" s="20">
        <f t="shared" si="0"/>
        <v>44125</v>
      </c>
      <c r="G10" s="20">
        <f t="shared" si="0"/>
        <v>115287</v>
      </c>
      <c r="H10" s="20">
        <f t="shared" si="0"/>
        <v>98018</v>
      </c>
      <c r="I10" s="20">
        <f t="shared" si="0"/>
        <v>111713</v>
      </c>
      <c r="J10" s="20">
        <f t="shared" si="0"/>
        <v>99572</v>
      </c>
      <c r="K10" s="20">
        <f t="shared" si="0"/>
        <v>113731</v>
      </c>
      <c r="L10" s="20">
        <f t="shared" si="0"/>
        <v>94452</v>
      </c>
      <c r="M10" s="20">
        <f t="shared" si="0"/>
        <v>334347</v>
      </c>
      <c r="N10" s="20">
        <f t="shared" si="0"/>
        <v>212341</v>
      </c>
      <c r="O10" s="20">
        <f t="shared" si="0"/>
        <v>114990</v>
      </c>
      <c r="P10" s="20">
        <f t="shared" si="0"/>
        <v>143092</v>
      </c>
      <c r="Q10" s="20">
        <f t="shared" ref="Q10:S10" si="1">Q6+Q7+Q8+Q9</f>
        <v>140577</v>
      </c>
      <c r="R10" s="20">
        <f t="shared" si="1"/>
        <v>113486</v>
      </c>
      <c r="S10" s="20">
        <f t="shared" si="1"/>
        <v>66825</v>
      </c>
      <c r="T10" s="20">
        <f>T6+T7+T8+T9</f>
        <v>215082</v>
      </c>
      <c r="U10" s="20">
        <f>U6+U7+U8+U9</f>
        <v>294084</v>
      </c>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20"/>
      <c r="CU10" s="20"/>
      <c r="CV10" s="20"/>
      <c r="CW10" s="20"/>
      <c r="CX10" s="20"/>
      <c r="CY10" s="20"/>
      <c r="CZ10" s="20"/>
      <c r="DA10" s="20"/>
      <c r="DB10" s="20"/>
      <c r="DC10" s="20"/>
      <c r="DD10" s="20"/>
      <c r="DE10" s="20"/>
      <c r="DF10" s="20"/>
      <c r="DG10" s="20"/>
      <c r="DH10" s="20"/>
      <c r="DI10" s="20"/>
      <c r="DJ10" s="20"/>
      <c r="DK10" s="20"/>
      <c r="DL10" s="20"/>
      <c r="DM10" s="20"/>
      <c r="DN10" s="20"/>
      <c r="DO10" s="20"/>
      <c r="DP10" s="20"/>
      <c r="DQ10" s="20"/>
      <c r="DR10" s="20"/>
      <c r="DS10" s="20"/>
      <c r="DT10" s="20"/>
      <c r="DU10" s="20"/>
      <c r="DV10" s="20"/>
      <c r="DW10" s="20"/>
      <c r="DX10" s="20"/>
      <c r="DY10" s="20"/>
      <c r="DZ10" s="20"/>
      <c r="EA10" s="20"/>
      <c r="EB10" s="20"/>
    </row>
    <row r="11" spans="1:132" s="35" customFormat="1" x14ac:dyDescent="0.3">
      <c r="A11" s="35" t="s">
        <v>77</v>
      </c>
      <c r="B11" s="37"/>
      <c r="C11" s="37"/>
      <c r="D11" s="37"/>
      <c r="E11" s="37"/>
      <c r="F11" s="37"/>
      <c r="G11" s="37"/>
      <c r="H11" s="37"/>
      <c r="I11" s="37"/>
      <c r="J11" s="37"/>
      <c r="K11" s="37"/>
      <c r="L11" s="37"/>
      <c r="M11" s="37"/>
      <c r="N11" s="37"/>
      <c r="O11" s="37"/>
      <c r="P11" s="37"/>
      <c r="Q11" s="37"/>
      <c r="R11" s="37"/>
      <c r="S11" s="37"/>
      <c r="T11" s="37"/>
      <c r="U11" s="37"/>
      <c r="V11" s="37"/>
      <c r="W11" s="37"/>
      <c r="X11" s="37"/>
      <c r="Y11" s="37"/>
      <c r="Z11" s="37"/>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c r="DE11" s="37"/>
      <c r="DF11" s="37"/>
      <c r="DG11" s="37"/>
      <c r="DH11" s="37"/>
      <c r="DI11" s="37"/>
      <c r="DJ11" s="37"/>
      <c r="DK11" s="37"/>
      <c r="DL11" s="37"/>
      <c r="DM11" s="37"/>
      <c r="DN11" s="37"/>
      <c r="DO11" s="37"/>
      <c r="DP11" s="37"/>
      <c r="DQ11" s="37"/>
      <c r="DR11" s="37"/>
      <c r="DS11" s="37"/>
      <c r="DT11" s="37"/>
      <c r="DU11" s="37"/>
      <c r="DV11" s="37"/>
      <c r="DW11" s="37"/>
      <c r="DX11" s="37"/>
      <c r="DY11" s="37"/>
      <c r="DZ11" s="37"/>
      <c r="EA11" s="37"/>
      <c r="EB11" s="37"/>
    </row>
    <row r="12" spans="1:132" x14ac:dyDescent="0.3">
      <c r="A12" t="s">
        <v>73</v>
      </c>
      <c r="B12" s="9">
        <v>4190</v>
      </c>
      <c r="C12" s="9">
        <v>1483</v>
      </c>
      <c r="D12" s="9">
        <v>1493</v>
      </c>
      <c r="E12" s="9">
        <v>1497</v>
      </c>
      <c r="F12" s="9"/>
      <c r="G12" s="9"/>
      <c r="H12" s="9">
        <v>769</v>
      </c>
      <c r="I12" s="9">
        <v>950</v>
      </c>
      <c r="J12" s="9">
        <v>1000</v>
      </c>
      <c r="K12" s="9">
        <v>822</v>
      </c>
      <c r="L12" s="9">
        <v>802</v>
      </c>
      <c r="M12" s="9">
        <v>822</v>
      </c>
      <c r="N12" s="9">
        <v>865</v>
      </c>
      <c r="O12" s="9">
        <v>914</v>
      </c>
      <c r="P12" s="9">
        <v>811</v>
      </c>
      <c r="Q12" s="9">
        <v>840</v>
      </c>
      <c r="R12" s="9">
        <v>820</v>
      </c>
      <c r="S12" s="9">
        <v>841</v>
      </c>
      <c r="T12" s="9">
        <v>817</v>
      </c>
      <c r="U12" s="9">
        <v>891</v>
      </c>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row>
    <row r="13" spans="1:132" x14ac:dyDescent="0.3">
      <c r="A13" t="s">
        <v>78</v>
      </c>
      <c r="B13" s="9">
        <v>67921</v>
      </c>
      <c r="C13" s="9">
        <v>65089</v>
      </c>
      <c r="D13" s="9">
        <v>62157</v>
      </c>
      <c r="E13" s="9">
        <v>60501</v>
      </c>
      <c r="F13" s="9">
        <v>58539</v>
      </c>
      <c r="G13" s="9">
        <v>58615</v>
      </c>
      <c r="H13" s="9">
        <v>55864</v>
      </c>
      <c r="I13" s="9">
        <v>72541</v>
      </c>
      <c r="J13" s="9">
        <v>80875</v>
      </c>
      <c r="K13" s="9">
        <v>89023</v>
      </c>
      <c r="L13" s="9">
        <v>69878</v>
      </c>
      <c r="M13" s="9">
        <v>82863</v>
      </c>
      <c r="N13" s="9">
        <v>105217</v>
      </c>
      <c r="O13" s="9">
        <v>119445</v>
      </c>
      <c r="P13" s="9">
        <v>130441</v>
      </c>
      <c r="Q13" s="9">
        <v>143659</v>
      </c>
      <c r="R13" s="9">
        <v>154165</v>
      </c>
      <c r="S13" s="9">
        <v>151487</v>
      </c>
      <c r="T13" s="9">
        <v>152000</v>
      </c>
      <c r="U13" s="9">
        <v>146082</v>
      </c>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row>
    <row r="14" spans="1:132" x14ac:dyDescent="0.3">
      <c r="A14" t="s">
        <v>79</v>
      </c>
      <c r="B14" s="9"/>
      <c r="C14" s="9"/>
      <c r="D14" s="9"/>
      <c r="E14" s="9"/>
      <c r="F14" s="9"/>
      <c r="G14" s="9"/>
      <c r="H14" s="9"/>
      <c r="I14" s="9">
        <v>1463</v>
      </c>
      <c r="J14" s="9">
        <v>1438</v>
      </c>
      <c r="K14" s="9">
        <v>1445</v>
      </c>
      <c r="L14" s="9">
        <v>1432</v>
      </c>
      <c r="M14" s="9">
        <v>1420</v>
      </c>
      <c r="N14" s="9">
        <v>22349</v>
      </c>
      <c r="O14" s="9">
        <v>21738</v>
      </c>
      <c r="P14" s="9">
        <v>20471</v>
      </c>
      <c r="Q14" s="9">
        <v>20003</v>
      </c>
      <c r="R14" s="9">
        <v>19502</v>
      </c>
      <c r="S14" s="9">
        <v>18992</v>
      </c>
      <c r="T14" s="9">
        <v>18467</v>
      </c>
      <c r="U14" s="9">
        <v>17093</v>
      </c>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c r="DB14" s="9"/>
      <c r="DC14" s="9"/>
      <c r="DD14" s="9"/>
      <c r="DE14" s="9"/>
      <c r="DF14" s="9"/>
      <c r="DG14" s="9"/>
      <c r="DH14" s="9"/>
      <c r="DI14" s="9"/>
      <c r="DJ14" s="9"/>
      <c r="DK14" s="9"/>
      <c r="DL14" s="9"/>
      <c r="DM14" s="9"/>
      <c r="DN14" s="9"/>
      <c r="DO14" s="9"/>
      <c r="DP14" s="9"/>
      <c r="DQ14" s="9"/>
      <c r="DR14" s="9"/>
      <c r="DS14" s="9"/>
      <c r="DT14" s="9"/>
      <c r="DU14" s="9"/>
      <c r="DV14" s="9"/>
      <c r="DW14" s="9"/>
      <c r="DX14" s="9"/>
      <c r="DY14" s="9"/>
      <c r="DZ14" s="9"/>
      <c r="EA14" s="9"/>
      <c r="EB14" s="9"/>
    </row>
    <row r="15" spans="1:132" x14ac:dyDescent="0.3">
      <c r="A15" t="s">
        <v>80</v>
      </c>
      <c r="B15" s="9"/>
      <c r="C15" s="9"/>
      <c r="D15" s="9"/>
      <c r="E15" s="9"/>
      <c r="F15" s="9"/>
      <c r="G15" s="9"/>
      <c r="H15" s="9"/>
      <c r="I15" s="9">
        <v>6129</v>
      </c>
      <c r="J15" s="9">
        <v>6191</v>
      </c>
      <c r="K15" s="9">
        <v>6253</v>
      </c>
      <c r="L15" s="9">
        <v>6316</v>
      </c>
      <c r="M15" s="9">
        <v>6379</v>
      </c>
      <c r="N15" s="9">
        <v>6441</v>
      </c>
      <c r="O15" s="9">
        <v>6503</v>
      </c>
      <c r="P15" s="9">
        <v>6566</v>
      </c>
      <c r="Q15" s="9">
        <v>6629</v>
      </c>
      <c r="R15" s="9">
        <v>6691</v>
      </c>
      <c r="S15" s="9">
        <v>6753</v>
      </c>
      <c r="T15" s="9">
        <v>6816</v>
      </c>
      <c r="U15" s="9">
        <v>6879</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row>
    <row r="16" spans="1:132" x14ac:dyDescent="0.3">
      <c r="A16" t="s">
        <v>81</v>
      </c>
      <c r="B16" s="9">
        <v>13155</v>
      </c>
      <c r="C16" s="9">
        <v>12513</v>
      </c>
      <c r="D16" s="9">
        <v>12407</v>
      </c>
      <c r="E16" s="9">
        <v>11729</v>
      </c>
      <c r="F16" s="9">
        <v>11055</v>
      </c>
      <c r="G16" s="9">
        <v>10407</v>
      </c>
      <c r="H16" s="9">
        <v>14602</v>
      </c>
      <c r="I16" s="9">
        <v>18138</v>
      </c>
      <c r="J16" s="9">
        <v>18447</v>
      </c>
      <c r="K16" s="9">
        <v>28230</v>
      </c>
      <c r="L16" s="9">
        <v>34099</v>
      </c>
      <c r="M16" s="9">
        <v>36304</v>
      </c>
      <c r="N16" s="9">
        <v>35897</v>
      </c>
      <c r="O16" s="9">
        <v>48103</v>
      </c>
      <c r="P16" s="9">
        <v>46429</v>
      </c>
      <c r="Q16" s="9">
        <v>45788</v>
      </c>
      <c r="R16" s="9">
        <v>44191</v>
      </c>
      <c r="S16" s="9">
        <v>42555</v>
      </c>
      <c r="T16" s="9">
        <v>35810</v>
      </c>
      <c r="U16" s="9">
        <v>36543</v>
      </c>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9"/>
      <c r="DI16" s="9"/>
      <c r="DJ16" s="9"/>
      <c r="DK16" s="9"/>
      <c r="DL16" s="9"/>
      <c r="DM16" s="9"/>
      <c r="DN16" s="9"/>
      <c r="DO16" s="9"/>
      <c r="DP16" s="9"/>
      <c r="DQ16" s="9"/>
      <c r="DR16" s="9"/>
      <c r="DS16" s="9"/>
      <c r="DT16" s="9"/>
      <c r="DU16" s="9"/>
      <c r="DV16" s="9"/>
      <c r="DW16" s="9"/>
      <c r="DX16" s="9"/>
      <c r="DY16" s="9"/>
      <c r="DZ16" s="9"/>
      <c r="EA16" s="9"/>
      <c r="EB16" s="9"/>
    </row>
    <row r="17" spans="1:132" x14ac:dyDescent="0.3">
      <c r="A17" t="s">
        <v>82</v>
      </c>
      <c r="B17" s="9">
        <f>9251+314</f>
        <v>9565</v>
      </c>
      <c r="C17" s="9">
        <f>9253+310</f>
        <v>9563</v>
      </c>
      <c r="D17" s="9">
        <f>9253+3284</f>
        <v>12537</v>
      </c>
      <c r="E17" s="9">
        <f>9253+4386</f>
        <v>13639</v>
      </c>
      <c r="F17" s="9">
        <f>9253+4051</f>
        <v>13304</v>
      </c>
      <c r="G17" s="9">
        <f>9253+2602</f>
        <v>11855</v>
      </c>
      <c r="H17" s="9">
        <f>9253+2029</f>
        <v>11282</v>
      </c>
      <c r="I17" s="9">
        <f>7849+2598</f>
        <v>10447</v>
      </c>
      <c r="J17" s="9">
        <v>1905</v>
      </c>
      <c r="K17" s="9">
        <v>6797</v>
      </c>
      <c r="L17" s="9">
        <v>7442</v>
      </c>
      <c r="M17" s="9">
        <v>6775</v>
      </c>
      <c r="N17" s="9">
        <v>6477</v>
      </c>
      <c r="O17" s="9">
        <v>6024</v>
      </c>
      <c r="P17" s="9">
        <v>5133</v>
      </c>
      <c r="Q17" s="9">
        <v>4860</v>
      </c>
      <c r="R17" s="9">
        <v>4545</v>
      </c>
      <c r="S17" s="9">
        <v>3774</v>
      </c>
      <c r="T17" s="9">
        <v>3427</v>
      </c>
      <c r="U17" s="9">
        <v>2880</v>
      </c>
      <c r="V17" s="9"/>
      <c r="W17" s="9"/>
      <c r="X17" s="9"/>
      <c r="Y17" s="9"/>
      <c r="Z17" s="9"/>
      <c r="AA17" s="9"/>
      <c r="AB17" s="9"/>
      <c r="AC17" s="9"/>
      <c r="AD17" s="9"/>
      <c r="AE17" s="9"/>
      <c r="AF17" s="9"/>
      <c r="AG17" s="9"/>
      <c r="AH17" s="9"/>
      <c r="AI17" s="9"/>
      <c r="AJ17" s="9"/>
      <c r="AK17" s="9"/>
      <c r="AL17" s="9"/>
      <c r="AM17" s="9"/>
      <c r="AN17" s="9"/>
      <c r="AO17" s="9"/>
      <c r="AP17" s="9"/>
      <c r="AQ17" s="9"/>
      <c r="AR17" s="9"/>
      <c r="AS17" s="9"/>
      <c r="AT17" s="9"/>
      <c r="AU17" s="9"/>
      <c r="AV17" s="9"/>
      <c r="AW17" s="9"/>
      <c r="AX17" s="9"/>
      <c r="AY17" s="9"/>
      <c r="AZ17" s="9"/>
      <c r="BA17" s="9"/>
      <c r="BB17" s="9"/>
      <c r="BC17" s="9"/>
      <c r="BD17" s="9"/>
      <c r="BE17" s="9"/>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c r="DB17" s="9"/>
      <c r="DC17" s="9"/>
      <c r="DD17" s="9"/>
      <c r="DE17" s="9"/>
      <c r="DF17" s="9"/>
      <c r="DG17" s="9"/>
      <c r="DH17" s="9"/>
      <c r="DI17" s="9"/>
      <c r="DJ17" s="9"/>
      <c r="DK17" s="9"/>
      <c r="DL17" s="9"/>
      <c r="DM17" s="9"/>
      <c r="DN17" s="9"/>
      <c r="DO17" s="9"/>
      <c r="DP17" s="9"/>
      <c r="DQ17" s="9"/>
      <c r="DR17" s="9"/>
      <c r="DS17" s="9"/>
      <c r="DT17" s="9"/>
      <c r="DU17" s="9"/>
      <c r="DV17" s="9"/>
      <c r="DW17" s="9"/>
      <c r="DX17" s="9"/>
      <c r="DY17" s="9"/>
      <c r="DZ17" s="9"/>
      <c r="EA17" s="9"/>
      <c r="EB17" s="9"/>
    </row>
    <row r="18" spans="1:132" s="10" customFormat="1" x14ac:dyDescent="0.3">
      <c r="A18" s="10" t="s">
        <v>83</v>
      </c>
      <c r="B18" s="20">
        <f>B12+B13+B14+B15+B16+B17</f>
        <v>94831</v>
      </c>
      <c r="C18" s="20">
        <f t="shared" ref="C18:P18" si="2">C12+C13+C14+C15+C16+C17</f>
        <v>88648</v>
      </c>
      <c r="D18" s="20">
        <f t="shared" si="2"/>
        <v>88594</v>
      </c>
      <c r="E18" s="20">
        <f t="shared" si="2"/>
        <v>87366</v>
      </c>
      <c r="F18" s="20">
        <f t="shared" si="2"/>
        <v>82898</v>
      </c>
      <c r="G18" s="20">
        <f t="shared" si="2"/>
        <v>80877</v>
      </c>
      <c r="H18" s="20">
        <f t="shared" si="2"/>
        <v>82517</v>
      </c>
      <c r="I18" s="20">
        <f t="shared" si="2"/>
        <v>109668</v>
      </c>
      <c r="J18" s="20">
        <f t="shared" si="2"/>
        <v>109856</v>
      </c>
      <c r="K18" s="20">
        <f t="shared" si="2"/>
        <v>132570</v>
      </c>
      <c r="L18" s="20">
        <f t="shared" si="2"/>
        <v>119969</v>
      </c>
      <c r="M18" s="20">
        <f t="shared" si="2"/>
        <v>134563</v>
      </c>
      <c r="N18" s="20">
        <f t="shared" si="2"/>
        <v>177246</v>
      </c>
      <c r="O18" s="20">
        <f t="shared" si="2"/>
        <v>202727</v>
      </c>
      <c r="P18" s="20">
        <f t="shared" si="2"/>
        <v>209851</v>
      </c>
      <c r="Q18" s="20">
        <f t="shared" ref="Q18:S18" si="3">Q12+Q13+Q14+Q15+Q16+Q17</f>
        <v>221779</v>
      </c>
      <c r="R18" s="20">
        <f t="shared" si="3"/>
        <v>229914</v>
      </c>
      <c r="S18" s="20">
        <f t="shared" si="3"/>
        <v>224402</v>
      </c>
      <c r="T18" s="20">
        <f>T12+T13+T14+T15+T16+T17</f>
        <v>217337</v>
      </c>
      <c r="U18" s="20">
        <f>U12+U13+U14+U15+U16+U17</f>
        <v>210368</v>
      </c>
      <c r="V18" s="20"/>
      <c r="W18" s="20"/>
      <c r="X18" s="20"/>
      <c r="Y18" s="20"/>
      <c r="Z18" s="20"/>
      <c r="AA18" s="20"/>
      <c r="AB18" s="20"/>
      <c r="AC18" s="20"/>
      <c r="AD18" s="20"/>
      <c r="AE18" s="20"/>
      <c r="AF18" s="20"/>
      <c r="AG18" s="20"/>
      <c r="AH18" s="20"/>
      <c r="AI18" s="20"/>
      <c r="AJ18" s="20"/>
      <c r="AK18" s="20"/>
      <c r="AL18" s="20"/>
      <c r="AM18" s="20"/>
      <c r="AN18" s="20"/>
      <c r="AO18" s="20"/>
      <c r="AP18" s="20"/>
      <c r="AQ18" s="20"/>
      <c r="AR18" s="20"/>
      <c r="AS18" s="20"/>
      <c r="AT18" s="20"/>
      <c r="AU18" s="20"/>
      <c r="AV18" s="20"/>
      <c r="AW18" s="20"/>
      <c r="AX18" s="20"/>
      <c r="AY18" s="20"/>
      <c r="AZ18" s="20"/>
      <c r="BA18" s="20"/>
      <c r="BB18" s="20"/>
      <c r="BC18" s="20"/>
      <c r="BD18" s="20"/>
      <c r="BE18" s="20"/>
      <c r="BF18" s="20"/>
      <c r="BG18" s="20"/>
      <c r="BH18" s="20"/>
      <c r="BI18" s="20"/>
      <c r="BJ18" s="20"/>
      <c r="BK18" s="20"/>
      <c r="BL18" s="20"/>
      <c r="BM18" s="20"/>
      <c r="BN18" s="20"/>
      <c r="BO18" s="20"/>
      <c r="BP18" s="20"/>
      <c r="BQ18" s="20"/>
      <c r="BR18" s="20"/>
      <c r="BS18" s="20"/>
      <c r="BT18" s="20"/>
      <c r="BU18" s="20"/>
      <c r="BV18" s="20"/>
      <c r="BW18" s="20"/>
      <c r="BX18" s="20"/>
      <c r="BY18" s="20"/>
      <c r="BZ18" s="20"/>
      <c r="CA18" s="20"/>
      <c r="CB18" s="20"/>
      <c r="CC18" s="20"/>
      <c r="CD18" s="20"/>
      <c r="CE18" s="20"/>
      <c r="CF18" s="20"/>
      <c r="CG18" s="20"/>
      <c r="CH18" s="20"/>
      <c r="CI18" s="20"/>
      <c r="CJ18" s="20"/>
      <c r="CK18" s="20"/>
      <c r="CL18" s="20"/>
      <c r="CM18" s="20"/>
      <c r="CN18" s="20"/>
      <c r="CO18" s="20"/>
      <c r="CP18" s="20"/>
      <c r="CQ18" s="20"/>
      <c r="CR18" s="20"/>
      <c r="CS18" s="20"/>
      <c r="CT18" s="20"/>
      <c r="CU18" s="20"/>
      <c r="CV18" s="20"/>
      <c r="CW18" s="20"/>
      <c r="CX18" s="20"/>
      <c r="CY18" s="20"/>
      <c r="CZ18" s="20"/>
      <c r="DA18" s="20"/>
      <c r="DB18" s="20"/>
      <c r="DC18" s="20"/>
      <c r="DD18" s="20"/>
      <c r="DE18" s="20"/>
      <c r="DF18" s="20"/>
      <c r="DG18" s="20"/>
      <c r="DH18" s="20"/>
      <c r="DI18" s="20"/>
      <c r="DJ18" s="20"/>
      <c r="DK18" s="20"/>
      <c r="DL18" s="20"/>
      <c r="DM18" s="20"/>
      <c r="DN18" s="20"/>
      <c r="DO18" s="20"/>
      <c r="DP18" s="20"/>
      <c r="DQ18" s="20"/>
      <c r="DR18" s="20"/>
      <c r="DS18" s="20"/>
      <c r="DT18" s="20"/>
      <c r="DU18" s="20"/>
      <c r="DV18" s="20"/>
      <c r="DW18" s="20"/>
      <c r="DX18" s="20"/>
      <c r="DY18" s="20"/>
      <c r="DZ18" s="20"/>
      <c r="EA18" s="20"/>
      <c r="EB18" s="20"/>
    </row>
    <row r="19" spans="1:132" x14ac:dyDescent="0.3">
      <c r="A19" s="36" t="s">
        <v>84</v>
      </c>
      <c r="B19" s="20">
        <f>B10+B18</f>
        <v>208261</v>
      </c>
      <c r="C19" s="20">
        <f t="shared" ref="C19:U19" si="4">C10+C18</f>
        <v>175696</v>
      </c>
      <c r="D19" s="20">
        <f t="shared" si="4"/>
        <v>160207</v>
      </c>
      <c r="E19" s="20">
        <f t="shared" si="4"/>
        <v>143123</v>
      </c>
      <c r="F19" s="20">
        <f t="shared" si="4"/>
        <v>127023</v>
      </c>
      <c r="G19" s="20">
        <f t="shared" si="4"/>
        <v>196164</v>
      </c>
      <c r="H19" s="20">
        <f t="shared" si="4"/>
        <v>180535</v>
      </c>
      <c r="I19" s="20">
        <f t="shared" si="4"/>
        <v>221381</v>
      </c>
      <c r="J19" s="20">
        <f t="shared" si="4"/>
        <v>209428</v>
      </c>
      <c r="K19" s="20">
        <f t="shared" si="4"/>
        <v>246301</v>
      </c>
      <c r="L19" s="20">
        <f t="shared" si="4"/>
        <v>214421</v>
      </c>
      <c r="M19" s="20">
        <f t="shared" si="4"/>
        <v>468910</v>
      </c>
      <c r="N19" s="20">
        <f t="shared" si="4"/>
        <v>389587</v>
      </c>
      <c r="O19" s="20">
        <f t="shared" si="4"/>
        <v>317717</v>
      </c>
      <c r="P19" s="20">
        <f t="shared" si="4"/>
        <v>352943</v>
      </c>
      <c r="Q19" s="20">
        <f t="shared" si="4"/>
        <v>362356</v>
      </c>
      <c r="R19" s="20">
        <f t="shared" si="4"/>
        <v>343400</v>
      </c>
      <c r="S19" s="20">
        <f t="shared" si="4"/>
        <v>291227</v>
      </c>
      <c r="T19" s="20">
        <f t="shared" si="4"/>
        <v>432419</v>
      </c>
      <c r="U19" s="20">
        <f t="shared" si="4"/>
        <v>504452</v>
      </c>
      <c r="V19" s="20"/>
      <c r="W19" s="20"/>
      <c r="X19" s="20"/>
      <c r="Y19" s="20"/>
      <c r="Z19" s="20"/>
      <c r="AA19" s="20"/>
      <c r="AB19" s="20"/>
      <c r="AC19" s="20"/>
      <c r="AD19" s="20"/>
      <c r="AE19" s="20"/>
      <c r="AF19" s="20"/>
      <c r="AG19" s="20"/>
      <c r="AH19" s="20"/>
      <c r="AI19" s="20"/>
      <c r="AJ19" s="20"/>
      <c r="AK19" s="20"/>
      <c r="AL19" s="20"/>
      <c r="AM19" s="20"/>
      <c r="AN19" s="20"/>
      <c r="AO19" s="20"/>
      <c r="AP19" s="20"/>
      <c r="AQ19" s="20"/>
      <c r="AR19" s="20"/>
      <c r="AS19" s="20"/>
      <c r="AT19" s="20"/>
      <c r="AU19" s="20"/>
      <c r="AV19" s="20"/>
      <c r="AW19" s="20"/>
      <c r="AX19" s="20"/>
      <c r="AY19" s="20"/>
      <c r="AZ19" s="20"/>
      <c r="BA19" s="20"/>
      <c r="BB19" s="20"/>
      <c r="BC19" s="20"/>
      <c r="BD19" s="20"/>
      <c r="BE19" s="20"/>
      <c r="BF19" s="20"/>
      <c r="BG19" s="20"/>
      <c r="BH19" s="20"/>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c r="DB19" s="9"/>
      <c r="DC19" s="9"/>
      <c r="DD19" s="9"/>
      <c r="DE19" s="9"/>
      <c r="DF19" s="9"/>
      <c r="DG19" s="9"/>
      <c r="DH19" s="9"/>
      <c r="DI19" s="9"/>
      <c r="DJ19" s="9"/>
      <c r="DK19" s="9"/>
      <c r="DL19" s="9"/>
      <c r="DM19" s="9"/>
      <c r="DN19" s="9"/>
      <c r="DO19" s="9"/>
      <c r="DP19" s="9"/>
      <c r="DQ19" s="9"/>
      <c r="DR19" s="9"/>
      <c r="DS19" s="9"/>
      <c r="DT19" s="9"/>
      <c r="DU19" s="9"/>
      <c r="DV19" s="9"/>
      <c r="DW19" s="9"/>
      <c r="DX19" s="9"/>
      <c r="DY19" s="9"/>
      <c r="DZ19" s="9"/>
      <c r="EA19" s="9"/>
      <c r="EB19" s="9"/>
    </row>
    <row r="20" spans="1:132" s="35" customFormat="1" x14ac:dyDescent="0.3">
      <c r="A20" s="35" t="s">
        <v>85</v>
      </c>
      <c r="B20" s="37"/>
      <c r="C20" s="37"/>
      <c r="D20" s="37"/>
      <c r="E20" s="37"/>
      <c r="F20" s="37"/>
      <c r="G20" s="37"/>
      <c r="H20" s="37"/>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c r="DE20" s="37"/>
      <c r="DF20" s="37"/>
      <c r="DG20" s="37"/>
      <c r="DH20" s="37"/>
      <c r="DI20" s="37"/>
      <c r="DJ20" s="37"/>
      <c r="DK20" s="37"/>
      <c r="DL20" s="37"/>
      <c r="DM20" s="37"/>
      <c r="DN20" s="37"/>
      <c r="DO20" s="37"/>
      <c r="DP20" s="37"/>
      <c r="DQ20" s="37"/>
      <c r="DR20" s="37"/>
      <c r="DS20" s="37"/>
      <c r="DT20" s="37"/>
      <c r="DU20" s="37"/>
      <c r="DV20" s="37"/>
      <c r="DW20" s="37"/>
      <c r="DX20" s="37"/>
      <c r="DY20" s="37"/>
      <c r="DZ20" s="37"/>
      <c r="EA20" s="37"/>
      <c r="EB20" s="37"/>
    </row>
    <row r="21" spans="1:132" x14ac:dyDescent="0.3">
      <c r="A21" t="s">
        <v>86</v>
      </c>
      <c r="B21" s="9">
        <v>2804</v>
      </c>
      <c r="C21" s="9">
        <v>1927</v>
      </c>
      <c r="D21" s="9">
        <v>2115</v>
      </c>
      <c r="E21" s="9">
        <v>1749</v>
      </c>
      <c r="F21" s="9">
        <v>3148</v>
      </c>
      <c r="G21" s="9">
        <v>3971</v>
      </c>
      <c r="H21" s="9">
        <v>6160</v>
      </c>
      <c r="I21" s="9">
        <v>11510</v>
      </c>
      <c r="J21" s="9">
        <v>20097</v>
      </c>
      <c r="K21" s="9">
        <v>19153</v>
      </c>
      <c r="L21" s="9">
        <v>15120</v>
      </c>
      <c r="M21" s="9">
        <v>11418</v>
      </c>
      <c r="N21" s="9">
        <v>9832</v>
      </c>
      <c r="O21" s="9">
        <v>18053</v>
      </c>
      <c r="P21" s="9">
        <v>20237</v>
      </c>
      <c r="Q21" s="9">
        <v>21016</v>
      </c>
      <c r="R21" s="9">
        <v>33573</v>
      </c>
      <c r="S21" s="9">
        <v>25488</v>
      </c>
      <c r="T21" s="9">
        <v>19818</v>
      </c>
      <c r="U21" s="9">
        <v>9195</v>
      </c>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c r="DB21" s="9"/>
      <c r="DC21" s="9"/>
      <c r="DD21" s="9"/>
      <c r="DE21" s="9"/>
      <c r="DF21" s="9"/>
      <c r="DG21" s="9"/>
      <c r="DH21" s="9"/>
      <c r="DI21" s="9"/>
      <c r="DJ21" s="9"/>
      <c r="DK21" s="9"/>
      <c r="DL21" s="9"/>
      <c r="DM21" s="9"/>
      <c r="DN21" s="9"/>
      <c r="DO21" s="9"/>
      <c r="DP21" s="9"/>
      <c r="DQ21" s="9"/>
      <c r="DR21" s="9"/>
      <c r="DS21" s="9"/>
      <c r="DT21" s="9"/>
      <c r="DU21" s="9"/>
      <c r="DV21" s="9"/>
      <c r="DW21" s="9"/>
      <c r="DX21" s="9"/>
      <c r="DY21" s="9"/>
      <c r="DZ21" s="9"/>
      <c r="EA21" s="9"/>
      <c r="EB21" s="9"/>
    </row>
    <row r="22" spans="1:132" x14ac:dyDescent="0.3">
      <c r="A22" t="s">
        <v>87</v>
      </c>
      <c r="B22" s="9">
        <v>20242</v>
      </c>
      <c r="C22" s="9">
        <v>6466</v>
      </c>
      <c r="D22" s="9">
        <v>5251</v>
      </c>
      <c r="E22" s="9">
        <v>5343</v>
      </c>
      <c r="F22" s="9">
        <v>6634</v>
      </c>
      <c r="G22" s="9">
        <v>7449</v>
      </c>
      <c r="H22" s="9">
        <v>5497</v>
      </c>
      <c r="I22" s="9">
        <v>36771</v>
      </c>
      <c r="J22" s="9">
        <v>36793</v>
      </c>
      <c r="K22" s="9">
        <v>36134</v>
      </c>
      <c r="L22" s="9">
        <v>38519</v>
      </c>
      <c r="M22" s="9">
        <v>51387</v>
      </c>
      <c r="N22" s="9">
        <v>62468</v>
      </c>
      <c r="O22" s="9">
        <v>52351</v>
      </c>
      <c r="P22" s="9">
        <v>46220</v>
      </c>
      <c r="Q22" s="9">
        <v>41825</v>
      </c>
      <c r="R22" s="9">
        <v>54118</v>
      </c>
      <c r="S22" s="9">
        <v>62335</v>
      </c>
      <c r="T22" s="9">
        <v>64871</v>
      </c>
      <c r="U22" s="9">
        <v>42708</v>
      </c>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9"/>
      <c r="BK22" s="9"/>
      <c r="BL22" s="9"/>
      <c r="BM22" s="9"/>
      <c r="BN22" s="9"/>
      <c r="BO22" s="9"/>
      <c r="BP22" s="9"/>
      <c r="BQ22" s="9"/>
      <c r="BR22" s="9"/>
      <c r="BS22" s="9"/>
      <c r="BT22" s="9"/>
      <c r="BU22" s="9"/>
      <c r="BV22" s="9"/>
      <c r="BW22" s="9"/>
      <c r="BX22" s="9"/>
      <c r="BY22" s="9"/>
      <c r="BZ22" s="9"/>
      <c r="CA22" s="9"/>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c r="DB22" s="9"/>
      <c r="DC22" s="9"/>
      <c r="DD22" s="9"/>
      <c r="DE22" s="9"/>
      <c r="DF22" s="9"/>
      <c r="DG22" s="9"/>
      <c r="DH22" s="9"/>
      <c r="DI22" s="9"/>
      <c r="DJ22" s="9"/>
      <c r="DK22" s="9"/>
      <c r="DL22" s="9"/>
      <c r="DM22" s="9"/>
      <c r="DN22" s="9"/>
      <c r="DO22" s="9"/>
      <c r="DP22" s="9"/>
      <c r="DQ22" s="9"/>
      <c r="DR22" s="9"/>
      <c r="DS22" s="9"/>
      <c r="DT22" s="9"/>
      <c r="DU22" s="9"/>
      <c r="DV22" s="9"/>
      <c r="DW22" s="9"/>
      <c r="DX22" s="9"/>
      <c r="DY22" s="9"/>
      <c r="DZ22" s="9"/>
      <c r="EA22" s="9"/>
      <c r="EB22" s="9"/>
    </row>
    <row r="23" spans="1:132" x14ac:dyDescent="0.3">
      <c r="A23" t="s">
        <v>88</v>
      </c>
      <c r="B23" s="9"/>
      <c r="C23" s="9"/>
      <c r="D23" s="9"/>
      <c r="E23" s="9"/>
      <c r="F23" s="9"/>
      <c r="G23" s="9"/>
      <c r="H23" s="9"/>
      <c r="I23" s="9"/>
      <c r="J23" s="9"/>
      <c r="K23" s="9"/>
      <c r="L23" s="9"/>
      <c r="M23" s="9"/>
      <c r="N23" s="9"/>
      <c r="O23" s="9"/>
      <c r="P23" s="9"/>
      <c r="Q23" s="9">
        <v>431901</v>
      </c>
      <c r="R23" s="9">
        <v>441625</v>
      </c>
      <c r="S23" s="9">
        <v>481894</v>
      </c>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9"/>
      <c r="BE23" s="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c r="DB23" s="9"/>
      <c r="DC23" s="9"/>
      <c r="DD23" s="9"/>
      <c r="DE23" s="9"/>
      <c r="DF23" s="9"/>
      <c r="DG23" s="9"/>
      <c r="DH23" s="9"/>
      <c r="DI23" s="9"/>
      <c r="DJ23" s="9"/>
      <c r="DK23" s="9"/>
      <c r="DL23" s="9"/>
      <c r="DM23" s="9"/>
      <c r="DN23" s="9"/>
      <c r="DO23" s="9"/>
      <c r="DP23" s="9"/>
      <c r="DQ23" s="9"/>
      <c r="DR23" s="9"/>
      <c r="DS23" s="9"/>
      <c r="DT23" s="9"/>
      <c r="DU23" s="9"/>
      <c r="DV23" s="9"/>
      <c r="DW23" s="9"/>
      <c r="DX23" s="9"/>
      <c r="DY23" s="9"/>
      <c r="DZ23" s="9"/>
      <c r="EA23" s="9"/>
      <c r="EB23" s="9"/>
    </row>
    <row r="24" spans="1:132" x14ac:dyDescent="0.3">
      <c r="A24" t="s">
        <v>89</v>
      </c>
      <c r="B24" s="9"/>
      <c r="C24" s="9"/>
      <c r="D24" s="9"/>
      <c r="E24" s="9"/>
      <c r="F24" s="9"/>
      <c r="G24" s="9"/>
      <c r="H24" s="9"/>
      <c r="I24" s="9"/>
      <c r="J24" s="9"/>
      <c r="K24" s="9"/>
      <c r="L24" s="9"/>
      <c r="M24" s="9">
        <v>299236</v>
      </c>
      <c r="N24" s="9">
        <v>299612</v>
      </c>
      <c r="O24" s="9">
        <v>300084</v>
      </c>
      <c r="P24" s="9"/>
      <c r="Q24" s="9"/>
      <c r="R24" s="9">
        <v>29850</v>
      </c>
      <c r="S24" s="9">
        <v>36618</v>
      </c>
      <c r="T24" s="9"/>
      <c r="U24" s="9"/>
      <c r="V24" s="9"/>
      <c r="W24" s="9"/>
      <c r="X24" s="9"/>
      <c r="Y24" s="9"/>
      <c r="Z24" s="9"/>
      <c r="AA24" s="9"/>
      <c r="AB24" s="9"/>
      <c r="AC24" s="9"/>
      <c r="AD24" s="9"/>
      <c r="AE24" s="9"/>
      <c r="AF24" s="9"/>
      <c r="AG24" s="9"/>
      <c r="AH24" s="9"/>
      <c r="AI24" s="9"/>
      <c r="AJ24" s="9"/>
      <c r="AK24" s="9"/>
      <c r="AL24" s="9"/>
      <c r="AM24" s="9"/>
      <c r="AN24" s="9"/>
      <c r="AO24" s="9"/>
      <c r="AP24" s="9"/>
      <c r="AQ24" s="9"/>
      <c r="AR24" s="9"/>
      <c r="AS24" s="9"/>
      <c r="AT24" s="9"/>
      <c r="AU24" s="9"/>
      <c r="AV24" s="9"/>
      <c r="AW24" s="9"/>
      <c r="AX24" s="9"/>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c r="DB24" s="9"/>
      <c r="DC24" s="9"/>
      <c r="DD24" s="9"/>
      <c r="DE24" s="9"/>
      <c r="DF24" s="9"/>
      <c r="DG24" s="9"/>
      <c r="DH24" s="9"/>
      <c r="DI24" s="9"/>
      <c r="DJ24" s="9"/>
      <c r="DK24" s="9"/>
      <c r="DL24" s="9"/>
      <c r="DM24" s="9"/>
      <c r="DN24" s="9"/>
      <c r="DO24" s="9"/>
      <c r="DP24" s="9"/>
      <c r="DQ24" s="9"/>
      <c r="DR24" s="9"/>
      <c r="DS24" s="9"/>
      <c r="DT24" s="9"/>
      <c r="DU24" s="9"/>
      <c r="DV24" s="9"/>
      <c r="DW24" s="9"/>
      <c r="DX24" s="9"/>
      <c r="DY24" s="9"/>
      <c r="DZ24" s="9"/>
      <c r="EA24" s="9"/>
      <c r="EB24" s="9"/>
    </row>
    <row r="25" spans="1:132" x14ac:dyDescent="0.3">
      <c r="A25" t="s">
        <v>90</v>
      </c>
      <c r="B25" s="9">
        <v>1531</v>
      </c>
      <c r="C25" s="9">
        <v>957</v>
      </c>
      <c r="D25" s="9">
        <v>868</v>
      </c>
      <c r="E25" s="9">
        <v>486</v>
      </c>
      <c r="F25" s="9">
        <v>853</v>
      </c>
      <c r="G25" s="9">
        <v>2228</v>
      </c>
      <c r="H25" s="9">
        <v>1356</v>
      </c>
      <c r="I25" s="9">
        <v>14838</v>
      </c>
      <c r="J25" s="9">
        <v>17817</v>
      </c>
      <c r="K25" s="9">
        <v>16711</v>
      </c>
      <c r="L25" s="9">
        <v>8697</v>
      </c>
      <c r="M25" s="9">
        <v>3943</v>
      </c>
      <c r="N25" s="9">
        <v>5595</v>
      </c>
      <c r="O25" s="9">
        <v>4158</v>
      </c>
      <c r="P25" s="9">
        <v>3018</v>
      </c>
      <c r="Q25" s="9">
        <v>3469</v>
      </c>
      <c r="R25" s="9">
        <v>2932</v>
      </c>
      <c r="S25" s="9">
        <v>1159</v>
      </c>
      <c r="T25" s="9">
        <v>1272</v>
      </c>
      <c r="U25" s="9">
        <v>1136</v>
      </c>
      <c r="V25" s="9"/>
      <c r="W25" s="9"/>
      <c r="X25" s="9"/>
      <c r="Y25" s="9"/>
      <c r="Z25" s="9"/>
      <c r="AA25" s="9"/>
      <c r="AB25" s="9"/>
      <c r="AC25" s="9"/>
      <c r="AD25" s="9"/>
      <c r="AE25" s="9"/>
      <c r="AF25" s="9"/>
      <c r="AG25" s="9"/>
      <c r="AH25" s="9"/>
      <c r="AI25" s="9"/>
      <c r="AJ25" s="9"/>
      <c r="AK25" s="9"/>
      <c r="AL25" s="9"/>
      <c r="AM25" s="9"/>
      <c r="AN25" s="9"/>
      <c r="AO25" s="9"/>
      <c r="AP25" s="9"/>
      <c r="AQ25" s="9"/>
      <c r="AR25" s="9"/>
      <c r="AS25" s="9"/>
      <c r="AT25" s="9"/>
      <c r="AU25" s="9"/>
      <c r="AV25" s="9"/>
      <c r="AW25" s="9"/>
      <c r="AX25" s="9"/>
      <c r="AY25" s="9"/>
      <c r="AZ25" s="9"/>
      <c r="BA25" s="9"/>
      <c r="BB25" s="9"/>
      <c r="BC25" s="9"/>
      <c r="BD25" s="9"/>
      <c r="BE25" s="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c r="DB25" s="9"/>
      <c r="DC25" s="9"/>
      <c r="DD25" s="9"/>
      <c r="DE25" s="9"/>
      <c r="DF25" s="9"/>
      <c r="DG25" s="9"/>
      <c r="DH25" s="9"/>
      <c r="DI25" s="9"/>
      <c r="DJ25" s="9"/>
      <c r="DK25" s="9"/>
      <c r="DL25" s="9"/>
      <c r="DM25" s="9"/>
      <c r="DN25" s="9"/>
      <c r="DO25" s="9"/>
      <c r="DP25" s="9"/>
      <c r="DQ25" s="9"/>
      <c r="DR25" s="9"/>
      <c r="DS25" s="9"/>
      <c r="DT25" s="9"/>
      <c r="DU25" s="9"/>
      <c r="DV25" s="9"/>
      <c r="DW25" s="9"/>
      <c r="DX25" s="9"/>
      <c r="DY25" s="9"/>
      <c r="DZ25" s="9"/>
      <c r="EA25" s="9"/>
      <c r="EB25" s="9"/>
    </row>
    <row r="26" spans="1:132" x14ac:dyDescent="0.3">
      <c r="A26" t="s">
        <v>91</v>
      </c>
      <c r="B26" s="9"/>
      <c r="C26" s="9"/>
      <c r="D26" s="9"/>
      <c r="E26" s="9">
        <v>3206</v>
      </c>
      <c r="F26" s="9"/>
      <c r="G26" s="9"/>
      <c r="H26" s="9">
        <v>5351</v>
      </c>
      <c r="I26" s="9">
        <v>5015</v>
      </c>
      <c r="J26" s="9">
        <v>5156</v>
      </c>
      <c r="K26" s="9">
        <v>2430</v>
      </c>
      <c r="L26" s="9">
        <v>3072</v>
      </c>
      <c r="M26" s="9">
        <v>3011</v>
      </c>
      <c r="N26" s="9">
        <v>3507</v>
      </c>
      <c r="O26" s="9">
        <v>1404</v>
      </c>
      <c r="P26" s="9">
        <v>1365</v>
      </c>
      <c r="Q26" s="9">
        <v>2650</v>
      </c>
      <c r="R26" s="9">
        <v>2844</v>
      </c>
      <c r="S26" s="9">
        <v>5984</v>
      </c>
      <c r="T26" s="9">
        <v>4363</v>
      </c>
      <c r="U26" s="9">
        <v>5244</v>
      </c>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9"/>
      <c r="BB26" s="9"/>
      <c r="BC26" s="9"/>
      <c r="BD26" s="9"/>
      <c r="BE26" s="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c r="DB26" s="9"/>
      <c r="DC26" s="9"/>
      <c r="DD26" s="9"/>
      <c r="DE26" s="9"/>
      <c r="DF26" s="9"/>
      <c r="DG26" s="9"/>
      <c r="DH26" s="9"/>
      <c r="DI26" s="9"/>
      <c r="DJ26" s="9"/>
      <c r="DK26" s="9"/>
      <c r="DL26" s="9"/>
      <c r="DM26" s="9"/>
      <c r="DN26" s="9"/>
      <c r="DO26" s="9"/>
      <c r="DP26" s="9"/>
      <c r="DQ26" s="9"/>
      <c r="DR26" s="9"/>
      <c r="DS26" s="9"/>
      <c r="DT26" s="9"/>
      <c r="DU26" s="9"/>
      <c r="DV26" s="9"/>
      <c r="DW26" s="9"/>
      <c r="DX26" s="9"/>
      <c r="DY26" s="9"/>
      <c r="DZ26" s="9"/>
      <c r="EA26" s="9"/>
      <c r="EB26" s="9"/>
    </row>
    <row r="27" spans="1:132" x14ac:dyDescent="0.3">
      <c r="A27" t="s">
        <v>82</v>
      </c>
      <c r="B27" s="9">
        <v>3124</v>
      </c>
      <c r="C27" s="9">
        <v>3080</v>
      </c>
      <c r="D27" s="9">
        <v>4285</v>
      </c>
      <c r="E27" s="9">
        <v>775</v>
      </c>
      <c r="F27" s="9">
        <v>3613</v>
      </c>
      <c r="G27" s="9">
        <v>3401</v>
      </c>
      <c r="H27" s="9">
        <v>2299</v>
      </c>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9"/>
      <c r="DI27" s="9"/>
      <c r="DJ27" s="9"/>
      <c r="DK27" s="9"/>
      <c r="DL27" s="9"/>
      <c r="DM27" s="9"/>
      <c r="DN27" s="9"/>
      <c r="DO27" s="9"/>
      <c r="DP27" s="9"/>
      <c r="DQ27" s="9"/>
      <c r="DR27" s="9"/>
      <c r="DS27" s="9"/>
      <c r="DT27" s="9"/>
      <c r="DU27" s="9"/>
      <c r="DV27" s="9"/>
      <c r="DW27" s="9"/>
      <c r="DX27" s="9"/>
      <c r="DY27" s="9"/>
      <c r="DZ27" s="9"/>
      <c r="EA27" s="9"/>
      <c r="EB27" s="9"/>
    </row>
    <row r="28" spans="1:132" s="10" customFormat="1" x14ac:dyDescent="0.3">
      <c r="A28" s="10" t="s">
        <v>92</v>
      </c>
      <c r="B28" s="20">
        <f t="shared" ref="B28:E28" si="5">B21+B22+B23+B25+B26+B24+B27</f>
        <v>27701</v>
      </c>
      <c r="C28" s="20">
        <f t="shared" si="5"/>
        <v>12430</v>
      </c>
      <c r="D28" s="20">
        <f t="shared" si="5"/>
        <v>12519</v>
      </c>
      <c r="E28" s="20">
        <f t="shared" si="5"/>
        <v>11559</v>
      </c>
      <c r="F28" s="20">
        <f>F21+F22+F23+F25+F26+F24+F27</f>
        <v>14248</v>
      </c>
      <c r="G28" s="20">
        <f t="shared" ref="G28:U28" si="6">G21+G22+G23+G25+G26+G24+G27</f>
        <v>17049</v>
      </c>
      <c r="H28" s="20">
        <f>H21+H22+H23+H25+H26+H24+H27</f>
        <v>20663</v>
      </c>
      <c r="I28" s="20">
        <f t="shared" si="6"/>
        <v>68134</v>
      </c>
      <c r="J28" s="20">
        <f t="shared" si="6"/>
        <v>79863</v>
      </c>
      <c r="K28" s="20">
        <f t="shared" si="6"/>
        <v>74428</v>
      </c>
      <c r="L28" s="20">
        <f t="shared" si="6"/>
        <v>65408</v>
      </c>
      <c r="M28" s="20">
        <f t="shared" si="6"/>
        <v>368995</v>
      </c>
      <c r="N28" s="20">
        <f t="shared" si="6"/>
        <v>381014</v>
      </c>
      <c r="O28" s="20">
        <f t="shared" si="6"/>
        <v>376050</v>
      </c>
      <c r="P28" s="20">
        <f t="shared" si="6"/>
        <v>70840</v>
      </c>
      <c r="Q28" s="20">
        <f t="shared" si="6"/>
        <v>500861</v>
      </c>
      <c r="R28" s="20">
        <f t="shared" si="6"/>
        <v>564942</v>
      </c>
      <c r="S28" s="20">
        <f t="shared" si="6"/>
        <v>613478</v>
      </c>
      <c r="T28" s="20">
        <f t="shared" si="6"/>
        <v>90324</v>
      </c>
      <c r="U28" s="20">
        <f t="shared" si="6"/>
        <v>58283</v>
      </c>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c r="CT28" s="20"/>
      <c r="CU28" s="20"/>
      <c r="CV28" s="20"/>
      <c r="CW28" s="20"/>
      <c r="CX28" s="20"/>
      <c r="CY28" s="20"/>
      <c r="CZ28" s="20"/>
      <c r="DA28" s="20"/>
      <c r="DB28" s="20"/>
      <c r="DC28" s="20"/>
      <c r="DD28" s="20"/>
      <c r="DE28" s="20"/>
      <c r="DF28" s="20"/>
      <c r="DG28" s="20"/>
      <c r="DH28" s="20"/>
      <c r="DI28" s="20"/>
      <c r="DJ28" s="20"/>
      <c r="DK28" s="20"/>
      <c r="DL28" s="20"/>
      <c r="DM28" s="20"/>
      <c r="DN28" s="20"/>
      <c r="DO28" s="20"/>
      <c r="DP28" s="20"/>
      <c r="DQ28" s="20"/>
      <c r="DR28" s="20"/>
      <c r="DS28" s="20"/>
      <c r="DT28" s="20"/>
      <c r="DU28" s="20"/>
      <c r="DV28" s="20"/>
      <c r="DW28" s="20"/>
      <c r="DX28" s="20"/>
      <c r="DY28" s="20"/>
      <c r="DZ28" s="20"/>
      <c r="EA28" s="20"/>
      <c r="EB28" s="20"/>
    </row>
    <row r="29" spans="1:132" s="35" customFormat="1" x14ac:dyDescent="0.3">
      <c r="A29" s="35" t="s">
        <v>93</v>
      </c>
      <c r="B29" s="37"/>
      <c r="C29" s="37"/>
      <c r="D29" s="37"/>
      <c r="E29" s="37"/>
      <c r="F29" s="37"/>
      <c r="G29" s="37"/>
      <c r="H29" s="37"/>
      <c r="I29" s="37"/>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c r="DE29" s="37"/>
      <c r="DF29" s="37"/>
      <c r="DG29" s="37"/>
      <c r="DH29" s="37"/>
      <c r="DI29" s="37"/>
      <c r="DJ29" s="37"/>
      <c r="DK29" s="37"/>
      <c r="DL29" s="37"/>
      <c r="DM29" s="37"/>
      <c r="DN29" s="37"/>
      <c r="DO29" s="37"/>
      <c r="DP29" s="37"/>
      <c r="DQ29" s="37"/>
      <c r="DR29" s="37"/>
      <c r="DS29" s="37"/>
      <c r="DT29" s="37"/>
      <c r="DU29" s="37"/>
      <c r="DV29" s="37"/>
      <c r="DW29" s="37"/>
      <c r="DX29" s="37"/>
      <c r="DY29" s="37"/>
      <c r="DZ29" s="37"/>
      <c r="EA29" s="37"/>
      <c r="EB29" s="37"/>
    </row>
    <row r="30" spans="1:132" x14ac:dyDescent="0.3">
      <c r="A30" t="s">
        <v>94</v>
      </c>
      <c r="B30" s="9"/>
      <c r="C30" s="9"/>
      <c r="D30" s="9"/>
      <c r="E30" s="9"/>
      <c r="F30" s="9"/>
      <c r="G30" s="9"/>
      <c r="H30" s="9"/>
      <c r="I30" s="9">
        <v>254353</v>
      </c>
      <c r="J30" s="9">
        <v>297286</v>
      </c>
      <c r="K30" s="9">
        <v>300252</v>
      </c>
      <c r="L30" s="9">
        <v>303240</v>
      </c>
      <c r="M30" s="9">
        <v>306349</v>
      </c>
      <c r="N30" s="9">
        <v>309428</v>
      </c>
      <c r="O30" s="9">
        <v>312541</v>
      </c>
      <c r="P30" s="9">
        <v>373293</v>
      </c>
      <c r="Q30" s="9"/>
      <c r="R30" s="9"/>
      <c r="S30" s="9"/>
      <c r="T30" s="9">
        <v>480020</v>
      </c>
      <c r="U30" s="9">
        <v>104586</v>
      </c>
      <c r="V30" s="9"/>
      <c r="W30" s="9"/>
      <c r="X30" s="9"/>
      <c r="Y30" s="9"/>
      <c r="Z30" s="9"/>
      <c r="AA30" s="9"/>
      <c r="AB30" s="9"/>
      <c r="AC30" s="9"/>
      <c r="AD30" s="9"/>
      <c r="AE30" s="9"/>
      <c r="AF30" s="9"/>
      <c r="AG30" s="9"/>
      <c r="AH30" s="9"/>
      <c r="AI30" s="9"/>
      <c r="AJ30" s="9"/>
      <c r="AK30" s="9"/>
      <c r="AL30" s="9"/>
      <c r="AM30" s="9"/>
      <c r="AN30" s="9"/>
      <c r="AO30" s="9"/>
      <c r="AP30" s="9"/>
      <c r="AQ30" s="9"/>
      <c r="AR30" s="9"/>
      <c r="AS30" s="9"/>
      <c r="AT30" s="9"/>
      <c r="AU30" s="9"/>
      <c r="AV30" s="9"/>
      <c r="AW30" s="9"/>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c r="DB30" s="9"/>
      <c r="DC30" s="9"/>
      <c r="DD30" s="9"/>
      <c r="DE30" s="9"/>
      <c r="DF30" s="9"/>
      <c r="DG30" s="9"/>
      <c r="DH30" s="9"/>
      <c r="DI30" s="9"/>
      <c r="DJ30" s="9"/>
      <c r="DK30" s="9"/>
      <c r="DL30" s="9"/>
      <c r="DM30" s="9"/>
      <c r="DN30" s="9"/>
      <c r="DO30" s="9"/>
      <c r="DP30" s="9"/>
      <c r="DQ30" s="9"/>
      <c r="DR30" s="9"/>
      <c r="DS30" s="9"/>
      <c r="DT30" s="9"/>
      <c r="DU30" s="9"/>
      <c r="DV30" s="9"/>
      <c r="DW30" s="9"/>
      <c r="DX30" s="9"/>
      <c r="DY30" s="9"/>
      <c r="DZ30" s="9"/>
      <c r="EA30" s="9"/>
      <c r="EB30" s="9"/>
    </row>
    <row r="31" spans="1:132" x14ac:dyDescent="0.3">
      <c r="A31" t="s">
        <v>95</v>
      </c>
      <c r="B31" s="9"/>
      <c r="C31" s="9"/>
      <c r="D31" s="9"/>
      <c r="E31" s="9"/>
      <c r="F31" s="9"/>
      <c r="G31" s="9"/>
      <c r="H31" s="9"/>
      <c r="I31" s="9"/>
      <c r="J31" s="9"/>
      <c r="K31" s="9"/>
      <c r="L31" s="9"/>
      <c r="M31" s="9"/>
      <c r="N31" s="9"/>
      <c r="O31" s="9"/>
      <c r="P31" s="9">
        <v>287761</v>
      </c>
      <c r="Q31" s="9">
        <v>241271</v>
      </c>
      <c r="R31" s="9">
        <v>245640</v>
      </c>
      <c r="S31" s="9">
        <v>250102</v>
      </c>
      <c r="T31" s="9">
        <v>165289</v>
      </c>
      <c r="U31" s="9">
        <v>576951</v>
      </c>
      <c r="V31" s="9"/>
      <c r="W31" s="9"/>
      <c r="X31" s="9"/>
      <c r="Y31" s="9"/>
      <c r="Z31" s="9"/>
      <c r="AA31" s="9"/>
      <c r="AB31" s="9"/>
      <c r="AC31" s="9"/>
      <c r="AD31" s="9"/>
      <c r="AE31" s="9"/>
      <c r="AF31" s="9"/>
      <c r="AG31" s="9"/>
      <c r="AH31" s="9"/>
      <c r="AI31" s="9"/>
      <c r="AJ31" s="9"/>
      <c r="AK31" s="9"/>
      <c r="AL31" s="9"/>
      <c r="AM31" s="9"/>
      <c r="AN31" s="9"/>
      <c r="AO31" s="9"/>
      <c r="AP31" s="9"/>
      <c r="AQ31" s="9"/>
      <c r="AR31" s="9"/>
      <c r="AS31" s="9"/>
      <c r="AT31" s="9"/>
      <c r="AU31" s="9"/>
      <c r="AV31" s="9"/>
      <c r="AW31" s="9"/>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c r="DB31" s="9"/>
      <c r="DC31" s="9"/>
      <c r="DD31" s="9"/>
      <c r="DE31" s="9"/>
      <c r="DF31" s="9"/>
      <c r="DG31" s="9"/>
      <c r="DH31" s="9"/>
      <c r="DI31" s="9"/>
      <c r="DJ31" s="9"/>
      <c r="DK31" s="9"/>
      <c r="DL31" s="9"/>
      <c r="DM31" s="9"/>
      <c r="DN31" s="9"/>
      <c r="DO31" s="9"/>
      <c r="DP31" s="9"/>
      <c r="DQ31" s="9"/>
      <c r="DR31" s="9"/>
      <c r="DS31" s="9"/>
      <c r="DT31" s="9"/>
      <c r="DU31" s="9"/>
      <c r="DV31" s="9"/>
      <c r="DW31" s="9"/>
      <c r="DX31" s="9"/>
      <c r="DY31" s="9"/>
      <c r="DZ31" s="9"/>
      <c r="EA31" s="9"/>
      <c r="EB31" s="9"/>
    </row>
    <row r="32" spans="1:132" x14ac:dyDescent="0.3">
      <c r="A32" t="s">
        <v>89</v>
      </c>
      <c r="B32" s="9"/>
      <c r="C32" s="9"/>
      <c r="D32" s="9"/>
      <c r="E32" s="9"/>
      <c r="F32" s="9"/>
      <c r="G32" s="9"/>
      <c r="H32" s="9"/>
      <c r="I32" s="9"/>
      <c r="J32" s="9"/>
      <c r="K32" s="9"/>
      <c r="L32" s="9"/>
      <c r="M32" s="9"/>
      <c r="N32" s="9"/>
      <c r="O32" s="9"/>
      <c r="P32" s="9"/>
      <c r="Q32" s="9"/>
      <c r="R32" s="9"/>
      <c r="S32" s="9"/>
      <c r="T32" s="9">
        <v>28281</v>
      </c>
      <c r="U32" s="9">
        <v>155415</v>
      </c>
      <c r="V32" s="9"/>
      <c r="W32" s="9"/>
      <c r="X32" s="9"/>
      <c r="Y32" s="9"/>
      <c r="Z32" s="9"/>
      <c r="AA32" s="9"/>
      <c r="AB32" s="9"/>
      <c r="AC32" s="9"/>
      <c r="AD32" s="9"/>
      <c r="AE32" s="9"/>
      <c r="AF32" s="9"/>
      <c r="AG32" s="9"/>
      <c r="AH32" s="9"/>
      <c r="AI32" s="9"/>
      <c r="AJ32" s="9"/>
      <c r="AK32" s="9"/>
      <c r="AL32" s="9"/>
      <c r="AM32" s="9"/>
      <c r="AN32" s="9"/>
      <c r="AO32" s="9"/>
      <c r="AP32" s="9"/>
      <c r="AQ32" s="9"/>
      <c r="AR32" s="9"/>
      <c r="AS32" s="9"/>
      <c r="AT32" s="9"/>
      <c r="AU32" s="9"/>
      <c r="AV32" s="9"/>
      <c r="AW32" s="9"/>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c r="DB32" s="9"/>
      <c r="DC32" s="9"/>
      <c r="DD32" s="9"/>
      <c r="DE32" s="9"/>
      <c r="DF32" s="9"/>
      <c r="DG32" s="9"/>
      <c r="DH32" s="9"/>
      <c r="DI32" s="9"/>
      <c r="DJ32" s="9"/>
      <c r="DK32" s="9"/>
      <c r="DL32" s="9"/>
      <c r="DM32" s="9"/>
      <c r="DN32" s="9"/>
      <c r="DO32" s="9"/>
      <c r="DP32" s="9"/>
      <c r="DQ32" s="9"/>
      <c r="DR32" s="9"/>
      <c r="DS32" s="9"/>
      <c r="DT32" s="9"/>
      <c r="DU32" s="9"/>
      <c r="DV32" s="9"/>
      <c r="DW32" s="9"/>
      <c r="DX32" s="9"/>
      <c r="DY32" s="9"/>
      <c r="DZ32" s="9"/>
      <c r="EA32" s="9"/>
      <c r="EB32" s="9"/>
    </row>
    <row r="33" spans="1:132" x14ac:dyDescent="0.3">
      <c r="A33" t="s">
        <v>96</v>
      </c>
      <c r="B33" s="9"/>
      <c r="C33" s="9"/>
      <c r="D33" s="9"/>
      <c r="E33" s="9"/>
      <c r="F33" s="9"/>
      <c r="G33" s="9"/>
      <c r="H33" s="9"/>
      <c r="I33" s="9"/>
      <c r="J33" s="9"/>
      <c r="K33" s="9"/>
      <c r="L33" s="9"/>
      <c r="M33" s="9"/>
      <c r="N33" s="9"/>
      <c r="O33" s="9"/>
      <c r="P33" s="9"/>
      <c r="Q33" s="9"/>
      <c r="R33" s="9"/>
      <c r="S33" s="9"/>
      <c r="T33" s="9"/>
      <c r="U33" s="9">
        <v>35333</v>
      </c>
      <c r="V33" s="9"/>
      <c r="W33" s="9"/>
      <c r="X33" s="9"/>
      <c r="Y33" s="9"/>
      <c r="Z33" s="9"/>
      <c r="AA33" s="9"/>
      <c r="AB33" s="9"/>
      <c r="AC33" s="9"/>
      <c r="AD33" s="9"/>
      <c r="AE33" s="9"/>
      <c r="AF33" s="9"/>
      <c r="AG33" s="9"/>
      <c r="AH33" s="9"/>
      <c r="AI33" s="9"/>
      <c r="AJ33" s="9"/>
      <c r="AK33" s="9"/>
      <c r="AL33" s="9"/>
      <c r="AM33" s="9"/>
      <c r="AN33" s="9"/>
      <c r="AO33" s="9"/>
      <c r="AP33" s="9"/>
      <c r="AQ33" s="9"/>
      <c r="AR33" s="9"/>
      <c r="AS33" s="9"/>
      <c r="AT33" s="9"/>
      <c r="AU33" s="9"/>
      <c r="AV33" s="9"/>
      <c r="AW33" s="9"/>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c r="DB33" s="9"/>
      <c r="DC33" s="9"/>
      <c r="DD33" s="9"/>
      <c r="DE33" s="9"/>
      <c r="DF33" s="9"/>
      <c r="DG33" s="9"/>
      <c r="DH33" s="9"/>
      <c r="DI33" s="9"/>
      <c r="DJ33" s="9"/>
      <c r="DK33" s="9"/>
      <c r="DL33" s="9"/>
      <c r="DM33" s="9"/>
      <c r="DN33" s="9"/>
      <c r="DO33" s="9"/>
      <c r="DP33" s="9"/>
      <c r="DQ33" s="9"/>
      <c r="DR33" s="9"/>
      <c r="DS33" s="9"/>
      <c r="DT33" s="9"/>
      <c r="DU33" s="9"/>
      <c r="DV33" s="9"/>
      <c r="DW33" s="9"/>
      <c r="DX33" s="9"/>
      <c r="DY33" s="9"/>
      <c r="DZ33" s="9"/>
      <c r="EA33" s="9"/>
      <c r="EB33" s="9"/>
    </row>
    <row r="34" spans="1:132" x14ac:dyDescent="0.3">
      <c r="A34" t="s">
        <v>91</v>
      </c>
      <c r="B34" s="9"/>
      <c r="C34" s="9">
        <v>11997</v>
      </c>
      <c r="D34" s="9">
        <v>11732</v>
      </c>
      <c r="E34" s="9">
        <v>10885</v>
      </c>
      <c r="F34" s="9">
        <v>10180</v>
      </c>
      <c r="G34" s="9">
        <v>9462</v>
      </c>
      <c r="H34" s="9">
        <v>11250</v>
      </c>
      <c r="I34" s="9">
        <v>16179</v>
      </c>
      <c r="J34" s="9">
        <v>16554</v>
      </c>
      <c r="K34" s="9">
        <v>29116</v>
      </c>
      <c r="L34" s="9">
        <v>34642</v>
      </c>
      <c r="M34" s="9">
        <v>37068</v>
      </c>
      <c r="N34" s="9">
        <v>36251</v>
      </c>
      <c r="O34" s="9">
        <v>50648</v>
      </c>
      <c r="P34" s="9">
        <v>49561</v>
      </c>
      <c r="Q34" s="9">
        <v>47951</v>
      </c>
      <c r="R34" s="9">
        <v>46289</v>
      </c>
      <c r="S34" s="9">
        <v>44558</v>
      </c>
      <c r="T34" s="9">
        <v>39313</v>
      </c>
      <c r="U34" s="9">
        <v>39942</v>
      </c>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9"/>
      <c r="DI34" s="9"/>
      <c r="DJ34" s="9"/>
      <c r="DK34" s="9"/>
      <c r="DL34" s="9"/>
      <c r="DM34" s="9"/>
      <c r="DN34" s="9"/>
      <c r="DO34" s="9"/>
      <c r="DP34" s="9"/>
      <c r="DQ34" s="9"/>
      <c r="DR34" s="9"/>
      <c r="DS34" s="9"/>
      <c r="DT34" s="9"/>
      <c r="DU34" s="9"/>
      <c r="DV34" s="9"/>
      <c r="DW34" s="9"/>
      <c r="DX34" s="9"/>
      <c r="DY34" s="9"/>
      <c r="DZ34" s="9"/>
      <c r="EA34" s="9"/>
      <c r="EB34" s="9"/>
    </row>
    <row r="35" spans="1:132" x14ac:dyDescent="0.3">
      <c r="A35" t="s">
        <v>97</v>
      </c>
      <c r="B35" s="9"/>
      <c r="C35" s="9"/>
      <c r="D35" s="9"/>
      <c r="E35" s="9"/>
      <c r="F35" s="9"/>
      <c r="G35" s="9"/>
      <c r="H35" s="9"/>
      <c r="I35" s="9"/>
      <c r="J35" s="9"/>
      <c r="K35" s="9"/>
      <c r="L35" s="9"/>
      <c r="M35" s="9"/>
      <c r="N35" s="9"/>
      <c r="O35" s="9"/>
      <c r="P35" s="9"/>
      <c r="Q35" s="9">
        <v>21636</v>
      </c>
      <c r="R35" s="9">
        <v>17780</v>
      </c>
      <c r="S35" s="9">
        <v>27799</v>
      </c>
      <c r="T35" s="9">
        <v>39370</v>
      </c>
      <c r="U35" s="9">
        <v>118770</v>
      </c>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9"/>
      <c r="DI35" s="9"/>
      <c r="DJ35" s="9"/>
      <c r="DK35" s="9"/>
      <c r="DL35" s="9"/>
      <c r="DM35" s="9"/>
      <c r="DN35" s="9"/>
      <c r="DO35" s="9"/>
      <c r="DP35" s="9"/>
      <c r="DQ35" s="9"/>
      <c r="DR35" s="9"/>
      <c r="DS35" s="9"/>
      <c r="DT35" s="9"/>
      <c r="DU35" s="9"/>
      <c r="DV35" s="9"/>
      <c r="DW35" s="9"/>
      <c r="DX35" s="9"/>
      <c r="DY35" s="9"/>
      <c r="DZ35" s="9"/>
      <c r="EA35" s="9"/>
      <c r="EB35" s="9"/>
    </row>
    <row r="36" spans="1:132" x14ac:dyDescent="0.3">
      <c r="A36" t="s">
        <v>82</v>
      </c>
      <c r="B36" s="9">
        <v>12752</v>
      </c>
      <c r="C36" s="9"/>
      <c r="D36" s="9"/>
      <c r="E36" s="9"/>
      <c r="F36" s="9"/>
      <c r="G36" s="9"/>
      <c r="H36" s="9"/>
      <c r="I36" s="9">
        <f>170+1035</f>
        <v>1205</v>
      </c>
      <c r="J36" s="9">
        <f>170+891</f>
        <v>1061</v>
      </c>
      <c r="K36" s="9">
        <f>170+920</f>
        <v>1090</v>
      </c>
      <c r="L36" s="9">
        <f>170+905</f>
        <v>1075</v>
      </c>
      <c r="M36" s="9">
        <f>162+249</f>
        <v>411</v>
      </c>
      <c r="N36" s="9">
        <f>162+288</f>
        <v>450</v>
      </c>
      <c r="O36" s="9">
        <f>162+290</f>
        <v>452</v>
      </c>
      <c r="P36" s="9">
        <v>569</v>
      </c>
      <c r="Q36" s="9">
        <v>457</v>
      </c>
      <c r="R36" s="9">
        <v>462</v>
      </c>
      <c r="S36" s="9">
        <v>473</v>
      </c>
      <c r="T36" s="9">
        <v>467</v>
      </c>
      <c r="U36" s="9">
        <v>1109</v>
      </c>
      <c r="V36" s="9"/>
      <c r="W36" s="9"/>
      <c r="X36" s="9"/>
      <c r="Y36" s="9"/>
      <c r="Z36" s="9"/>
      <c r="AA36" s="9"/>
      <c r="AB36" s="9"/>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c r="BG36" s="9"/>
      <c r="BH36" s="9"/>
      <c r="BI36" s="9"/>
      <c r="BJ36" s="9"/>
      <c r="BK36" s="9"/>
      <c r="BL36" s="9"/>
      <c r="BM36" s="9"/>
      <c r="BN36" s="9"/>
      <c r="BO36" s="9"/>
      <c r="BP36" s="9"/>
      <c r="BQ36" s="9"/>
      <c r="BR36" s="9"/>
      <c r="BS36" s="9"/>
      <c r="BT36" s="9"/>
      <c r="BU36" s="9"/>
      <c r="BV36" s="9"/>
      <c r="BW36" s="9"/>
      <c r="BX36" s="9"/>
      <c r="BY36" s="9"/>
      <c r="BZ36" s="9"/>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c r="DB36" s="9"/>
      <c r="DC36" s="9"/>
      <c r="DD36" s="9"/>
      <c r="DE36" s="9"/>
      <c r="DF36" s="9"/>
      <c r="DG36" s="9"/>
      <c r="DH36" s="9"/>
      <c r="DI36" s="9"/>
      <c r="DJ36" s="9"/>
      <c r="DK36" s="9"/>
      <c r="DL36" s="9"/>
      <c r="DM36" s="9"/>
      <c r="DN36" s="9"/>
      <c r="DO36" s="9"/>
      <c r="DP36" s="9"/>
      <c r="DQ36" s="9"/>
      <c r="DR36" s="9"/>
      <c r="DS36" s="9"/>
      <c r="DT36" s="9"/>
      <c r="DU36" s="9"/>
      <c r="DV36" s="9"/>
      <c r="DW36" s="9"/>
      <c r="DX36" s="9"/>
      <c r="DY36" s="9"/>
      <c r="DZ36" s="9"/>
      <c r="EA36" s="9"/>
      <c r="EB36" s="9"/>
    </row>
    <row r="37" spans="1:132" s="10" customFormat="1" x14ac:dyDescent="0.3">
      <c r="A37" s="10" t="s">
        <v>98</v>
      </c>
      <c r="B37" s="20">
        <f t="shared" ref="B37:T37" si="7">B30+B31+B34+B35+B36+B32+B33</f>
        <v>12752</v>
      </c>
      <c r="C37" s="20">
        <f t="shared" si="7"/>
        <v>11997</v>
      </c>
      <c r="D37" s="20">
        <f t="shared" si="7"/>
        <v>11732</v>
      </c>
      <c r="E37" s="20">
        <f t="shared" si="7"/>
        <v>10885</v>
      </c>
      <c r="F37" s="20">
        <f t="shared" si="7"/>
        <v>10180</v>
      </c>
      <c r="G37" s="20">
        <f t="shared" si="7"/>
        <v>9462</v>
      </c>
      <c r="H37" s="20">
        <f t="shared" si="7"/>
        <v>11250</v>
      </c>
      <c r="I37" s="20">
        <f t="shared" si="7"/>
        <v>271737</v>
      </c>
      <c r="J37" s="20">
        <f t="shared" si="7"/>
        <v>314901</v>
      </c>
      <c r="K37" s="20">
        <f t="shared" si="7"/>
        <v>330458</v>
      </c>
      <c r="L37" s="20">
        <f t="shared" si="7"/>
        <v>338957</v>
      </c>
      <c r="M37" s="20">
        <f t="shared" si="7"/>
        <v>343828</v>
      </c>
      <c r="N37" s="20">
        <f t="shared" si="7"/>
        <v>346129</v>
      </c>
      <c r="O37" s="20">
        <f t="shared" si="7"/>
        <v>363641</v>
      </c>
      <c r="P37" s="20">
        <f t="shared" si="7"/>
        <v>711184</v>
      </c>
      <c r="Q37" s="20">
        <f t="shared" si="7"/>
        <v>311315</v>
      </c>
      <c r="R37" s="20">
        <f t="shared" si="7"/>
        <v>310171</v>
      </c>
      <c r="S37" s="20">
        <f t="shared" si="7"/>
        <v>322932</v>
      </c>
      <c r="T37" s="20">
        <f t="shared" si="7"/>
        <v>752740</v>
      </c>
      <c r="U37" s="20">
        <f>U30+U31+U34+U35+U36+U32+U33</f>
        <v>1032106</v>
      </c>
      <c r="V37" s="20"/>
      <c r="W37" s="20"/>
      <c r="X37" s="20"/>
      <c r="Y37" s="20"/>
      <c r="Z37" s="20"/>
      <c r="AA37" s="20"/>
      <c r="AB37" s="20"/>
      <c r="AC37" s="20"/>
      <c r="AD37" s="20"/>
      <c r="AE37" s="20"/>
      <c r="AF37" s="20"/>
      <c r="AG37" s="20"/>
      <c r="AH37" s="20"/>
      <c r="AI37" s="20"/>
      <c r="AJ37" s="20"/>
      <c r="AK37" s="20"/>
      <c r="AL37" s="20"/>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c r="CN37" s="20"/>
      <c r="CO37" s="20"/>
      <c r="CP37" s="20"/>
      <c r="CQ37" s="20"/>
      <c r="CR37" s="20"/>
      <c r="CS37" s="20"/>
      <c r="CT37" s="20"/>
      <c r="CU37" s="20"/>
      <c r="CV37" s="20"/>
      <c r="CW37" s="20"/>
      <c r="CX37" s="20"/>
      <c r="CY37" s="20"/>
      <c r="CZ37" s="20"/>
      <c r="DA37" s="20"/>
      <c r="DB37" s="20"/>
      <c r="DC37" s="20"/>
      <c r="DD37" s="20"/>
      <c r="DE37" s="20"/>
      <c r="DF37" s="20"/>
      <c r="DG37" s="20"/>
      <c r="DH37" s="20"/>
      <c r="DI37" s="20"/>
      <c r="DJ37" s="20"/>
      <c r="DK37" s="20"/>
      <c r="DL37" s="20"/>
      <c r="DM37" s="20"/>
      <c r="DN37" s="20"/>
      <c r="DO37" s="20"/>
      <c r="DP37" s="20"/>
      <c r="DQ37" s="20"/>
      <c r="DR37" s="20"/>
      <c r="DS37" s="20"/>
      <c r="DT37" s="20"/>
      <c r="DU37" s="20"/>
      <c r="DV37" s="20"/>
      <c r="DW37" s="20"/>
      <c r="DX37" s="20"/>
      <c r="DY37" s="20"/>
      <c r="DZ37" s="20"/>
      <c r="EA37" s="20"/>
      <c r="EB37" s="20"/>
    </row>
    <row r="38" spans="1:132" x14ac:dyDescent="0.3">
      <c r="A38" s="10" t="s">
        <v>99</v>
      </c>
      <c r="B38" s="20">
        <f t="shared" ref="B38:P38" si="8">B28+B37</f>
        <v>40453</v>
      </c>
      <c r="C38" s="20">
        <f t="shared" si="8"/>
        <v>24427</v>
      </c>
      <c r="D38" s="20">
        <f t="shared" si="8"/>
        <v>24251</v>
      </c>
      <c r="E38" s="20">
        <f t="shared" si="8"/>
        <v>22444</v>
      </c>
      <c r="F38" s="20">
        <f t="shared" si="8"/>
        <v>24428</v>
      </c>
      <c r="G38" s="20">
        <f t="shared" si="8"/>
        <v>26511</v>
      </c>
      <c r="H38" s="20">
        <f t="shared" si="8"/>
        <v>31913</v>
      </c>
      <c r="I38" s="20">
        <f t="shared" si="8"/>
        <v>339871</v>
      </c>
      <c r="J38" s="20">
        <f t="shared" si="8"/>
        <v>394764</v>
      </c>
      <c r="K38" s="20">
        <f t="shared" si="8"/>
        <v>404886</v>
      </c>
      <c r="L38" s="20">
        <f t="shared" si="8"/>
        <v>404365</v>
      </c>
      <c r="M38" s="20">
        <f t="shared" si="8"/>
        <v>712823</v>
      </c>
      <c r="N38" s="20">
        <f t="shared" si="8"/>
        <v>727143</v>
      </c>
      <c r="O38" s="20">
        <f t="shared" si="8"/>
        <v>739691</v>
      </c>
      <c r="P38" s="20">
        <f t="shared" si="8"/>
        <v>782024</v>
      </c>
      <c r="Q38" s="20">
        <f t="shared" ref="Q38:U38" si="9">Q28+Q37</f>
        <v>812176</v>
      </c>
      <c r="R38" s="20">
        <f t="shared" si="9"/>
        <v>875113</v>
      </c>
      <c r="S38" s="20">
        <f t="shared" si="9"/>
        <v>936410</v>
      </c>
      <c r="T38" s="20">
        <f t="shared" si="9"/>
        <v>843064</v>
      </c>
      <c r="U38" s="20">
        <f t="shared" si="9"/>
        <v>1090389</v>
      </c>
      <c r="V38" s="9"/>
      <c r="W38" s="9"/>
      <c r="X38" s="9"/>
      <c r="Y38" s="9"/>
      <c r="Z38" s="9"/>
      <c r="AA38" s="9"/>
      <c r="AB38" s="9"/>
      <c r="AC38" s="9"/>
      <c r="AD38" s="9"/>
      <c r="AE38" s="9"/>
      <c r="AF38" s="9"/>
      <c r="AG38" s="9"/>
      <c r="AH38" s="9"/>
      <c r="AI38" s="9"/>
      <c r="AJ38" s="9"/>
      <c r="AK38" s="9"/>
      <c r="AL38" s="9"/>
      <c r="AM38" s="9"/>
      <c r="AN38" s="9"/>
      <c r="AO38" s="9"/>
      <c r="AP38" s="9"/>
      <c r="AQ38" s="9"/>
      <c r="AR38" s="9"/>
      <c r="AS38" s="9"/>
      <c r="AT38" s="9"/>
      <c r="AU38" s="9"/>
      <c r="AV38" s="9"/>
      <c r="AW38" s="9"/>
      <c r="AX38" s="9"/>
      <c r="AY38" s="9"/>
      <c r="AZ38" s="9"/>
      <c r="BA38" s="9"/>
      <c r="BB38" s="9"/>
      <c r="BC38" s="9"/>
      <c r="BD38" s="9"/>
      <c r="BE38" s="9"/>
      <c r="BF38" s="9"/>
      <c r="BG38" s="9"/>
      <c r="BH38" s="9"/>
      <c r="BI38" s="9"/>
      <c r="BJ38" s="9"/>
      <c r="BK38" s="9"/>
      <c r="BL38" s="9"/>
      <c r="BM38" s="9"/>
      <c r="BN38" s="9"/>
      <c r="BO38" s="9"/>
      <c r="BP38" s="9"/>
      <c r="BQ38" s="9"/>
      <c r="BR38" s="9"/>
      <c r="BS38" s="9"/>
      <c r="BT38" s="9"/>
      <c r="BU38" s="9"/>
      <c r="BV38" s="9"/>
      <c r="BW38" s="9"/>
      <c r="BX38" s="9"/>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c r="DB38" s="9"/>
      <c r="DC38" s="9"/>
      <c r="DD38" s="9"/>
      <c r="DE38" s="9"/>
      <c r="DF38" s="9"/>
      <c r="DG38" s="9"/>
      <c r="DH38" s="9"/>
      <c r="DI38" s="9"/>
      <c r="DJ38" s="9"/>
      <c r="DK38" s="9"/>
      <c r="DL38" s="9"/>
      <c r="DM38" s="9"/>
      <c r="DN38" s="9"/>
      <c r="DO38" s="9"/>
      <c r="DP38" s="9"/>
      <c r="DQ38" s="9"/>
      <c r="DR38" s="9"/>
      <c r="DS38" s="9"/>
      <c r="DT38" s="9"/>
      <c r="DU38" s="9"/>
      <c r="DV38" s="9"/>
      <c r="DW38" s="9"/>
      <c r="DX38" s="9"/>
      <c r="DY38" s="9"/>
      <c r="DZ38" s="9"/>
      <c r="EA38" s="9"/>
      <c r="EB38" s="9"/>
    </row>
    <row r="39" spans="1:132" x14ac:dyDescent="0.3">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47"/>
      <c r="AF39" s="9"/>
      <c r="AG39" s="9"/>
      <c r="AH39" s="9"/>
      <c r="AI39" s="9"/>
      <c r="AJ39" s="9"/>
      <c r="AK39" s="9"/>
      <c r="AL39" s="9"/>
      <c r="AM39" s="9"/>
      <c r="AN39" s="9"/>
      <c r="AO39" s="9"/>
      <c r="AP39" s="9"/>
      <c r="AQ39" s="9"/>
      <c r="AR39" s="9"/>
      <c r="AS39" s="9"/>
      <c r="AT39" s="9"/>
      <c r="AU39" s="9"/>
      <c r="AV39" s="9"/>
      <c r="AW39" s="9"/>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c r="DB39" s="9"/>
      <c r="DC39" s="9"/>
      <c r="DD39" s="9"/>
      <c r="DE39" s="9"/>
      <c r="DF39" s="9"/>
      <c r="DG39" s="9"/>
      <c r="DH39" s="9"/>
      <c r="DI39" s="9"/>
      <c r="DJ39" s="9"/>
      <c r="DK39" s="9"/>
      <c r="DL39" s="9"/>
      <c r="DM39" s="9"/>
      <c r="DN39" s="9"/>
      <c r="DO39" s="9"/>
      <c r="DP39" s="9"/>
      <c r="DQ39" s="9"/>
      <c r="DR39" s="9"/>
      <c r="DS39" s="9"/>
      <c r="DT39" s="9"/>
      <c r="DU39" s="9"/>
      <c r="DV39" s="9"/>
      <c r="DW39" s="9"/>
      <c r="DX39" s="9"/>
      <c r="DY39" s="9"/>
      <c r="DZ39" s="9"/>
      <c r="EA39" s="9"/>
      <c r="EB39" s="9"/>
    </row>
    <row r="40" spans="1:132" x14ac:dyDescent="0.3">
      <c r="A40" t="s">
        <v>100</v>
      </c>
      <c r="B40" s="9">
        <f t="shared" ref="B40:U40" si="10">B10-B28</f>
        <v>85729</v>
      </c>
      <c r="C40" s="9">
        <f t="shared" si="10"/>
        <v>74618</v>
      </c>
      <c r="D40" s="9">
        <f t="shared" si="10"/>
        <v>59094</v>
      </c>
      <c r="E40" s="9">
        <f t="shared" si="10"/>
        <v>44198</v>
      </c>
      <c r="F40" s="9">
        <f t="shared" si="10"/>
        <v>29877</v>
      </c>
      <c r="G40" s="9">
        <f t="shared" si="10"/>
        <v>98238</v>
      </c>
      <c r="H40" s="9">
        <f t="shared" si="10"/>
        <v>77355</v>
      </c>
      <c r="I40" s="9">
        <f t="shared" si="10"/>
        <v>43579</v>
      </c>
      <c r="J40" s="9">
        <f t="shared" si="10"/>
        <v>19709</v>
      </c>
      <c r="K40" s="9">
        <f t="shared" si="10"/>
        <v>39303</v>
      </c>
      <c r="L40" s="9">
        <f t="shared" si="10"/>
        <v>29044</v>
      </c>
      <c r="M40" s="9">
        <f t="shared" si="10"/>
        <v>-34648</v>
      </c>
      <c r="N40" s="9">
        <f t="shared" si="10"/>
        <v>-168673</v>
      </c>
      <c r="O40" s="9">
        <f t="shared" si="10"/>
        <v>-261060</v>
      </c>
      <c r="P40" s="9">
        <f t="shared" si="10"/>
        <v>72252</v>
      </c>
      <c r="Q40" s="9">
        <f t="shared" si="10"/>
        <v>-360284</v>
      </c>
      <c r="R40" s="9">
        <f t="shared" si="10"/>
        <v>-451456</v>
      </c>
      <c r="S40" s="9">
        <f t="shared" si="10"/>
        <v>-546653</v>
      </c>
      <c r="T40" s="9">
        <f t="shared" si="10"/>
        <v>124758</v>
      </c>
      <c r="U40" s="9">
        <f t="shared" si="10"/>
        <v>235801</v>
      </c>
      <c r="V40" s="9"/>
      <c r="W40" s="9"/>
      <c r="X40" s="9"/>
      <c r="Y40" s="9"/>
      <c r="Z40" s="9"/>
      <c r="AA40" s="9"/>
      <c r="AB40" s="9"/>
      <c r="AC40" s="9"/>
      <c r="AD40" s="9"/>
      <c r="AE40" s="9"/>
      <c r="AF40" s="9"/>
      <c r="AG40" s="9"/>
      <c r="AH40" s="9"/>
      <c r="AI40" s="9"/>
      <c r="AJ40" s="9"/>
      <c r="AK40" s="9"/>
      <c r="AL40" s="9"/>
      <c r="AM40" s="9"/>
      <c r="AN40" s="9"/>
      <c r="AO40" s="9"/>
      <c r="AP40" s="9"/>
      <c r="AQ40" s="9"/>
      <c r="AR40" s="9"/>
      <c r="AS40" s="9"/>
      <c r="AT40" s="9"/>
      <c r="AU40" s="9"/>
      <c r="AV40" s="9"/>
      <c r="AW40" s="9"/>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c r="DB40" s="9"/>
      <c r="DC40" s="9"/>
      <c r="DD40" s="9"/>
      <c r="DE40" s="9"/>
      <c r="DF40" s="9"/>
      <c r="DG40" s="9"/>
      <c r="DH40" s="9"/>
      <c r="DI40" s="9"/>
      <c r="DJ40" s="9"/>
      <c r="DK40" s="9"/>
      <c r="DL40" s="9"/>
      <c r="DM40" s="9"/>
      <c r="DN40" s="9"/>
      <c r="DO40" s="9"/>
      <c r="DP40" s="9"/>
      <c r="DQ40" s="9"/>
      <c r="DR40" s="9"/>
      <c r="DS40" s="9"/>
      <c r="DT40" s="9"/>
      <c r="DU40" s="9"/>
      <c r="DV40" s="9"/>
      <c r="DW40" s="9"/>
      <c r="DX40" s="9"/>
      <c r="DY40" s="9"/>
      <c r="DZ40" s="9"/>
      <c r="EA40" s="9"/>
      <c r="EB40" s="9"/>
    </row>
    <row r="41" spans="1:132" s="10" customFormat="1" x14ac:dyDescent="0.3">
      <c r="A41" s="10" t="s">
        <v>101</v>
      </c>
      <c r="B41" s="20">
        <f t="shared" ref="B41:P41" si="11">B19-B38</f>
        <v>167808</v>
      </c>
      <c r="C41" s="20">
        <f t="shared" si="11"/>
        <v>151269</v>
      </c>
      <c r="D41" s="20">
        <f t="shared" si="11"/>
        <v>135956</v>
      </c>
      <c r="E41" s="20">
        <f t="shared" si="11"/>
        <v>120679</v>
      </c>
      <c r="F41" s="20">
        <f t="shared" si="11"/>
        <v>102595</v>
      </c>
      <c r="G41" s="20">
        <f t="shared" si="11"/>
        <v>169653</v>
      </c>
      <c r="H41" s="20">
        <f t="shared" si="11"/>
        <v>148622</v>
      </c>
      <c r="I41" s="20">
        <f t="shared" si="11"/>
        <v>-118490</v>
      </c>
      <c r="J41" s="20">
        <f t="shared" si="11"/>
        <v>-185336</v>
      </c>
      <c r="K41" s="20">
        <f t="shared" si="11"/>
        <v>-158585</v>
      </c>
      <c r="L41" s="20">
        <f t="shared" si="11"/>
        <v>-189944</v>
      </c>
      <c r="M41" s="20">
        <f t="shared" si="11"/>
        <v>-243913</v>
      </c>
      <c r="N41" s="20">
        <f t="shared" si="11"/>
        <v>-337556</v>
      </c>
      <c r="O41" s="20">
        <f t="shared" si="11"/>
        <v>-421974</v>
      </c>
      <c r="P41" s="20">
        <f t="shared" si="11"/>
        <v>-429081</v>
      </c>
      <c r="Q41" s="20">
        <f t="shared" ref="Q41:U41" si="12">Q19-Q38</f>
        <v>-449820</v>
      </c>
      <c r="R41" s="20">
        <f t="shared" si="12"/>
        <v>-531713</v>
      </c>
      <c r="S41" s="20">
        <f t="shared" si="12"/>
        <v>-645183</v>
      </c>
      <c r="T41" s="20">
        <f t="shared" si="12"/>
        <v>-410645</v>
      </c>
      <c r="U41" s="20">
        <f t="shared" si="12"/>
        <v>-585937</v>
      </c>
      <c r="V41" s="20"/>
      <c r="W41" s="20"/>
      <c r="X41" s="20"/>
      <c r="Y41" s="20"/>
      <c r="Z41" s="20"/>
      <c r="AA41" s="20"/>
      <c r="AB41" s="20"/>
      <c r="AC41" s="20"/>
      <c r="AD41" s="20"/>
      <c r="AE41" s="20"/>
      <c r="AF41" s="20"/>
      <c r="AG41" s="20"/>
      <c r="AH41" s="20"/>
      <c r="AI41" s="20"/>
      <c r="AJ41" s="20"/>
      <c r="AK41" s="20"/>
      <c r="AL41" s="20"/>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c r="CN41" s="20"/>
      <c r="CO41" s="20"/>
      <c r="CP41" s="20"/>
      <c r="CQ41" s="20"/>
      <c r="CR41" s="20"/>
      <c r="CS41" s="20"/>
      <c r="CT41" s="20"/>
      <c r="CU41" s="20"/>
      <c r="CV41" s="20"/>
      <c r="CW41" s="20"/>
      <c r="CX41" s="20"/>
      <c r="CY41" s="20"/>
      <c r="CZ41" s="20"/>
      <c r="DA41" s="20"/>
      <c r="DB41" s="20"/>
      <c r="DC41" s="20"/>
      <c r="DD41" s="20"/>
      <c r="DE41" s="20"/>
      <c r="DF41" s="20"/>
      <c r="DG41" s="20"/>
      <c r="DH41" s="20"/>
      <c r="DI41" s="20"/>
      <c r="DJ41" s="20"/>
      <c r="DK41" s="20"/>
      <c r="DL41" s="20"/>
      <c r="DM41" s="20"/>
      <c r="DN41" s="20"/>
      <c r="DO41" s="20"/>
      <c r="DP41" s="20"/>
      <c r="DQ41" s="20"/>
      <c r="DR41" s="20"/>
      <c r="DS41" s="20"/>
      <c r="DT41" s="20"/>
      <c r="DU41" s="20"/>
      <c r="DV41" s="20"/>
      <c r="DW41" s="20"/>
      <c r="DX41" s="20"/>
      <c r="DY41" s="20"/>
      <c r="DZ41" s="20"/>
      <c r="EA41" s="20"/>
      <c r="EB41" s="20"/>
    </row>
    <row r="42" spans="1:132" x14ac:dyDescent="0.3">
      <c r="A42" t="s">
        <v>102</v>
      </c>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9"/>
      <c r="DI42" s="9"/>
      <c r="DJ42" s="9"/>
      <c r="DK42" s="9"/>
      <c r="DL42" s="9"/>
      <c r="DM42" s="9"/>
      <c r="DN42" s="9"/>
      <c r="DO42" s="9"/>
      <c r="DP42" s="9"/>
      <c r="DQ42" s="9"/>
      <c r="DR42" s="9"/>
      <c r="DS42" s="9"/>
      <c r="DT42" s="9"/>
      <c r="DU42" s="9"/>
      <c r="DV42" s="9"/>
      <c r="DW42" s="9"/>
      <c r="DX42" s="9"/>
      <c r="DY42" s="9"/>
      <c r="DZ42" s="9"/>
      <c r="EA42" s="9"/>
      <c r="EB42" s="9"/>
    </row>
    <row r="43" spans="1:132" x14ac:dyDescent="0.3">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9"/>
      <c r="AS43" s="9"/>
      <c r="AT43" s="9"/>
      <c r="AU43" s="9"/>
      <c r="AV43" s="9"/>
      <c r="AW43" s="9"/>
      <c r="AX43" s="9"/>
      <c r="AY43" s="9"/>
      <c r="AZ43" s="9"/>
      <c r="BA43" s="9"/>
      <c r="BB43" s="9"/>
      <c r="BC43" s="9"/>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9"/>
      <c r="CP43" s="9"/>
      <c r="CQ43" s="9"/>
      <c r="CR43" s="9"/>
      <c r="CS43" s="9"/>
      <c r="CT43" s="9"/>
      <c r="CU43" s="9"/>
      <c r="CV43" s="9"/>
      <c r="CW43" s="9"/>
      <c r="CX43" s="9"/>
      <c r="CY43" s="9"/>
      <c r="CZ43" s="9"/>
      <c r="DA43" s="9"/>
      <c r="DB43" s="9"/>
      <c r="DC43" s="9"/>
      <c r="DD43" s="9"/>
      <c r="DE43" s="9"/>
      <c r="DF43" s="9"/>
      <c r="DG43" s="9"/>
      <c r="DH43" s="9"/>
      <c r="DI43" s="9"/>
      <c r="DJ43" s="9"/>
      <c r="DK43" s="9"/>
      <c r="DL43" s="9"/>
      <c r="DM43" s="9"/>
      <c r="DN43" s="9"/>
      <c r="DO43" s="9"/>
      <c r="DP43" s="9"/>
      <c r="DQ43" s="9"/>
      <c r="DR43" s="9"/>
      <c r="DS43" s="9"/>
      <c r="DT43" s="9"/>
      <c r="DU43" s="9"/>
      <c r="DV43" s="9"/>
      <c r="DW43" s="9"/>
      <c r="DX43" s="9"/>
      <c r="DY43" s="9"/>
      <c r="DZ43" s="9"/>
      <c r="EA43" s="9"/>
      <c r="EB43" s="9"/>
    </row>
    <row r="44" spans="1:132" x14ac:dyDescent="0.3">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c r="DB44" s="9"/>
      <c r="DC44" s="9"/>
      <c r="DD44" s="9"/>
      <c r="DE44" s="9"/>
      <c r="DF44" s="9"/>
      <c r="DG44" s="9"/>
      <c r="DH44" s="9"/>
      <c r="DI44" s="9"/>
      <c r="DJ44" s="9"/>
      <c r="DK44" s="9"/>
      <c r="DL44" s="9"/>
      <c r="DM44" s="9"/>
      <c r="DN44" s="9"/>
      <c r="DO44" s="9"/>
      <c r="DP44" s="9"/>
      <c r="DQ44" s="9"/>
      <c r="DR44" s="9"/>
      <c r="DS44" s="9"/>
      <c r="DT44" s="9"/>
      <c r="DU44" s="9"/>
      <c r="DV44" s="9"/>
      <c r="DW44" s="9"/>
      <c r="DX44" s="9"/>
      <c r="DY44" s="9"/>
      <c r="DZ44" s="9"/>
      <c r="EA44" s="9"/>
      <c r="EB44" s="9"/>
    </row>
    <row r="45" spans="1:132" x14ac:dyDescent="0.3">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9"/>
      <c r="DI45" s="9"/>
      <c r="DJ45" s="9"/>
      <c r="DK45" s="9"/>
      <c r="DL45" s="9"/>
      <c r="DM45" s="9"/>
      <c r="DN45" s="9"/>
      <c r="DO45" s="9"/>
      <c r="DP45" s="9"/>
      <c r="DQ45" s="9"/>
      <c r="DR45" s="9"/>
      <c r="DS45" s="9"/>
      <c r="DT45" s="9"/>
      <c r="DU45" s="9"/>
      <c r="DV45" s="9"/>
      <c r="DW45" s="9"/>
      <c r="DX45" s="9"/>
      <c r="DY45" s="9"/>
      <c r="DZ45" s="9"/>
      <c r="EA45" s="9"/>
      <c r="EB45" s="9"/>
    </row>
    <row r="46" spans="1:132" ht="21" x14ac:dyDescent="0.4">
      <c r="A46" s="29" t="s">
        <v>103</v>
      </c>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c r="AK46" s="30"/>
      <c r="AL46" s="30"/>
      <c r="AM46" s="30"/>
      <c r="AN46" s="30"/>
      <c r="AO46" s="30"/>
      <c r="AP46" s="30"/>
      <c r="AQ46" s="30"/>
      <c r="AR46" s="30"/>
      <c r="AS46" s="30"/>
      <c r="AT46" s="30"/>
      <c r="AU46" s="30"/>
      <c r="AV46" s="30"/>
      <c r="AW46" s="30"/>
      <c r="AX46" s="30"/>
      <c r="AY46" s="30"/>
      <c r="AZ46" s="30"/>
      <c r="BA46" s="30"/>
      <c r="BB46" s="30"/>
      <c r="BC46" s="30"/>
      <c r="BD46" s="30"/>
      <c r="BE46" s="30"/>
      <c r="BF46" s="30"/>
      <c r="BG46" s="30"/>
      <c r="BH46" s="30"/>
      <c r="BI46" s="30"/>
      <c r="BJ46" s="30"/>
      <c r="BK46" s="30"/>
      <c r="BL46" s="30"/>
      <c r="BM46" s="30"/>
      <c r="BN46" s="30"/>
      <c r="BO46" s="30"/>
      <c r="BP46" s="30"/>
      <c r="BQ46" s="30"/>
      <c r="BR46" s="30"/>
      <c r="BS46" s="30"/>
      <c r="BT46" s="30"/>
      <c r="BU46" s="30"/>
      <c r="BV46" s="30"/>
      <c r="BW46" s="30"/>
      <c r="BX46" s="30"/>
      <c r="BY46" s="30"/>
      <c r="BZ46" s="30"/>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9"/>
      <c r="DI46" s="9"/>
      <c r="DJ46" s="9"/>
      <c r="DK46" s="9"/>
      <c r="DL46" s="9"/>
      <c r="DM46" s="9"/>
      <c r="DN46" s="9"/>
      <c r="DO46" s="9"/>
      <c r="DP46" s="9"/>
      <c r="DQ46" s="9"/>
      <c r="DR46" s="9"/>
      <c r="DS46" s="9"/>
      <c r="DT46" s="9"/>
      <c r="DU46" s="9"/>
      <c r="DV46" s="9"/>
      <c r="DW46" s="9"/>
      <c r="DX46" s="9"/>
      <c r="DY46" s="9"/>
      <c r="DZ46" s="9"/>
      <c r="EA46" s="9"/>
      <c r="EB46" s="9"/>
    </row>
    <row r="47" spans="1:132" x14ac:dyDescent="0.3">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9"/>
      <c r="DI47" s="9"/>
      <c r="DJ47" s="9"/>
      <c r="DK47" s="9"/>
      <c r="DL47" s="9"/>
      <c r="DM47" s="9"/>
      <c r="DN47" s="9"/>
      <c r="DO47" s="9"/>
      <c r="DP47" s="9"/>
      <c r="DQ47" s="9"/>
      <c r="DR47" s="9"/>
      <c r="DS47" s="9"/>
      <c r="DT47" s="9"/>
      <c r="DU47" s="9"/>
      <c r="DV47" s="9"/>
      <c r="DW47" s="9"/>
      <c r="DX47" s="9"/>
      <c r="DY47" s="9"/>
      <c r="DZ47" s="9"/>
      <c r="EA47" s="9"/>
      <c r="EB47" s="9"/>
    </row>
    <row r="48" spans="1:132" x14ac:dyDescent="0.3">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9"/>
      <c r="DI48" s="9"/>
      <c r="DJ48" s="9"/>
      <c r="DK48" s="9"/>
      <c r="DL48" s="9"/>
      <c r="DM48" s="9"/>
      <c r="DN48" s="9"/>
      <c r="DO48" s="9"/>
      <c r="DP48" s="9"/>
      <c r="DQ48" s="9"/>
      <c r="DR48" s="9"/>
      <c r="DS48" s="9"/>
      <c r="DT48" s="9"/>
      <c r="DU48" s="9"/>
      <c r="DV48" s="9"/>
      <c r="DW48" s="9"/>
      <c r="DX48" s="9"/>
      <c r="DY48" s="9"/>
      <c r="DZ48" s="9"/>
      <c r="EA48" s="9"/>
      <c r="EB48" s="9"/>
    </row>
    <row r="49" spans="1:132" x14ac:dyDescent="0.3">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c r="DB49" s="9"/>
      <c r="DC49" s="9"/>
      <c r="DD49" s="9"/>
      <c r="DE49" s="9"/>
      <c r="DF49" s="9"/>
      <c r="DG49" s="9"/>
      <c r="DH49" s="9"/>
      <c r="DI49" s="9"/>
      <c r="DJ49" s="9"/>
      <c r="DK49" s="9"/>
      <c r="DL49" s="9"/>
      <c r="DM49" s="9"/>
      <c r="DN49" s="9"/>
      <c r="DO49" s="9"/>
      <c r="DP49" s="9"/>
      <c r="DQ49" s="9"/>
      <c r="DR49" s="9"/>
      <c r="DS49" s="9"/>
      <c r="DT49" s="9"/>
      <c r="DU49" s="9"/>
      <c r="DV49" s="9"/>
      <c r="DW49" s="9"/>
      <c r="DX49" s="9"/>
      <c r="DY49" s="9"/>
      <c r="DZ49" s="9"/>
      <c r="EA49" s="9"/>
      <c r="EB49" s="9"/>
    </row>
    <row r="50" spans="1:132" x14ac:dyDescent="0.3">
      <c r="A50" t="s">
        <v>39</v>
      </c>
      <c r="B50" s="9">
        <v>12598</v>
      </c>
      <c r="C50" s="9">
        <v>13131</v>
      </c>
      <c r="D50" s="9">
        <v>12052</v>
      </c>
      <c r="E50" s="9">
        <f>49785-B50-C50-D50</f>
        <v>12004</v>
      </c>
      <c r="F50" s="9">
        <v>13234</v>
      </c>
      <c r="G50" s="9">
        <v>13709</v>
      </c>
      <c r="H50" s="9">
        <v>17284</v>
      </c>
      <c r="I50" s="9">
        <f>139507-F50-G50-H50</f>
        <v>95280</v>
      </c>
      <c r="J50" s="9">
        <v>41128</v>
      </c>
      <c r="K50" s="9">
        <v>53800</v>
      </c>
      <c r="L50" s="9">
        <v>49277</v>
      </c>
      <c r="M50" s="9">
        <f>195958-J50-K50-L50</f>
        <v>51753</v>
      </c>
      <c r="N50" s="9">
        <f>118460-O50</f>
        <v>55378</v>
      </c>
      <c r="O50" s="9">
        <v>63082</v>
      </c>
      <c r="P50" s="9">
        <v>71612</v>
      </c>
      <c r="Q50" s="9">
        <f>248149-N50-O50-P50</f>
        <v>58077</v>
      </c>
      <c r="R50" s="9">
        <v>79264</v>
      </c>
      <c r="S50" s="9">
        <v>53168</v>
      </c>
      <c r="T50" s="9">
        <v>48402</v>
      </c>
      <c r="U50" s="9">
        <f>232366-R50-S50-T50</f>
        <v>51532</v>
      </c>
      <c r="V50" s="9"/>
      <c r="W50" s="9"/>
      <c r="X50" s="9"/>
      <c r="Y50" s="9"/>
      <c r="Z50" s="9"/>
      <c r="AA50" s="9"/>
      <c r="AB50" s="9"/>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c r="DB50" s="9"/>
      <c r="DC50" s="9"/>
      <c r="DD50" s="9"/>
      <c r="DE50" s="9"/>
      <c r="DF50" s="9"/>
      <c r="DG50" s="9"/>
      <c r="DH50" s="9"/>
      <c r="DI50" s="9"/>
      <c r="DJ50" s="9"/>
      <c r="DK50" s="9"/>
      <c r="DL50" s="9"/>
      <c r="DM50" s="9"/>
      <c r="DN50" s="9"/>
      <c r="DO50" s="9"/>
      <c r="DP50" s="9"/>
      <c r="DQ50" s="9"/>
      <c r="DR50" s="9"/>
      <c r="DS50" s="9"/>
      <c r="DT50" s="9"/>
      <c r="DU50" s="9"/>
      <c r="DV50" s="9"/>
      <c r="DW50" s="9"/>
      <c r="DX50" s="9"/>
      <c r="DY50" s="9"/>
      <c r="DZ50" s="9"/>
      <c r="EA50" s="9"/>
      <c r="EB50" s="9"/>
    </row>
    <row r="51" spans="1:132" x14ac:dyDescent="0.3">
      <c r="A51" t="s">
        <v>40</v>
      </c>
      <c r="B51" s="9">
        <v>5742</v>
      </c>
      <c r="C51" s="9">
        <v>4182</v>
      </c>
      <c r="D51" s="9">
        <v>4025</v>
      </c>
      <c r="E51" s="9">
        <f>18065-B51-C51-D51</f>
        <v>4116</v>
      </c>
      <c r="F51" s="9">
        <v>5373</v>
      </c>
      <c r="G51" s="9">
        <v>6519</v>
      </c>
      <c r="H51" s="9">
        <v>4711</v>
      </c>
      <c r="I51" s="9">
        <f>71318-F51-G51-H51</f>
        <v>54715</v>
      </c>
      <c r="J51" s="9">
        <v>45275</v>
      </c>
      <c r="K51" s="9">
        <v>32445</v>
      </c>
      <c r="L51" s="9">
        <v>29625</v>
      </c>
      <c r="M51" s="9">
        <f>135256-J51-K51-L51</f>
        <v>27911</v>
      </c>
      <c r="N51" s="9">
        <f>57183-O51</f>
        <v>40608</v>
      </c>
      <c r="O51" s="9">
        <v>16575</v>
      </c>
      <c r="P51" s="9">
        <v>19310</v>
      </c>
      <c r="Q51" s="9">
        <f>102708-N51-O51-P51</f>
        <v>26215</v>
      </c>
      <c r="R51" s="9">
        <v>32676</v>
      </c>
      <c r="S51" s="9">
        <v>32018</v>
      </c>
      <c r="T51" s="9">
        <v>31816</v>
      </c>
      <c r="U51" s="9">
        <f>129620-R51-S51-T51</f>
        <v>33110</v>
      </c>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c r="DB51" s="9"/>
      <c r="DC51" s="9"/>
      <c r="DD51" s="9"/>
      <c r="DE51" s="9"/>
      <c r="DF51" s="9"/>
      <c r="DG51" s="9"/>
      <c r="DH51" s="9"/>
      <c r="DI51" s="9"/>
      <c r="DJ51" s="9"/>
      <c r="DK51" s="9"/>
      <c r="DL51" s="9"/>
      <c r="DM51" s="9"/>
      <c r="DN51" s="9"/>
      <c r="DO51" s="9"/>
      <c r="DP51" s="9"/>
      <c r="DQ51" s="9"/>
      <c r="DR51" s="9"/>
      <c r="DS51" s="9"/>
      <c r="DT51" s="9"/>
      <c r="DU51" s="9"/>
      <c r="DV51" s="9"/>
      <c r="DW51" s="9"/>
      <c r="DX51" s="9"/>
      <c r="DY51" s="9"/>
      <c r="DZ51" s="9"/>
      <c r="EA51" s="9"/>
      <c r="EB51" s="9"/>
    </row>
    <row r="52" spans="1:132" s="10" customFormat="1" x14ac:dyDescent="0.3">
      <c r="A52" s="10" t="s">
        <v>104</v>
      </c>
      <c r="B52" s="20">
        <f t="shared" ref="B52:P52" si="13">B50+B51</f>
        <v>18340</v>
      </c>
      <c r="C52" s="20">
        <f t="shared" si="13"/>
        <v>17313</v>
      </c>
      <c r="D52" s="20">
        <f t="shared" si="13"/>
        <v>16077</v>
      </c>
      <c r="E52" s="20">
        <f t="shared" si="13"/>
        <v>16120</v>
      </c>
      <c r="F52" s="20">
        <f t="shared" si="13"/>
        <v>18607</v>
      </c>
      <c r="G52" s="20">
        <f t="shared" si="13"/>
        <v>20228</v>
      </c>
      <c r="H52" s="20">
        <f t="shared" si="13"/>
        <v>21995</v>
      </c>
      <c r="I52" s="20">
        <f t="shared" si="13"/>
        <v>149995</v>
      </c>
      <c r="J52" s="20">
        <f t="shared" si="13"/>
        <v>86403</v>
      </c>
      <c r="K52" s="20">
        <f t="shared" si="13"/>
        <v>86245</v>
      </c>
      <c r="L52" s="20">
        <f t="shared" si="13"/>
        <v>78902</v>
      </c>
      <c r="M52" s="20">
        <f>M50+M51</f>
        <v>79664</v>
      </c>
      <c r="N52" s="20">
        <f t="shared" si="13"/>
        <v>95986</v>
      </c>
      <c r="O52" s="20">
        <f t="shared" si="13"/>
        <v>79657</v>
      </c>
      <c r="P52" s="20">
        <f t="shared" si="13"/>
        <v>90922</v>
      </c>
      <c r="Q52" s="20">
        <f t="shared" ref="Q52:S52" si="14">Q50+Q51</f>
        <v>84292</v>
      </c>
      <c r="R52" s="20">
        <f t="shared" si="14"/>
        <v>111940</v>
      </c>
      <c r="S52" s="20">
        <f t="shared" si="14"/>
        <v>85186</v>
      </c>
      <c r="T52" s="20">
        <f>T50+T51</f>
        <v>80218</v>
      </c>
      <c r="U52" s="20">
        <f>U50+U51</f>
        <v>84642</v>
      </c>
      <c r="V52" s="20"/>
      <c r="W52" s="20"/>
      <c r="X52" s="20"/>
      <c r="Y52" s="20"/>
      <c r="Z52" s="20"/>
      <c r="AA52" s="20"/>
      <c r="AB52" s="20"/>
      <c r="AC52" s="20"/>
      <c r="AD52" s="20"/>
      <c r="AE52" s="20"/>
      <c r="AF52" s="20"/>
      <c r="AG52" s="20"/>
      <c r="AH52" s="20"/>
      <c r="AI52" s="20"/>
      <c r="AJ52" s="20"/>
      <c r="AK52" s="20"/>
      <c r="AL52" s="20"/>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c r="CN52" s="20"/>
      <c r="CO52" s="20"/>
      <c r="CP52" s="20"/>
      <c r="CQ52" s="20"/>
      <c r="CR52" s="20"/>
      <c r="CS52" s="20"/>
      <c r="CT52" s="20"/>
      <c r="CU52" s="20"/>
      <c r="CV52" s="20"/>
      <c r="CW52" s="20"/>
      <c r="CX52" s="20"/>
      <c r="CY52" s="20"/>
      <c r="CZ52" s="20"/>
      <c r="DA52" s="20"/>
      <c r="DB52" s="20"/>
      <c r="DC52" s="20"/>
      <c r="DD52" s="20"/>
      <c r="DE52" s="20"/>
      <c r="DF52" s="20"/>
      <c r="DG52" s="20"/>
      <c r="DH52" s="20"/>
      <c r="DI52" s="20"/>
      <c r="DJ52" s="20"/>
      <c r="DK52" s="20"/>
      <c r="DL52" s="20"/>
      <c r="DM52" s="20"/>
      <c r="DN52" s="20"/>
      <c r="DO52" s="20"/>
      <c r="DP52" s="20"/>
      <c r="DQ52" s="20"/>
      <c r="DR52" s="20"/>
      <c r="DS52" s="20"/>
      <c r="DT52" s="20"/>
      <c r="DU52" s="20"/>
      <c r="DV52" s="20"/>
      <c r="DW52" s="20"/>
      <c r="DX52" s="20"/>
      <c r="DY52" s="20"/>
      <c r="DZ52" s="20"/>
      <c r="EA52" s="20"/>
      <c r="EB52" s="20"/>
    </row>
    <row r="53" spans="1:132" x14ac:dyDescent="0.3">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c r="DB53" s="9"/>
      <c r="DC53" s="9"/>
      <c r="DD53" s="9"/>
      <c r="DE53" s="9"/>
      <c r="DF53" s="9"/>
      <c r="DG53" s="9"/>
      <c r="DH53" s="9"/>
      <c r="DI53" s="9"/>
      <c r="DJ53" s="9"/>
      <c r="DK53" s="9"/>
      <c r="DL53" s="9"/>
      <c r="DM53" s="9"/>
      <c r="DN53" s="9"/>
      <c r="DO53" s="9"/>
      <c r="DP53" s="9"/>
      <c r="DQ53" s="9"/>
      <c r="DR53" s="9"/>
      <c r="DS53" s="9"/>
      <c r="DT53" s="9"/>
      <c r="DU53" s="9"/>
      <c r="DV53" s="9"/>
      <c r="DW53" s="9"/>
      <c r="DX53" s="9"/>
      <c r="DY53" s="9"/>
      <c r="DZ53" s="9"/>
      <c r="EA53" s="9"/>
      <c r="EB53" s="9"/>
    </row>
    <row r="54" spans="1:132" x14ac:dyDescent="0.3">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9"/>
      <c r="CW54" s="9"/>
      <c r="CX54" s="9"/>
      <c r="CY54" s="9"/>
      <c r="CZ54" s="9"/>
      <c r="DA54" s="9"/>
      <c r="DB54" s="9"/>
      <c r="DC54" s="9"/>
      <c r="DD54" s="9"/>
      <c r="DE54" s="9"/>
      <c r="DF54" s="9"/>
      <c r="DG54" s="9"/>
      <c r="DH54" s="9"/>
      <c r="DI54" s="9"/>
      <c r="DJ54" s="9"/>
      <c r="DK54" s="9"/>
      <c r="DL54" s="9"/>
      <c r="DM54" s="9"/>
      <c r="DN54" s="9"/>
      <c r="DO54" s="9"/>
      <c r="DP54" s="9"/>
      <c r="DQ54" s="9"/>
      <c r="DR54" s="9"/>
      <c r="DS54" s="9"/>
      <c r="DT54" s="9"/>
      <c r="DU54" s="9"/>
      <c r="DV54" s="9"/>
      <c r="DW54" s="9"/>
      <c r="DX54" s="9"/>
      <c r="DY54" s="9"/>
      <c r="DZ54" s="9"/>
      <c r="EA54" s="9"/>
      <c r="EB54" s="9"/>
    </row>
    <row r="55" spans="1:132" x14ac:dyDescent="0.3">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9"/>
      <c r="CW55" s="9"/>
      <c r="CX55" s="9"/>
      <c r="CY55" s="9"/>
      <c r="CZ55" s="9"/>
      <c r="DA55" s="9"/>
      <c r="DB55" s="9"/>
      <c r="DC55" s="9"/>
      <c r="DD55" s="9"/>
      <c r="DE55" s="9"/>
      <c r="DF55" s="9"/>
      <c r="DG55" s="9"/>
      <c r="DH55" s="9"/>
      <c r="DI55" s="9"/>
      <c r="DJ55" s="9"/>
      <c r="DK55" s="9"/>
      <c r="DL55" s="9"/>
      <c r="DM55" s="9"/>
      <c r="DN55" s="9"/>
      <c r="DO55" s="9"/>
      <c r="DP55" s="9"/>
      <c r="DQ55" s="9"/>
      <c r="DR55" s="9"/>
      <c r="DS55" s="9"/>
      <c r="DT55" s="9"/>
      <c r="DU55" s="9"/>
      <c r="DV55" s="9"/>
      <c r="DW55" s="9"/>
      <c r="DX55" s="9"/>
      <c r="DY55" s="9"/>
      <c r="DZ55" s="9"/>
      <c r="EA55" s="9"/>
      <c r="EB55" s="9"/>
    </row>
    <row r="56" spans="1:132" x14ac:dyDescent="0.3">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9"/>
      <c r="DI56" s="9"/>
      <c r="DJ56" s="9"/>
      <c r="DK56" s="9"/>
      <c r="DL56" s="9"/>
      <c r="DM56" s="9"/>
      <c r="DN56" s="9"/>
      <c r="DO56" s="9"/>
      <c r="DP56" s="9"/>
      <c r="DQ56" s="9"/>
      <c r="DR56" s="9"/>
      <c r="DS56" s="9"/>
      <c r="DT56" s="9"/>
      <c r="DU56" s="9"/>
      <c r="DV56" s="9"/>
      <c r="DW56" s="9"/>
      <c r="DX56" s="9"/>
      <c r="DY56" s="9"/>
      <c r="DZ56" s="9"/>
      <c r="EA56" s="9"/>
      <c r="EB56" s="9"/>
    </row>
    <row r="57" spans="1:132" ht="21" x14ac:dyDescent="0.4">
      <c r="A57" s="29" t="s">
        <v>105</v>
      </c>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c r="AK57" s="30"/>
      <c r="AL57" s="30"/>
      <c r="AM57" s="30"/>
      <c r="AN57" s="30"/>
      <c r="AO57" s="30"/>
      <c r="AP57" s="30"/>
      <c r="AQ57" s="30"/>
      <c r="AR57" s="30"/>
      <c r="AS57" s="30"/>
      <c r="AT57" s="30"/>
      <c r="AU57" s="30"/>
      <c r="AV57" s="30"/>
      <c r="AW57" s="30"/>
      <c r="AX57" s="30"/>
      <c r="AY57" s="30"/>
      <c r="AZ57" s="30"/>
      <c r="BA57" s="30"/>
      <c r="BB57" s="30"/>
      <c r="BC57" s="30"/>
      <c r="BD57" s="30"/>
      <c r="BE57" s="30"/>
      <c r="BF57" s="30"/>
      <c r="BG57" s="30"/>
      <c r="BH57" s="30"/>
      <c r="BI57" s="30"/>
      <c r="BJ57" s="30"/>
      <c r="BK57" s="30"/>
      <c r="BL57" s="30"/>
      <c r="BM57" s="30"/>
      <c r="BN57" s="30"/>
      <c r="BO57" s="30"/>
      <c r="BP57" s="30"/>
      <c r="BQ57" s="30"/>
      <c r="BR57" s="30"/>
      <c r="BS57" s="30"/>
      <c r="BT57" s="30"/>
      <c r="BU57" s="30"/>
      <c r="BV57" s="30"/>
      <c r="BW57" s="30"/>
      <c r="BX57" s="30"/>
      <c r="BY57" s="30"/>
      <c r="BZ57" s="30"/>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9"/>
      <c r="DI57" s="9"/>
      <c r="DJ57" s="9"/>
      <c r="DK57" s="9"/>
      <c r="DL57" s="9"/>
      <c r="DM57" s="9"/>
      <c r="DN57" s="9"/>
      <c r="DO57" s="9"/>
      <c r="DP57" s="9"/>
      <c r="DQ57" s="9"/>
      <c r="DR57" s="9"/>
      <c r="DS57" s="9"/>
      <c r="DT57" s="9"/>
      <c r="DU57" s="9"/>
      <c r="DV57" s="9"/>
      <c r="DW57" s="9"/>
      <c r="DX57" s="9"/>
      <c r="DY57" s="9"/>
      <c r="DZ57" s="9"/>
      <c r="EA57" s="9"/>
      <c r="EB57" s="9"/>
    </row>
    <row r="58" spans="1:132" ht="21" x14ac:dyDescent="0.4">
      <c r="A58" s="38"/>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c r="DB58" s="9"/>
      <c r="DC58" s="9"/>
      <c r="DD58" s="9"/>
      <c r="DE58" s="9"/>
      <c r="DF58" s="9"/>
      <c r="DG58" s="9"/>
      <c r="DH58" s="9"/>
      <c r="DI58" s="9"/>
      <c r="DJ58" s="9"/>
      <c r="DK58" s="9"/>
      <c r="DL58" s="9"/>
      <c r="DM58" s="9"/>
      <c r="DN58" s="9"/>
      <c r="DO58" s="9"/>
      <c r="DP58" s="9"/>
      <c r="DQ58" s="9"/>
      <c r="DR58" s="9"/>
      <c r="DS58" s="9"/>
      <c r="DT58" s="9"/>
      <c r="DU58" s="9"/>
      <c r="DV58" s="9"/>
      <c r="DW58" s="9"/>
      <c r="DX58" s="9"/>
      <c r="DY58" s="9"/>
      <c r="DZ58" s="9"/>
      <c r="EA58" s="9"/>
      <c r="EB58" s="9"/>
    </row>
    <row r="59" spans="1:132" x14ac:dyDescent="0.3">
      <c r="A59" t="s">
        <v>55</v>
      </c>
      <c r="B59" s="9">
        <v>-13078</v>
      </c>
      <c r="C59" s="9">
        <v>-29905</v>
      </c>
      <c r="D59" s="9">
        <v>-46477</v>
      </c>
      <c r="E59" s="9">
        <v>-152109</v>
      </c>
      <c r="F59" s="9">
        <v>-12596</v>
      </c>
      <c r="G59" s="9">
        <v>-29117</v>
      </c>
      <c r="H59" s="9">
        <v>-47397</v>
      </c>
      <c r="I59" s="9">
        <v>-171724</v>
      </c>
      <c r="J59" s="9">
        <v>-60469</v>
      </c>
      <c r="K59" s="9">
        <v>-130064</v>
      </c>
      <c r="L59" s="9">
        <v>-202780</v>
      </c>
      <c r="M59" s="9">
        <v>-274419</v>
      </c>
      <c r="N59" s="9">
        <v>-75455</v>
      </c>
      <c r="O59" s="9">
        <v>-166182</v>
      </c>
      <c r="P59" s="9">
        <v>-246782</v>
      </c>
      <c r="Q59" s="9">
        <v>-337509</v>
      </c>
      <c r="R59" s="9">
        <v>-84310</v>
      </c>
      <c r="S59" s="9">
        <v>-164083</v>
      </c>
      <c r="T59" s="9">
        <v>-251486</v>
      </c>
      <c r="U59" s="9">
        <v>-366757</v>
      </c>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c r="DB59" s="9"/>
      <c r="DC59" s="9"/>
      <c r="DD59" s="9"/>
      <c r="DE59" s="9"/>
      <c r="DF59" s="9"/>
      <c r="DG59" s="9"/>
      <c r="DH59" s="9"/>
      <c r="DI59" s="9"/>
      <c r="DJ59" s="9"/>
      <c r="DK59" s="9"/>
      <c r="DL59" s="9"/>
      <c r="DM59" s="9"/>
      <c r="DN59" s="9"/>
      <c r="DO59" s="9"/>
      <c r="DP59" s="9"/>
      <c r="DQ59" s="9"/>
      <c r="DR59" s="9"/>
      <c r="DS59" s="9"/>
      <c r="DT59" s="9"/>
      <c r="DU59" s="9"/>
      <c r="DV59" s="9"/>
      <c r="DW59" s="9"/>
      <c r="DX59" s="9"/>
      <c r="DY59" s="9"/>
      <c r="DZ59" s="9"/>
      <c r="EA59" s="9"/>
      <c r="EB59" s="9"/>
    </row>
    <row r="60" spans="1:132" x14ac:dyDescent="0.3">
      <c r="A60" t="s">
        <v>56</v>
      </c>
      <c r="B60" s="9">
        <v>2104</v>
      </c>
      <c r="C60" s="9">
        <v>3089</v>
      </c>
      <c r="D60" s="9">
        <v>3502</v>
      </c>
      <c r="E60" s="9">
        <v>4287</v>
      </c>
      <c r="F60" s="9">
        <v>146</v>
      </c>
      <c r="G60" s="9">
        <v>540</v>
      </c>
      <c r="H60" s="9">
        <v>2238</v>
      </c>
      <c r="I60" s="9">
        <v>1669</v>
      </c>
      <c r="J60" s="9">
        <v>7083</v>
      </c>
      <c r="K60" s="9">
        <v>15128</v>
      </c>
      <c r="L60" s="9">
        <v>23160</v>
      </c>
      <c r="M60" s="9">
        <v>33563</v>
      </c>
      <c r="N60" s="9">
        <v>24365</v>
      </c>
      <c r="O60" s="9">
        <v>43296</v>
      </c>
      <c r="P60" s="9">
        <v>59231</v>
      </c>
      <c r="Q60" s="9">
        <v>78162</v>
      </c>
      <c r="R60" s="9">
        <v>8428</v>
      </c>
      <c r="S60" s="9">
        <v>16954</v>
      </c>
      <c r="T60" s="9">
        <v>22629</v>
      </c>
      <c r="U60" s="9">
        <v>30584</v>
      </c>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c r="DB60" s="9"/>
      <c r="DC60" s="9"/>
      <c r="DD60" s="9"/>
      <c r="DE60" s="9"/>
      <c r="DF60" s="9"/>
      <c r="DG60" s="9"/>
      <c r="DH60" s="9"/>
      <c r="DI60" s="9"/>
      <c r="DJ60" s="9"/>
      <c r="DK60" s="9"/>
      <c r="DL60" s="9"/>
      <c r="DM60" s="9"/>
      <c r="DN60" s="9"/>
      <c r="DO60" s="9"/>
      <c r="DP60" s="9"/>
      <c r="DQ60" s="9"/>
      <c r="DR60" s="9"/>
      <c r="DS60" s="9"/>
      <c r="DT60" s="9"/>
      <c r="DU60" s="9"/>
      <c r="DV60" s="9"/>
      <c r="DW60" s="9"/>
      <c r="DX60" s="9"/>
      <c r="DY60" s="9"/>
      <c r="DZ60" s="9"/>
      <c r="EA60" s="9"/>
      <c r="EB60" s="9"/>
    </row>
    <row r="61" spans="1:132" s="10" customFormat="1" x14ac:dyDescent="0.3">
      <c r="A61" s="10" t="s">
        <v>57</v>
      </c>
      <c r="B61" s="20">
        <f>B59-B60</f>
        <v>-15182</v>
      </c>
      <c r="C61" s="20">
        <f t="shared" ref="C61:P61" si="15">C59-C60</f>
        <v>-32994</v>
      </c>
      <c r="D61" s="20">
        <f t="shared" si="15"/>
        <v>-49979</v>
      </c>
      <c r="E61" s="20">
        <f t="shared" si="15"/>
        <v>-156396</v>
      </c>
      <c r="F61" s="20">
        <f t="shared" si="15"/>
        <v>-12742</v>
      </c>
      <c r="G61" s="20">
        <f t="shared" si="15"/>
        <v>-29657</v>
      </c>
      <c r="H61" s="20">
        <f t="shared" si="15"/>
        <v>-49635</v>
      </c>
      <c r="I61" s="20">
        <f t="shared" si="15"/>
        <v>-173393</v>
      </c>
      <c r="J61" s="20">
        <f t="shared" si="15"/>
        <v>-67552</v>
      </c>
      <c r="K61" s="20">
        <f t="shared" si="15"/>
        <v>-145192</v>
      </c>
      <c r="L61" s="20">
        <f t="shared" si="15"/>
        <v>-225940</v>
      </c>
      <c r="M61" s="20">
        <f t="shared" si="15"/>
        <v>-307982</v>
      </c>
      <c r="N61" s="20">
        <f t="shared" si="15"/>
        <v>-99820</v>
      </c>
      <c r="O61" s="20">
        <f t="shared" si="15"/>
        <v>-209478</v>
      </c>
      <c r="P61" s="20">
        <f t="shared" si="15"/>
        <v>-306013</v>
      </c>
      <c r="Q61" s="20">
        <f t="shared" ref="Q61:U61" si="16">Q59-Q60</f>
        <v>-415671</v>
      </c>
      <c r="R61" s="20">
        <f t="shared" si="16"/>
        <v>-92738</v>
      </c>
      <c r="S61" s="20">
        <f t="shared" si="16"/>
        <v>-181037</v>
      </c>
      <c r="T61" s="20">
        <f t="shared" si="16"/>
        <v>-274115</v>
      </c>
      <c r="U61" s="20">
        <f t="shared" si="16"/>
        <v>-397341</v>
      </c>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c r="CN61" s="20"/>
      <c r="CO61" s="20"/>
      <c r="CP61" s="20"/>
      <c r="CQ61" s="20"/>
      <c r="CR61" s="20"/>
      <c r="CS61" s="20"/>
      <c r="CT61" s="20"/>
      <c r="CU61" s="20"/>
      <c r="CV61" s="20"/>
      <c r="CW61" s="20"/>
      <c r="CX61" s="20"/>
      <c r="CY61" s="20"/>
      <c r="CZ61" s="20"/>
      <c r="DA61" s="20"/>
      <c r="DB61" s="20"/>
      <c r="DC61" s="20"/>
      <c r="DD61" s="20"/>
      <c r="DE61" s="20"/>
      <c r="DF61" s="20"/>
      <c r="DG61" s="20"/>
      <c r="DH61" s="20"/>
      <c r="DI61" s="20"/>
      <c r="DJ61" s="20"/>
      <c r="DK61" s="20"/>
      <c r="DL61" s="20"/>
      <c r="DM61" s="20"/>
      <c r="DN61" s="20"/>
      <c r="DO61" s="20"/>
      <c r="DP61" s="20"/>
      <c r="DQ61" s="20"/>
      <c r="DR61" s="20"/>
      <c r="DS61" s="20"/>
      <c r="DT61" s="20"/>
      <c r="DU61" s="20"/>
      <c r="DV61" s="20"/>
      <c r="DW61" s="20"/>
      <c r="DX61" s="20"/>
      <c r="DY61" s="20"/>
      <c r="DZ61" s="20"/>
      <c r="EA61" s="20"/>
      <c r="EB61" s="20"/>
    </row>
    <row r="62" spans="1:132" s="10" customFormat="1" x14ac:dyDescent="0.3">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c r="CN62" s="20"/>
      <c r="CO62" s="20"/>
      <c r="CP62" s="20"/>
      <c r="CQ62" s="20"/>
      <c r="CR62" s="20"/>
      <c r="CS62" s="20"/>
      <c r="CT62" s="20"/>
      <c r="CU62" s="20"/>
      <c r="CV62" s="20"/>
      <c r="CW62" s="20"/>
      <c r="CX62" s="20"/>
      <c r="CY62" s="20"/>
      <c r="CZ62" s="20"/>
      <c r="DA62" s="20"/>
      <c r="DB62" s="20"/>
      <c r="DC62" s="20"/>
      <c r="DD62" s="20"/>
      <c r="DE62" s="20"/>
      <c r="DF62" s="20"/>
      <c r="DG62" s="20"/>
      <c r="DH62" s="20"/>
      <c r="DI62" s="20"/>
      <c r="DJ62" s="20"/>
      <c r="DK62" s="20"/>
      <c r="DL62" s="20"/>
      <c r="DM62" s="20"/>
      <c r="DN62" s="20"/>
      <c r="DO62" s="20"/>
      <c r="DP62" s="20"/>
      <c r="DQ62" s="20"/>
      <c r="DR62" s="20"/>
      <c r="DS62" s="20"/>
      <c r="DT62" s="20"/>
      <c r="DU62" s="20"/>
      <c r="DV62" s="20"/>
      <c r="DW62" s="20"/>
      <c r="DX62" s="20"/>
      <c r="DY62" s="20"/>
      <c r="DZ62" s="20"/>
      <c r="EA62" s="20"/>
      <c r="EB62" s="20"/>
    </row>
    <row r="63" spans="1:132" s="10" customFormat="1" x14ac:dyDescent="0.3">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c r="CN63" s="20"/>
      <c r="CO63" s="20"/>
      <c r="CP63" s="20"/>
      <c r="CQ63" s="20"/>
      <c r="CR63" s="20"/>
      <c r="CS63" s="20"/>
      <c r="CT63" s="20"/>
      <c r="CU63" s="20"/>
      <c r="CV63" s="20"/>
      <c r="CW63" s="20"/>
      <c r="CX63" s="20"/>
      <c r="CY63" s="20"/>
      <c r="CZ63" s="20"/>
      <c r="DA63" s="20"/>
      <c r="DB63" s="20"/>
      <c r="DC63" s="20"/>
      <c r="DD63" s="20"/>
      <c r="DE63" s="20"/>
      <c r="DF63" s="20"/>
      <c r="DG63" s="20"/>
      <c r="DH63" s="20"/>
      <c r="DI63" s="20"/>
      <c r="DJ63" s="20"/>
      <c r="DK63" s="20"/>
      <c r="DL63" s="20"/>
      <c r="DM63" s="20"/>
      <c r="DN63" s="20"/>
      <c r="DO63" s="20"/>
      <c r="DP63" s="20"/>
      <c r="DQ63" s="20"/>
      <c r="DR63" s="20"/>
      <c r="DS63" s="20"/>
      <c r="DT63" s="20"/>
      <c r="DU63" s="20"/>
      <c r="DV63" s="20"/>
      <c r="DW63" s="20"/>
      <c r="DX63" s="20"/>
      <c r="DY63" s="20"/>
      <c r="DZ63" s="20"/>
      <c r="EA63" s="20"/>
      <c r="EB63" s="20"/>
    </row>
    <row r="64" spans="1:132" s="10" customFormat="1" x14ac:dyDescent="0.3">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c r="CN64" s="20"/>
      <c r="CO64" s="20"/>
      <c r="CP64" s="20"/>
      <c r="CQ64" s="20"/>
      <c r="CR64" s="20"/>
      <c r="CS64" s="20"/>
      <c r="CT64" s="20"/>
      <c r="CU64" s="20"/>
      <c r="CV64" s="20"/>
      <c r="CW64" s="20"/>
      <c r="CX64" s="20"/>
      <c r="CY64" s="20"/>
      <c r="CZ64" s="20"/>
      <c r="DA64" s="20"/>
      <c r="DB64" s="20"/>
      <c r="DC64" s="20"/>
      <c r="DD64" s="20"/>
      <c r="DE64" s="20"/>
      <c r="DF64" s="20"/>
      <c r="DG64" s="20"/>
      <c r="DH64" s="20"/>
      <c r="DI64" s="20"/>
      <c r="DJ64" s="20"/>
      <c r="DK64" s="20"/>
      <c r="DL64" s="20"/>
      <c r="DM64" s="20"/>
      <c r="DN64" s="20"/>
      <c r="DO64" s="20"/>
      <c r="DP64" s="20"/>
      <c r="DQ64" s="20"/>
      <c r="DR64" s="20"/>
      <c r="DS64" s="20"/>
      <c r="DT64" s="20"/>
      <c r="DU64" s="20"/>
      <c r="DV64" s="20"/>
      <c r="DW64" s="20"/>
      <c r="DX64" s="20"/>
      <c r="DY64" s="20"/>
      <c r="DZ64" s="20"/>
      <c r="EA64" s="20"/>
      <c r="EB64" s="20"/>
    </row>
    <row r="65" spans="2:132" s="10" customFormat="1" x14ac:dyDescent="0.3">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c r="CN65" s="20"/>
      <c r="CO65" s="20"/>
      <c r="CP65" s="20"/>
      <c r="CQ65" s="20"/>
      <c r="CR65" s="20"/>
      <c r="CS65" s="20"/>
      <c r="CT65" s="20"/>
      <c r="CU65" s="20"/>
      <c r="CV65" s="20"/>
      <c r="CW65" s="20"/>
      <c r="CX65" s="20"/>
      <c r="CY65" s="20"/>
      <c r="CZ65" s="20"/>
      <c r="DA65" s="20"/>
      <c r="DB65" s="20"/>
      <c r="DC65" s="20"/>
      <c r="DD65" s="20"/>
      <c r="DE65" s="20"/>
      <c r="DF65" s="20"/>
      <c r="DG65" s="20"/>
      <c r="DH65" s="20"/>
      <c r="DI65" s="20"/>
      <c r="DJ65" s="20"/>
      <c r="DK65" s="20"/>
      <c r="DL65" s="20"/>
      <c r="DM65" s="20"/>
      <c r="DN65" s="20"/>
      <c r="DO65" s="20"/>
      <c r="DP65" s="20"/>
      <c r="DQ65" s="20"/>
      <c r="DR65" s="20"/>
      <c r="DS65" s="20"/>
      <c r="DT65" s="20"/>
      <c r="DU65" s="20"/>
      <c r="DV65" s="20"/>
      <c r="DW65" s="20"/>
      <c r="DX65" s="20"/>
      <c r="DY65" s="20"/>
      <c r="DZ65" s="20"/>
      <c r="EA65" s="20"/>
      <c r="EB65" s="20"/>
    </row>
    <row r="66" spans="2:132" s="10" customFormat="1" x14ac:dyDescent="0.3">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0"/>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c r="CN66" s="20"/>
      <c r="CO66" s="20"/>
      <c r="CP66" s="20"/>
      <c r="CQ66" s="20"/>
      <c r="CR66" s="20"/>
      <c r="CS66" s="20"/>
      <c r="CT66" s="20"/>
      <c r="CU66" s="20"/>
      <c r="CV66" s="20"/>
      <c r="CW66" s="20"/>
      <c r="CX66" s="20"/>
      <c r="CY66" s="20"/>
      <c r="CZ66" s="20"/>
      <c r="DA66" s="20"/>
      <c r="DB66" s="20"/>
      <c r="DC66" s="20"/>
      <c r="DD66" s="20"/>
      <c r="DE66" s="20"/>
      <c r="DF66" s="20"/>
      <c r="DG66" s="20"/>
      <c r="DH66" s="20"/>
      <c r="DI66" s="20"/>
      <c r="DJ66" s="20"/>
      <c r="DK66" s="20"/>
      <c r="DL66" s="20"/>
      <c r="DM66" s="20"/>
      <c r="DN66" s="20"/>
      <c r="DO66" s="20"/>
      <c r="DP66" s="20"/>
      <c r="DQ66" s="20"/>
      <c r="DR66" s="20"/>
      <c r="DS66" s="20"/>
      <c r="DT66" s="20"/>
      <c r="DU66" s="20"/>
      <c r="DV66" s="20"/>
      <c r="DW66" s="20"/>
      <c r="DX66" s="20"/>
      <c r="DY66" s="20"/>
      <c r="DZ66" s="20"/>
      <c r="EA66" s="20"/>
      <c r="EB66" s="20"/>
    </row>
    <row r="67" spans="2:132" s="10" customFormat="1" x14ac:dyDescent="0.3">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c r="CN67" s="20"/>
      <c r="CO67" s="20"/>
      <c r="CP67" s="20"/>
      <c r="CQ67" s="20"/>
      <c r="CR67" s="20"/>
      <c r="CS67" s="20"/>
      <c r="CT67" s="20"/>
      <c r="CU67" s="20"/>
      <c r="CV67" s="20"/>
      <c r="CW67" s="20"/>
      <c r="CX67" s="20"/>
      <c r="CY67" s="20"/>
      <c r="CZ67" s="20"/>
      <c r="DA67" s="20"/>
      <c r="DB67" s="20"/>
      <c r="DC67" s="20"/>
      <c r="DD67" s="20"/>
      <c r="DE67" s="20"/>
      <c r="DF67" s="20"/>
      <c r="DG67" s="20"/>
      <c r="DH67" s="20"/>
      <c r="DI67" s="20"/>
      <c r="DJ67" s="20"/>
      <c r="DK67" s="20"/>
      <c r="DL67" s="20"/>
      <c r="DM67" s="20"/>
      <c r="DN67" s="20"/>
      <c r="DO67" s="20"/>
      <c r="DP67" s="20"/>
      <c r="DQ67" s="20"/>
      <c r="DR67" s="20"/>
      <c r="DS67" s="20"/>
      <c r="DT67" s="20"/>
      <c r="DU67" s="20"/>
      <c r="DV67" s="20"/>
      <c r="DW67" s="20"/>
      <c r="DX67" s="20"/>
      <c r="DY67" s="20"/>
      <c r="DZ67" s="20"/>
      <c r="EA67" s="20"/>
      <c r="EB67" s="20"/>
    </row>
    <row r="68" spans="2:132" s="10" customFormat="1" x14ac:dyDescent="0.3">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c r="CN68" s="20"/>
      <c r="CO68" s="20"/>
      <c r="CP68" s="20"/>
      <c r="CQ68" s="20"/>
      <c r="CR68" s="20"/>
      <c r="CS68" s="20"/>
      <c r="CT68" s="20"/>
      <c r="CU68" s="20"/>
      <c r="CV68" s="20"/>
      <c r="CW68" s="20"/>
      <c r="CX68" s="20"/>
      <c r="CY68" s="20"/>
      <c r="CZ68" s="20"/>
      <c r="DA68" s="20"/>
      <c r="DB68" s="20"/>
      <c r="DC68" s="20"/>
      <c r="DD68" s="20"/>
      <c r="DE68" s="20"/>
      <c r="DF68" s="20"/>
      <c r="DG68" s="20"/>
      <c r="DH68" s="20"/>
      <c r="DI68" s="20"/>
      <c r="DJ68" s="20"/>
      <c r="DK68" s="20"/>
      <c r="DL68" s="20"/>
      <c r="DM68" s="20"/>
      <c r="DN68" s="20"/>
      <c r="DO68" s="20"/>
      <c r="DP68" s="20"/>
      <c r="DQ68" s="20"/>
      <c r="DR68" s="20"/>
      <c r="DS68" s="20"/>
      <c r="DT68" s="20"/>
      <c r="DU68" s="20"/>
      <c r="DV68" s="20"/>
      <c r="DW68" s="20"/>
      <c r="DX68" s="20"/>
      <c r="DY68" s="20"/>
      <c r="DZ68" s="20"/>
      <c r="EA68" s="20"/>
      <c r="EB68" s="20"/>
    </row>
    <row r="69" spans="2:132" s="10" customFormat="1" x14ac:dyDescent="0.3">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c r="CN69" s="20"/>
      <c r="CO69" s="20"/>
      <c r="CP69" s="20"/>
      <c r="CQ69" s="20"/>
      <c r="CR69" s="20"/>
      <c r="CS69" s="20"/>
      <c r="CT69" s="20"/>
      <c r="CU69" s="20"/>
      <c r="CV69" s="20"/>
      <c r="CW69" s="20"/>
      <c r="CX69" s="20"/>
      <c r="CY69" s="20"/>
      <c r="CZ69" s="20"/>
      <c r="DA69" s="20"/>
      <c r="DB69" s="20"/>
      <c r="DC69" s="20"/>
      <c r="DD69" s="20"/>
      <c r="DE69" s="20"/>
      <c r="DF69" s="20"/>
      <c r="DG69" s="20"/>
      <c r="DH69" s="20"/>
      <c r="DI69" s="20"/>
      <c r="DJ69" s="20"/>
      <c r="DK69" s="20"/>
      <c r="DL69" s="20"/>
      <c r="DM69" s="20"/>
      <c r="DN69" s="20"/>
      <c r="DO69" s="20"/>
      <c r="DP69" s="20"/>
      <c r="DQ69" s="20"/>
      <c r="DR69" s="20"/>
      <c r="DS69" s="20"/>
      <c r="DT69" s="20"/>
      <c r="DU69" s="20"/>
      <c r="DV69" s="20"/>
      <c r="DW69" s="20"/>
      <c r="DX69" s="20"/>
      <c r="DY69" s="20"/>
      <c r="DZ69" s="20"/>
      <c r="EA69" s="20"/>
      <c r="EB69" s="20"/>
    </row>
    <row r="70" spans="2:132" s="10" customFormat="1" x14ac:dyDescent="0.3">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0"/>
      <c r="AI70" s="20"/>
      <c r="AJ70" s="20"/>
      <c r="AK70" s="20"/>
      <c r="AL70" s="20"/>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c r="CN70" s="20"/>
      <c r="CO70" s="20"/>
      <c r="CP70" s="20"/>
      <c r="CQ70" s="20"/>
      <c r="CR70" s="20"/>
      <c r="CS70" s="20"/>
      <c r="CT70" s="20"/>
      <c r="CU70" s="20"/>
      <c r="CV70" s="20"/>
      <c r="CW70" s="20"/>
      <c r="CX70" s="20"/>
      <c r="CY70" s="20"/>
      <c r="CZ70" s="20"/>
      <c r="DA70" s="20"/>
      <c r="DB70" s="20"/>
      <c r="DC70" s="20"/>
      <c r="DD70" s="20"/>
      <c r="DE70" s="20"/>
      <c r="DF70" s="20"/>
      <c r="DG70" s="20"/>
      <c r="DH70" s="20"/>
      <c r="DI70" s="20"/>
      <c r="DJ70" s="20"/>
      <c r="DK70" s="20"/>
      <c r="DL70" s="20"/>
      <c r="DM70" s="20"/>
      <c r="DN70" s="20"/>
      <c r="DO70" s="20"/>
      <c r="DP70" s="20"/>
      <c r="DQ70" s="20"/>
      <c r="DR70" s="20"/>
      <c r="DS70" s="20"/>
      <c r="DT70" s="20"/>
      <c r="DU70" s="20"/>
      <c r="DV70" s="20"/>
      <c r="DW70" s="20"/>
      <c r="DX70" s="20"/>
      <c r="DY70" s="20"/>
      <c r="DZ70" s="20"/>
      <c r="EA70" s="20"/>
      <c r="EB70" s="20"/>
    </row>
    <row r="71" spans="2:132" s="10" customFormat="1" x14ac:dyDescent="0.3">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c r="AB71" s="20"/>
      <c r="AC71" s="20"/>
      <c r="AD71" s="20"/>
      <c r="AE71" s="20"/>
      <c r="AF71" s="20"/>
      <c r="AG71" s="20"/>
      <c r="AH71" s="20"/>
      <c r="AI71" s="20"/>
      <c r="AJ71" s="20"/>
      <c r="AK71" s="20"/>
      <c r="AL71" s="20"/>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c r="CN71" s="20"/>
      <c r="CO71" s="20"/>
      <c r="CP71" s="20"/>
      <c r="CQ71" s="20"/>
      <c r="CR71" s="20"/>
      <c r="CS71" s="20"/>
      <c r="CT71" s="20"/>
      <c r="CU71" s="20"/>
      <c r="CV71" s="20"/>
      <c r="CW71" s="20"/>
      <c r="CX71" s="20"/>
      <c r="CY71" s="20"/>
      <c r="CZ71" s="20"/>
      <c r="DA71" s="20"/>
      <c r="DB71" s="20"/>
      <c r="DC71" s="20"/>
      <c r="DD71" s="20"/>
      <c r="DE71" s="20"/>
      <c r="DF71" s="20"/>
      <c r="DG71" s="20"/>
      <c r="DH71" s="20"/>
      <c r="DI71" s="20"/>
      <c r="DJ71" s="20"/>
      <c r="DK71" s="20"/>
      <c r="DL71" s="20"/>
      <c r="DM71" s="20"/>
      <c r="DN71" s="20"/>
      <c r="DO71" s="20"/>
      <c r="DP71" s="20"/>
      <c r="DQ71" s="20"/>
      <c r="DR71" s="20"/>
      <c r="DS71" s="20"/>
      <c r="DT71" s="20"/>
      <c r="DU71" s="20"/>
      <c r="DV71" s="20"/>
      <c r="DW71" s="20"/>
      <c r="DX71" s="20"/>
      <c r="DY71" s="20"/>
      <c r="DZ71" s="20"/>
      <c r="EA71" s="20"/>
      <c r="EB71" s="20"/>
    </row>
    <row r="72" spans="2:132" s="10" customFormat="1" x14ac:dyDescent="0.3">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c r="AB72" s="20"/>
      <c r="AC72" s="20"/>
      <c r="AD72" s="20"/>
      <c r="AE72" s="20"/>
      <c r="AF72" s="20"/>
      <c r="AG72" s="20"/>
      <c r="AH72" s="20"/>
      <c r="AI72" s="20"/>
      <c r="AJ72" s="20"/>
      <c r="AK72" s="20"/>
      <c r="AL72" s="20"/>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c r="CN72" s="20"/>
      <c r="CO72" s="20"/>
      <c r="CP72" s="20"/>
      <c r="CQ72" s="20"/>
      <c r="CR72" s="20"/>
      <c r="CS72" s="20"/>
      <c r="CT72" s="20"/>
      <c r="CU72" s="20"/>
      <c r="CV72" s="20"/>
      <c r="CW72" s="20"/>
      <c r="CX72" s="20"/>
      <c r="CY72" s="20"/>
      <c r="CZ72" s="20"/>
      <c r="DA72" s="20"/>
      <c r="DB72" s="20"/>
      <c r="DC72" s="20"/>
      <c r="DD72" s="20"/>
      <c r="DE72" s="20"/>
      <c r="DF72" s="20"/>
      <c r="DG72" s="20"/>
      <c r="DH72" s="20"/>
      <c r="DI72" s="20"/>
      <c r="DJ72" s="20"/>
      <c r="DK72" s="20"/>
      <c r="DL72" s="20"/>
      <c r="DM72" s="20"/>
      <c r="DN72" s="20"/>
      <c r="DO72" s="20"/>
      <c r="DP72" s="20"/>
      <c r="DQ72" s="20"/>
      <c r="DR72" s="20"/>
      <c r="DS72" s="20"/>
      <c r="DT72" s="20"/>
      <c r="DU72" s="20"/>
      <c r="DV72" s="20"/>
      <c r="DW72" s="20"/>
      <c r="DX72" s="20"/>
      <c r="DY72" s="20"/>
      <c r="DZ72" s="20"/>
      <c r="EA72" s="20"/>
      <c r="EB72" s="20"/>
    </row>
    <row r="73" spans="2:132" s="10" customFormat="1" x14ac:dyDescent="0.3">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c r="AB73" s="20"/>
      <c r="AC73" s="20"/>
      <c r="AD73" s="20"/>
      <c r="AE73" s="20"/>
      <c r="AF73" s="20"/>
      <c r="AG73" s="20"/>
      <c r="AH73" s="20"/>
      <c r="AI73" s="20"/>
      <c r="AJ73" s="20"/>
      <c r="AK73" s="20"/>
      <c r="AL73" s="20"/>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c r="CN73" s="20"/>
      <c r="CO73" s="20"/>
      <c r="CP73" s="20"/>
      <c r="CQ73" s="20"/>
      <c r="CR73" s="20"/>
      <c r="CS73" s="20"/>
      <c r="CT73" s="20"/>
      <c r="CU73" s="20"/>
      <c r="CV73" s="20"/>
      <c r="CW73" s="20"/>
      <c r="CX73" s="20"/>
      <c r="CY73" s="20"/>
      <c r="CZ73" s="20"/>
      <c r="DA73" s="20"/>
      <c r="DB73" s="20"/>
      <c r="DC73" s="20"/>
      <c r="DD73" s="20"/>
      <c r="DE73" s="20"/>
      <c r="DF73" s="20"/>
      <c r="DG73" s="20"/>
      <c r="DH73" s="20"/>
      <c r="DI73" s="20"/>
      <c r="DJ73" s="20"/>
      <c r="DK73" s="20"/>
      <c r="DL73" s="20"/>
      <c r="DM73" s="20"/>
      <c r="DN73" s="20"/>
      <c r="DO73" s="20"/>
      <c r="DP73" s="20"/>
      <c r="DQ73" s="20"/>
      <c r="DR73" s="20"/>
      <c r="DS73" s="20"/>
      <c r="DT73" s="20"/>
      <c r="DU73" s="20"/>
      <c r="DV73" s="20"/>
      <c r="DW73" s="20"/>
      <c r="DX73" s="20"/>
      <c r="DY73" s="20"/>
      <c r="DZ73" s="20"/>
      <c r="EA73" s="20"/>
      <c r="EB73" s="20"/>
    </row>
    <row r="74" spans="2:132" s="10" customFormat="1" x14ac:dyDescent="0.3">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c r="AB74" s="20"/>
      <c r="AC74" s="20"/>
      <c r="AD74" s="20"/>
      <c r="AE74" s="20"/>
      <c r="AF74" s="20"/>
      <c r="AG74" s="20"/>
      <c r="AH74" s="20"/>
      <c r="AI74" s="20"/>
      <c r="AJ74" s="20"/>
      <c r="AK74" s="20"/>
      <c r="AL74" s="20"/>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c r="CN74" s="20"/>
      <c r="CO74" s="20"/>
      <c r="CP74" s="20"/>
      <c r="CQ74" s="20"/>
      <c r="CR74" s="20"/>
      <c r="CS74" s="20"/>
      <c r="CT74" s="20"/>
      <c r="CU74" s="20"/>
      <c r="CV74" s="20"/>
      <c r="CW74" s="20"/>
      <c r="CX74" s="20"/>
      <c r="CY74" s="20"/>
      <c r="CZ74" s="20"/>
      <c r="DA74" s="20"/>
      <c r="DB74" s="20"/>
      <c r="DC74" s="20"/>
      <c r="DD74" s="20"/>
      <c r="DE74" s="20"/>
      <c r="DF74" s="20"/>
      <c r="DG74" s="20"/>
      <c r="DH74" s="20"/>
      <c r="DI74" s="20"/>
      <c r="DJ74" s="20"/>
      <c r="DK74" s="20"/>
      <c r="DL74" s="20"/>
      <c r="DM74" s="20"/>
      <c r="DN74" s="20"/>
      <c r="DO74" s="20"/>
      <c r="DP74" s="20"/>
      <c r="DQ74" s="20"/>
      <c r="DR74" s="20"/>
      <c r="DS74" s="20"/>
      <c r="DT74" s="20"/>
      <c r="DU74" s="20"/>
      <c r="DV74" s="20"/>
      <c r="DW74" s="20"/>
      <c r="DX74" s="20"/>
      <c r="DY74" s="20"/>
      <c r="DZ74" s="20"/>
      <c r="EA74" s="20"/>
      <c r="EB74" s="20"/>
    </row>
    <row r="75" spans="2:132" s="10" customFormat="1" x14ac:dyDescent="0.3">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c r="AB75" s="20"/>
      <c r="AC75" s="20"/>
      <c r="AD75" s="20"/>
      <c r="AE75" s="20"/>
      <c r="AF75" s="20"/>
      <c r="AG75" s="20"/>
      <c r="AH75" s="20"/>
      <c r="AI75" s="20"/>
      <c r="AJ75" s="20"/>
      <c r="AK75" s="20"/>
      <c r="AL75" s="20"/>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c r="CN75" s="20"/>
      <c r="CO75" s="20"/>
      <c r="CP75" s="20"/>
      <c r="CQ75" s="20"/>
      <c r="CR75" s="20"/>
      <c r="CS75" s="20"/>
      <c r="CT75" s="20"/>
      <c r="CU75" s="20"/>
      <c r="CV75" s="20"/>
      <c r="CW75" s="20"/>
      <c r="CX75" s="20"/>
      <c r="CY75" s="20"/>
      <c r="CZ75" s="20"/>
      <c r="DA75" s="20"/>
      <c r="DB75" s="20"/>
      <c r="DC75" s="20"/>
      <c r="DD75" s="20"/>
      <c r="DE75" s="20"/>
      <c r="DF75" s="20"/>
      <c r="DG75" s="20"/>
      <c r="DH75" s="20"/>
      <c r="DI75" s="20"/>
      <c r="DJ75" s="20"/>
      <c r="DK75" s="20"/>
      <c r="DL75" s="20"/>
      <c r="DM75" s="20"/>
      <c r="DN75" s="20"/>
      <c r="DO75" s="20"/>
      <c r="DP75" s="20"/>
      <c r="DQ75" s="20"/>
      <c r="DR75" s="20"/>
      <c r="DS75" s="20"/>
      <c r="DT75" s="20"/>
      <c r="DU75" s="20"/>
      <c r="DV75" s="20"/>
      <c r="DW75" s="20"/>
      <c r="DX75" s="20"/>
      <c r="DY75" s="20"/>
      <c r="DZ75" s="20"/>
      <c r="EA75" s="20"/>
      <c r="EB75" s="20"/>
    </row>
    <row r="76" spans="2:132" s="10" customFormat="1" x14ac:dyDescent="0.3">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c r="AE76" s="20"/>
      <c r="AF76" s="20"/>
      <c r="AG76" s="20"/>
      <c r="AH76" s="20"/>
      <c r="AI76" s="20"/>
      <c r="AJ76" s="20"/>
      <c r="AK76" s="20"/>
      <c r="AL76" s="20"/>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c r="CN76" s="20"/>
      <c r="CO76" s="20"/>
      <c r="CP76" s="20"/>
      <c r="CQ76" s="20"/>
      <c r="CR76" s="20"/>
      <c r="CS76" s="20"/>
      <c r="CT76" s="20"/>
      <c r="CU76" s="20"/>
      <c r="CV76" s="20"/>
      <c r="CW76" s="20"/>
      <c r="CX76" s="20"/>
      <c r="CY76" s="20"/>
      <c r="CZ76" s="20"/>
      <c r="DA76" s="20"/>
      <c r="DB76" s="20"/>
      <c r="DC76" s="20"/>
      <c r="DD76" s="20"/>
      <c r="DE76" s="20"/>
      <c r="DF76" s="20"/>
      <c r="DG76" s="20"/>
      <c r="DH76" s="20"/>
      <c r="DI76" s="20"/>
      <c r="DJ76" s="20"/>
      <c r="DK76" s="20"/>
      <c r="DL76" s="20"/>
      <c r="DM76" s="20"/>
      <c r="DN76" s="20"/>
      <c r="DO76" s="20"/>
      <c r="DP76" s="20"/>
      <c r="DQ76" s="20"/>
      <c r="DR76" s="20"/>
      <c r="DS76" s="20"/>
      <c r="DT76" s="20"/>
      <c r="DU76" s="20"/>
      <c r="DV76" s="20"/>
      <c r="DW76" s="20"/>
      <c r="DX76" s="20"/>
      <c r="DY76" s="20"/>
      <c r="DZ76" s="20"/>
      <c r="EA76" s="20"/>
      <c r="EB76" s="20"/>
    </row>
    <row r="77" spans="2:132" s="10" customFormat="1" x14ac:dyDescent="0.3">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c r="AB77" s="20"/>
      <c r="AC77" s="20"/>
      <c r="AD77" s="20"/>
      <c r="AE77" s="20"/>
      <c r="AF77" s="20"/>
      <c r="AG77" s="20"/>
      <c r="AH77" s="20"/>
      <c r="AI77" s="20"/>
      <c r="AJ77" s="20"/>
      <c r="AK77" s="20"/>
      <c r="AL77" s="20"/>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c r="CN77" s="20"/>
      <c r="CO77" s="20"/>
      <c r="CP77" s="20"/>
      <c r="CQ77" s="20"/>
      <c r="CR77" s="20"/>
      <c r="CS77" s="20"/>
      <c r="CT77" s="20"/>
      <c r="CU77" s="20"/>
      <c r="CV77" s="20"/>
      <c r="CW77" s="20"/>
      <c r="CX77" s="20"/>
      <c r="CY77" s="20"/>
      <c r="CZ77" s="20"/>
      <c r="DA77" s="20"/>
      <c r="DB77" s="20"/>
      <c r="DC77" s="20"/>
      <c r="DD77" s="20"/>
      <c r="DE77" s="20"/>
      <c r="DF77" s="20"/>
      <c r="DG77" s="20"/>
      <c r="DH77" s="20"/>
      <c r="DI77" s="20"/>
      <c r="DJ77" s="20"/>
      <c r="DK77" s="20"/>
      <c r="DL77" s="20"/>
      <c r="DM77" s="20"/>
      <c r="DN77" s="20"/>
      <c r="DO77" s="20"/>
      <c r="DP77" s="20"/>
      <c r="DQ77" s="20"/>
      <c r="DR77" s="20"/>
      <c r="DS77" s="20"/>
      <c r="DT77" s="20"/>
      <c r="DU77" s="20"/>
      <c r="DV77" s="20"/>
      <c r="DW77" s="20"/>
      <c r="DX77" s="20"/>
      <c r="DY77" s="20"/>
      <c r="DZ77" s="20"/>
      <c r="EA77" s="20"/>
      <c r="EB77" s="20"/>
    </row>
    <row r="78" spans="2:132" s="10" customFormat="1" x14ac:dyDescent="0.3">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c r="AB78" s="20"/>
      <c r="AC78" s="20"/>
      <c r="AD78" s="20"/>
      <c r="AE78" s="20"/>
      <c r="AF78" s="20"/>
      <c r="AG78" s="20"/>
      <c r="AH78" s="20"/>
      <c r="AI78" s="20"/>
      <c r="AJ78" s="20"/>
      <c r="AK78" s="20"/>
      <c r="AL78" s="20"/>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c r="CN78" s="20"/>
      <c r="CO78" s="20"/>
      <c r="CP78" s="20"/>
      <c r="CQ78" s="20"/>
      <c r="CR78" s="20"/>
      <c r="CS78" s="20"/>
      <c r="CT78" s="20"/>
      <c r="CU78" s="20"/>
      <c r="CV78" s="20"/>
      <c r="CW78" s="20"/>
      <c r="CX78" s="20"/>
      <c r="CY78" s="20"/>
      <c r="CZ78" s="20"/>
      <c r="DA78" s="20"/>
      <c r="DB78" s="20"/>
      <c r="DC78" s="20"/>
      <c r="DD78" s="20"/>
      <c r="DE78" s="20"/>
      <c r="DF78" s="20"/>
      <c r="DG78" s="20"/>
      <c r="DH78" s="20"/>
      <c r="DI78" s="20"/>
      <c r="DJ78" s="20"/>
      <c r="DK78" s="20"/>
      <c r="DL78" s="20"/>
      <c r="DM78" s="20"/>
      <c r="DN78" s="20"/>
      <c r="DO78" s="20"/>
      <c r="DP78" s="20"/>
      <c r="DQ78" s="20"/>
      <c r="DR78" s="20"/>
      <c r="DS78" s="20"/>
      <c r="DT78" s="20"/>
      <c r="DU78" s="20"/>
      <c r="DV78" s="20"/>
      <c r="DW78" s="20"/>
      <c r="DX78" s="20"/>
      <c r="DY78" s="20"/>
      <c r="DZ78" s="20"/>
      <c r="EA78" s="20"/>
      <c r="EB78" s="20"/>
    </row>
    <row r="79" spans="2:132" s="10" customFormat="1" x14ac:dyDescent="0.3">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c r="CN79" s="20"/>
      <c r="CO79" s="20"/>
      <c r="CP79" s="20"/>
      <c r="CQ79" s="20"/>
      <c r="CR79" s="20"/>
      <c r="CS79" s="20"/>
      <c r="CT79" s="20"/>
      <c r="CU79" s="20"/>
      <c r="CV79" s="20"/>
      <c r="CW79" s="20"/>
      <c r="CX79" s="20"/>
      <c r="CY79" s="20"/>
      <c r="CZ79" s="20"/>
      <c r="DA79" s="20"/>
      <c r="DB79" s="20"/>
      <c r="DC79" s="20"/>
      <c r="DD79" s="20"/>
      <c r="DE79" s="20"/>
      <c r="DF79" s="20"/>
      <c r="DG79" s="20"/>
      <c r="DH79" s="20"/>
      <c r="DI79" s="20"/>
      <c r="DJ79" s="20"/>
      <c r="DK79" s="20"/>
      <c r="DL79" s="20"/>
      <c r="DM79" s="20"/>
      <c r="DN79" s="20"/>
      <c r="DO79" s="20"/>
      <c r="DP79" s="20"/>
      <c r="DQ79" s="20"/>
      <c r="DR79" s="20"/>
      <c r="DS79" s="20"/>
      <c r="DT79" s="20"/>
      <c r="DU79" s="20"/>
      <c r="DV79" s="20"/>
      <c r="DW79" s="20"/>
      <c r="DX79" s="20"/>
      <c r="DY79" s="20"/>
      <c r="DZ79" s="20"/>
      <c r="EA79" s="20"/>
      <c r="EB79" s="20"/>
    </row>
    <row r="80" spans="2:132" s="10" customFormat="1" x14ac:dyDescent="0.3">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c r="AB80" s="20"/>
      <c r="AC80" s="20"/>
      <c r="AD80" s="20"/>
      <c r="AE80" s="20"/>
      <c r="AF80" s="20"/>
      <c r="AG80" s="20"/>
      <c r="AH80" s="20"/>
      <c r="AI80" s="20"/>
      <c r="AJ80" s="20"/>
      <c r="AK80" s="20"/>
      <c r="AL80" s="20"/>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c r="CN80" s="20"/>
      <c r="CO80" s="20"/>
      <c r="CP80" s="20"/>
      <c r="CQ80" s="20"/>
      <c r="CR80" s="20"/>
      <c r="CS80" s="20"/>
      <c r="CT80" s="20"/>
      <c r="CU80" s="20"/>
      <c r="CV80" s="20"/>
      <c r="CW80" s="20"/>
      <c r="CX80" s="20"/>
      <c r="CY80" s="20"/>
      <c r="CZ80" s="20"/>
      <c r="DA80" s="20"/>
      <c r="DB80" s="20"/>
      <c r="DC80" s="20"/>
      <c r="DD80" s="20"/>
      <c r="DE80" s="20"/>
      <c r="DF80" s="20"/>
      <c r="DG80" s="20"/>
      <c r="DH80" s="20"/>
      <c r="DI80" s="20"/>
      <c r="DJ80" s="20"/>
      <c r="DK80" s="20"/>
      <c r="DL80" s="20"/>
      <c r="DM80" s="20"/>
      <c r="DN80" s="20"/>
      <c r="DO80" s="20"/>
      <c r="DP80" s="20"/>
      <c r="DQ80" s="20"/>
      <c r="DR80" s="20"/>
      <c r="DS80" s="20"/>
      <c r="DT80" s="20"/>
      <c r="DU80" s="20"/>
      <c r="DV80" s="20"/>
      <c r="DW80" s="20"/>
      <c r="DX80" s="20"/>
      <c r="DY80" s="20"/>
      <c r="DZ80" s="20"/>
      <c r="EA80" s="20"/>
      <c r="EB80" s="20"/>
    </row>
    <row r="81" spans="1:132" s="10" customFormat="1" x14ac:dyDescent="0.3">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c r="CN81" s="20"/>
      <c r="CO81" s="20"/>
      <c r="CP81" s="20"/>
      <c r="CQ81" s="20"/>
      <c r="CR81" s="20"/>
      <c r="CS81" s="20"/>
      <c r="CT81" s="20"/>
      <c r="CU81" s="20"/>
      <c r="CV81" s="20"/>
      <c r="CW81" s="20"/>
      <c r="CX81" s="20"/>
      <c r="CY81" s="20"/>
      <c r="CZ81" s="20"/>
      <c r="DA81" s="20"/>
      <c r="DB81" s="20"/>
      <c r="DC81" s="20"/>
      <c r="DD81" s="20"/>
      <c r="DE81" s="20"/>
      <c r="DF81" s="20"/>
      <c r="DG81" s="20"/>
      <c r="DH81" s="20"/>
      <c r="DI81" s="20"/>
      <c r="DJ81" s="20"/>
      <c r="DK81" s="20"/>
      <c r="DL81" s="20"/>
      <c r="DM81" s="20"/>
      <c r="DN81" s="20"/>
      <c r="DO81" s="20"/>
      <c r="DP81" s="20"/>
      <c r="DQ81" s="20"/>
      <c r="DR81" s="20"/>
      <c r="DS81" s="20"/>
      <c r="DT81" s="20"/>
      <c r="DU81" s="20"/>
      <c r="DV81" s="20"/>
      <c r="DW81" s="20"/>
      <c r="DX81" s="20"/>
      <c r="DY81" s="20"/>
      <c r="DZ81" s="20"/>
      <c r="EA81" s="20"/>
      <c r="EB81" s="20"/>
    </row>
    <row r="82" spans="1:132" s="10" customFormat="1" x14ac:dyDescent="0.3">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c r="AB82" s="20"/>
      <c r="AC82" s="20"/>
      <c r="AD82" s="20"/>
      <c r="AE82" s="20"/>
      <c r="AF82" s="20"/>
      <c r="AG82" s="20"/>
      <c r="AH82" s="20"/>
      <c r="AI82" s="20"/>
      <c r="AJ82" s="20"/>
      <c r="AK82" s="20"/>
      <c r="AL82" s="20"/>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c r="CN82" s="20"/>
      <c r="CO82" s="20"/>
      <c r="CP82" s="20"/>
      <c r="CQ82" s="20"/>
      <c r="CR82" s="20"/>
      <c r="CS82" s="20"/>
      <c r="CT82" s="20"/>
      <c r="CU82" s="20"/>
      <c r="CV82" s="20"/>
      <c r="CW82" s="20"/>
      <c r="CX82" s="20"/>
      <c r="CY82" s="20"/>
      <c r="CZ82" s="20"/>
      <c r="DA82" s="20"/>
      <c r="DB82" s="20"/>
      <c r="DC82" s="20"/>
      <c r="DD82" s="20"/>
      <c r="DE82" s="20"/>
      <c r="DF82" s="20"/>
      <c r="DG82" s="20"/>
      <c r="DH82" s="20"/>
      <c r="DI82" s="20"/>
      <c r="DJ82" s="20"/>
      <c r="DK82" s="20"/>
      <c r="DL82" s="20"/>
      <c r="DM82" s="20"/>
      <c r="DN82" s="20"/>
      <c r="DO82" s="20"/>
      <c r="DP82" s="20"/>
      <c r="DQ82" s="20"/>
      <c r="DR82" s="20"/>
      <c r="DS82" s="20"/>
      <c r="DT82" s="20"/>
      <c r="DU82" s="20"/>
      <c r="DV82" s="20"/>
      <c r="DW82" s="20"/>
      <c r="DX82" s="20"/>
      <c r="DY82" s="20"/>
      <c r="DZ82" s="20"/>
      <c r="EA82" s="20"/>
      <c r="EB82" s="20"/>
    </row>
    <row r="83" spans="1:132" x14ac:dyDescent="0.3">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c r="DB83" s="9"/>
      <c r="DC83" s="9"/>
      <c r="DD83" s="9"/>
      <c r="DE83" s="9"/>
      <c r="DF83" s="9"/>
      <c r="DG83" s="9"/>
      <c r="DH83" s="9"/>
      <c r="DI83" s="9"/>
      <c r="DJ83" s="9"/>
      <c r="DK83" s="9"/>
      <c r="DL83" s="9"/>
      <c r="DM83" s="9"/>
      <c r="DN83" s="9"/>
      <c r="DO83" s="9"/>
      <c r="DP83" s="9"/>
      <c r="DQ83" s="9"/>
      <c r="DR83" s="9"/>
      <c r="DS83" s="9"/>
      <c r="DT83" s="9"/>
      <c r="DU83" s="9"/>
      <c r="DV83" s="9"/>
      <c r="DW83" s="9"/>
      <c r="DX83" s="9"/>
      <c r="DY83" s="9"/>
      <c r="DZ83" s="9"/>
      <c r="EA83" s="9"/>
      <c r="EB83" s="9"/>
    </row>
    <row r="84" spans="1:132" x14ac:dyDescent="0.3">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9"/>
      <c r="CI84" s="9"/>
      <c r="CJ84" s="9"/>
      <c r="CK84" s="9"/>
      <c r="CL84" s="9"/>
      <c r="CM84" s="9"/>
      <c r="CN84" s="9"/>
      <c r="CO84" s="9"/>
      <c r="CP84" s="9"/>
      <c r="CQ84" s="9"/>
      <c r="CR84" s="9"/>
      <c r="CS84" s="9"/>
      <c r="CT84" s="9"/>
      <c r="CU84" s="9"/>
      <c r="CV84" s="9"/>
      <c r="CW84" s="9"/>
      <c r="CX84" s="9"/>
      <c r="CY84" s="9"/>
      <c r="CZ84" s="9"/>
      <c r="DA84" s="9"/>
      <c r="DB84" s="9"/>
      <c r="DC84" s="9"/>
      <c r="DD84" s="9"/>
      <c r="DE84" s="9"/>
      <c r="DF84" s="9"/>
      <c r="DG84" s="9"/>
      <c r="DH84" s="9"/>
      <c r="DI84" s="9"/>
      <c r="DJ84" s="9"/>
      <c r="DK84" s="9"/>
      <c r="DL84" s="9"/>
      <c r="DM84" s="9"/>
      <c r="DN84" s="9"/>
      <c r="DO84" s="9"/>
      <c r="DP84" s="9"/>
      <c r="DQ84" s="9"/>
      <c r="DR84" s="9"/>
      <c r="DS84" s="9"/>
      <c r="DT84" s="9"/>
      <c r="DU84" s="9"/>
      <c r="DV84" s="9"/>
      <c r="DW84" s="9"/>
      <c r="DX84" s="9"/>
      <c r="DY84" s="9"/>
      <c r="DZ84" s="9"/>
      <c r="EA84" s="9"/>
      <c r="EB84" s="9"/>
    </row>
    <row r="85" spans="1:132" x14ac:dyDescent="0.3">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9"/>
      <c r="DI85" s="9"/>
      <c r="DJ85" s="9"/>
      <c r="DK85" s="9"/>
      <c r="DL85" s="9"/>
      <c r="DM85" s="9"/>
      <c r="DN85" s="9"/>
      <c r="DO85" s="9"/>
      <c r="DP85" s="9"/>
      <c r="DQ85" s="9"/>
      <c r="DR85" s="9"/>
      <c r="DS85" s="9"/>
      <c r="DT85" s="9"/>
      <c r="DU85" s="9"/>
      <c r="DV85" s="9"/>
      <c r="DW85" s="9"/>
      <c r="DX85" s="9"/>
      <c r="DY85" s="9"/>
      <c r="DZ85" s="9"/>
      <c r="EA85" s="9"/>
      <c r="EB85" s="9"/>
    </row>
    <row r="86" spans="1:132" x14ac:dyDescent="0.3">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9"/>
      <c r="BL86" s="9"/>
      <c r="BM86" s="9"/>
      <c r="BN86" s="9"/>
      <c r="BO86" s="9"/>
      <c r="BP86" s="9"/>
      <c r="BQ86" s="9"/>
      <c r="BR86" s="9"/>
      <c r="BS86" s="9"/>
      <c r="BT86" s="9"/>
      <c r="BU86" s="9"/>
      <c r="BV86" s="9"/>
      <c r="BW86" s="9"/>
      <c r="BX86" s="9"/>
      <c r="BY86" s="9"/>
      <c r="BZ86" s="9"/>
      <c r="CA86" s="9"/>
      <c r="CB86" s="9"/>
      <c r="CC86" s="9"/>
      <c r="CD86" s="9"/>
      <c r="CE86" s="9"/>
      <c r="CF86" s="9"/>
      <c r="CG86" s="9"/>
      <c r="CH86" s="9"/>
      <c r="CI86" s="9"/>
      <c r="CJ86" s="9"/>
      <c r="CK86" s="9"/>
      <c r="CL86" s="9"/>
      <c r="CM86" s="9"/>
      <c r="CN86" s="9"/>
      <c r="CO86" s="9"/>
      <c r="CP86" s="9"/>
      <c r="CQ86" s="9"/>
      <c r="CR86" s="9"/>
      <c r="CS86" s="9"/>
      <c r="CT86" s="9"/>
      <c r="CU86" s="9"/>
      <c r="CV86" s="9"/>
      <c r="CW86" s="9"/>
      <c r="CX86" s="9"/>
      <c r="CY86" s="9"/>
      <c r="CZ86" s="9"/>
      <c r="DA86" s="9"/>
      <c r="DB86" s="9"/>
      <c r="DC86" s="9"/>
      <c r="DD86" s="9"/>
      <c r="DE86" s="9"/>
      <c r="DF86" s="9"/>
      <c r="DG86" s="9"/>
      <c r="DH86" s="9"/>
      <c r="DI86" s="9"/>
      <c r="DJ86" s="9"/>
      <c r="DK86" s="9"/>
      <c r="DL86" s="9"/>
      <c r="DM86" s="9"/>
      <c r="DN86" s="9"/>
      <c r="DO86" s="9"/>
      <c r="DP86" s="9"/>
      <c r="DQ86" s="9"/>
      <c r="DR86" s="9"/>
      <c r="DS86" s="9"/>
      <c r="DT86" s="9"/>
      <c r="DU86" s="9"/>
      <c r="DV86" s="9"/>
      <c r="DW86" s="9"/>
      <c r="DX86" s="9"/>
      <c r="DY86" s="9"/>
      <c r="DZ86" s="9"/>
      <c r="EA86" s="9"/>
      <c r="EB86" s="9"/>
    </row>
    <row r="87" spans="1:132" x14ac:dyDescent="0.3">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row>
    <row r="88" spans="1:132" x14ac:dyDescent="0.3">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9"/>
      <c r="DI88" s="9"/>
      <c r="DJ88" s="9"/>
      <c r="DK88" s="9"/>
      <c r="DL88" s="9"/>
      <c r="DM88" s="9"/>
      <c r="DN88" s="9"/>
      <c r="DO88" s="9"/>
      <c r="DP88" s="9"/>
      <c r="DQ88" s="9"/>
      <c r="DR88" s="9"/>
      <c r="DS88" s="9"/>
      <c r="DT88" s="9"/>
      <c r="DU88" s="9"/>
      <c r="DV88" s="9"/>
      <c r="DW88" s="9"/>
      <c r="DX88" s="9"/>
      <c r="DY88" s="9"/>
      <c r="DZ88" s="9"/>
      <c r="EA88" s="9"/>
      <c r="EB88" s="9"/>
    </row>
    <row r="89" spans="1:132" x14ac:dyDescent="0.3">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row>
    <row r="90" spans="1:132" s="39" customFormat="1" ht="17.399999999999999" x14ac:dyDescent="0.35">
      <c r="A90" s="39" t="s">
        <v>106</v>
      </c>
      <c r="B90" s="39">
        <v>2019</v>
      </c>
      <c r="C90" s="39">
        <f>B90+1</f>
        <v>2020</v>
      </c>
      <c r="D90" s="39">
        <f t="shared" ref="D90:S90" si="17">C90+1</f>
        <v>2021</v>
      </c>
      <c r="E90" s="39">
        <f t="shared" si="17"/>
        <v>2022</v>
      </c>
      <c r="F90" s="39">
        <f t="shared" si="17"/>
        <v>2023</v>
      </c>
      <c r="G90" s="39">
        <f t="shared" si="17"/>
        <v>2024</v>
      </c>
      <c r="H90" s="39">
        <f t="shared" si="17"/>
        <v>2025</v>
      </c>
      <c r="I90" s="39">
        <f t="shared" si="17"/>
        <v>2026</v>
      </c>
      <c r="J90" s="39">
        <f t="shared" si="17"/>
        <v>2027</v>
      </c>
      <c r="K90" s="39">
        <f t="shared" si="17"/>
        <v>2028</v>
      </c>
      <c r="L90" s="39">
        <f t="shared" si="17"/>
        <v>2029</v>
      </c>
      <c r="M90" s="39">
        <f t="shared" si="17"/>
        <v>2030</v>
      </c>
      <c r="N90" s="39">
        <f t="shared" si="17"/>
        <v>2031</v>
      </c>
      <c r="O90" s="39">
        <f t="shared" si="17"/>
        <v>2032</v>
      </c>
      <c r="P90" s="39">
        <f t="shared" si="17"/>
        <v>2033</v>
      </c>
      <c r="Q90" s="39">
        <f t="shared" si="17"/>
        <v>2034</v>
      </c>
      <c r="R90" s="39">
        <f t="shared" si="17"/>
        <v>2035</v>
      </c>
      <c r="S90" s="39">
        <f t="shared" si="17"/>
        <v>2036</v>
      </c>
      <c r="T90" s="39">
        <f t="shared" ref="T90" si="18">S90+1</f>
        <v>2037</v>
      </c>
      <c r="U90" s="39">
        <f t="shared" ref="U90:V90" si="19">T90+1</f>
        <v>2038</v>
      </c>
      <c r="V90" s="39">
        <f t="shared" si="19"/>
        <v>2039</v>
      </c>
    </row>
    <row r="92" spans="1:132" s="30" customFormat="1" ht="21" x14ac:dyDescent="0.4">
      <c r="A92" s="29" t="s">
        <v>107</v>
      </c>
    </row>
    <row r="93" spans="1:132" x14ac:dyDescent="0.3">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row>
    <row r="94" spans="1:132" x14ac:dyDescent="0.3">
      <c r="A94" t="s">
        <v>108</v>
      </c>
      <c r="B94" s="26">
        <v>330000000</v>
      </c>
      <c r="C94" s="26">
        <f>B94*(1+C95)</f>
        <v>331649999.99999994</v>
      </c>
      <c r="D94" s="26">
        <f t="shared" ref="D94:S94" si="20">C94*(1+D95)</f>
        <v>333308249.99999988</v>
      </c>
      <c r="E94" s="26">
        <f t="shared" si="20"/>
        <v>334974791.24999982</v>
      </c>
      <c r="F94" s="26">
        <f t="shared" si="20"/>
        <v>336649665.20624977</v>
      </c>
      <c r="G94" s="26">
        <f t="shared" si="20"/>
        <v>338332913.53228098</v>
      </c>
      <c r="H94" s="26">
        <f t="shared" si="20"/>
        <v>340024578.09994233</v>
      </c>
      <c r="I94" s="26">
        <f t="shared" si="20"/>
        <v>341724700.99044198</v>
      </c>
      <c r="J94" s="26">
        <f t="shared" si="20"/>
        <v>343433324.49539417</v>
      </c>
      <c r="K94" s="26">
        <f t="shared" si="20"/>
        <v>345150491.11787111</v>
      </c>
      <c r="L94" s="26">
        <f t="shared" si="20"/>
        <v>346876243.5734604</v>
      </c>
      <c r="M94" s="26">
        <f t="shared" si="20"/>
        <v>348610624.79132766</v>
      </c>
      <c r="N94" s="26">
        <f t="shared" si="20"/>
        <v>350353677.91528428</v>
      </c>
      <c r="O94" s="26">
        <f t="shared" si="20"/>
        <v>352105446.30486065</v>
      </c>
      <c r="P94" s="26">
        <f t="shared" si="20"/>
        <v>353865973.53638494</v>
      </c>
      <c r="Q94" s="26">
        <f t="shared" si="20"/>
        <v>355635303.4040668</v>
      </c>
      <c r="R94" s="26">
        <f t="shared" si="20"/>
        <v>357413479.92108709</v>
      </c>
      <c r="S94" s="26">
        <f t="shared" si="20"/>
        <v>359200547.32069248</v>
      </c>
      <c r="T94" s="26">
        <f t="shared" ref="T94" si="21">S94*(1+T95)</f>
        <v>360996550.05729592</v>
      </c>
      <c r="U94" s="26">
        <f t="shared" ref="U94" si="22">T94*(1+U95)</f>
        <v>362801532.80758238</v>
      </c>
      <c r="V94" s="26">
        <f t="shared" ref="V94" si="23">U94*(1+V95)</f>
        <v>364615540.47162026</v>
      </c>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row>
    <row r="95" spans="1:132" s="15" customFormat="1" x14ac:dyDescent="0.3">
      <c r="A95" s="15" t="s">
        <v>109</v>
      </c>
      <c r="C95" s="15">
        <v>5.0000000000000001E-3</v>
      </c>
      <c r="D95" s="15">
        <v>5.0000000000000001E-3</v>
      </c>
      <c r="E95" s="15">
        <v>5.0000000000000001E-3</v>
      </c>
      <c r="F95" s="15">
        <v>5.0000000000000001E-3</v>
      </c>
      <c r="G95" s="15">
        <v>5.0000000000000001E-3</v>
      </c>
      <c r="H95" s="15">
        <v>5.0000000000000001E-3</v>
      </c>
      <c r="I95" s="15">
        <v>5.0000000000000001E-3</v>
      </c>
      <c r="J95" s="15">
        <v>5.0000000000000001E-3</v>
      </c>
      <c r="K95" s="15">
        <v>5.0000000000000001E-3</v>
      </c>
      <c r="L95" s="15">
        <v>5.0000000000000001E-3</v>
      </c>
      <c r="M95" s="15">
        <v>5.0000000000000001E-3</v>
      </c>
      <c r="N95" s="15">
        <v>5.0000000000000001E-3</v>
      </c>
      <c r="O95" s="15">
        <v>5.0000000000000001E-3</v>
      </c>
      <c r="P95" s="15">
        <v>5.0000000000000001E-3</v>
      </c>
      <c r="Q95" s="15">
        <v>5.0000000000000001E-3</v>
      </c>
      <c r="R95" s="15">
        <v>5.0000000000000001E-3</v>
      </c>
      <c r="S95" s="15">
        <v>5.0000000000000001E-3</v>
      </c>
      <c r="T95" s="15">
        <v>5.0000000000000001E-3</v>
      </c>
      <c r="U95" s="15">
        <v>5.0000000000000001E-3</v>
      </c>
      <c r="V95" s="15">
        <v>5.0000000000000001E-3</v>
      </c>
    </row>
    <row r="96" spans="1:132" x14ac:dyDescent="0.3">
      <c r="A96" t="s">
        <v>110</v>
      </c>
      <c r="B96" s="26">
        <f>B97*B94</f>
        <v>297000000</v>
      </c>
      <c r="C96" s="26">
        <f t="shared" ref="C96:V96" si="24">C97*C94</f>
        <v>298484999.99999994</v>
      </c>
      <c r="D96" s="26">
        <f t="shared" si="24"/>
        <v>299977424.99999988</v>
      </c>
      <c r="E96" s="26">
        <f t="shared" si="24"/>
        <v>301477312.12499982</v>
      </c>
      <c r="F96" s="26">
        <f t="shared" si="24"/>
        <v>302984698.68562478</v>
      </c>
      <c r="G96" s="26">
        <f t="shared" si="24"/>
        <v>304499622.17905289</v>
      </c>
      <c r="H96" s="26">
        <f t="shared" si="24"/>
        <v>306022120.28994811</v>
      </c>
      <c r="I96" s="26">
        <f t="shared" si="24"/>
        <v>307552230.89139777</v>
      </c>
      <c r="J96" s="26">
        <f t="shared" si="24"/>
        <v>309089992.04585475</v>
      </c>
      <c r="K96" s="26">
        <f t="shared" si="24"/>
        <v>310635442.00608402</v>
      </c>
      <c r="L96" s="26">
        <f t="shared" si="24"/>
        <v>312188619.21611434</v>
      </c>
      <c r="M96" s="26">
        <f t="shared" si="24"/>
        <v>313749562.31219488</v>
      </c>
      <c r="N96" s="26">
        <f t="shared" si="24"/>
        <v>315318310.12375587</v>
      </c>
      <c r="O96" s="26">
        <f t="shared" si="24"/>
        <v>316894901.67437458</v>
      </c>
      <c r="P96" s="26">
        <f t="shared" si="24"/>
        <v>318479376.18274647</v>
      </c>
      <c r="Q96" s="26">
        <f t="shared" si="24"/>
        <v>320071773.06366014</v>
      </c>
      <c r="R96" s="26">
        <f t="shared" si="24"/>
        <v>321672131.92897838</v>
      </c>
      <c r="S96" s="26">
        <f t="shared" si="24"/>
        <v>323280492.58862323</v>
      </c>
      <c r="T96" s="26">
        <f t="shared" si="24"/>
        <v>324896895.05156636</v>
      </c>
      <c r="U96" s="26">
        <f t="shared" si="24"/>
        <v>326521379.52682418</v>
      </c>
      <c r="V96" s="26">
        <f t="shared" si="24"/>
        <v>328153986.42445827</v>
      </c>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row>
    <row r="97" spans="1:78" s="15" customFormat="1" x14ac:dyDescent="0.3">
      <c r="A97" s="15" t="s">
        <v>111</v>
      </c>
      <c r="B97" s="15">
        <v>0.9</v>
      </c>
      <c r="C97" s="15">
        <v>0.9</v>
      </c>
      <c r="D97" s="15">
        <v>0.9</v>
      </c>
      <c r="E97" s="15">
        <v>0.9</v>
      </c>
      <c r="F97" s="15">
        <v>0.9</v>
      </c>
      <c r="G97" s="15">
        <v>0.9</v>
      </c>
      <c r="H97" s="15">
        <v>0.9</v>
      </c>
      <c r="I97" s="15">
        <v>0.9</v>
      </c>
      <c r="J97" s="15">
        <v>0.9</v>
      </c>
      <c r="K97" s="15">
        <v>0.9</v>
      </c>
      <c r="L97" s="15">
        <v>0.9</v>
      </c>
      <c r="M97" s="15">
        <v>0.9</v>
      </c>
      <c r="N97" s="15">
        <v>0.9</v>
      </c>
      <c r="O97" s="15">
        <v>0.9</v>
      </c>
      <c r="P97" s="15">
        <v>0.9</v>
      </c>
      <c r="Q97" s="15">
        <v>0.9</v>
      </c>
      <c r="R97" s="15">
        <v>0.9</v>
      </c>
      <c r="S97" s="15">
        <v>0.9</v>
      </c>
      <c r="T97" s="15">
        <v>0.9</v>
      </c>
      <c r="U97" s="15">
        <v>0.9</v>
      </c>
      <c r="V97" s="15">
        <v>0.9</v>
      </c>
    </row>
    <row r="98" spans="1:78" s="15" customFormat="1" x14ac:dyDescent="0.3"/>
    <row r="99" spans="1:78" s="9" customFormat="1" x14ac:dyDescent="0.3">
      <c r="A99" s="9" t="s">
        <v>112</v>
      </c>
      <c r="B99" s="9">
        <f>B94*B100</f>
        <v>80850</v>
      </c>
      <c r="C99" s="9">
        <f t="shared" ref="C99:S99" si="25">C94*C100</f>
        <v>81254.249999999985</v>
      </c>
      <c r="D99" s="9">
        <f t="shared" si="25"/>
        <v>81660.521249999962</v>
      </c>
      <c r="E99" s="9">
        <f t="shared" si="25"/>
        <v>82068.823856249946</v>
      </c>
      <c r="F99" s="9">
        <f t="shared" si="25"/>
        <v>82479.167975531192</v>
      </c>
      <c r="G99" s="9">
        <f t="shared" si="25"/>
        <v>82891.563815408837</v>
      </c>
      <c r="H99" s="9">
        <f t="shared" si="25"/>
        <v>83306.021634485864</v>
      </c>
      <c r="I99" s="9">
        <f t="shared" si="25"/>
        <v>83722.551742658281</v>
      </c>
      <c r="J99" s="9">
        <f t="shared" si="25"/>
        <v>84141.164501371575</v>
      </c>
      <c r="K99" s="9">
        <f t="shared" si="25"/>
        <v>84561.870323878422</v>
      </c>
      <c r="L99" s="9">
        <f t="shared" si="25"/>
        <v>84984.679675497799</v>
      </c>
      <c r="M99" s="9">
        <f t="shared" si="25"/>
        <v>85409.603073875274</v>
      </c>
      <c r="N99" s="9">
        <f t="shared" si="25"/>
        <v>85836.651089244639</v>
      </c>
      <c r="O99" s="9">
        <f t="shared" si="25"/>
        <v>86265.834344690855</v>
      </c>
      <c r="P99" s="9">
        <f t="shared" si="25"/>
        <v>86697.163516414308</v>
      </c>
      <c r="Q99" s="9">
        <f t="shared" si="25"/>
        <v>87130.649333996364</v>
      </c>
      <c r="R99" s="9">
        <f t="shared" si="25"/>
        <v>87566.302580666335</v>
      </c>
      <c r="S99" s="9">
        <f t="shared" si="25"/>
        <v>88004.13409356965</v>
      </c>
      <c r="T99" s="9">
        <f t="shared" ref="T99" si="26">T94*T100</f>
        <v>88444.154764037492</v>
      </c>
      <c r="U99" s="9">
        <f t="shared" ref="U99" si="27">U94*U100</f>
        <v>88886.375537857675</v>
      </c>
      <c r="V99" s="9">
        <f t="shared" ref="V99" si="28">V94*V100</f>
        <v>89330.807415546966</v>
      </c>
    </row>
    <row r="100" spans="1:78" s="15" customFormat="1" x14ac:dyDescent="0.3">
      <c r="A100" s="15" t="s">
        <v>113</v>
      </c>
      <c r="B100" s="41">
        <v>2.4499999999999999E-4</v>
      </c>
      <c r="C100" s="41">
        <v>2.4499999999999999E-4</v>
      </c>
      <c r="D100" s="41">
        <v>2.4499999999999999E-4</v>
      </c>
      <c r="E100" s="41">
        <v>2.4499999999999999E-4</v>
      </c>
      <c r="F100" s="41">
        <v>2.4499999999999999E-4</v>
      </c>
      <c r="G100" s="41">
        <v>2.4499999999999999E-4</v>
      </c>
      <c r="H100" s="41">
        <v>2.4499999999999999E-4</v>
      </c>
      <c r="I100" s="41">
        <v>2.4499999999999999E-4</v>
      </c>
      <c r="J100" s="41">
        <v>2.4499999999999999E-4</v>
      </c>
      <c r="K100" s="41">
        <v>2.4499999999999999E-4</v>
      </c>
      <c r="L100" s="41">
        <v>2.4499999999999999E-4</v>
      </c>
      <c r="M100" s="41">
        <v>2.4499999999999999E-4</v>
      </c>
      <c r="N100" s="41">
        <v>2.4499999999999999E-4</v>
      </c>
      <c r="O100" s="41">
        <v>2.4499999999999999E-4</v>
      </c>
      <c r="P100" s="41">
        <v>2.4499999999999999E-4</v>
      </c>
      <c r="Q100" s="41">
        <v>2.4499999999999999E-4</v>
      </c>
      <c r="R100" s="41">
        <v>2.4499999999999999E-4</v>
      </c>
      <c r="S100" s="41">
        <v>2.4499999999999999E-4</v>
      </c>
      <c r="T100" s="41">
        <v>2.4499999999999999E-4</v>
      </c>
      <c r="U100" s="41">
        <v>2.4499999999999999E-4</v>
      </c>
      <c r="V100" s="41">
        <v>2.4499999999999999E-4</v>
      </c>
    </row>
    <row r="101" spans="1:78" x14ac:dyDescent="0.3">
      <c r="A101" t="s">
        <v>114</v>
      </c>
      <c r="B101" s="26">
        <f t="shared" ref="B101:S101" si="29">B96*B100</f>
        <v>72765</v>
      </c>
      <c r="C101" s="26">
        <f t="shared" si="29"/>
        <v>73128.824999999983</v>
      </c>
      <c r="D101" s="26">
        <f t="shared" si="29"/>
        <v>73494.469124999974</v>
      </c>
      <c r="E101" s="26">
        <f t="shared" si="29"/>
        <v>73861.941470624952</v>
      </c>
      <c r="F101" s="26">
        <f t="shared" si="29"/>
        <v>74231.251177978062</v>
      </c>
      <c r="G101" s="26">
        <f t="shared" si="29"/>
        <v>74602.407433867949</v>
      </c>
      <c r="H101" s="26">
        <f t="shared" si="29"/>
        <v>74975.419471037283</v>
      </c>
      <c r="I101" s="26">
        <f t="shared" si="29"/>
        <v>75350.296568392456</v>
      </c>
      <c r="J101" s="26">
        <f t="shared" si="29"/>
        <v>75727.048051234407</v>
      </c>
      <c r="K101" s="26">
        <f t="shared" si="29"/>
        <v>76105.683291490583</v>
      </c>
      <c r="L101" s="26">
        <f t="shared" si="29"/>
        <v>76486.211707948009</v>
      </c>
      <c r="M101" s="26">
        <f t="shared" si="29"/>
        <v>76868.642766487741</v>
      </c>
      <c r="N101" s="26">
        <f t="shared" si="29"/>
        <v>77252.985980320183</v>
      </c>
      <c r="O101" s="26">
        <f t="shared" si="29"/>
        <v>77639.250910221774</v>
      </c>
      <c r="P101" s="26">
        <f t="shared" si="29"/>
        <v>78027.447164772879</v>
      </c>
      <c r="Q101" s="26">
        <f t="shared" si="29"/>
        <v>78417.584400596737</v>
      </c>
      <c r="R101" s="26">
        <f t="shared" si="29"/>
        <v>78809.672322599698</v>
      </c>
      <c r="S101" s="26">
        <f t="shared" si="29"/>
        <v>79203.720684212691</v>
      </c>
      <c r="T101" s="26">
        <f t="shared" ref="T101:V101" si="30">T96*T100</f>
        <v>79599.739287633754</v>
      </c>
      <c r="U101" s="26">
        <f t="shared" si="30"/>
        <v>79997.737984071922</v>
      </c>
      <c r="V101" s="26">
        <f t="shared" si="30"/>
        <v>80397.726673992278</v>
      </c>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row>
    <row r="102" spans="1:78" x14ac:dyDescent="0.3">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row>
    <row r="103" spans="1:78" x14ac:dyDescent="0.3">
      <c r="A103" s="44" t="s">
        <v>115</v>
      </c>
      <c r="B103" s="26">
        <f>B99*B104</f>
        <v>64680</v>
      </c>
      <c r="C103" s="26">
        <f t="shared" ref="C103:V103" si="31">C99*C104</f>
        <v>65003.399999999994</v>
      </c>
      <c r="D103" s="26">
        <f t="shared" si="31"/>
        <v>65328.416999999972</v>
      </c>
      <c r="E103" s="26">
        <f t="shared" si="31"/>
        <v>65655.059084999957</v>
      </c>
      <c r="F103" s="26">
        <f t="shared" si="31"/>
        <v>65983.33438042496</v>
      </c>
      <c r="G103" s="26">
        <f t="shared" si="31"/>
        <v>66313.251052327076</v>
      </c>
      <c r="H103" s="26">
        <f t="shared" si="31"/>
        <v>66644.817307588688</v>
      </c>
      <c r="I103" s="26">
        <f t="shared" si="31"/>
        <v>66978.041394126631</v>
      </c>
      <c r="J103" s="26">
        <f t="shared" si="31"/>
        <v>67312.931601097269</v>
      </c>
      <c r="K103" s="26">
        <f t="shared" si="31"/>
        <v>67649.496259102743</v>
      </c>
      <c r="L103" s="26">
        <f t="shared" si="31"/>
        <v>67987.743740398248</v>
      </c>
      <c r="M103" s="26">
        <f t="shared" si="31"/>
        <v>68327.682459100222</v>
      </c>
      <c r="N103" s="26">
        <f t="shared" si="31"/>
        <v>68669.320871395714</v>
      </c>
      <c r="O103" s="26">
        <f t="shared" si="31"/>
        <v>69012.667475752693</v>
      </c>
      <c r="P103" s="26">
        <f t="shared" si="31"/>
        <v>69357.730813131449</v>
      </c>
      <c r="Q103" s="26">
        <f t="shared" si="31"/>
        <v>69704.519467197097</v>
      </c>
      <c r="R103" s="26">
        <f t="shared" si="31"/>
        <v>70053.042064533074</v>
      </c>
      <c r="S103" s="26">
        <f t="shared" si="31"/>
        <v>70403.307274855717</v>
      </c>
      <c r="T103" s="26">
        <f t="shared" si="31"/>
        <v>70755.323811230002</v>
      </c>
      <c r="U103" s="26">
        <f t="shared" si="31"/>
        <v>71109.10043028614</v>
      </c>
      <c r="V103" s="26">
        <f t="shared" si="31"/>
        <v>71464.645932437576</v>
      </c>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row>
    <row r="104" spans="1:78" s="43" customFormat="1" x14ac:dyDescent="0.3">
      <c r="A104" s="42" t="s">
        <v>116</v>
      </c>
      <c r="B104" s="43">
        <v>0.8</v>
      </c>
      <c r="C104" s="43">
        <v>0.8</v>
      </c>
      <c r="D104" s="43">
        <v>0.8</v>
      </c>
      <c r="E104" s="43">
        <v>0.8</v>
      </c>
      <c r="F104" s="43">
        <v>0.8</v>
      </c>
      <c r="G104" s="43">
        <v>0.8</v>
      </c>
      <c r="H104" s="43">
        <v>0.8</v>
      </c>
      <c r="I104" s="43">
        <v>0.8</v>
      </c>
      <c r="J104" s="43">
        <v>0.8</v>
      </c>
      <c r="K104" s="43">
        <v>0.8</v>
      </c>
      <c r="L104" s="43">
        <v>0.8</v>
      </c>
      <c r="M104" s="43">
        <v>0.8</v>
      </c>
      <c r="N104" s="43">
        <v>0.8</v>
      </c>
      <c r="O104" s="43">
        <v>0.8</v>
      </c>
      <c r="P104" s="43">
        <v>0.8</v>
      </c>
      <c r="Q104" s="43">
        <v>0.8</v>
      </c>
      <c r="R104" s="43">
        <v>0.8</v>
      </c>
      <c r="S104" s="43">
        <v>0.8</v>
      </c>
      <c r="T104" s="43">
        <v>0.8</v>
      </c>
      <c r="U104" s="43">
        <v>0.8</v>
      </c>
      <c r="V104" s="43">
        <v>0.8</v>
      </c>
    </row>
    <row r="105" spans="1:78" s="46" customFormat="1" x14ac:dyDescent="0.3">
      <c r="A105" s="44" t="s">
        <v>117</v>
      </c>
      <c r="B105" s="45">
        <f>B101*B104</f>
        <v>58212</v>
      </c>
      <c r="C105" s="45">
        <f t="shared" ref="C105:V105" si="32">C101*C104</f>
        <v>58503.05999999999</v>
      </c>
      <c r="D105" s="45">
        <f t="shared" si="32"/>
        <v>58795.575299999982</v>
      </c>
      <c r="E105" s="45">
        <f t="shared" si="32"/>
        <v>59089.553176499961</v>
      </c>
      <c r="F105" s="45">
        <f t="shared" si="32"/>
        <v>59385.000942382452</v>
      </c>
      <c r="G105" s="45">
        <f t="shared" si="32"/>
        <v>59681.925947094365</v>
      </c>
      <c r="H105" s="45">
        <f t="shared" si="32"/>
        <v>59980.335576829828</v>
      </c>
      <c r="I105" s="45">
        <f t="shared" si="32"/>
        <v>60280.237254713968</v>
      </c>
      <c r="J105" s="45">
        <f t="shared" si="32"/>
        <v>60581.638440987532</v>
      </c>
      <c r="K105" s="45">
        <f t="shared" si="32"/>
        <v>60884.546633192469</v>
      </c>
      <c r="L105" s="45">
        <f t="shared" si="32"/>
        <v>61188.969366358411</v>
      </c>
      <c r="M105" s="45">
        <f t="shared" si="32"/>
        <v>61494.914213190197</v>
      </c>
      <c r="N105" s="45">
        <f t="shared" si="32"/>
        <v>61802.388784256153</v>
      </c>
      <c r="O105" s="45">
        <f t="shared" si="32"/>
        <v>62111.400728177425</v>
      </c>
      <c r="P105" s="45">
        <f t="shared" si="32"/>
        <v>62421.957731818307</v>
      </c>
      <c r="Q105" s="45">
        <f t="shared" si="32"/>
        <v>62734.067520477394</v>
      </c>
      <c r="R105" s="45">
        <f t="shared" si="32"/>
        <v>63047.737858079759</v>
      </c>
      <c r="S105" s="45">
        <f t="shared" si="32"/>
        <v>63362.976547370155</v>
      </c>
      <c r="T105" s="45">
        <f t="shared" si="32"/>
        <v>63679.791430107005</v>
      </c>
      <c r="U105" s="45">
        <f t="shared" si="32"/>
        <v>63998.190387257542</v>
      </c>
      <c r="V105" s="45">
        <f t="shared" si="32"/>
        <v>64318.181339193827</v>
      </c>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row>
    <row r="106" spans="1:78" s="46" customFormat="1" x14ac:dyDescent="0.3">
      <c r="A106" s="44"/>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row>
    <row r="107" spans="1:78" s="46" customFormat="1" x14ac:dyDescent="0.3">
      <c r="A107" s="44" t="s">
        <v>118</v>
      </c>
      <c r="B107" s="45">
        <f>B103*B108</f>
        <v>25872</v>
      </c>
      <c r="C107" s="45">
        <f t="shared" ref="C107:S107" si="33">C103*C108</f>
        <v>26001.360000000001</v>
      </c>
      <c r="D107" s="45">
        <f t="shared" si="33"/>
        <v>26131.366799999989</v>
      </c>
      <c r="E107" s="45">
        <f t="shared" si="33"/>
        <v>26262.023633999983</v>
      </c>
      <c r="F107" s="45">
        <f t="shared" si="33"/>
        <v>26393.333752169987</v>
      </c>
      <c r="G107" s="45">
        <f t="shared" si="33"/>
        <v>26525.300420930831</v>
      </c>
      <c r="H107" s="45">
        <f t="shared" si="33"/>
        <v>26657.926923035477</v>
      </c>
      <c r="I107" s="45">
        <f t="shared" si="33"/>
        <v>26791.216557650652</v>
      </c>
      <c r="J107" s="45">
        <f t="shared" si="33"/>
        <v>26925.172640438908</v>
      </c>
      <c r="K107" s="45">
        <f t="shared" si="33"/>
        <v>27059.798503641097</v>
      </c>
      <c r="L107" s="45">
        <f t="shared" si="33"/>
        <v>27195.097496159302</v>
      </c>
      <c r="M107" s="45">
        <f t="shared" si="33"/>
        <v>27331.07298364009</v>
      </c>
      <c r="N107" s="45">
        <f t="shared" si="33"/>
        <v>27467.728348558288</v>
      </c>
      <c r="O107" s="45">
        <f t="shared" si="33"/>
        <v>27605.066990301078</v>
      </c>
      <c r="P107" s="45">
        <f t="shared" si="33"/>
        <v>27743.092325252583</v>
      </c>
      <c r="Q107" s="45">
        <f t="shared" si="33"/>
        <v>27881.807786878839</v>
      </c>
      <c r="R107" s="45">
        <f t="shared" si="33"/>
        <v>28021.21682581323</v>
      </c>
      <c r="S107" s="45">
        <f t="shared" si="33"/>
        <v>28161.32290994229</v>
      </c>
      <c r="T107" s="45">
        <f t="shared" ref="T107" si="34">T103*T108</f>
        <v>28302.129524492004</v>
      </c>
      <c r="U107" s="45">
        <f t="shared" ref="U107" si="35">U103*U108</f>
        <v>28443.640172114458</v>
      </c>
      <c r="V107" s="45">
        <f t="shared" ref="V107" si="36">V103*V108</f>
        <v>28585.858372975032</v>
      </c>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row>
    <row r="108" spans="1:78" s="43" customFormat="1" x14ac:dyDescent="0.3">
      <c r="A108" s="42" t="s">
        <v>119</v>
      </c>
      <c r="B108" s="43">
        <v>0.4</v>
      </c>
      <c r="C108" s="43">
        <v>0.4</v>
      </c>
      <c r="D108" s="43">
        <v>0.4</v>
      </c>
      <c r="E108" s="43">
        <v>0.4</v>
      </c>
      <c r="F108" s="43">
        <v>0.4</v>
      </c>
      <c r="G108" s="43">
        <v>0.4</v>
      </c>
      <c r="H108" s="43">
        <v>0.4</v>
      </c>
      <c r="I108" s="43">
        <v>0.4</v>
      </c>
      <c r="J108" s="43">
        <v>0.4</v>
      </c>
      <c r="K108" s="43">
        <v>0.4</v>
      </c>
      <c r="L108" s="43">
        <v>0.4</v>
      </c>
      <c r="M108" s="43">
        <v>0.4</v>
      </c>
      <c r="N108" s="43">
        <v>0.4</v>
      </c>
      <c r="O108" s="43">
        <v>0.4</v>
      </c>
      <c r="P108" s="43">
        <v>0.4</v>
      </c>
      <c r="Q108" s="43">
        <v>0.4</v>
      </c>
      <c r="R108" s="43">
        <v>0.4</v>
      </c>
      <c r="S108" s="43">
        <v>0.4</v>
      </c>
      <c r="T108" s="43">
        <v>0.4</v>
      </c>
      <c r="U108" s="43">
        <v>0.4</v>
      </c>
      <c r="V108" s="43">
        <v>0.4</v>
      </c>
    </row>
    <row r="109" spans="1:78" s="46" customFormat="1" x14ac:dyDescent="0.3">
      <c r="A109" s="44" t="s">
        <v>120</v>
      </c>
      <c r="B109" s="45">
        <f>B107*B97</f>
        <v>23284.799999999999</v>
      </c>
      <c r="C109" s="45">
        <f t="shared" ref="C109:V109" si="37">C107*C97</f>
        <v>23401.224000000002</v>
      </c>
      <c r="D109" s="45">
        <f t="shared" si="37"/>
        <v>23518.230119999989</v>
      </c>
      <c r="E109" s="45">
        <f t="shared" si="37"/>
        <v>23635.821270599987</v>
      </c>
      <c r="F109" s="45">
        <f t="shared" si="37"/>
        <v>23754.00037695299</v>
      </c>
      <c r="G109" s="45">
        <f t="shared" si="37"/>
        <v>23872.770378837748</v>
      </c>
      <c r="H109" s="45">
        <f t="shared" si="37"/>
        <v>23992.134230731928</v>
      </c>
      <c r="I109" s="45">
        <f t="shared" si="37"/>
        <v>24112.094901885586</v>
      </c>
      <c r="J109" s="45">
        <f t="shared" si="37"/>
        <v>24232.655376395018</v>
      </c>
      <c r="K109" s="45">
        <f t="shared" si="37"/>
        <v>24353.818653276987</v>
      </c>
      <c r="L109" s="45">
        <f t="shared" si="37"/>
        <v>24475.587746543373</v>
      </c>
      <c r="M109" s="45">
        <f t="shared" si="37"/>
        <v>24597.965685276082</v>
      </c>
      <c r="N109" s="45">
        <f t="shared" si="37"/>
        <v>24720.955513702462</v>
      </c>
      <c r="O109" s="45">
        <f t="shared" si="37"/>
        <v>24844.560291270973</v>
      </c>
      <c r="P109" s="45">
        <f t="shared" si="37"/>
        <v>24968.783092727324</v>
      </c>
      <c r="Q109" s="45">
        <f t="shared" si="37"/>
        <v>25093.627008190957</v>
      </c>
      <c r="R109" s="45">
        <f t="shared" si="37"/>
        <v>25219.095143231909</v>
      </c>
      <c r="S109" s="45">
        <f t="shared" si="37"/>
        <v>25345.190618948061</v>
      </c>
      <c r="T109" s="45">
        <f t="shared" si="37"/>
        <v>25471.916572042803</v>
      </c>
      <c r="U109" s="45">
        <f t="shared" si="37"/>
        <v>25599.276154903011</v>
      </c>
      <c r="V109" s="45">
        <f t="shared" si="37"/>
        <v>25727.27253567753</v>
      </c>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row>
    <row r="110" spans="1:78" s="46" customFormat="1" x14ac:dyDescent="0.3">
      <c r="A110" s="44"/>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row>
    <row r="111" spans="1:78" s="15" customFormat="1" x14ac:dyDescent="0.3">
      <c r="A111" s="15" t="s">
        <v>121</v>
      </c>
      <c r="B111" s="15">
        <v>0.9</v>
      </c>
      <c r="C111" s="15">
        <v>0.9</v>
      </c>
      <c r="D111" s="15">
        <v>0.9</v>
      </c>
      <c r="E111" s="15">
        <v>0.9</v>
      </c>
      <c r="F111" s="15">
        <v>0.9</v>
      </c>
      <c r="G111" s="15">
        <v>0.9</v>
      </c>
      <c r="H111" s="15">
        <v>0.9</v>
      </c>
      <c r="I111" s="15">
        <v>0.9</v>
      </c>
      <c r="J111" s="15">
        <v>0.9</v>
      </c>
      <c r="K111" s="15">
        <v>0.9</v>
      </c>
      <c r="L111" s="15">
        <v>0.9</v>
      </c>
      <c r="M111" s="15">
        <v>0.9</v>
      </c>
      <c r="N111" s="15">
        <v>0.9</v>
      </c>
      <c r="O111" s="15">
        <v>0.9</v>
      </c>
      <c r="P111" s="15">
        <v>0.9</v>
      </c>
      <c r="Q111" s="15">
        <v>0.9</v>
      </c>
      <c r="R111" s="15">
        <v>0.9</v>
      </c>
      <c r="S111" s="15">
        <v>0.9</v>
      </c>
      <c r="T111" s="15">
        <v>0.9</v>
      </c>
      <c r="U111" s="15">
        <v>0.9</v>
      </c>
      <c r="V111" s="15">
        <v>0.9</v>
      </c>
    </row>
    <row r="112" spans="1:78" x14ac:dyDescent="0.3">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row>
    <row r="113" spans="1:78" ht="17.399999999999999" x14ac:dyDescent="0.35">
      <c r="A113" s="31" t="s">
        <v>122</v>
      </c>
      <c r="B113" s="33">
        <f t="shared" ref="B113:S113" si="38">B101*B104*B108*B111</f>
        <v>20956.320000000003</v>
      </c>
      <c r="C113" s="33">
        <f t="shared" si="38"/>
        <v>21061.101599999998</v>
      </c>
      <c r="D113" s="33">
        <f t="shared" si="38"/>
        <v>21166.407107999996</v>
      </c>
      <c r="E113" s="33">
        <f t="shared" si="38"/>
        <v>21272.239143539988</v>
      </c>
      <c r="F113" s="33">
        <f t="shared" si="38"/>
        <v>21378.600339257686</v>
      </c>
      <c r="G113" s="33">
        <f t="shared" si="38"/>
        <v>21485.493340953974</v>
      </c>
      <c r="H113" s="33">
        <f t="shared" si="38"/>
        <v>21592.920807658738</v>
      </c>
      <c r="I113" s="33">
        <f t="shared" si="38"/>
        <v>21700.885411697032</v>
      </c>
      <c r="J113" s="33">
        <f t="shared" si="38"/>
        <v>21809.389838755513</v>
      </c>
      <c r="K113" s="33">
        <f t="shared" si="38"/>
        <v>21918.436787949293</v>
      </c>
      <c r="L113" s="33">
        <f t="shared" si="38"/>
        <v>22028.028971889031</v>
      </c>
      <c r="M113" s="33">
        <f t="shared" si="38"/>
        <v>22138.169116748475</v>
      </c>
      <c r="N113" s="33">
        <f t="shared" si="38"/>
        <v>22248.859962332215</v>
      </c>
      <c r="O113" s="33">
        <f t="shared" si="38"/>
        <v>22360.104262143876</v>
      </c>
      <c r="P113" s="33">
        <f t="shared" si="38"/>
        <v>22471.904783454593</v>
      </c>
      <c r="Q113" s="33">
        <f t="shared" si="38"/>
        <v>22584.264307371865</v>
      </c>
      <c r="R113" s="33">
        <f t="shared" si="38"/>
        <v>22697.185628908715</v>
      </c>
      <c r="S113" s="33">
        <f t="shared" si="38"/>
        <v>22810.671557053258</v>
      </c>
      <c r="T113" s="33">
        <f t="shared" ref="T113:V113" si="39">T101*T104*T108*T111</f>
        <v>22924.724914838524</v>
      </c>
      <c r="U113" s="33">
        <f t="shared" si="39"/>
        <v>23039.348539412716</v>
      </c>
      <c r="V113" s="33">
        <f t="shared" si="39"/>
        <v>23154.545282109782</v>
      </c>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row>
    <row r="114" spans="1:78" x14ac:dyDescent="0.3">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row>
    <row r="115" spans="1:78" s="15" customFormat="1" x14ac:dyDescent="0.3">
      <c r="A115" s="15" t="s">
        <v>123</v>
      </c>
      <c r="B115" s="15">
        <v>0</v>
      </c>
      <c r="C115" s="15">
        <v>0</v>
      </c>
      <c r="D115" s="15">
        <v>0</v>
      </c>
      <c r="E115" s="15">
        <v>0</v>
      </c>
      <c r="F115" s="15">
        <v>0</v>
      </c>
      <c r="G115" s="15">
        <v>0.15</v>
      </c>
      <c r="H115" s="15">
        <v>0.35</v>
      </c>
      <c r="I115" s="15">
        <v>0.5</v>
      </c>
      <c r="J115" s="15">
        <v>0.55000000000000004</v>
      </c>
      <c r="K115" s="15">
        <v>0.55000000000000004</v>
      </c>
      <c r="L115" s="15">
        <v>0.6</v>
      </c>
      <c r="M115" s="15">
        <v>0.65</v>
      </c>
      <c r="N115" s="15">
        <v>0.65</v>
      </c>
      <c r="O115" s="15">
        <v>0.7</v>
      </c>
      <c r="P115" s="15">
        <v>0.7</v>
      </c>
      <c r="Q115" s="15">
        <v>0.7</v>
      </c>
      <c r="R115" s="15">
        <v>0.6</v>
      </c>
      <c r="S115" s="15">
        <v>0.55000000000000004</v>
      </c>
      <c r="T115" s="15">
        <v>0.45</v>
      </c>
      <c r="U115" s="15">
        <v>0.4</v>
      </c>
      <c r="V115" s="15">
        <v>0.3</v>
      </c>
    </row>
    <row r="116" spans="1:78" s="9" customFormat="1" ht="17.399999999999999" x14ac:dyDescent="0.35">
      <c r="A116" s="32" t="s">
        <v>124</v>
      </c>
      <c r="B116" s="32">
        <f>B115*B113</f>
        <v>0</v>
      </c>
      <c r="C116" s="32">
        <f t="shared" ref="C116:V116" si="40">C115*C113</f>
        <v>0</v>
      </c>
      <c r="D116" s="32">
        <f t="shared" si="40"/>
        <v>0</v>
      </c>
      <c r="E116" s="32">
        <f t="shared" si="40"/>
        <v>0</v>
      </c>
      <c r="F116" s="32">
        <f t="shared" si="40"/>
        <v>0</v>
      </c>
      <c r="G116" s="32">
        <f t="shared" si="40"/>
        <v>3222.8240011430958</v>
      </c>
      <c r="H116" s="32">
        <f t="shared" si="40"/>
        <v>7557.5222826805575</v>
      </c>
      <c r="I116" s="32">
        <f t="shared" si="40"/>
        <v>10850.442705848516</v>
      </c>
      <c r="J116" s="32">
        <f t="shared" si="40"/>
        <v>11995.164411315533</v>
      </c>
      <c r="K116" s="32">
        <f t="shared" si="40"/>
        <v>12055.140233372113</v>
      </c>
      <c r="L116" s="32">
        <f t="shared" si="40"/>
        <v>13216.817383133419</v>
      </c>
      <c r="M116" s="32">
        <f t="shared" si="40"/>
        <v>14389.80992588651</v>
      </c>
      <c r="N116" s="32">
        <f t="shared" si="40"/>
        <v>14461.758975515941</v>
      </c>
      <c r="O116" s="32">
        <f t="shared" si="40"/>
        <v>15652.072983500711</v>
      </c>
      <c r="P116" s="32">
        <f t="shared" si="40"/>
        <v>15730.333348418213</v>
      </c>
      <c r="Q116" s="32">
        <f t="shared" si="40"/>
        <v>15808.985015160304</v>
      </c>
      <c r="R116" s="32">
        <f t="shared" si="40"/>
        <v>13618.31137734523</v>
      </c>
      <c r="S116" s="32">
        <f t="shared" si="40"/>
        <v>12545.869356379293</v>
      </c>
      <c r="T116" s="32">
        <f t="shared" si="40"/>
        <v>10316.126211677336</v>
      </c>
      <c r="U116" s="32">
        <f t="shared" si="40"/>
        <v>9215.739415765087</v>
      </c>
      <c r="V116" s="32">
        <f t="shared" si="40"/>
        <v>6946.3635846329344</v>
      </c>
    </row>
    <row r="117" spans="1:78" x14ac:dyDescent="0.3">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row>
    <row r="118" spans="1:78" s="9" customFormat="1" x14ac:dyDescent="0.3">
      <c r="A118" s="9" t="s">
        <v>125</v>
      </c>
      <c r="B118" s="9">
        <v>180000</v>
      </c>
      <c r="C118" s="9">
        <v>180000</v>
      </c>
      <c r="D118" s="9">
        <v>180000</v>
      </c>
      <c r="E118" s="9">
        <v>180000</v>
      </c>
      <c r="F118" s="9">
        <v>180000</v>
      </c>
      <c r="G118" s="9">
        <v>180000</v>
      </c>
      <c r="H118" s="9">
        <v>180000</v>
      </c>
      <c r="I118" s="9">
        <v>180000</v>
      </c>
      <c r="J118" s="9">
        <v>180000</v>
      </c>
      <c r="K118" s="9">
        <v>180000</v>
      </c>
      <c r="L118" s="9">
        <v>180000</v>
      </c>
      <c r="M118" s="9">
        <v>180000</v>
      </c>
      <c r="N118" s="9">
        <v>180000</v>
      </c>
      <c r="O118" s="9">
        <v>180000</v>
      </c>
      <c r="P118" s="9">
        <v>180000</v>
      </c>
      <c r="Q118" s="9">
        <v>180000</v>
      </c>
      <c r="R118" s="9">
        <v>180000</v>
      </c>
      <c r="S118" s="9">
        <v>180000</v>
      </c>
      <c r="T118" s="9">
        <v>180000</v>
      </c>
      <c r="U118" s="9">
        <v>180000</v>
      </c>
      <c r="V118" s="9">
        <v>180000</v>
      </c>
    </row>
    <row r="119" spans="1:78" s="15" customFormat="1" x14ac:dyDescent="0.3">
      <c r="A119" s="15" t="s">
        <v>126</v>
      </c>
      <c r="B119" s="15">
        <v>0.1</v>
      </c>
      <c r="C119" s="15">
        <v>0.1</v>
      </c>
      <c r="D119" s="15">
        <v>0.1</v>
      </c>
      <c r="E119" s="15">
        <v>0.1</v>
      </c>
      <c r="F119" s="15">
        <v>0.1</v>
      </c>
      <c r="G119" s="15">
        <v>0.1</v>
      </c>
      <c r="H119" s="15">
        <v>0.1</v>
      </c>
      <c r="I119" s="15">
        <v>0.1</v>
      </c>
      <c r="J119" s="15">
        <v>0.1</v>
      </c>
      <c r="K119" s="15">
        <v>0.1</v>
      </c>
      <c r="L119" s="15">
        <v>0.1</v>
      </c>
      <c r="M119" s="15">
        <v>0.1</v>
      </c>
      <c r="N119" s="15">
        <v>0.1</v>
      </c>
      <c r="O119" s="15">
        <v>0.1</v>
      </c>
      <c r="P119" s="15">
        <v>0.1</v>
      </c>
      <c r="Q119" s="15">
        <v>0.1</v>
      </c>
      <c r="R119" s="15">
        <v>0.1</v>
      </c>
      <c r="S119" s="15">
        <v>0.1</v>
      </c>
      <c r="T119" s="15">
        <v>0.1</v>
      </c>
      <c r="U119" s="15">
        <v>0.1</v>
      </c>
      <c r="V119" s="15">
        <v>0.1</v>
      </c>
    </row>
    <row r="120" spans="1:78" s="9" customFormat="1" x14ac:dyDescent="0.3">
      <c r="A120" s="9" t="s">
        <v>127</v>
      </c>
      <c r="B120" s="9">
        <f>B118*(1-B119)</f>
        <v>162000</v>
      </c>
      <c r="C120" s="9">
        <f t="shared" ref="C120:V120" si="41">C118*(1-C119)</f>
        <v>162000</v>
      </c>
      <c r="D120" s="9">
        <f t="shared" si="41"/>
        <v>162000</v>
      </c>
      <c r="E120" s="9">
        <f t="shared" si="41"/>
        <v>162000</v>
      </c>
      <c r="F120" s="9">
        <f t="shared" si="41"/>
        <v>162000</v>
      </c>
      <c r="G120" s="9">
        <f t="shared" si="41"/>
        <v>162000</v>
      </c>
      <c r="H120" s="9">
        <f t="shared" si="41"/>
        <v>162000</v>
      </c>
      <c r="I120" s="9">
        <f t="shared" si="41"/>
        <v>162000</v>
      </c>
      <c r="J120" s="9">
        <f t="shared" si="41"/>
        <v>162000</v>
      </c>
      <c r="K120" s="9">
        <f t="shared" si="41"/>
        <v>162000</v>
      </c>
      <c r="L120" s="9">
        <f t="shared" si="41"/>
        <v>162000</v>
      </c>
      <c r="M120" s="9">
        <f t="shared" si="41"/>
        <v>162000</v>
      </c>
      <c r="N120" s="9">
        <f t="shared" si="41"/>
        <v>162000</v>
      </c>
      <c r="O120" s="9">
        <f t="shared" si="41"/>
        <v>162000</v>
      </c>
      <c r="P120" s="9">
        <f t="shared" si="41"/>
        <v>162000</v>
      </c>
      <c r="Q120" s="9">
        <f t="shared" si="41"/>
        <v>162000</v>
      </c>
      <c r="R120" s="9">
        <f t="shared" si="41"/>
        <v>162000</v>
      </c>
      <c r="S120" s="9">
        <f t="shared" si="41"/>
        <v>162000</v>
      </c>
      <c r="T120" s="9">
        <f t="shared" si="41"/>
        <v>162000</v>
      </c>
      <c r="U120" s="9">
        <f t="shared" si="41"/>
        <v>162000</v>
      </c>
      <c r="V120" s="9">
        <f t="shared" si="41"/>
        <v>162000</v>
      </c>
    </row>
    <row r="121" spans="1:78" x14ac:dyDescent="0.3">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row>
    <row r="122" spans="1:78" s="9" customFormat="1" x14ac:dyDescent="0.3">
      <c r="A122" s="9" t="s">
        <v>128</v>
      </c>
      <c r="B122" s="9">
        <f>B120*B116</f>
        <v>0</v>
      </c>
      <c r="C122" s="9">
        <f>C120*C116</f>
        <v>0</v>
      </c>
      <c r="D122" s="9">
        <f>D120*D116</f>
        <v>0</v>
      </c>
      <c r="E122" s="9">
        <f t="shared" ref="E122:V122" si="42">E120*E116</f>
        <v>0</v>
      </c>
      <c r="F122" s="9">
        <f t="shared" si="42"/>
        <v>0</v>
      </c>
      <c r="G122" s="9">
        <f>G120*G116</f>
        <v>522097488.1851815</v>
      </c>
      <c r="H122" s="9">
        <f t="shared" si="42"/>
        <v>1224318609.7942502</v>
      </c>
      <c r="I122" s="9">
        <f t="shared" si="42"/>
        <v>1757771718.3474596</v>
      </c>
      <c r="J122" s="9">
        <f t="shared" si="42"/>
        <v>1943216634.6331162</v>
      </c>
      <c r="K122" s="9">
        <f t="shared" si="42"/>
        <v>1952932717.8062823</v>
      </c>
      <c r="L122" s="9">
        <f t="shared" si="42"/>
        <v>2141124416.0676138</v>
      </c>
      <c r="M122" s="9">
        <f t="shared" si="42"/>
        <v>2331149207.9936147</v>
      </c>
      <c r="N122" s="9">
        <f t="shared" si="42"/>
        <v>2342804954.0335822</v>
      </c>
      <c r="O122" s="9">
        <f t="shared" si="42"/>
        <v>2535635823.3271151</v>
      </c>
      <c r="P122" s="9">
        <f t="shared" si="42"/>
        <v>2548314002.4437504</v>
      </c>
      <c r="Q122" s="9">
        <f t="shared" si="42"/>
        <v>2561055572.4559693</v>
      </c>
      <c r="R122" s="9">
        <f t="shared" si="42"/>
        <v>2206166443.1299272</v>
      </c>
      <c r="S122" s="9">
        <f t="shared" si="42"/>
        <v>2032430835.7334454</v>
      </c>
      <c r="T122" s="9">
        <f t="shared" si="42"/>
        <v>1671212446.2917285</v>
      </c>
      <c r="U122" s="9">
        <f t="shared" si="42"/>
        <v>1492949785.3539441</v>
      </c>
      <c r="V122" s="9">
        <f t="shared" si="42"/>
        <v>1125310900.7105353</v>
      </c>
    </row>
    <row r="123" spans="1:78" s="15" customFormat="1" x14ac:dyDescent="0.3">
      <c r="A123" s="15" t="s">
        <v>129</v>
      </c>
      <c r="B123" s="15">
        <v>0.1</v>
      </c>
      <c r="C123" s="15">
        <v>0.1</v>
      </c>
      <c r="D123" s="15">
        <v>0.1</v>
      </c>
      <c r="E123" s="15">
        <v>0.1</v>
      </c>
      <c r="F123" s="15">
        <v>0.1</v>
      </c>
      <c r="G123" s="15">
        <v>0.1</v>
      </c>
      <c r="H123" s="15">
        <v>0.1</v>
      </c>
      <c r="I123" s="15">
        <v>0.1</v>
      </c>
      <c r="J123" s="15">
        <v>0.1</v>
      </c>
      <c r="K123" s="15">
        <v>0.1</v>
      </c>
      <c r="L123" s="15">
        <v>0.1</v>
      </c>
      <c r="M123" s="15">
        <v>0.1</v>
      </c>
      <c r="N123" s="15">
        <v>0.1</v>
      </c>
      <c r="O123" s="15">
        <v>0.1</v>
      </c>
      <c r="P123" s="15">
        <v>0.1</v>
      </c>
      <c r="Q123" s="15">
        <v>0.1</v>
      </c>
      <c r="R123" s="15">
        <v>0.1</v>
      </c>
      <c r="S123" s="15">
        <v>0.1</v>
      </c>
      <c r="T123" s="15">
        <v>0.1</v>
      </c>
      <c r="U123" s="15">
        <v>0.1</v>
      </c>
      <c r="V123" s="15">
        <v>0.1</v>
      </c>
    </row>
    <row r="124" spans="1:78" s="9" customFormat="1" ht="17.399999999999999" x14ac:dyDescent="0.35">
      <c r="A124" s="32" t="s">
        <v>130</v>
      </c>
      <c r="B124" s="32">
        <f>B122*(1-B123)</f>
        <v>0</v>
      </c>
      <c r="C124" s="32">
        <f t="shared" ref="C124:V124" si="43">C122*(1-C123)</f>
        <v>0</v>
      </c>
      <c r="D124" s="32">
        <f t="shared" si="43"/>
        <v>0</v>
      </c>
      <c r="E124" s="32">
        <f t="shared" si="43"/>
        <v>0</v>
      </c>
      <c r="F124" s="32">
        <f>F122*(1-F123)</f>
        <v>0</v>
      </c>
      <c r="G124" s="32">
        <f>G122*(1-G123)</f>
        <v>469887739.36666334</v>
      </c>
      <c r="H124" s="32">
        <f t="shared" si="43"/>
        <v>1101886748.8148253</v>
      </c>
      <c r="I124" s="32">
        <f t="shared" si="43"/>
        <v>1581994546.5127137</v>
      </c>
      <c r="J124" s="32">
        <f t="shared" si="43"/>
        <v>1748894971.1698046</v>
      </c>
      <c r="K124" s="32">
        <f t="shared" si="43"/>
        <v>1757639446.0256541</v>
      </c>
      <c r="L124" s="32">
        <f t="shared" si="43"/>
        <v>1927011974.4608524</v>
      </c>
      <c r="M124" s="32">
        <f t="shared" si="43"/>
        <v>2098034287.1942532</v>
      </c>
      <c r="N124" s="32">
        <f t="shared" si="43"/>
        <v>2108524458.630224</v>
      </c>
      <c r="O124" s="32">
        <f t="shared" si="43"/>
        <v>2282072240.9944038</v>
      </c>
      <c r="P124" s="32">
        <f t="shared" si="43"/>
        <v>2293482602.1993756</v>
      </c>
      <c r="Q124" s="32">
        <f t="shared" si="43"/>
        <v>2304950015.2103724</v>
      </c>
      <c r="R124" s="32">
        <f t="shared" si="43"/>
        <v>1985549798.8169346</v>
      </c>
      <c r="S124" s="32">
        <f t="shared" si="43"/>
        <v>1829187752.1601009</v>
      </c>
      <c r="T124" s="32">
        <f t="shared" si="43"/>
        <v>1504091201.6625557</v>
      </c>
      <c r="U124" s="32">
        <f t="shared" si="43"/>
        <v>1343654806.8185496</v>
      </c>
      <c r="V124" s="32">
        <f t="shared" si="43"/>
        <v>1012779810.6394818</v>
      </c>
    </row>
    <row r="125" spans="1:78" x14ac:dyDescent="0.3">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row>
    <row r="126" spans="1:78" x14ac:dyDescent="0.3">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row>
    <row r="127" spans="1:78" x14ac:dyDescent="0.3">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row>
    <row r="128" spans="1:78" ht="21" x14ac:dyDescent="0.4">
      <c r="A128" s="29" t="s">
        <v>131</v>
      </c>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row>
    <row r="129" spans="1:78" x14ac:dyDescent="0.3">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row>
    <row r="130" spans="1:78" s="9" customFormat="1" ht="17.399999999999999" x14ac:dyDescent="0.35">
      <c r="A130" s="9" t="s">
        <v>132</v>
      </c>
      <c r="B130" s="32">
        <f t="shared" ref="B130:S130" si="44">B124</f>
        <v>0</v>
      </c>
      <c r="C130" s="32">
        <f t="shared" si="44"/>
        <v>0</v>
      </c>
      <c r="D130" s="32">
        <f t="shared" si="44"/>
        <v>0</v>
      </c>
      <c r="E130" s="32">
        <f t="shared" si="44"/>
        <v>0</v>
      </c>
      <c r="F130" s="32">
        <f t="shared" si="44"/>
        <v>0</v>
      </c>
      <c r="G130" s="32">
        <f t="shared" si="44"/>
        <v>469887739.36666334</v>
      </c>
      <c r="H130" s="32">
        <f t="shared" si="44"/>
        <v>1101886748.8148253</v>
      </c>
      <c r="I130" s="32">
        <f t="shared" si="44"/>
        <v>1581994546.5127137</v>
      </c>
      <c r="J130" s="32">
        <f t="shared" si="44"/>
        <v>1748894971.1698046</v>
      </c>
      <c r="K130" s="32">
        <f t="shared" si="44"/>
        <v>1757639446.0256541</v>
      </c>
      <c r="L130" s="32">
        <f t="shared" si="44"/>
        <v>1927011974.4608524</v>
      </c>
      <c r="M130" s="32">
        <f t="shared" si="44"/>
        <v>2098034287.1942532</v>
      </c>
      <c r="N130" s="32">
        <f t="shared" si="44"/>
        <v>2108524458.630224</v>
      </c>
      <c r="O130" s="32">
        <f t="shared" si="44"/>
        <v>2282072240.9944038</v>
      </c>
      <c r="P130" s="32">
        <f t="shared" si="44"/>
        <v>2293482602.1993756</v>
      </c>
      <c r="Q130" s="32">
        <f t="shared" si="44"/>
        <v>2304950015.2103724</v>
      </c>
      <c r="R130" s="32">
        <f t="shared" si="44"/>
        <v>1985549798.8169346</v>
      </c>
      <c r="S130" s="32">
        <f t="shared" si="44"/>
        <v>1829187752.1601009</v>
      </c>
      <c r="T130" s="32">
        <f t="shared" ref="T130:V130" si="45">T124</f>
        <v>1504091201.6625557</v>
      </c>
      <c r="U130" s="32">
        <f t="shared" si="45"/>
        <v>1343654806.8185496</v>
      </c>
      <c r="V130" s="32">
        <f t="shared" si="45"/>
        <v>1012779810.6394818</v>
      </c>
    </row>
    <row r="131" spans="1:78" x14ac:dyDescent="0.3">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row>
    <row r="132" spans="1:78" s="9" customFormat="1" x14ac:dyDescent="0.3">
      <c r="A132" s="9" t="s">
        <v>36</v>
      </c>
      <c r="B132" s="9">
        <f>B133*B122</f>
        <v>0</v>
      </c>
      <c r="C132" s="9">
        <f t="shared" ref="C132:V132" si="46">C133*C122</f>
        <v>0</v>
      </c>
      <c r="D132" s="9">
        <f t="shared" si="46"/>
        <v>0</v>
      </c>
      <c r="E132" s="9">
        <f t="shared" si="46"/>
        <v>0</v>
      </c>
      <c r="F132" s="9">
        <f t="shared" si="46"/>
        <v>0</v>
      </c>
      <c r="G132" s="9">
        <f>G133*G122</f>
        <v>52209748.818518154</v>
      </c>
      <c r="H132" s="9">
        <f t="shared" si="46"/>
        <v>122431860.97942503</v>
      </c>
      <c r="I132" s="9">
        <f t="shared" si="46"/>
        <v>175777171.83474597</v>
      </c>
      <c r="J132" s="9">
        <f t="shared" si="46"/>
        <v>194321663.46331164</v>
      </c>
      <c r="K132" s="9">
        <f t="shared" si="46"/>
        <v>195293271.78062823</v>
      </c>
      <c r="L132" s="9">
        <f t="shared" si="46"/>
        <v>214112441.6067614</v>
      </c>
      <c r="M132" s="9">
        <f t="shared" si="46"/>
        <v>233114920.79936147</v>
      </c>
      <c r="N132" s="9">
        <f t="shared" si="46"/>
        <v>234280495.40335822</v>
      </c>
      <c r="O132" s="9">
        <f t="shared" si="46"/>
        <v>253563582.33271152</v>
      </c>
      <c r="P132" s="9">
        <f t="shared" si="46"/>
        <v>254831400.24437505</v>
      </c>
      <c r="Q132" s="9">
        <f t="shared" si="46"/>
        <v>256105557.24559695</v>
      </c>
      <c r="R132" s="9">
        <f t="shared" si="46"/>
        <v>220616644.31299272</v>
      </c>
      <c r="S132" s="9">
        <f>S133*S122</f>
        <v>203243083.57334456</v>
      </c>
      <c r="T132" s="9">
        <f t="shared" si="46"/>
        <v>167121244.62917286</v>
      </c>
      <c r="U132" s="9">
        <f t="shared" si="46"/>
        <v>149294978.5353944</v>
      </c>
      <c r="V132" s="9">
        <f t="shared" si="46"/>
        <v>112531090.07105353</v>
      </c>
    </row>
    <row r="133" spans="1:78" s="15" customFormat="1" x14ac:dyDescent="0.3">
      <c r="A133" s="15" t="s">
        <v>133</v>
      </c>
      <c r="B133" s="15">
        <v>0.1</v>
      </c>
      <c r="C133" s="15">
        <v>0.1</v>
      </c>
      <c r="D133" s="15">
        <v>0.1</v>
      </c>
      <c r="E133" s="15">
        <v>0.1</v>
      </c>
      <c r="F133" s="15">
        <v>0.1</v>
      </c>
      <c r="G133" s="15">
        <v>0.1</v>
      </c>
      <c r="H133" s="15">
        <v>0.1</v>
      </c>
      <c r="I133" s="15">
        <v>0.1</v>
      </c>
      <c r="J133" s="15">
        <v>0.1</v>
      </c>
      <c r="K133" s="15">
        <v>0.1</v>
      </c>
      <c r="L133" s="15">
        <v>0.1</v>
      </c>
      <c r="M133" s="15">
        <v>0.1</v>
      </c>
      <c r="N133" s="15">
        <v>0.1</v>
      </c>
      <c r="O133" s="15">
        <v>0.1</v>
      </c>
      <c r="P133" s="15">
        <v>0.1</v>
      </c>
      <c r="Q133" s="15">
        <v>0.1</v>
      </c>
      <c r="R133" s="15">
        <v>0.1</v>
      </c>
      <c r="S133" s="15">
        <v>0.1</v>
      </c>
      <c r="T133" s="15">
        <v>0.1</v>
      </c>
      <c r="U133" s="15">
        <v>0.1</v>
      </c>
      <c r="V133" s="15">
        <v>0.1</v>
      </c>
    </row>
    <row r="134" spans="1:78" x14ac:dyDescent="0.3">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row>
    <row r="135" spans="1:78" s="9" customFormat="1" x14ac:dyDescent="0.3">
      <c r="A135" s="9" t="s">
        <v>37</v>
      </c>
      <c r="B135" s="9">
        <f>B130-B132</f>
        <v>0</v>
      </c>
      <c r="C135" s="9">
        <f t="shared" ref="C135:V135" si="47">C130-C132</f>
        <v>0</v>
      </c>
      <c r="D135" s="9">
        <f t="shared" si="47"/>
        <v>0</v>
      </c>
      <c r="E135" s="9">
        <f t="shared" si="47"/>
        <v>0</v>
      </c>
      <c r="F135" s="9">
        <f t="shared" si="47"/>
        <v>0</v>
      </c>
      <c r="G135" s="9">
        <f t="shared" si="47"/>
        <v>417677990.54814517</v>
      </c>
      <c r="H135" s="9">
        <f t="shared" si="47"/>
        <v>979454887.83540022</v>
      </c>
      <c r="I135" s="9">
        <f t="shared" si="47"/>
        <v>1406217374.6779678</v>
      </c>
      <c r="J135" s="9">
        <f t="shared" si="47"/>
        <v>1554573307.7064929</v>
      </c>
      <c r="K135" s="9">
        <f t="shared" si="47"/>
        <v>1562346174.2450259</v>
      </c>
      <c r="L135" s="9">
        <f t="shared" si="47"/>
        <v>1712899532.8540909</v>
      </c>
      <c r="M135" s="9">
        <f t="shared" si="47"/>
        <v>1864919366.3948917</v>
      </c>
      <c r="N135" s="9">
        <f t="shared" si="47"/>
        <v>1874243963.2268658</v>
      </c>
      <c r="O135" s="9">
        <f t="shared" si="47"/>
        <v>2028508658.6616924</v>
      </c>
      <c r="P135" s="9">
        <f t="shared" si="47"/>
        <v>2038651201.9550006</v>
      </c>
      <c r="Q135" s="9">
        <f t="shared" si="47"/>
        <v>2048844457.9647756</v>
      </c>
      <c r="R135" s="9">
        <f t="shared" si="47"/>
        <v>1764933154.5039418</v>
      </c>
      <c r="S135" s="9">
        <f t="shared" si="47"/>
        <v>1625944668.5867565</v>
      </c>
      <c r="T135" s="9">
        <f t="shared" si="47"/>
        <v>1336969957.0333829</v>
      </c>
      <c r="U135" s="9">
        <f t="shared" si="47"/>
        <v>1194359828.2831552</v>
      </c>
      <c r="V135" s="9">
        <f t="shared" si="47"/>
        <v>900248720.56842828</v>
      </c>
    </row>
    <row r="136" spans="1:78" s="15" customFormat="1" x14ac:dyDescent="0.3">
      <c r="A136" s="15" t="s">
        <v>38</v>
      </c>
      <c r="B136" s="15" t="e">
        <f>B135/B130</f>
        <v>#DIV/0!</v>
      </c>
      <c r="C136" s="15" t="e">
        <f t="shared" ref="C136:V136" si="48">C135/C130</f>
        <v>#DIV/0!</v>
      </c>
      <c r="D136" s="15" t="e">
        <f t="shared" si="48"/>
        <v>#DIV/0!</v>
      </c>
      <c r="E136" s="15" t="e">
        <f t="shared" si="48"/>
        <v>#DIV/0!</v>
      </c>
      <c r="F136" s="15" t="e">
        <f t="shared" si="48"/>
        <v>#DIV/0!</v>
      </c>
      <c r="G136" s="15">
        <f>G135/G130</f>
        <v>0.88888888888888884</v>
      </c>
      <c r="H136" s="15">
        <f t="shared" si="48"/>
        <v>0.88888888888888884</v>
      </c>
      <c r="I136" s="15">
        <f t="shared" si="48"/>
        <v>0.88888888888888895</v>
      </c>
      <c r="J136" s="15">
        <f t="shared" si="48"/>
        <v>0.88888888888888884</v>
      </c>
      <c r="K136" s="15">
        <f t="shared" si="48"/>
        <v>0.88888888888888895</v>
      </c>
      <c r="L136" s="15">
        <f t="shared" si="48"/>
        <v>0.88888888888888884</v>
      </c>
      <c r="M136" s="15">
        <f t="shared" si="48"/>
        <v>0.88888888888888884</v>
      </c>
      <c r="N136" s="15">
        <f t="shared" si="48"/>
        <v>0.88888888888888884</v>
      </c>
      <c r="O136" s="15">
        <f t="shared" si="48"/>
        <v>0.88888888888888895</v>
      </c>
      <c r="P136" s="15">
        <f t="shared" si="48"/>
        <v>0.88888888888888895</v>
      </c>
      <c r="Q136" s="15">
        <f t="shared" si="48"/>
        <v>0.88888888888888895</v>
      </c>
      <c r="R136" s="15">
        <f t="shared" si="48"/>
        <v>0.88888888888888884</v>
      </c>
      <c r="S136" s="15">
        <f t="shared" si="48"/>
        <v>0.88888888888888895</v>
      </c>
      <c r="T136" s="15">
        <f t="shared" si="48"/>
        <v>0.88888888888888895</v>
      </c>
      <c r="U136" s="15">
        <f t="shared" si="48"/>
        <v>0.88888888888888884</v>
      </c>
      <c r="V136" s="15">
        <f t="shared" si="48"/>
        <v>0.88888888888888895</v>
      </c>
    </row>
    <row r="137" spans="1:78" x14ac:dyDescent="0.3">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row>
    <row r="138" spans="1:78" s="20" customFormat="1" x14ac:dyDescent="0.3">
      <c r="A138" s="20" t="s">
        <v>39</v>
      </c>
      <c r="B138" s="20">
        <f>B50+C50+D50+E50</f>
        <v>49785</v>
      </c>
      <c r="C138" s="20">
        <f>F50+G50+H50+I50</f>
        <v>139507</v>
      </c>
      <c r="D138" s="20">
        <f>J50+K50+L50+M50</f>
        <v>195958</v>
      </c>
      <c r="E138" s="20">
        <f>N50+O50+P50+Q50</f>
        <v>248149</v>
      </c>
      <c r="F138" s="20">
        <f>R50+S50+T50+U50</f>
        <v>232366</v>
      </c>
      <c r="G138" s="20">
        <v>0</v>
      </c>
      <c r="H138" s="20">
        <v>0</v>
      </c>
      <c r="I138" s="20">
        <v>0</v>
      </c>
      <c r="J138" s="20">
        <v>0</v>
      </c>
      <c r="K138" s="20">
        <v>0</v>
      </c>
      <c r="L138" s="20">
        <v>0</v>
      </c>
      <c r="M138" s="20">
        <v>0</v>
      </c>
      <c r="N138" s="20">
        <v>0</v>
      </c>
      <c r="O138" s="20">
        <v>0</v>
      </c>
      <c r="P138" s="20">
        <v>0</v>
      </c>
      <c r="Q138" s="20">
        <v>0</v>
      </c>
      <c r="R138" s="20">
        <v>0</v>
      </c>
      <c r="S138" s="20">
        <v>0</v>
      </c>
      <c r="T138" s="20">
        <v>0</v>
      </c>
      <c r="U138" s="20">
        <v>0</v>
      </c>
      <c r="V138" s="20">
        <v>0</v>
      </c>
    </row>
    <row r="139" spans="1:78" x14ac:dyDescent="0.3">
      <c r="A139" t="s">
        <v>134</v>
      </c>
      <c r="B139" s="26" t="s">
        <v>135</v>
      </c>
      <c r="C139" s="26" t="s">
        <v>136</v>
      </c>
      <c r="D139" s="26" t="s">
        <v>136</v>
      </c>
      <c r="E139" s="26" t="s">
        <v>136</v>
      </c>
      <c r="F139" s="26" t="s">
        <v>137</v>
      </c>
      <c r="G139" s="26" t="s">
        <v>138</v>
      </c>
      <c r="H139" s="26" t="s">
        <v>138</v>
      </c>
      <c r="I139" s="26" t="s">
        <v>138</v>
      </c>
      <c r="J139" s="26" t="s">
        <v>138</v>
      </c>
      <c r="K139" s="26" t="s">
        <v>138</v>
      </c>
      <c r="L139" s="26" t="s">
        <v>138</v>
      </c>
      <c r="M139" s="26" t="s">
        <v>138</v>
      </c>
      <c r="N139" s="26" t="s">
        <v>138</v>
      </c>
      <c r="O139" s="26" t="s">
        <v>138</v>
      </c>
      <c r="P139" s="26" t="s">
        <v>138</v>
      </c>
      <c r="Q139" s="26" t="s">
        <v>138</v>
      </c>
      <c r="R139" s="26" t="s">
        <v>138</v>
      </c>
      <c r="S139" s="26" t="s">
        <v>138</v>
      </c>
      <c r="T139" s="26" t="s">
        <v>138</v>
      </c>
      <c r="U139" s="26" t="s">
        <v>138</v>
      </c>
      <c r="V139" s="26" t="s">
        <v>138</v>
      </c>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row>
    <row r="140" spans="1:78" x14ac:dyDescent="0.3">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row>
    <row r="141" spans="1:78" s="9" customFormat="1" x14ac:dyDescent="0.3">
      <c r="A141" s="9" t="s">
        <v>139</v>
      </c>
      <c r="B141" s="9">
        <f>B51+C51+D51+E51</f>
        <v>18065</v>
      </c>
      <c r="C141" s="9">
        <f>F51+G51+H51+I51</f>
        <v>71318</v>
      </c>
      <c r="D141" s="9">
        <f>J51+K51+L51+M51</f>
        <v>135256</v>
      </c>
      <c r="E141" s="9">
        <f>N51+O51+P51+Q51</f>
        <v>102708</v>
      </c>
      <c r="F141" s="9">
        <f>R51+S51+T51+U51</f>
        <v>129620</v>
      </c>
      <c r="G141" s="9">
        <f>G142*G122</f>
        <v>130524372.04629537</v>
      </c>
      <c r="H141" s="9">
        <f t="shared" ref="H141:V141" si="49">H142*H122</f>
        <v>306079652.44856256</v>
      </c>
      <c r="I141" s="9">
        <f t="shared" si="49"/>
        <v>439442929.58686489</v>
      </c>
      <c r="J141" s="9">
        <f t="shared" si="49"/>
        <v>485804158.65827906</v>
      </c>
      <c r="K141" s="9">
        <f t="shared" si="49"/>
        <v>488233179.45157057</v>
      </c>
      <c r="L141" s="9">
        <f t="shared" si="49"/>
        <v>535281104.01690346</v>
      </c>
      <c r="M141" s="9">
        <f t="shared" si="49"/>
        <v>582787301.99840367</v>
      </c>
      <c r="N141" s="9">
        <f t="shared" si="49"/>
        <v>585701238.50839555</v>
      </c>
      <c r="O141" s="9">
        <f t="shared" si="49"/>
        <v>633908955.83177876</v>
      </c>
      <c r="P141" s="9">
        <f t="shared" si="49"/>
        <v>637078500.6109376</v>
      </c>
      <c r="Q141" s="9">
        <f t="shared" si="49"/>
        <v>640263893.11399233</v>
      </c>
      <c r="R141" s="9">
        <f t="shared" si="49"/>
        <v>551541610.78248179</v>
      </c>
      <c r="S141" s="9">
        <f t="shared" si="49"/>
        <v>508107708.93336135</v>
      </c>
      <c r="T141" s="9">
        <f t="shared" si="49"/>
        <v>417803111.57293212</v>
      </c>
      <c r="U141" s="9">
        <f t="shared" si="49"/>
        <v>373237446.33848602</v>
      </c>
      <c r="V141" s="9">
        <f t="shared" si="49"/>
        <v>281327725.17763382</v>
      </c>
    </row>
    <row r="142" spans="1:78" s="15" customFormat="1" x14ac:dyDescent="0.3">
      <c r="A142" s="15" t="s">
        <v>133</v>
      </c>
      <c r="G142" s="15">
        <v>0.25</v>
      </c>
      <c r="H142" s="15">
        <v>0.25</v>
      </c>
      <c r="I142" s="15">
        <v>0.25</v>
      </c>
      <c r="J142" s="15">
        <v>0.25</v>
      </c>
      <c r="K142" s="15">
        <v>0.25</v>
      </c>
      <c r="L142" s="15">
        <v>0.25</v>
      </c>
      <c r="M142" s="15">
        <v>0.25</v>
      </c>
      <c r="N142" s="15">
        <v>0.25</v>
      </c>
      <c r="O142" s="15">
        <v>0.25</v>
      </c>
      <c r="P142" s="15">
        <v>0.25</v>
      </c>
      <c r="Q142" s="15">
        <v>0.25</v>
      </c>
      <c r="R142" s="15">
        <v>0.25</v>
      </c>
      <c r="S142" s="15">
        <v>0.25</v>
      </c>
      <c r="T142" s="15">
        <v>0.25</v>
      </c>
      <c r="U142" s="15">
        <v>0.25</v>
      </c>
      <c r="V142" s="15">
        <v>0.25</v>
      </c>
    </row>
    <row r="143" spans="1:78" x14ac:dyDescent="0.3">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row>
    <row r="144" spans="1:78" s="9" customFormat="1" x14ac:dyDescent="0.3">
      <c r="A144" s="9" t="s">
        <v>140</v>
      </c>
      <c r="B144" s="9">
        <f>B130-B132-B138-B141</f>
        <v>-67850</v>
      </c>
      <c r="C144" s="9">
        <f t="shared" ref="C144:V144" si="50">C130-C132-C138-C141</f>
        <v>-210825</v>
      </c>
      <c r="D144" s="9">
        <f t="shared" si="50"/>
        <v>-331214</v>
      </c>
      <c r="E144" s="9">
        <f t="shared" si="50"/>
        <v>-350857</v>
      </c>
      <c r="F144" s="9">
        <f t="shared" si="50"/>
        <v>-361986</v>
      </c>
      <c r="G144" s="9">
        <f t="shared" si="50"/>
        <v>287153618.50184977</v>
      </c>
      <c r="H144" s="9">
        <f t="shared" si="50"/>
        <v>673375235.38683772</v>
      </c>
      <c r="I144" s="9">
        <f t="shared" si="50"/>
        <v>966774445.09110284</v>
      </c>
      <c r="J144" s="9">
        <f t="shared" si="50"/>
        <v>1068769149.0482138</v>
      </c>
      <c r="K144" s="9">
        <f t="shared" si="50"/>
        <v>1074112994.7934554</v>
      </c>
      <c r="L144" s="9">
        <f t="shared" si="50"/>
        <v>1177618428.8371875</v>
      </c>
      <c r="M144" s="9">
        <f t="shared" si="50"/>
        <v>1282132064.3964882</v>
      </c>
      <c r="N144" s="9">
        <f t="shared" si="50"/>
        <v>1288542724.7184701</v>
      </c>
      <c r="O144" s="9">
        <f t="shared" si="50"/>
        <v>1394599702.8299136</v>
      </c>
      <c r="P144" s="9">
        <f t="shared" si="50"/>
        <v>1401572701.344063</v>
      </c>
      <c r="Q144" s="9">
        <f t="shared" si="50"/>
        <v>1408580564.8507833</v>
      </c>
      <c r="R144" s="9">
        <f t="shared" si="50"/>
        <v>1213391543.7214599</v>
      </c>
      <c r="S144" s="9">
        <f t="shared" si="50"/>
        <v>1117836959.6533952</v>
      </c>
      <c r="T144" s="9">
        <f t="shared" si="50"/>
        <v>919166845.46045077</v>
      </c>
      <c r="U144" s="9">
        <f t="shared" si="50"/>
        <v>821122381.94466925</v>
      </c>
      <c r="V144" s="9">
        <f t="shared" si="50"/>
        <v>618920995.39079452</v>
      </c>
    </row>
    <row r="145" spans="1:78" x14ac:dyDescent="0.3">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row>
    <row r="146" spans="1:78" s="9" customFormat="1" x14ac:dyDescent="0.3">
      <c r="A146" s="9" t="s">
        <v>141</v>
      </c>
      <c r="B146" s="9">
        <f>B147*B122</f>
        <v>0</v>
      </c>
      <c r="C146" s="9">
        <f t="shared" ref="C146:V146" si="51">C147*C122</f>
        <v>0</v>
      </c>
      <c r="D146" s="9">
        <f t="shared" si="51"/>
        <v>0</v>
      </c>
      <c r="E146" s="9">
        <f t="shared" si="51"/>
        <v>0</v>
      </c>
      <c r="F146" s="9">
        <f t="shared" si="51"/>
        <v>0</v>
      </c>
      <c r="G146" s="9">
        <f t="shared" si="51"/>
        <v>15662924.645555444</v>
      </c>
      <c r="H146" s="9">
        <f t="shared" si="51"/>
        <v>36729558.293827504</v>
      </c>
      <c r="I146" s="9">
        <f t="shared" si="51"/>
        <v>52733151.550423786</v>
      </c>
      <c r="J146" s="9">
        <f t="shared" si="51"/>
        <v>58296499.038993485</v>
      </c>
      <c r="K146" s="9">
        <f t="shared" si="51"/>
        <v>58587981.534188464</v>
      </c>
      <c r="L146" s="9">
        <f t="shared" si="51"/>
        <v>64233732.48202841</v>
      </c>
      <c r="M146" s="9">
        <f t="shared" si="51"/>
        <v>69934476.23980844</v>
      </c>
      <c r="N146" s="9">
        <f t="shared" si="51"/>
        <v>70284148.621007457</v>
      </c>
      <c r="O146" s="9">
        <f t="shared" si="51"/>
        <v>76069074.699813455</v>
      </c>
      <c r="P146" s="9">
        <f t="shared" si="51"/>
        <v>76449420.073312506</v>
      </c>
      <c r="Q146" s="9">
        <f t="shared" si="51"/>
        <v>76831667.173679084</v>
      </c>
      <c r="R146" s="9">
        <f t="shared" si="51"/>
        <v>66184993.293897815</v>
      </c>
      <c r="S146" s="9">
        <f t="shared" si="51"/>
        <v>60972925.072003357</v>
      </c>
      <c r="T146" s="9">
        <f t="shared" si="51"/>
        <v>50136373.38875185</v>
      </c>
      <c r="U146" s="9">
        <f t="shared" si="51"/>
        <v>44788493.560618319</v>
      </c>
      <c r="V146" s="9">
        <f t="shared" si="51"/>
        <v>33759327.021316059</v>
      </c>
    </row>
    <row r="147" spans="1:78" s="15" customFormat="1" x14ac:dyDescent="0.3">
      <c r="A147" s="15" t="s">
        <v>133</v>
      </c>
      <c r="B147" s="15">
        <v>0.03</v>
      </c>
      <c r="C147" s="15">
        <v>0.03</v>
      </c>
      <c r="D147" s="15">
        <v>0.03</v>
      </c>
      <c r="E147" s="15">
        <v>0.03</v>
      </c>
      <c r="F147" s="15">
        <v>0.03</v>
      </c>
      <c r="G147" s="15">
        <v>0.03</v>
      </c>
      <c r="H147" s="15">
        <v>0.03</v>
      </c>
      <c r="I147" s="15">
        <v>0.03</v>
      </c>
      <c r="J147" s="15">
        <v>0.03</v>
      </c>
      <c r="K147" s="15">
        <v>0.03</v>
      </c>
      <c r="L147" s="15">
        <v>0.03</v>
      </c>
      <c r="M147" s="15">
        <v>0.03</v>
      </c>
      <c r="N147" s="15">
        <v>0.03</v>
      </c>
      <c r="O147" s="15">
        <v>0.03</v>
      </c>
      <c r="P147" s="15">
        <v>0.03</v>
      </c>
      <c r="Q147" s="15">
        <v>0.03</v>
      </c>
      <c r="R147" s="15">
        <v>0.03</v>
      </c>
      <c r="S147" s="15">
        <v>0.03</v>
      </c>
      <c r="T147" s="15">
        <v>0.03</v>
      </c>
      <c r="U147" s="15">
        <v>0.03</v>
      </c>
      <c r="V147" s="15">
        <v>0.03</v>
      </c>
    </row>
    <row r="148" spans="1:78" x14ac:dyDescent="0.3">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row>
    <row r="149" spans="1:78" s="9" customFormat="1" x14ac:dyDescent="0.3">
      <c r="A149" s="9" t="s">
        <v>142</v>
      </c>
      <c r="B149" s="9">
        <f>MAX(0,B150*B144)</f>
        <v>0</v>
      </c>
      <c r="C149" s="9">
        <f t="shared" ref="C149:V149" si="52">MAX(0,C150*C144)</f>
        <v>0</v>
      </c>
      <c r="D149" s="9">
        <f t="shared" si="52"/>
        <v>0</v>
      </c>
      <c r="E149" s="9">
        <f t="shared" si="52"/>
        <v>0</v>
      </c>
      <c r="F149" s="9">
        <f t="shared" si="52"/>
        <v>0</v>
      </c>
      <c r="G149" s="9">
        <f>MAX(0,G150*G144)</f>
        <v>57430723.700369954</v>
      </c>
      <c r="H149" s="9">
        <f t="shared" si="52"/>
        <v>134675047.07736754</v>
      </c>
      <c r="I149" s="9">
        <f t="shared" si="52"/>
        <v>193354889.01822057</v>
      </c>
      <c r="J149" s="9">
        <f t="shared" si="52"/>
        <v>213753829.80964279</v>
      </c>
      <c r="K149" s="9">
        <f t="shared" si="52"/>
        <v>214822598.95869109</v>
      </c>
      <c r="L149" s="9">
        <f t="shared" si="52"/>
        <v>235523685.76743752</v>
      </c>
      <c r="M149" s="9">
        <f t="shared" si="52"/>
        <v>256426412.87929764</v>
      </c>
      <c r="N149" s="9">
        <f t="shared" si="52"/>
        <v>257708544.94369403</v>
      </c>
      <c r="O149" s="9">
        <f t="shared" si="52"/>
        <v>278919940.56598276</v>
      </c>
      <c r="P149" s="9">
        <f t="shared" si="52"/>
        <v>280314540.2688126</v>
      </c>
      <c r="Q149" s="9">
        <f t="shared" si="52"/>
        <v>281716112.97015667</v>
      </c>
      <c r="R149" s="9">
        <f t="shared" si="52"/>
        <v>242678308.74429199</v>
      </c>
      <c r="S149" s="9">
        <f t="shared" si="52"/>
        <v>223567391.93067905</v>
      </c>
      <c r="T149" s="9">
        <f t="shared" si="52"/>
        <v>183833369.09209016</v>
      </c>
      <c r="U149" s="9">
        <f t="shared" si="52"/>
        <v>164224476.38893387</v>
      </c>
      <c r="V149" s="9">
        <f t="shared" si="52"/>
        <v>123784199.07815892</v>
      </c>
    </row>
    <row r="150" spans="1:78" s="15" customFormat="1" x14ac:dyDescent="0.3">
      <c r="A150" s="15" t="s">
        <v>143</v>
      </c>
      <c r="B150" s="15">
        <v>0.2</v>
      </c>
      <c r="C150" s="15">
        <v>0.2</v>
      </c>
      <c r="D150" s="15">
        <v>0.2</v>
      </c>
      <c r="E150" s="15">
        <v>0.2</v>
      </c>
      <c r="F150" s="15">
        <v>0.2</v>
      </c>
      <c r="G150" s="15">
        <v>0.2</v>
      </c>
      <c r="H150" s="15">
        <v>0.2</v>
      </c>
      <c r="I150" s="15">
        <v>0.2</v>
      </c>
      <c r="J150" s="15">
        <v>0.2</v>
      </c>
      <c r="K150" s="15">
        <v>0.2</v>
      </c>
      <c r="L150" s="15">
        <v>0.2</v>
      </c>
      <c r="M150" s="15">
        <v>0.2</v>
      </c>
      <c r="N150" s="15">
        <v>0.2</v>
      </c>
      <c r="O150" s="15">
        <v>0.2</v>
      </c>
      <c r="P150" s="15">
        <v>0.2</v>
      </c>
      <c r="Q150" s="15">
        <v>0.2</v>
      </c>
      <c r="R150" s="15">
        <v>0.2</v>
      </c>
      <c r="S150" s="15">
        <v>0.2</v>
      </c>
      <c r="T150" s="15">
        <v>0.2</v>
      </c>
      <c r="U150" s="15">
        <v>0.2</v>
      </c>
      <c r="V150" s="15">
        <v>0.2</v>
      </c>
    </row>
    <row r="151" spans="1:78" x14ac:dyDescent="0.3">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row>
    <row r="152" spans="1:78" x14ac:dyDescent="0.3">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row>
    <row r="153" spans="1:78" x14ac:dyDescent="0.3">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row>
    <row r="154" spans="1:78" ht="21" x14ac:dyDescent="0.4">
      <c r="A154" s="29" t="s">
        <v>144</v>
      </c>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c r="AE154" s="30"/>
      <c r="AF154" s="30"/>
      <c r="AG154" s="30"/>
      <c r="AH154" s="30"/>
      <c r="AI154" s="30"/>
      <c r="AJ154" s="30"/>
      <c r="AK154" s="30"/>
      <c r="AL154" s="30"/>
      <c r="AM154" s="30"/>
      <c r="AN154" s="30"/>
      <c r="AO154" s="30"/>
      <c r="AP154" s="30"/>
      <c r="AQ154" s="30"/>
      <c r="AR154" s="30"/>
      <c r="AS154" s="30"/>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30"/>
      <c r="BS154" s="30"/>
      <c r="BT154" s="30"/>
      <c r="BU154" s="30"/>
      <c r="BV154" s="30"/>
      <c r="BW154" s="30"/>
      <c r="BX154" s="30"/>
      <c r="BY154" s="30"/>
      <c r="BZ154" s="30"/>
    </row>
    <row r="155" spans="1:78" x14ac:dyDescent="0.3">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row>
    <row r="156" spans="1:78" s="9" customFormat="1" x14ac:dyDescent="0.3">
      <c r="A156" s="9" t="s">
        <v>140</v>
      </c>
      <c r="B156" s="9">
        <f>B144</f>
        <v>-67850</v>
      </c>
      <c r="C156" s="9">
        <f>C144</f>
        <v>-210825</v>
      </c>
      <c r="D156" s="9">
        <f>D144</f>
        <v>-331214</v>
      </c>
      <c r="E156" s="9">
        <f t="shared" ref="E156:V156" si="53">E144</f>
        <v>-350857</v>
      </c>
      <c r="F156" s="9">
        <f t="shared" si="53"/>
        <v>-361986</v>
      </c>
      <c r="G156" s="9">
        <f t="shared" si="53"/>
        <v>287153618.50184977</v>
      </c>
      <c r="H156" s="9">
        <f t="shared" si="53"/>
        <v>673375235.38683772</v>
      </c>
      <c r="I156" s="9">
        <f t="shared" si="53"/>
        <v>966774445.09110284</v>
      </c>
      <c r="J156" s="9">
        <f t="shared" si="53"/>
        <v>1068769149.0482138</v>
      </c>
      <c r="K156" s="9">
        <f t="shared" si="53"/>
        <v>1074112994.7934554</v>
      </c>
      <c r="L156" s="9">
        <f t="shared" si="53"/>
        <v>1177618428.8371875</v>
      </c>
      <c r="M156" s="9">
        <f t="shared" si="53"/>
        <v>1282132064.3964882</v>
      </c>
      <c r="N156" s="9">
        <f t="shared" si="53"/>
        <v>1288542724.7184701</v>
      </c>
      <c r="O156" s="9">
        <f t="shared" si="53"/>
        <v>1394599702.8299136</v>
      </c>
      <c r="P156" s="9">
        <f t="shared" si="53"/>
        <v>1401572701.344063</v>
      </c>
      <c r="Q156" s="9">
        <f t="shared" si="53"/>
        <v>1408580564.8507833</v>
      </c>
      <c r="R156" s="9">
        <f t="shared" si="53"/>
        <v>1213391543.7214599</v>
      </c>
      <c r="S156" s="9">
        <f t="shared" si="53"/>
        <v>1117836959.6533952</v>
      </c>
      <c r="T156" s="9">
        <f t="shared" si="53"/>
        <v>919166845.46045077</v>
      </c>
      <c r="U156" s="9">
        <f t="shared" si="53"/>
        <v>821122381.94466925</v>
      </c>
      <c r="V156" s="9">
        <f t="shared" si="53"/>
        <v>618920995.39079452</v>
      </c>
    </row>
    <row r="157" spans="1:78" s="9" customFormat="1" x14ac:dyDescent="0.3">
      <c r="A157" s="9" t="s">
        <v>145</v>
      </c>
      <c r="B157" s="9">
        <f>B149</f>
        <v>0</v>
      </c>
      <c r="C157" s="9">
        <f t="shared" ref="C157:E157" si="54">C149</f>
        <v>0</v>
      </c>
      <c r="D157" s="9">
        <f t="shared" si="54"/>
        <v>0</v>
      </c>
      <c r="E157" s="9">
        <f t="shared" si="54"/>
        <v>0</v>
      </c>
      <c r="F157" s="9">
        <f>-F149</f>
        <v>0</v>
      </c>
      <c r="G157" s="9">
        <f t="shared" ref="G157:V157" si="55">-G149</f>
        <v>-57430723.700369954</v>
      </c>
      <c r="H157" s="9">
        <f t="shared" si="55"/>
        <v>-134675047.07736754</v>
      </c>
      <c r="I157" s="9">
        <f t="shared" si="55"/>
        <v>-193354889.01822057</v>
      </c>
      <c r="J157" s="9">
        <f t="shared" si="55"/>
        <v>-213753829.80964279</v>
      </c>
      <c r="K157" s="9">
        <f t="shared" si="55"/>
        <v>-214822598.95869109</v>
      </c>
      <c r="L157" s="9">
        <f t="shared" si="55"/>
        <v>-235523685.76743752</v>
      </c>
      <c r="M157" s="9">
        <f t="shared" si="55"/>
        <v>-256426412.87929764</v>
      </c>
      <c r="N157" s="9">
        <f t="shared" si="55"/>
        <v>-257708544.94369403</v>
      </c>
      <c r="O157" s="9">
        <f t="shared" si="55"/>
        <v>-278919940.56598276</v>
      </c>
      <c r="P157" s="9">
        <f t="shared" si="55"/>
        <v>-280314540.2688126</v>
      </c>
      <c r="Q157" s="9">
        <f t="shared" si="55"/>
        <v>-281716112.97015667</v>
      </c>
      <c r="R157" s="9">
        <f t="shared" si="55"/>
        <v>-242678308.74429199</v>
      </c>
      <c r="S157" s="9">
        <f t="shared" si="55"/>
        <v>-223567391.93067905</v>
      </c>
      <c r="T157" s="9">
        <f t="shared" si="55"/>
        <v>-183833369.09209016</v>
      </c>
      <c r="U157" s="9">
        <f t="shared" si="55"/>
        <v>-164224476.38893387</v>
      </c>
      <c r="V157" s="9">
        <f t="shared" si="55"/>
        <v>-123784199.07815892</v>
      </c>
    </row>
    <row r="158" spans="1:78" s="9" customFormat="1" x14ac:dyDescent="0.3">
      <c r="A158" s="9" t="s">
        <v>146</v>
      </c>
      <c r="B158" s="9">
        <v>-10000000</v>
      </c>
      <c r="C158" s="9">
        <v>-20000000</v>
      </c>
      <c r="D158" s="9">
        <v>-20000000</v>
      </c>
      <c r="E158" s="9">
        <v>-30000000</v>
      </c>
      <c r="F158" s="9">
        <v>0</v>
      </c>
      <c r="G158" s="9">
        <v>0</v>
      </c>
      <c r="H158" s="9">
        <v>0</v>
      </c>
      <c r="I158" s="9">
        <v>0</v>
      </c>
      <c r="J158" s="9">
        <v>0</v>
      </c>
      <c r="K158" s="9">
        <v>0</v>
      </c>
      <c r="L158" s="9">
        <v>0</v>
      </c>
      <c r="M158" s="9">
        <v>0</v>
      </c>
      <c r="N158" s="9">
        <v>0</v>
      </c>
      <c r="O158" s="9">
        <v>0</v>
      </c>
      <c r="P158" s="9">
        <v>0</v>
      </c>
      <c r="Q158" s="9">
        <v>0</v>
      </c>
      <c r="R158" s="9">
        <v>0</v>
      </c>
      <c r="S158" s="9">
        <v>0</v>
      </c>
      <c r="T158" s="9">
        <v>0</v>
      </c>
      <c r="U158" s="9">
        <v>0</v>
      </c>
      <c r="V158" s="9">
        <v>0</v>
      </c>
    </row>
    <row r="159" spans="1:78" s="9" customFormat="1" x14ac:dyDescent="0.3">
      <c r="A159" s="9" t="s">
        <v>147</v>
      </c>
      <c r="B159" s="9">
        <f>B146</f>
        <v>0</v>
      </c>
      <c r="C159" s="9">
        <f t="shared" ref="C159:V159" si="56">C146</f>
        <v>0</v>
      </c>
      <c r="D159" s="9">
        <f t="shared" si="56"/>
        <v>0</v>
      </c>
      <c r="E159" s="9">
        <f t="shared" si="56"/>
        <v>0</v>
      </c>
      <c r="F159" s="9">
        <f t="shared" si="56"/>
        <v>0</v>
      </c>
      <c r="G159" s="9">
        <f t="shared" si="56"/>
        <v>15662924.645555444</v>
      </c>
      <c r="H159" s="9">
        <f t="shared" si="56"/>
        <v>36729558.293827504</v>
      </c>
      <c r="I159" s="9">
        <f t="shared" si="56"/>
        <v>52733151.550423786</v>
      </c>
      <c r="J159" s="9">
        <f t="shared" si="56"/>
        <v>58296499.038993485</v>
      </c>
      <c r="K159" s="9">
        <f t="shared" si="56"/>
        <v>58587981.534188464</v>
      </c>
      <c r="L159" s="9">
        <f t="shared" si="56"/>
        <v>64233732.48202841</v>
      </c>
      <c r="M159" s="9">
        <f t="shared" si="56"/>
        <v>69934476.23980844</v>
      </c>
      <c r="N159" s="9">
        <f t="shared" si="56"/>
        <v>70284148.621007457</v>
      </c>
      <c r="O159" s="9">
        <f t="shared" si="56"/>
        <v>76069074.699813455</v>
      </c>
      <c r="P159" s="9">
        <f t="shared" si="56"/>
        <v>76449420.073312506</v>
      </c>
      <c r="Q159" s="9">
        <f t="shared" si="56"/>
        <v>76831667.173679084</v>
      </c>
      <c r="R159" s="9">
        <f t="shared" si="56"/>
        <v>66184993.293897815</v>
      </c>
      <c r="S159" s="9">
        <f t="shared" si="56"/>
        <v>60972925.072003357</v>
      </c>
      <c r="T159" s="9">
        <f t="shared" si="56"/>
        <v>50136373.38875185</v>
      </c>
      <c r="U159" s="9">
        <f t="shared" si="56"/>
        <v>44788493.560618319</v>
      </c>
      <c r="V159" s="9">
        <f t="shared" si="56"/>
        <v>33759327.021316059</v>
      </c>
    </row>
    <row r="160" spans="1:78" s="9" customFormat="1" x14ac:dyDescent="0.3">
      <c r="A160" s="9" t="s">
        <v>148</v>
      </c>
      <c r="B160" s="9">
        <v>0</v>
      </c>
      <c r="C160" s="9">
        <v>0</v>
      </c>
      <c r="D160" s="9">
        <v>0</v>
      </c>
      <c r="E160" s="9">
        <v>0</v>
      </c>
      <c r="F160" s="9">
        <v>0</v>
      </c>
      <c r="G160" s="9">
        <v>0</v>
      </c>
      <c r="H160" s="9">
        <v>0</v>
      </c>
      <c r="I160" s="9">
        <v>0</v>
      </c>
      <c r="J160" s="9">
        <v>0</v>
      </c>
      <c r="K160" s="9">
        <v>0</v>
      </c>
      <c r="L160" s="9">
        <v>0</v>
      </c>
      <c r="M160" s="9">
        <v>0</v>
      </c>
      <c r="N160" s="9">
        <v>0</v>
      </c>
      <c r="O160" s="9">
        <v>0</v>
      </c>
      <c r="P160" s="9">
        <v>0</v>
      </c>
      <c r="Q160" s="9">
        <v>0</v>
      </c>
      <c r="R160" s="9">
        <v>0</v>
      </c>
      <c r="S160" s="9">
        <v>0</v>
      </c>
      <c r="T160" s="9">
        <v>0</v>
      </c>
      <c r="U160" s="9">
        <v>0</v>
      </c>
      <c r="V160" s="9">
        <v>0</v>
      </c>
    </row>
    <row r="161" spans="1:78" x14ac:dyDescent="0.3">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row>
    <row r="162" spans="1:78" s="9" customFormat="1" x14ac:dyDescent="0.3">
      <c r="A162" s="9" t="s">
        <v>144</v>
      </c>
      <c r="B162" s="9">
        <f>SUM(B156:B160)</f>
        <v>-10067850</v>
      </c>
      <c r="C162" s="9">
        <f t="shared" ref="C162:V162" si="57">SUM(C156:C160)</f>
        <v>-20210825</v>
      </c>
      <c r="D162" s="9">
        <f t="shared" si="57"/>
        <v>-20331214</v>
      </c>
      <c r="E162" s="9">
        <f t="shared" si="57"/>
        <v>-30350857</v>
      </c>
      <c r="F162" s="9">
        <f t="shared" si="57"/>
        <v>-361986</v>
      </c>
      <c r="G162" s="9">
        <f t="shared" si="57"/>
        <v>245385819.44703525</v>
      </c>
      <c r="H162" s="9">
        <f t="shared" si="57"/>
        <v>575429746.60329771</v>
      </c>
      <c r="I162" s="9">
        <f t="shared" si="57"/>
        <v>826152707.62330604</v>
      </c>
      <c r="J162" s="9">
        <f t="shared" si="57"/>
        <v>913311818.27756453</v>
      </c>
      <c r="K162" s="9">
        <f t="shared" si="57"/>
        <v>917878377.36895275</v>
      </c>
      <c r="L162" s="9">
        <f t="shared" si="57"/>
        <v>1006328475.5517784</v>
      </c>
      <c r="M162" s="9">
        <f t="shared" si="57"/>
        <v>1095640127.756999</v>
      </c>
      <c r="N162" s="9">
        <f t="shared" si="57"/>
        <v>1101118328.3957837</v>
      </c>
      <c r="O162" s="9">
        <f t="shared" si="57"/>
        <v>1191748836.9637442</v>
      </c>
      <c r="P162" s="9">
        <f t="shared" si="57"/>
        <v>1197707581.1485629</v>
      </c>
      <c r="Q162" s="9">
        <f t="shared" si="57"/>
        <v>1203696119.0543058</v>
      </c>
      <c r="R162" s="9">
        <f t="shared" si="57"/>
        <v>1036898228.2710657</v>
      </c>
      <c r="S162" s="9">
        <f t="shared" si="57"/>
        <v>955242492.79471946</v>
      </c>
      <c r="T162" s="9">
        <f t="shared" si="57"/>
        <v>785469849.7571125</v>
      </c>
      <c r="U162" s="9">
        <f t="shared" si="57"/>
        <v>701686399.11635363</v>
      </c>
      <c r="V162" s="9">
        <f t="shared" si="57"/>
        <v>528896123.33395165</v>
      </c>
    </row>
    <row r="163" spans="1:78" x14ac:dyDescent="0.3">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row>
    <row r="164" spans="1:78" x14ac:dyDescent="0.3">
      <c r="A164" t="s">
        <v>134</v>
      </c>
      <c r="B164" s="26" t="s">
        <v>135</v>
      </c>
      <c r="C164" s="26" t="s">
        <v>136</v>
      </c>
      <c r="D164" s="26" t="s">
        <v>136</v>
      </c>
      <c r="E164" s="26" t="s">
        <v>136</v>
      </c>
      <c r="F164" s="26" t="s">
        <v>138</v>
      </c>
      <c r="G164" s="26" t="s">
        <v>138</v>
      </c>
      <c r="H164" s="26" t="s">
        <v>138</v>
      </c>
      <c r="I164" s="26" t="s">
        <v>138</v>
      </c>
      <c r="J164" s="26" t="s">
        <v>138</v>
      </c>
      <c r="K164" s="26" t="s">
        <v>138</v>
      </c>
      <c r="L164" s="26" t="s">
        <v>138</v>
      </c>
      <c r="M164" s="26" t="s">
        <v>138</v>
      </c>
      <c r="N164" s="26" t="s">
        <v>138</v>
      </c>
      <c r="O164" s="26" t="s">
        <v>138</v>
      </c>
      <c r="P164" s="26" t="s">
        <v>138</v>
      </c>
      <c r="Q164" s="26" t="s">
        <v>138</v>
      </c>
      <c r="R164" s="26" t="s">
        <v>138</v>
      </c>
      <c r="S164" s="26" t="s">
        <v>138</v>
      </c>
      <c r="T164" s="26" t="s">
        <v>138</v>
      </c>
      <c r="U164" s="26" t="s">
        <v>138</v>
      </c>
      <c r="V164" s="26" t="s">
        <v>138</v>
      </c>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row>
    <row r="165" spans="1:78" s="15" customFormat="1" x14ac:dyDescent="0.3">
      <c r="A165" s="15" t="s">
        <v>149</v>
      </c>
      <c r="B165" s="15">
        <v>0.3</v>
      </c>
      <c r="C165" s="15">
        <v>0.7</v>
      </c>
      <c r="D165" s="15">
        <v>0.7</v>
      </c>
      <c r="E165" s="15">
        <v>0.7</v>
      </c>
      <c r="F165" s="15">
        <v>1</v>
      </c>
      <c r="G165" s="15">
        <v>1</v>
      </c>
      <c r="H165" s="15">
        <v>1</v>
      </c>
      <c r="I165" s="15">
        <v>1</v>
      </c>
      <c r="J165" s="15">
        <v>1</v>
      </c>
      <c r="K165" s="15">
        <v>1</v>
      </c>
      <c r="L165" s="15">
        <v>1</v>
      </c>
      <c r="M165" s="15">
        <v>1</v>
      </c>
      <c r="N165" s="15">
        <v>1</v>
      </c>
      <c r="O165" s="15">
        <v>1</v>
      </c>
      <c r="P165" s="15">
        <v>1</v>
      </c>
      <c r="Q165" s="15">
        <v>1</v>
      </c>
      <c r="R165" s="15">
        <v>1</v>
      </c>
      <c r="S165" s="15">
        <v>1</v>
      </c>
      <c r="T165" s="15">
        <v>1</v>
      </c>
      <c r="U165" s="15">
        <v>1</v>
      </c>
      <c r="V165" s="15">
        <v>1</v>
      </c>
    </row>
    <row r="166" spans="1:78" s="15" customFormat="1" x14ac:dyDescent="0.3">
      <c r="A166" s="15" t="s">
        <v>150</v>
      </c>
      <c r="B166" s="15">
        <v>1</v>
      </c>
      <c r="C166" s="15">
        <f>B165</f>
        <v>0.3</v>
      </c>
      <c r="D166" s="15">
        <f>C166</f>
        <v>0.3</v>
      </c>
      <c r="E166" s="15">
        <f>C166</f>
        <v>0.3</v>
      </c>
      <c r="F166" s="15">
        <f>E166*E165</f>
        <v>0.21</v>
      </c>
      <c r="G166" s="15">
        <f t="shared" ref="G166:S166" si="58">F166*F165</f>
        <v>0.21</v>
      </c>
      <c r="H166" s="15">
        <f>G166*G165</f>
        <v>0.21</v>
      </c>
      <c r="I166" s="15">
        <f>H166*H165</f>
        <v>0.21</v>
      </c>
      <c r="J166" s="15">
        <f t="shared" si="58"/>
        <v>0.21</v>
      </c>
      <c r="K166" s="15">
        <f t="shared" si="58"/>
        <v>0.21</v>
      </c>
      <c r="L166" s="15">
        <f t="shared" si="58"/>
        <v>0.21</v>
      </c>
      <c r="M166" s="15">
        <f t="shared" si="58"/>
        <v>0.21</v>
      </c>
      <c r="N166" s="15">
        <f t="shared" si="58"/>
        <v>0.21</v>
      </c>
      <c r="O166" s="15">
        <f t="shared" si="58"/>
        <v>0.21</v>
      </c>
      <c r="P166" s="15">
        <f t="shared" si="58"/>
        <v>0.21</v>
      </c>
      <c r="Q166" s="15">
        <f t="shared" si="58"/>
        <v>0.21</v>
      </c>
      <c r="R166" s="15">
        <f t="shared" si="58"/>
        <v>0.21</v>
      </c>
      <c r="S166" s="15">
        <f t="shared" si="58"/>
        <v>0.21</v>
      </c>
      <c r="T166" s="15">
        <f t="shared" ref="T166" si="59">S166*S165</f>
        <v>0.21</v>
      </c>
      <c r="U166" s="15">
        <f t="shared" ref="U166" si="60">T166*T165</f>
        <v>0.21</v>
      </c>
      <c r="V166" s="15">
        <f t="shared" ref="V166" si="61">U166*U165</f>
        <v>0.21</v>
      </c>
    </row>
    <row r="167" spans="1:78" s="9" customFormat="1" x14ac:dyDescent="0.3">
      <c r="A167" s="9" t="s">
        <v>151</v>
      </c>
      <c r="B167" s="9">
        <f t="shared" ref="B167:S167" si="62">B166*B162</f>
        <v>-10067850</v>
      </c>
      <c r="C167" s="9">
        <f t="shared" si="62"/>
        <v>-6063247.5</v>
      </c>
      <c r="D167" s="9">
        <f t="shared" si="62"/>
        <v>-6099364.2000000002</v>
      </c>
      <c r="E167" s="9">
        <f t="shared" si="62"/>
        <v>-9105257.0999999996</v>
      </c>
      <c r="F167" s="9">
        <f t="shared" si="62"/>
        <v>-76017.06</v>
      </c>
      <c r="G167" s="9">
        <f t="shared" si="62"/>
        <v>51531022.0838774</v>
      </c>
      <c r="H167" s="9">
        <f t="shared" si="62"/>
        <v>120840246.78669252</v>
      </c>
      <c r="I167" s="9">
        <f t="shared" si="62"/>
        <v>173492068.60089427</v>
      </c>
      <c r="J167" s="9">
        <f t="shared" si="62"/>
        <v>191795481.83828855</v>
      </c>
      <c r="K167" s="9">
        <f t="shared" si="62"/>
        <v>192754459.24748006</v>
      </c>
      <c r="L167" s="9">
        <f t="shared" si="62"/>
        <v>211328979.86587346</v>
      </c>
      <c r="M167" s="9">
        <f t="shared" si="62"/>
        <v>230084426.82896978</v>
      </c>
      <c r="N167" s="9">
        <f t="shared" si="62"/>
        <v>231234848.96311456</v>
      </c>
      <c r="O167" s="9">
        <f t="shared" si="62"/>
        <v>250267255.76238626</v>
      </c>
      <c r="P167" s="9">
        <f t="shared" si="62"/>
        <v>251518592.04119819</v>
      </c>
      <c r="Q167" s="9">
        <f t="shared" si="62"/>
        <v>252776185.0014042</v>
      </c>
      <c r="R167" s="9">
        <f t="shared" si="62"/>
        <v>217748627.9369238</v>
      </c>
      <c r="S167" s="9">
        <f t="shared" si="62"/>
        <v>200600923.48689109</v>
      </c>
      <c r="T167" s="9">
        <f t="shared" ref="T167:V167" si="63">T166*T162</f>
        <v>164948668.44899362</v>
      </c>
      <c r="U167" s="9">
        <f t="shared" si="63"/>
        <v>147354143.81443426</v>
      </c>
      <c r="V167" s="9">
        <f t="shared" si="63"/>
        <v>111068185.90012984</v>
      </c>
    </row>
    <row r="168" spans="1:78" x14ac:dyDescent="0.3">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row>
    <row r="169" spans="1:78" s="9" customFormat="1" x14ac:dyDescent="0.3">
      <c r="A169" s="9" t="s">
        <v>152</v>
      </c>
      <c r="B169" s="9">
        <v>1</v>
      </c>
      <c r="C169" s="9">
        <f>B169+1</f>
        <v>2</v>
      </c>
      <c r="D169" s="9">
        <f t="shared" ref="D169:S169" si="64">C169+1</f>
        <v>3</v>
      </c>
      <c r="E169" s="9">
        <f t="shared" si="64"/>
        <v>4</v>
      </c>
      <c r="F169" s="9">
        <f t="shared" si="64"/>
        <v>5</v>
      </c>
      <c r="G169" s="9">
        <f t="shared" si="64"/>
        <v>6</v>
      </c>
      <c r="H169" s="9">
        <f t="shared" si="64"/>
        <v>7</v>
      </c>
      <c r="I169" s="9">
        <f t="shared" si="64"/>
        <v>8</v>
      </c>
      <c r="J169" s="9">
        <f t="shared" si="64"/>
        <v>9</v>
      </c>
      <c r="K169" s="9">
        <f t="shared" si="64"/>
        <v>10</v>
      </c>
      <c r="L169" s="9">
        <f t="shared" si="64"/>
        <v>11</v>
      </c>
      <c r="M169" s="9">
        <f t="shared" si="64"/>
        <v>12</v>
      </c>
      <c r="N169" s="9">
        <f t="shared" si="64"/>
        <v>13</v>
      </c>
      <c r="O169" s="9">
        <f t="shared" si="64"/>
        <v>14</v>
      </c>
      <c r="P169" s="9">
        <f t="shared" si="64"/>
        <v>15</v>
      </c>
      <c r="Q169" s="9">
        <f t="shared" si="64"/>
        <v>16</v>
      </c>
      <c r="R169" s="9">
        <f t="shared" si="64"/>
        <v>17</v>
      </c>
      <c r="S169" s="9">
        <f t="shared" si="64"/>
        <v>18</v>
      </c>
      <c r="T169" s="9">
        <f t="shared" ref="T169" si="65">S169+1</f>
        <v>19</v>
      </c>
      <c r="U169" s="9">
        <f t="shared" ref="U169" si="66">T169+1</f>
        <v>20</v>
      </c>
      <c r="V169" s="9">
        <f t="shared" ref="V169" si="67">U169+1</f>
        <v>21</v>
      </c>
    </row>
    <row r="170" spans="1:78" s="15" customFormat="1" x14ac:dyDescent="0.3">
      <c r="A170" s="15" t="s">
        <v>153</v>
      </c>
      <c r="B170" s="15">
        <v>0.12</v>
      </c>
      <c r="C170" s="15">
        <v>0.12</v>
      </c>
      <c r="D170" s="15">
        <v>0.12</v>
      </c>
      <c r="E170" s="15">
        <v>0.12</v>
      </c>
      <c r="F170" s="15">
        <v>0.12</v>
      </c>
      <c r="G170" s="15">
        <v>0.12</v>
      </c>
      <c r="H170" s="15">
        <v>0.12</v>
      </c>
      <c r="I170" s="15">
        <v>0.12</v>
      </c>
      <c r="J170" s="15">
        <v>0.12</v>
      </c>
      <c r="K170" s="15">
        <v>0.12</v>
      </c>
      <c r="L170" s="15">
        <v>0.12</v>
      </c>
      <c r="M170" s="15">
        <v>0.12</v>
      </c>
      <c r="N170" s="15">
        <v>0.12</v>
      </c>
      <c r="O170" s="15">
        <v>0.12</v>
      </c>
      <c r="P170" s="15">
        <v>0.12</v>
      </c>
      <c r="Q170" s="15">
        <v>0.12</v>
      </c>
      <c r="R170" s="15">
        <v>0.12</v>
      </c>
      <c r="S170" s="15">
        <v>0.12</v>
      </c>
      <c r="T170" s="15">
        <v>0.12</v>
      </c>
      <c r="U170" s="15">
        <v>0.12</v>
      </c>
      <c r="V170" s="15">
        <v>0.12</v>
      </c>
    </row>
    <row r="171" spans="1:78" x14ac:dyDescent="0.3">
      <c r="A171" t="s">
        <v>154</v>
      </c>
      <c r="B171" s="26">
        <f>1/(1+B170)^B169</f>
        <v>0.89285714285714279</v>
      </c>
      <c r="C171" s="26">
        <f t="shared" ref="C171:V171" si="68">1/(1+C170)^C169</f>
        <v>0.79719387755102034</v>
      </c>
      <c r="D171" s="26">
        <f t="shared" si="68"/>
        <v>0.71178024781341087</v>
      </c>
      <c r="E171" s="26">
        <f t="shared" si="68"/>
        <v>0.63551807840483121</v>
      </c>
      <c r="F171" s="26">
        <f t="shared" si="68"/>
        <v>0.56742685571859919</v>
      </c>
      <c r="G171" s="26">
        <f t="shared" si="68"/>
        <v>0.50663112117732068</v>
      </c>
      <c r="H171" s="26">
        <f t="shared" si="68"/>
        <v>0.45234921533689343</v>
      </c>
      <c r="I171" s="26">
        <f t="shared" si="68"/>
        <v>0.4038832279793691</v>
      </c>
      <c r="J171" s="26">
        <f t="shared" si="68"/>
        <v>0.36061002498157957</v>
      </c>
      <c r="K171" s="26">
        <f t="shared" si="68"/>
        <v>0.32197323659069599</v>
      </c>
      <c r="L171" s="26">
        <f t="shared" si="68"/>
        <v>0.28747610409883567</v>
      </c>
      <c r="M171" s="26">
        <f t="shared" si="68"/>
        <v>0.25667509294538904</v>
      </c>
      <c r="N171" s="26">
        <f t="shared" si="68"/>
        <v>0.22917419012981158</v>
      </c>
      <c r="O171" s="26">
        <f t="shared" si="68"/>
        <v>0.20461981261590317</v>
      </c>
      <c r="P171" s="26">
        <f t="shared" si="68"/>
        <v>0.18269626126419927</v>
      </c>
      <c r="Q171" s="26">
        <f t="shared" si="68"/>
        <v>0.16312166184303503</v>
      </c>
      <c r="R171" s="26">
        <f>1/(1+R170)^R169</f>
        <v>0.14564434093128129</v>
      </c>
      <c r="S171" s="26">
        <f t="shared" si="68"/>
        <v>0.13003959011721541</v>
      </c>
      <c r="T171" s="26">
        <f t="shared" si="68"/>
        <v>0.1161067768903709</v>
      </c>
      <c r="U171" s="26">
        <f t="shared" si="68"/>
        <v>0.1036667650806883</v>
      </c>
      <c r="V171" s="26">
        <f t="shared" si="68"/>
        <v>9.2559611679185971E-2</v>
      </c>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row>
    <row r="172" spans="1:78" x14ac:dyDescent="0.3">
      <c r="A172" t="s">
        <v>155</v>
      </c>
      <c r="B172" s="26">
        <f>B167*B171</f>
        <v>-8989151.7857142854</v>
      </c>
      <c r="C172" s="26">
        <f t="shared" ref="C172:V172" si="69">C167*C171</f>
        <v>-4833583.7850765297</v>
      </c>
      <c r="D172" s="26">
        <f t="shared" si="69"/>
        <v>-4341406.9617802463</v>
      </c>
      <c r="E172" s="26">
        <f t="shared" si="69"/>
        <v>-5786555.4955739463</v>
      </c>
      <c r="F172" s="26">
        <f t="shared" si="69"/>
        <v>-43134.121336772099</v>
      </c>
      <c r="G172" s="26">
        <f t="shared" si="69"/>
        <v>26107219.493768077</v>
      </c>
      <c r="H172" s="26">
        <f t="shared" si="69"/>
        <v>54661990.815076917</v>
      </c>
      <c r="I172" s="26">
        <f t="shared" si="69"/>
        <v>70070536.695347324</v>
      </c>
      <c r="J172" s="26">
        <f t="shared" si="69"/>
        <v>69163373.49705933</v>
      </c>
      <c r="K172" s="26">
        <f t="shared" si="69"/>
        <v>62061777.111200564</v>
      </c>
      <c r="L172" s="26">
        <f t="shared" si="69"/>
        <v>60752031.815022588</v>
      </c>
      <c r="M172" s="26">
        <f t="shared" si="69"/>
        <v>59056941.641612381</v>
      </c>
      <c r="N172" s="26">
        <f t="shared" si="69"/>
        <v>52993059.240911081</v>
      </c>
      <c r="O172" s="26">
        <f t="shared" si="69"/>
        <v>51209638.977995791</v>
      </c>
      <c r="P172" s="26">
        <f t="shared" si="69"/>
        <v>45951506.404362299</v>
      </c>
      <c r="Q172" s="26">
        <f t="shared" si="69"/>
        <v>41233271.371771522</v>
      </c>
      <c r="R172" s="26">
        <f t="shared" si="69"/>
        <v>31713855.404564049</v>
      </c>
      <c r="S172" s="26">
        <f t="shared" si="69"/>
        <v>26086061.867370207</v>
      </c>
      <c r="T172" s="26">
        <f t="shared" si="69"/>
        <v>19151658.245971065</v>
      </c>
      <c r="U172" s="26">
        <f t="shared" si="69"/>
        <v>15275727.410476916</v>
      </c>
      <c r="V172" s="26">
        <f t="shared" si="69"/>
        <v>10280428.156827657</v>
      </c>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row>
    <row r="173" spans="1:78" x14ac:dyDescent="0.3">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row>
    <row r="174" spans="1:78" x14ac:dyDescent="0.3">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row>
    <row r="175" spans="1:78" x14ac:dyDescent="0.3">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row>
    <row r="176" spans="1:78" ht="21" x14ac:dyDescent="0.4">
      <c r="A176" s="29" t="s">
        <v>156</v>
      </c>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row>
    <row r="177" spans="1:78" x14ac:dyDescent="0.3">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row>
    <row r="178" spans="1:78" s="9" customFormat="1" x14ac:dyDescent="0.3">
      <c r="A178" s="9" t="s">
        <v>157</v>
      </c>
      <c r="B178" s="9">
        <f>SUM(E172:V172)</f>
        <v>689939388.53242719</v>
      </c>
    </row>
    <row r="179" spans="1:78" s="9" customFormat="1" x14ac:dyDescent="0.3">
      <c r="A179" s="9" t="s">
        <v>158</v>
      </c>
      <c r="B179" s="9">
        <v>0</v>
      </c>
    </row>
    <row r="180" spans="1:78" x14ac:dyDescent="0.3">
      <c r="A180" t="s">
        <v>159</v>
      </c>
      <c r="B180" s="9">
        <v>0</v>
      </c>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row>
    <row r="181" spans="1:78" x14ac:dyDescent="0.3">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row>
    <row r="182" spans="1:78" s="9" customFormat="1" x14ac:dyDescent="0.3">
      <c r="A182" s="9" t="s">
        <v>160</v>
      </c>
      <c r="B182" s="9">
        <f>SUM(B178:B180)</f>
        <v>689939388.53242719</v>
      </c>
    </row>
    <row r="183" spans="1:78" s="9" customFormat="1" x14ac:dyDescent="0.3">
      <c r="A183" s="9" t="s">
        <v>161</v>
      </c>
      <c r="B183" s="9">
        <v>50000000</v>
      </c>
    </row>
    <row r="184" spans="1:78" s="9" customFormat="1" x14ac:dyDescent="0.3">
      <c r="A184" s="9" t="s">
        <v>162</v>
      </c>
      <c r="B184" s="9">
        <f>B182+B183</f>
        <v>739939388.53242719</v>
      </c>
    </row>
    <row r="185" spans="1:78" s="9" customFormat="1" x14ac:dyDescent="0.3">
      <c r="A185" s="9" t="s">
        <v>163</v>
      </c>
      <c r="B185" s="9">
        <v>673952278</v>
      </c>
    </row>
    <row r="186" spans="1:78" ht="17.399999999999999" x14ac:dyDescent="0.35">
      <c r="A186" s="31" t="s">
        <v>164</v>
      </c>
      <c r="B186" s="33">
        <f>B184/B185</f>
        <v>1.0979106573068476</v>
      </c>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A31BE-E2DC-4EE1-816F-5E2EE7A87D98}">
  <dimension ref="A1:Q275"/>
  <sheetViews>
    <sheetView tabSelected="1" workbookViewId="0">
      <selection activeCell="E12" sqref="E12"/>
    </sheetView>
  </sheetViews>
  <sheetFormatPr defaultRowHeight="16.8" x14ac:dyDescent="0.3"/>
  <sheetData>
    <row r="1" spans="1:3" x14ac:dyDescent="0.3">
      <c r="A1" t="s">
        <v>0</v>
      </c>
    </row>
    <row r="2" spans="1:3" x14ac:dyDescent="0.3">
      <c r="B2" t="s">
        <v>165</v>
      </c>
      <c r="C2" t="s">
        <v>9</v>
      </c>
    </row>
    <row r="3" spans="1:3" x14ac:dyDescent="0.3">
      <c r="B3" t="s">
        <v>166</v>
      </c>
      <c r="C3" t="s">
        <v>167</v>
      </c>
    </row>
    <row r="4" spans="1:3" ht="17.399999999999999" x14ac:dyDescent="0.35">
      <c r="B4" t="s">
        <v>4</v>
      </c>
      <c r="C4" t="s">
        <v>168</v>
      </c>
    </row>
    <row r="5" spans="1:3" x14ac:dyDescent="0.3">
      <c r="B5" t="s">
        <v>3</v>
      </c>
      <c r="C5" t="s">
        <v>169</v>
      </c>
    </row>
    <row r="6" spans="1:3" x14ac:dyDescent="0.3">
      <c r="B6" t="s">
        <v>6</v>
      </c>
      <c r="C6" t="s">
        <v>170</v>
      </c>
    </row>
    <row r="7" spans="1:3" x14ac:dyDescent="0.3">
      <c r="B7" t="s">
        <v>171</v>
      </c>
      <c r="C7" t="s">
        <v>172</v>
      </c>
    </row>
    <row r="8" spans="1:3" x14ac:dyDescent="0.3">
      <c r="B8" t="s">
        <v>173</v>
      </c>
    </row>
    <row r="9" spans="1:3" x14ac:dyDescent="0.3">
      <c r="B9" t="s">
        <v>5</v>
      </c>
    </row>
    <row r="10" spans="1:3" x14ac:dyDescent="0.3">
      <c r="B10" t="s">
        <v>174</v>
      </c>
      <c r="C10" t="s">
        <v>175</v>
      </c>
    </row>
    <row r="11" spans="1:3" x14ac:dyDescent="0.3">
      <c r="B11" t="s">
        <v>176</v>
      </c>
      <c r="C11" t="s">
        <v>175</v>
      </c>
    </row>
    <row r="12" spans="1:3" x14ac:dyDescent="0.3">
      <c r="B12" s="24" t="s">
        <v>177</v>
      </c>
    </row>
    <row r="15" spans="1:3" x14ac:dyDescent="0.3">
      <c r="A15" t="s">
        <v>179</v>
      </c>
      <c r="B15" s="10" t="s">
        <v>180</v>
      </c>
    </row>
    <row r="16" spans="1:3" x14ac:dyDescent="0.3">
      <c r="B16" t="s">
        <v>181</v>
      </c>
    </row>
    <row r="17" spans="1:9" x14ac:dyDescent="0.3">
      <c r="B17" t="s">
        <v>182</v>
      </c>
    </row>
    <row r="18" spans="1:9" x14ac:dyDescent="0.3">
      <c r="B18" t="s">
        <v>183</v>
      </c>
    </row>
    <row r="19" spans="1:9" x14ac:dyDescent="0.3">
      <c r="B19" t="s">
        <v>184</v>
      </c>
    </row>
    <row r="20" spans="1:9" x14ac:dyDescent="0.3">
      <c r="B20" t="s">
        <v>185</v>
      </c>
    </row>
    <row r="21" spans="1:9" x14ac:dyDescent="0.3">
      <c r="B21" t="s">
        <v>186</v>
      </c>
    </row>
    <row r="22" spans="1:9" x14ac:dyDescent="0.3">
      <c r="B22" t="s">
        <v>187</v>
      </c>
    </row>
    <row r="27" spans="1:9" ht="17.399999999999999" x14ac:dyDescent="0.35">
      <c r="A27" s="22" t="s">
        <v>188</v>
      </c>
    </row>
    <row r="30" spans="1:9" x14ac:dyDescent="0.3">
      <c r="B30" s="24" t="s">
        <v>458</v>
      </c>
    </row>
    <row r="31" spans="1:9" x14ac:dyDescent="0.3">
      <c r="A31" s="28" t="s">
        <v>189</v>
      </c>
      <c r="B31" s="10" t="s">
        <v>190</v>
      </c>
      <c r="C31" s="10" t="s">
        <v>191</v>
      </c>
    </row>
    <row r="32" spans="1:9" x14ac:dyDescent="0.3">
      <c r="A32" s="10" t="s">
        <v>192</v>
      </c>
      <c r="B32" t="s">
        <v>193</v>
      </c>
      <c r="C32">
        <v>190</v>
      </c>
      <c r="I32" s="27" t="s">
        <v>194</v>
      </c>
    </row>
    <row r="33" spans="2:9" x14ac:dyDescent="0.3">
      <c r="B33" t="s">
        <v>195</v>
      </c>
      <c r="C33">
        <v>2017</v>
      </c>
      <c r="I33" t="s">
        <v>196</v>
      </c>
    </row>
    <row r="34" spans="2:9" x14ac:dyDescent="0.3">
      <c r="B34" t="s">
        <v>197</v>
      </c>
      <c r="C34" t="s">
        <v>198</v>
      </c>
      <c r="I34" t="s">
        <v>199</v>
      </c>
    </row>
    <row r="35" spans="2:9" x14ac:dyDescent="0.3">
      <c r="C35" t="s">
        <v>200</v>
      </c>
    </row>
    <row r="36" spans="2:9" x14ac:dyDescent="0.3">
      <c r="C36" t="s">
        <v>201</v>
      </c>
    </row>
    <row r="37" spans="2:9" x14ac:dyDescent="0.3">
      <c r="C37" t="s">
        <v>202</v>
      </c>
    </row>
    <row r="38" spans="2:9" x14ac:dyDescent="0.3">
      <c r="C38" t="s">
        <v>203</v>
      </c>
    </row>
    <row r="39" spans="2:9" x14ac:dyDescent="0.3">
      <c r="C39" t="s">
        <v>204</v>
      </c>
    </row>
    <row r="40" spans="2:9" x14ac:dyDescent="0.3">
      <c r="B40" t="s">
        <v>205</v>
      </c>
      <c r="C40" t="s">
        <v>206</v>
      </c>
    </row>
    <row r="41" spans="2:9" x14ac:dyDescent="0.3">
      <c r="C41" t="s">
        <v>207</v>
      </c>
    </row>
    <row r="42" spans="2:9" x14ac:dyDescent="0.3">
      <c r="C42" t="s">
        <v>208</v>
      </c>
    </row>
    <row r="43" spans="2:9" x14ac:dyDescent="0.3">
      <c r="B43" t="s">
        <v>209</v>
      </c>
      <c r="C43" t="s">
        <v>210</v>
      </c>
    </row>
    <row r="44" spans="2:9" x14ac:dyDescent="0.3">
      <c r="B44" t="s">
        <v>211</v>
      </c>
      <c r="C44" t="s">
        <v>212</v>
      </c>
    </row>
    <row r="45" spans="2:9" x14ac:dyDescent="0.3">
      <c r="C45" t="s">
        <v>213</v>
      </c>
    </row>
    <row r="46" spans="2:9" x14ac:dyDescent="0.3">
      <c r="C46" t="s">
        <v>202</v>
      </c>
    </row>
    <row r="47" spans="2:9" x14ac:dyDescent="0.3">
      <c r="C47" t="s">
        <v>203</v>
      </c>
    </row>
    <row r="48" spans="2:9" x14ac:dyDescent="0.3">
      <c r="C48" t="s">
        <v>214</v>
      </c>
    </row>
    <row r="49" spans="2:3" x14ac:dyDescent="0.3">
      <c r="C49" t="s">
        <v>215</v>
      </c>
    </row>
    <row r="50" spans="2:3" x14ac:dyDescent="0.3">
      <c r="C50" t="s">
        <v>216</v>
      </c>
    </row>
    <row r="51" spans="2:3" x14ac:dyDescent="0.3">
      <c r="C51" t="s">
        <v>202</v>
      </c>
    </row>
    <row r="52" spans="2:3" x14ac:dyDescent="0.3">
      <c r="C52" t="s">
        <v>203</v>
      </c>
    </row>
    <row r="53" spans="2:3" x14ac:dyDescent="0.3">
      <c r="B53" t="s">
        <v>217</v>
      </c>
      <c r="C53" t="s">
        <v>218</v>
      </c>
    </row>
    <row r="54" spans="2:3" x14ac:dyDescent="0.3">
      <c r="C54" t="s">
        <v>219</v>
      </c>
    </row>
    <row r="55" spans="2:3" x14ac:dyDescent="0.3">
      <c r="B55" t="s">
        <v>220</v>
      </c>
      <c r="C55" t="s">
        <v>221</v>
      </c>
    </row>
    <row r="56" spans="2:3" x14ac:dyDescent="0.3">
      <c r="B56" t="s">
        <v>222</v>
      </c>
      <c r="C56" t="s">
        <v>223</v>
      </c>
    </row>
    <row r="57" spans="2:3" x14ac:dyDescent="0.3">
      <c r="B57" t="s">
        <v>224</v>
      </c>
      <c r="C57" s="10" t="s">
        <v>192</v>
      </c>
    </row>
    <row r="58" spans="2:3" x14ac:dyDescent="0.3">
      <c r="B58" t="s">
        <v>225</v>
      </c>
      <c r="C58" t="s">
        <v>226</v>
      </c>
    </row>
    <row r="59" spans="2:3" x14ac:dyDescent="0.3">
      <c r="C59" t="s">
        <v>227</v>
      </c>
    </row>
    <row r="60" spans="2:3" x14ac:dyDescent="0.3">
      <c r="B60" t="s">
        <v>228</v>
      </c>
    </row>
    <row r="107" spans="1:9" x14ac:dyDescent="0.3">
      <c r="A107" s="28" t="s">
        <v>229</v>
      </c>
      <c r="B107" s="10" t="s">
        <v>190</v>
      </c>
    </row>
    <row r="108" spans="1:9" x14ac:dyDescent="0.3">
      <c r="A108" s="10" t="s">
        <v>192</v>
      </c>
      <c r="B108" t="s">
        <v>193</v>
      </c>
      <c r="C108">
        <v>190</v>
      </c>
    </row>
    <row r="109" spans="1:9" x14ac:dyDescent="0.3">
      <c r="B109" t="s">
        <v>195</v>
      </c>
      <c r="C109">
        <v>2017</v>
      </c>
      <c r="I109" t="s">
        <v>199</v>
      </c>
    </row>
    <row r="110" spans="1:9" ht="17.399999999999999" x14ac:dyDescent="0.35">
      <c r="B110" t="s">
        <v>197</v>
      </c>
      <c r="C110" t="s">
        <v>230</v>
      </c>
    </row>
    <row r="111" spans="1:9" x14ac:dyDescent="0.3">
      <c r="C111" t="s">
        <v>231</v>
      </c>
    </row>
    <row r="112" spans="1:9" x14ac:dyDescent="0.3">
      <c r="C112" t="s">
        <v>232</v>
      </c>
    </row>
    <row r="113" spans="2:17" x14ac:dyDescent="0.3">
      <c r="B113" t="s">
        <v>205</v>
      </c>
      <c r="C113" t="s">
        <v>206</v>
      </c>
    </row>
    <row r="114" spans="2:17" x14ac:dyDescent="0.3">
      <c r="C114" t="s">
        <v>207</v>
      </c>
    </row>
    <row r="115" spans="2:17" x14ac:dyDescent="0.3">
      <c r="C115" t="s">
        <v>208</v>
      </c>
    </row>
    <row r="116" spans="2:17" x14ac:dyDescent="0.3">
      <c r="B116" t="s">
        <v>209</v>
      </c>
      <c r="C116" t="s">
        <v>210</v>
      </c>
    </row>
    <row r="117" spans="2:17" x14ac:dyDescent="0.3">
      <c r="B117" t="s">
        <v>211</v>
      </c>
      <c r="C117" t="s">
        <v>233</v>
      </c>
    </row>
    <row r="118" spans="2:17" x14ac:dyDescent="0.3">
      <c r="C118" t="s">
        <v>234</v>
      </c>
    </row>
    <row r="119" spans="2:17" x14ac:dyDescent="0.3">
      <c r="C119" t="s">
        <v>235</v>
      </c>
    </row>
    <row r="120" spans="2:17" x14ac:dyDescent="0.3">
      <c r="C120" t="s">
        <v>236</v>
      </c>
    </row>
    <row r="121" spans="2:17" x14ac:dyDescent="0.3">
      <c r="B121" t="s">
        <v>217</v>
      </c>
      <c r="C121" t="s">
        <v>237</v>
      </c>
    </row>
    <row r="122" spans="2:17" x14ac:dyDescent="0.3">
      <c r="B122" t="s">
        <v>220</v>
      </c>
      <c r="C122" t="s">
        <v>238</v>
      </c>
    </row>
    <row r="123" spans="2:17" x14ac:dyDescent="0.3">
      <c r="B123" t="s">
        <v>222</v>
      </c>
      <c r="C123" t="s">
        <v>239</v>
      </c>
    </row>
    <row r="124" spans="2:17" x14ac:dyDescent="0.3">
      <c r="B124" t="s">
        <v>224</v>
      </c>
      <c r="C124" t="s">
        <v>192</v>
      </c>
    </row>
    <row r="125" spans="2:17" x14ac:dyDescent="0.3">
      <c r="B125" t="s">
        <v>225</v>
      </c>
      <c r="C125" t="s">
        <v>240</v>
      </c>
      <c r="Q125" t="s">
        <v>241</v>
      </c>
    </row>
    <row r="126" spans="2:17" x14ac:dyDescent="0.3">
      <c r="C126" t="s">
        <v>242</v>
      </c>
    </row>
    <row r="127" spans="2:17" x14ac:dyDescent="0.3">
      <c r="C127" t="s">
        <v>243</v>
      </c>
    </row>
    <row r="128" spans="2:17" x14ac:dyDescent="0.3">
      <c r="B128" t="s">
        <v>228</v>
      </c>
    </row>
    <row r="140" spans="12:12" x14ac:dyDescent="0.3">
      <c r="L140" s="27" t="s">
        <v>244</v>
      </c>
    </row>
    <row r="141" spans="12:12" x14ac:dyDescent="0.3">
      <c r="L141" s="23" t="s">
        <v>245</v>
      </c>
    </row>
    <row r="142" spans="12:12" x14ac:dyDescent="0.3">
      <c r="L142" s="40" t="s">
        <v>246</v>
      </c>
    </row>
    <row r="143" spans="12:12" x14ac:dyDescent="0.3">
      <c r="L143" s="40" t="s">
        <v>247</v>
      </c>
    </row>
    <row r="145" spans="12:12" x14ac:dyDescent="0.3">
      <c r="L145" t="s">
        <v>248</v>
      </c>
    </row>
    <row r="146" spans="12:12" x14ac:dyDescent="0.3">
      <c r="L146" s="27" t="s">
        <v>249</v>
      </c>
    </row>
    <row r="147" spans="12:12" x14ac:dyDescent="0.3">
      <c r="L147" t="s">
        <v>250</v>
      </c>
    </row>
    <row r="148" spans="12:12" x14ac:dyDescent="0.3">
      <c r="L148" s="23" t="s">
        <v>251</v>
      </c>
    </row>
    <row r="151" spans="12:12" x14ac:dyDescent="0.3">
      <c r="L151" s="27" t="s">
        <v>252</v>
      </c>
    </row>
    <row r="152" spans="12:12" x14ac:dyDescent="0.3">
      <c r="L152" t="s">
        <v>253</v>
      </c>
    </row>
    <row r="153" spans="12:12" x14ac:dyDescent="0.3">
      <c r="L153" t="s">
        <v>254</v>
      </c>
    </row>
    <row r="169" spans="12:12" x14ac:dyDescent="0.3">
      <c r="L169" t="s">
        <v>255</v>
      </c>
    </row>
    <row r="170" spans="12:12" x14ac:dyDescent="0.3">
      <c r="L170" t="s">
        <v>256</v>
      </c>
    </row>
    <row r="171" spans="12:12" x14ac:dyDescent="0.3">
      <c r="L171" t="s">
        <v>257</v>
      </c>
    </row>
    <row r="172" spans="12:12" x14ac:dyDescent="0.3">
      <c r="L172" t="s">
        <v>258</v>
      </c>
    </row>
    <row r="174" spans="12:12" x14ac:dyDescent="0.3">
      <c r="L174" t="s">
        <v>259</v>
      </c>
    </row>
    <row r="175" spans="12:12" x14ac:dyDescent="0.3">
      <c r="L175" t="s">
        <v>260</v>
      </c>
    </row>
    <row r="176" spans="12:12" x14ac:dyDescent="0.3">
      <c r="L176" t="s">
        <v>261</v>
      </c>
    </row>
    <row r="178" spans="3:12" x14ac:dyDescent="0.3">
      <c r="L178" s="27" t="s">
        <v>262</v>
      </c>
    </row>
    <row r="188" spans="3:12" x14ac:dyDescent="0.3">
      <c r="C188" s="10" t="s">
        <v>263</v>
      </c>
    </row>
    <row r="189" spans="3:12" x14ac:dyDescent="0.3">
      <c r="C189" t="s">
        <v>264</v>
      </c>
    </row>
    <row r="190" spans="3:12" x14ac:dyDescent="0.3">
      <c r="C190" t="s">
        <v>265</v>
      </c>
    </row>
    <row r="191" spans="3:12" x14ac:dyDescent="0.3">
      <c r="C191" t="s">
        <v>266</v>
      </c>
    </row>
    <row r="192" spans="3:12" x14ac:dyDescent="0.3">
      <c r="C192" t="s">
        <v>267</v>
      </c>
    </row>
    <row r="193" spans="3:8" x14ac:dyDescent="0.3">
      <c r="C193" t="s">
        <v>268</v>
      </c>
    </row>
    <row r="196" spans="3:8" x14ac:dyDescent="0.3">
      <c r="C196" s="10" t="s">
        <v>269</v>
      </c>
    </row>
    <row r="198" spans="3:8" x14ac:dyDescent="0.3">
      <c r="H198" t="s">
        <v>270</v>
      </c>
    </row>
    <row r="200" spans="3:8" x14ac:dyDescent="0.3">
      <c r="H200" t="s">
        <v>271</v>
      </c>
    </row>
    <row r="201" spans="3:8" x14ac:dyDescent="0.3">
      <c r="H201" s="23" t="s">
        <v>272</v>
      </c>
    </row>
    <row r="202" spans="3:8" x14ac:dyDescent="0.3">
      <c r="H202" s="27" t="s">
        <v>273</v>
      </c>
    </row>
    <row r="203" spans="3:8" x14ac:dyDescent="0.3">
      <c r="H203" s="27" t="s">
        <v>274</v>
      </c>
    </row>
    <row r="204" spans="3:8" x14ac:dyDescent="0.3">
      <c r="H204" s="27" t="s">
        <v>275</v>
      </c>
    </row>
    <row r="205" spans="3:8" x14ac:dyDescent="0.3">
      <c r="H205" s="27" t="s">
        <v>276</v>
      </c>
    </row>
    <row r="223" spans="3:3" x14ac:dyDescent="0.3">
      <c r="C223" s="10" t="s">
        <v>277</v>
      </c>
    </row>
    <row r="224" spans="3:3" x14ac:dyDescent="0.3">
      <c r="C224" t="s">
        <v>278</v>
      </c>
    </row>
    <row r="225" spans="3:13" x14ac:dyDescent="0.3">
      <c r="C225" t="s">
        <v>279</v>
      </c>
    </row>
    <row r="226" spans="3:13" x14ac:dyDescent="0.3">
      <c r="C226" t="s">
        <v>280</v>
      </c>
    </row>
    <row r="227" spans="3:13" x14ac:dyDescent="0.3">
      <c r="C227" t="s">
        <v>281</v>
      </c>
    </row>
    <row r="228" spans="3:13" x14ac:dyDescent="0.3">
      <c r="C228" t="s">
        <v>282</v>
      </c>
    </row>
    <row r="229" spans="3:13" x14ac:dyDescent="0.3">
      <c r="C229" t="s">
        <v>283</v>
      </c>
    </row>
    <row r="231" spans="3:13" x14ac:dyDescent="0.3">
      <c r="C231" s="40" t="s">
        <v>284</v>
      </c>
    </row>
    <row r="234" spans="3:13" x14ac:dyDescent="0.3">
      <c r="C234" s="10" t="s">
        <v>285</v>
      </c>
    </row>
    <row r="238" spans="3:13" x14ac:dyDescent="0.3">
      <c r="M238" t="s">
        <v>286</v>
      </c>
    </row>
    <row r="239" spans="3:13" x14ac:dyDescent="0.3">
      <c r="M239" t="s">
        <v>287</v>
      </c>
    </row>
    <row r="240" spans="3:13" x14ac:dyDescent="0.3">
      <c r="M240" t="s">
        <v>288</v>
      </c>
    </row>
    <row r="253" spans="3:3" x14ac:dyDescent="0.3">
      <c r="C253" s="10" t="s">
        <v>289</v>
      </c>
    </row>
    <row r="254" spans="3:3" x14ac:dyDescent="0.3">
      <c r="C254" t="s">
        <v>290</v>
      </c>
    </row>
    <row r="255" spans="3:3" x14ac:dyDescent="0.3">
      <c r="C255" t="s">
        <v>291</v>
      </c>
    </row>
    <row r="256" spans="3:3" x14ac:dyDescent="0.3">
      <c r="C256" t="s">
        <v>292</v>
      </c>
    </row>
    <row r="257" spans="3:3" x14ac:dyDescent="0.3">
      <c r="C257" s="27" t="s">
        <v>293</v>
      </c>
    </row>
    <row r="258" spans="3:3" x14ac:dyDescent="0.3">
      <c r="C258" t="s">
        <v>294</v>
      </c>
    </row>
    <row r="259" spans="3:3" x14ac:dyDescent="0.3">
      <c r="C259" t="s">
        <v>295</v>
      </c>
    </row>
    <row r="260" spans="3:3" ht="17.399999999999999" x14ac:dyDescent="0.35">
      <c r="C260" s="22" t="s">
        <v>296</v>
      </c>
    </row>
    <row r="262" spans="3:3" x14ac:dyDescent="0.3">
      <c r="C262" s="10" t="s">
        <v>297</v>
      </c>
    </row>
    <row r="263" spans="3:3" x14ac:dyDescent="0.3">
      <c r="C263" t="s">
        <v>298</v>
      </c>
    </row>
    <row r="264" spans="3:3" x14ac:dyDescent="0.3">
      <c r="C264" t="s">
        <v>299</v>
      </c>
    </row>
    <row r="265" spans="3:3" x14ac:dyDescent="0.3">
      <c r="C265" t="s">
        <v>300</v>
      </c>
    </row>
    <row r="266" spans="3:3" x14ac:dyDescent="0.3">
      <c r="C266" t="s">
        <v>301</v>
      </c>
    </row>
    <row r="267" spans="3:3" x14ac:dyDescent="0.3">
      <c r="C267" t="s">
        <v>302</v>
      </c>
    </row>
    <row r="268" spans="3:3" x14ac:dyDescent="0.3">
      <c r="C268" t="s">
        <v>303</v>
      </c>
    </row>
    <row r="269" spans="3:3" ht="17.399999999999999" x14ac:dyDescent="0.35">
      <c r="C269" s="22" t="s">
        <v>304</v>
      </c>
    </row>
    <row r="271" spans="3:3" x14ac:dyDescent="0.3">
      <c r="C271" s="27" t="s">
        <v>305</v>
      </c>
    </row>
    <row r="275" spans="2:2" x14ac:dyDescent="0.3">
      <c r="B275" s="10"/>
    </row>
  </sheetData>
  <hyperlinks>
    <hyperlink ref="B30" location="Anktiva!B13" display="Clinical Trials" xr:uid="{8C1F9CC2-EB66-4669-B348-76E0499476E7}"/>
    <hyperlink ref="B12" location="Anktiva!B302" display="Clinical Trials" xr:uid="{6E6DBC6E-4AAE-4621-8772-77B640CDAA6F}"/>
  </hyperlinks>
  <pageMargins left="0.7" right="0.7" top="0.75" bottom="0.75"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918EC-FFDC-48BB-9F1A-5F8C086C97B0}">
  <dimension ref="A2:G143"/>
  <sheetViews>
    <sheetView workbookViewId="0">
      <pane ySplit="2" topLeftCell="A81" activePane="bottomLeft" state="frozen"/>
      <selection pane="bottomLeft" activeCell="G91" sqref="G91"/>
    </sheetView>
  </sheetViews>
  <sheetFormatPr defaultRowHeight="16.8" x14ac:dyDescent="0.3"/>
  <cols>
    <col min="3" max="3" width="9.75" bestFit="1" customWidth="1"/>
  </cols>
  <sheetData>
    <row r="2" spans="1:7" x14ac:dyDescent="0.3">
      <c r="A2" s="10" t="s">
        <v>306</v>
      </c>
      <c r="B2" s="10" t="s">
        <v>307</v>
      </c>
      <c r="C2" s="10" t="s">
        <v>308</v>
      </c>
      <c r="D2" s="10" t="s">
        <v>309</v>
      </c>
      <c r="E2" s="10" t="s">
        <v>310</v>
      </c>
      <c r="F2" s="10" t="s">
        <v>311</v>
      </c>
      <c r="G2" s="10" t="s">
        <v>312</v>
      </c>
    </row>
    <row r="3" spans="1:7" x14ac:dyDescent="0.3">
      <c r="B3" t="s">
        <v>313</v>
      </c>
      <c r="C3" s="13">
        <v>45377</v>
      </c>
      <c r="E3" t="s">
        <v>314</v>
      </c>
    </row>
    <row r="4" spans="1:7" x14ac:dyDescent="0.3">
      <c r="A4" s="25"/>
      <c r="B4" s="25"/>
      <c r="C4" s="25"/>
      <c r="D4" s="25"/>
      <c r="E4" s="25"/>
      <c r="F4" s="25"/>
      <c r="G4" t="s">
        <v>315</v>
      </c>
    </row>
    <row r="5" spans="1:7" x14ac:dyDescent="0.3">
      <c r="A5" s="25"/>
      <c r="B5" s="25"/>
      <c r="C5" s="25"/>
      <c r="D5" s="25"/>
      <c r="E5" s="25"/>
      <c r="F5" s="25"/>
      <c r="G5" s="14" t="s">
        <v>316</v>
      </c>
    </row>
    <row r="6" spans="1:7" x14ac:dyDescent="0.3">
      <c r="A6" s="25"/>
      <c r="B6" s="25"/>
      <c r="C6" s="25"/>
      <c r="D6" s="25"/>
      <c r="E6" s="25"/>
      <c r="F6" s="25"/>
    </row>
    <row r="7" spans="1:7" x14ac:dyDescent="0.3">
      <c r="A7" s="25"/>
      <c r="B7" s="25"/>
      <c r="C7" s="25"/>
      <c r="D7" s="25"/>
      <c r="E7" s="25"/>
      <c r="F7" s="25"/>
      <c r="G7" t="s">
        <v>317</v>
      </c>
    </row>
    <row r="8" spans="1:7" x14ac:dyDescent="0.3">
      <c r="A8" s="25"/>
      <c r="B8" s="25"/>
      <c r="C8" s="25"/>
      <c r="D8" s="25"/>
      <c r="E8" s="25"/>
      <c r="F8" s="25"/>
      <c r="G8" s="14" t="s">
        <v>318</v>
      </c>
    </row>
    <row r="9" spans="1:7" x14ac:dyDescent="0.3">
      <c r="A9" s="25"/>
      <c r="B9" s="25"/>
      <c r="C9" s="25"/>
      <c r="D9" s="25"/>
      <c r="E9" s="25"/>
      <c r="F9" s="25"/>
    </row>
    <row r="10" spans="1:7" x14ac:dyDescent="0.3">
      <c r="A10" s="25"/>
      <c r="B10" s="25"/>
      <c r="C10" s="25"/>
      <c r="D10" s="25"/>
      <c r="E10" s="25"/>
      <c r="F10" s="25"/>
      <c r="G10" t="s">
        <v>319</v>
      </c>
    </row>
    <row r="11" spans="1:7" x14ac:dyDescent="0.3">
      <c r="A11" s="25"/>
      <c r="B11" s="25"/>
      <c r="C11" s="25"/>
      <c r="D11" s="25"/>
      <c r="E11" s="25"/>
      <c r="F11" s="25"/>
      <c r="G11" s="14" t="s">
        <v>320</v>
      </c>
    </row>
    <row r="12" spans="1:7" x14ac:dyDescent="0.3">
      <c r="A12" s="25"/>
      <c r="B12" s="25"/>
      <c r="C12" s="25"/>
      <c r="D12" s="25"/>
      <c r="E12" s="25"/>
      <c r="F12" s="25"/>
    </row>
    <row r="13" spans="1:7" x14ac:dyDescent="0.3">
      <c r="A13" s="25"/>
      <c r="B13" s="25"/>
      <c r="C13" s="25"/>
      <c r="D13" s="25"/>
      <c r="E13" s="25"/>
      <c r="F13" s="25"/>
      <c r="G13" t="s">
        <v>321</v>
      </c>
    </row>
    <row r="14" spans="1:7" x14ac:dyDescent="0.3">
      <c r="A14" s="25"/>
      <c r="B14" s="25"/>
      <c r="C14" s="25"/>
      <c r="D14" s="25"/>
      <c r="E14" s="25"/>
      <c r="F14" s="25"/>
      <c r="G14" s="14" t="s">
        <v>322</v>
      </c>
    </row>
    <row r="15" spans="1:7" x14ac:dyDescent="0.3">
      <c r="A15" s="25"/>
      <c r="B15" s="25"/>
      <c r="C15" s="25"/>
      <c r="D15" s="25"/>
      <c r="E15" s="25"/>
      <c r="F15" s="25"/>
    </row>
    <row r="16" spans="1:7" x14ac:dyDescent="0.3">
      <c r="A16" s="25"/>
      <c r="B16" s="25"/>
      <c r="C16" s="25"/>
      <c r="D16" s="25"/>
      <c r="E16" s="25"/>
      <c r="F16" s="25"/>
      <c r="G16" t="s">
        <v>323</v>
      </c>
    </row>
    <row r="17" spans="1:7" x14ac:dyDescent="0.3">
      <c r="A17" s="25"/>
      <c r="B17" s="25"/>
      <c r="C17" s="25"/>
      <c r="D17" s="25"/>
      <c r="E17" s="25"/>
      <c r="F17" s="25"/>
      <c r="G17" s="14" t="s">
        <v>324</v>
      </c>
    </row>
    <row r="18" spans="1:7" x14ac:dyDescent="0.3">
      <c r="A18" s="25"/>
      <c r="B18" s="25"/>
      <c r="C18" s="25"/>
      <c r="D18" s="25"/>
      <c r="E18" s="25"/>
      <c r="F18" s="25"/>
    </row>
    <row r="19" spans="1:7" x14ac:dyDescent="0.3">
      <c r="A19" s="25"/>
      <c r="B19" s="25"/>
      <c r="C19" s="25"/>
      <c r="D19" s="25"/>
      <c r="E19" s="25"/>
      <c r="F19" s="25"/>
      <c r="G19" t="s">
        <v>325</v>
      </c>
    </row>
    <row r="20" spans="1:7" x14ac:dyDescent="0.3">
      <c r="A20" s="25"/>
      <c r="B20" s="25"/>
      <c r="C20" s="25"/>
      <c r="D20" s="25"/>
      <c r="E20" s="25"/>
      <c r="F20" s="25"/>
      <c r="G20" s="14" t="s">
        <v>326</v>
      </c>
    </row>
    <row r="21" spans="1:7" x14ac:dyDescent="0.3">
      <c r="A21" s="25"/>
      <c r="B21" s="25"/>
      <c r="C21" s="25"/>
      <c r="D21" s="25"/>
      <c r="E21" s="25"/>
      <c r="F21" s="25"/>
    </row>
    <row r="22" spans="1:7" x14ac:dyDescent="0.3">
      <c r="A22" s="25"/>
      <c r="B22" s="25"/>
      <c r="C22" s="25"/>
      <c r="D22" s="25"/>
      <c r="E22" s="25"/>
      <c r="F22" s="25"/>
      <c r="G22" t="s">
        <v>327</v>
      </c>
    </row>
    <row r="23" spans="1:7" x14ac:dyDescent="0.3">
      <c r="A23" s="25"/>
      <c r="B23" s="25"/>
      <c r="C23" s="25"/>
      <c r="D23" s="25"/>
      <c r="E23" s="25"/>
      <c r="F23" s="25"/>
      <c r="G23" s="14" t="s">
        <v>328</v>
      </c>
    </row>
    <row r="24" spans="1:7" x14ac:dyDescent="0.3">
      <c r="A24" s="25"/>
      <c r="B24" s="25"/>
      <c r="C24" s="25"/>
      <c r="D24" s="25"/>
      <c r="E24" s="25"/>
      <c r="F24" s="25"/>
    </row>
    <row r="25" spans="1:7" x14ac:dyDescent="0.3">
      <c r="A25" s="25"/>
      <c r="B25" s="25"/>
      <c r="C25" s="25"/>
      <c r="D25" s="25"/>
      <c r="E25" s="25"/>
      <c r="F25" s="25"/>
      <c r="G25" t="s">
        <v>329</v>
      </c>
    </row>
    <row r="26" spans="1:7" x14ac:dyDescent="0.3">
      <c r="A26" s="25"/>
      <c r="B26" s="25"/>
      <c r="C26" s="25"/>
      <c r="D26" s="25"/>
      <c r="E26" s="25"/>
      <c r="F26" s="25"/>
      <c r="G26" s="14" t="s">
        <v>330</v>
      </c>
    </row>
    <row r="27" spans="1:7" x14ac:dyDescent="0.3">
      <c r="A27" s="25"/>
      <c r="B27" s="25"/>
      <c r="C27" s="25"/>
      <c r="D27" s="25"/>
      <c r="E27" s="25"/>
      <c r="F27" s="25"/>
    </row>
    <row r="28" spans="1:7" x14ac:dyDescent="0.3">
      <c r="A28" s="25"/>
      <c r="B28" s="25"/>
      <c r="C28" s="25"/>
      <c r="D28" s="25"/>
      <c r="E28" s="25"/>
      <c r="F28" s="25"/>
      <c r="G28" t="s">
        <v>331</v>
      </c>
    </row>
    <row r="29" spans="1:7" x14ac:dyDescent="0.3">
      <c r="A29" s="25"/>
      <c r="B29" s="25"/>
      <c r="C29" s="25"/>
      <c r="D29" s="25"/>
      <c r="E29" s="25"/>
      <c r="F29" s="25"/>
      <c r="G29" s="14" t="s">
        <v>332</v>
      </c>
    </row>
    <row r="30" spans="1:7" x14ac:dyDescent="0.3">
      <c r="A30" s="25"/>
      <c r="B30" s="25"/>
      <c r="C30" s="25"/>
      <c r="D30" s="25"/>
      <c r="E30" s="25"/>
      <c r="F30" s="25"/>
    </row>
    <row r="31" spans="1:7" x14ac:dyDescent="0.3">
      <c r="A31" s="25"/>
      <c r="B31" s="25"/>
      <c r="C31" s="25"/>
      <c r="D31" s="25"/>
      <c r="E31" s="25"/>
      <c r="F31" s="25"/>
      <c r="G31" t="s">
        <v>333</v>
      </c>
    </row>
    <row r="32" spans="1:7" x14ac:dyDescent="0.3">
      <c r="A32" s="25"/>
      <c r="B32" s="25"/>
      <c r="C32" s="25"/>
      <c r="D32" s="25"/>
      <c r="E32" s="25"/>
      <c r="F32" s="25"/>
      <c r="G32" s="14" t="s">
        <v>334</v>
      </c>
    </row>
    <row r="33" spans="1:7" x14ac:dyDescent="0.3">
      <c r="A33" s="25"/>
      <c r="B33" s="25"/>
      <c r="C33" s="25"/>
      <c r="D33" s="25"/>
      <c r="E33" s="25"/>
      <c r="F33" s="25"/>
    </row>
    <row r="34" spans="1:7" x14ac:dyDescent="0.3">
      <c r="A34" s="25"/>
      <c r="B34" s="25"/>
      <c r="C34" s="25"/>
      <c r="D34" s="25"/>
      <c r="E34" s="25"/>
      <c r="F34" s="25"/>
      <c r="G34" t="s">
        <v>335</v>
      </c>
    </row>
    <row r="35" spans="1:7" x14ac:dyDescent="0.3">
      <c r="A35" s="25"/>
      <c r="B35" s="25"/>
      <c r="C35" s="25"/>
      <c r="D35" s="25"/>
      <c r="E35" s="25"/>
      <c r="F35" s="25"/>
      <c r="G35" s="14" t="s">
        <v>336</v>
      </c>
    </row>
    <row r="36" spans="1:7" x14ac:dyDescent="0.3">
      <c r="A36" s="25"/>
      <c r="B36" s="25"/>
      <c r="C36" s="25"/>
      <c r="D36" s="25"/>
      <c r="E36" s="25"/>
      <c r="F36" s="25"/>
    </row>
    <row r="37" spans="1:7" x14ac:dyDescent="0.3">
      <c r="A37" s="25"/>
      <c r="B37" s="25"/>
      <c r="C37" s="25"/>
      <c r="D37" s="25"/>
      <c r="E37" s="25"/>
      <c r="F37" s="25"/>
      <c r="G37" t="s">
        <v>337</v>
      </c>
    </row>
    <row r="38" spans="1:7" x14ac:dyDescent="0.3">
      <c r="A38" s="25"/>
      <c r="B38" s="25"/>
      <c r="C38" s="25"/>
      <c r="D38" s="25"/>
      <c r="E38" s="25"/>
      <c r="F38" s="25"/>
      <c r="G38" s="14" t="s">
        <v>338</v>
      </c>
    </row>
    <row r="39" spans="1:7" x14ac:dyDescent="0.3">
      <c r="A39" s="25"/>
      <c r="B39" s="25"/>
      <c r="C39" s="25"/>
      <c r="D39" s="25"/>
      <c r="E39" s="25"/>
      <c r="F39" s="25"/>
    </row>
    <row r="40" spans="1:7" x14ac:dyDescent="0.3">
      <c r="A40" s="25"/>
      <c r="B40" s="25"/>
      <c r="C40" s="25"/>
      <c r="D40" s="25">
        <v>2.5</v>
      </c>
      <c r="E40" s="25"/>
      <c r="F40" s="25"/>
      <c r="G40" t="s">
        <v>339</v>
      </c>
    </row>
    <row r="41" spans="1:7" x14ac:dyDescent="0.3">
      <c r="A41" s="25"/>
      <c r="B41" s="25"/>
      <c r="C41" s="25"/>
      <c r="D41" s="25"/>
      <c r="E41" s="25"/>
      <c r="F41" s="25"/>
      <c r="G41" s="14" t="s">
        <v>340</v>
      </c>
    </row>
    <row r="42" spans="1:7" x14ac:dyDescent="0.3">
      <c r="A42" s="25"/>
      <c r="B42" s="25"/>
      <c r="C42" s="25"/>
      <c r="D42" s="25"/>
      <c r="E42" s="25"/>
      <c r="F42" s="25"/>
    </row>
    <row r="43" spans="1:7" x14ac:dyDescent="0.3">
      <c r="A43" s="25"/>
      <c r="B43" s="25"/>
      <c r="C43" s="25"/>
      <c r="D43" s="25"/>
      <c r="E43" s="25"/>
      <c r="F43" s="25"/>
      <c r="G43" t="s">
        <v>341</v>
      </c>
    </row>
    <row r="44" spans="1:7" x14ac:dyDescent="0.3">
      <c r="A44" s="25"/>
      <c r="B44" s="25"/>
      <c r="C44" s="25"/>
      <c r="D44" s="25"/>
      <c r="E44" s="25"/>
      <c r="F44" s="25"/>
      <c r="G44" s="14" t="s">
        <v>342</v>
      </c>
    </row>
    <row r="45" spans="1:7" x14ac:dyDescent="0.3">
      <c r="A45" s="25"/>
      <c r="B45" s="25"/>
      <c r="C45" s="25"/>
      <c r="D45" s="25"/>
      <c r="E45" s="25"/>
      <c r="F45" s="25"/>
    </row>
    <row r="46" spans="1:7" x14ac:dyDescent="0.3">
      <c r="A46" s="25"/>
      <c r="B46" s="25"/>
      <c r="C46" s="25"/>
      <c r="D46" s="25"/>
      <c r="E46" s="25"/>
      <c r="F46" s="25"/>
      <c r="G46" t="s">
        <v>343</v>
      </c>
    </row>
    <row r="47" spans="1:7" x14ac:dyDescent="0.3">
      <c r="A47" s="25"/>
      <c r="B47" s="25"/>
      <c r="C47" s="25"/>
      <c r="D47" s="25"/>
      <c r="E47" s="25"/>
      <c r="F47" s="25"/>
      <c r="G47" s="14" t="s">
        <v>344</v>
      </c>
    </row>
    <row r="48" spans="1:7" x14ac:dyDescent="0.3">
      <c r="A48" s="25"/>
      <c r="B48" s="25"/>
      <c r="C48" s="25"/>
      <c r="D48" s="25"/>
      <c r="E48" s="25"/>
      <c r="F48" s="25"/>
    </row>
    <row r="49" spans="1:7" x14ac:dyDescent="0.3">
      <c r="A49" s="25"/>
      <c r="B49" s="25"/>
      <c r="C49" s="25"/>
      <c r="D49" s="25"/>
      <c r="E49" s="25"/>
      <c r="F49" s="25"/>
      <c r="G49" t="s">
        <v>345</v>
      </c>
    </row>
    <row r="50" spans="1:7" x14ac:dyDescent="0.3">
      <c r="A50" s="25"/>
      <c r="B50" s="25"/>
      <c r="C50" s="25"/>
      <c r="D50" s="25"/>
      <c r="E50" s="25"/>
      <c r="F50" s="25"/>
      <c r="G50" s="14" t="s">
        <v>346</v>
      </c>
    </row>
    <row r="51" spans="1:7" x14ac:dyDescent="0.3">
      <c r="A51" s="25"/>
      <c r="B51" s="25"/>
      <c r="C51" s="25"/>
      <c r="D51" s="25"/>
      <c r="E51" s="25"/>
      <c r="F51" s="25"/>
    </row>
    <row r="52" spans="1:7" x14ac:dyDescent="0.3">
      <c r="A52" s="25"/>
      <c r="B52" s="25"/>
      <c r="C52" s="25"/>
      <c r="D52" s="25">
        <v>2</v>
      </c>
      <c r="E52" s="25"/>
      <c r="F52" s="25"/>
      <c r="G52" t="s">
        <v>347</v>
      </c>
    </row>
    <row r="53" spans="1:7" x14ac:dyDescent="0.3">
      <c r="A53" s="25"/>
      <c r="B53" s="25"/>
      <c r="C53" s="25"/>
      <c r="D53" s="25"/>
      <c r="E53" s="25"/>
      <c r="F53" s="25"/>
      <c r="G53" s="14" t="s">
        <v>348</v>
      </c>
    </row>
    <row r="54" spans="1:7" x14ac:dyDescent="0.3">
      <c r="A54" s="25"/>
      <c r="B54" s="25"/>
      <c r="C54" s="25"/>
      <c r="D54" s="25"/>
      <c r="E54" s="25"/>
      <c r="F54" s="25"/>
    </row>
    <row r="55" spans="1:7" x14ac:dyDescent="0.3">
      <c r="A55" s="25"/>
      <c r="B55" s="25"/>
      <c r="C55" s="25"/>
      <c r="D55" s="25"/>
      <c r="E55" s="25"/>
      <c r="F55" s="25"/>
      <c r="G55" t="s">
        <v>349</v>
      </c>
    </row>
    <row r="56" spans="1:7" x14ac:dyDescent="0.3">
      <c r="A56" s="25"/>
      <c r="B56" s="25"/>
      <c r="C56" s="25"/>
      <c r="D56" s="25"/>
      <c r="E56" s="25"/>
      <c r="F56" s="25"/>
      <c r="G56" s="14" t="s">
        <v>350</v>
      </c>
    </row>
    <row r="57" spans="1:7" x14ac:dyDescent="0.3">
      <c r="A57" s="25"/>
      <c r="B57" s="25"/>
      <c r="C57" s="25"/>
      <c r="D57" s="25"/>
      <c r="E57" s="25"/>
      <c r="F57" s="25"/>
    </row>
    <row r="58" spans="1:7" x14ac:dyDescent="0.3">
      <c r="A58" s="25"/>
      <c r="B58" s="25"/>
      <c r="C58" s="25"/>
      <c r="D58" s="25"/>
      <c r="E58" s="25"/>
      <c r="F58" s="25"/>
      <c r="G58" t="s">
        <v>351</v>
      </c>
    </row>
    <row r="59" spans="1:7" x14ac:dyDescent="0.3">
      <c r="A59" s="25"/>
      <c r="B59" s="25"/>
      <c r="C59" s="25"/>
      <c r="D59" s="25"/>
      <c r="E59" s="25"/>
      <c r="F59" s="25"/>
      <c r="G59" s="14" t="s">
        <v>352</v>
      </c>
    </row>
    <row r="60" spans="1:7" x14ac:dyDescent="0.3">
      <c r="A60" s="25"/>
      <c r="B60" s="25"/>
      <c r="C60" s="25"/>
      <c r="D60" s="25"/>
      <c r="E60" s="25"/>
      <c r="F60" s="25"/>
    </row>
    <row r="61" spans="1:7" x14ac:dyDescent="0.3">
      <c r="A61" s="25"/>
      <c r="B61" s="25"/>
      <c r="C61" s="25"/>
      <c r="D61" s="25"/>
      <c r="E61" s="25"/>
      <c r="F61" s="25"/>
      <c r="G61" t="s">
        <v>353</v>
      </c>
    </row>
    <row r="62" spans="1:7" x14ac:dyDescent="0.3">
      <c r="A62" s="25"/>
      <c r="B62" s="25"/>
      <c r="C62" s="25"/>
      <c r="D62" s="25"/>
      <c r="E62" s="25"/>
      <c r="F62" s="25"/>
      <c r="G62" s="14" t="s">
        <v>354</v>
      </c>
    </row>
    <row r="63" spans="1:7" x14ac:dyDescent="0.3">
      <c r="A63" s="25"/>
      <c r="B63" s="25"/>
      <c r="C63" s="25"/>
      <c r="D63" s="25"/>
      <c r="E63" s="25"/>
      <c r="F63" s="25"/>
    </row>
    <row r="64" spans="1:7" x14ac:dyDescent="0.3">
      <c r="E64" t="s">
        <v>355</v>
      </c>
      <c r="F64" t="s">
        <v>178</v>
      </c>
    </row>
    <row r="65" spans="1:7" x14ac:dyDescent="0.3">
      <c r="A65" s="25"/>
      <c r="B65" s="25"/>
      <c r="C65" s="25"/>
      <c r="D65" s="25"/>
      <c r="E65" s="25"/>
      <c r="F65" s="25"/>
      <c r="G65" t="s">
        <v>356</v>
      </c>
    </row>
    <row r="66" spans="1:7" x14ac:dyDescent="0.3">
      <c r="A66" s="25"/>
      <c r="B66" s="25"/>
      <c r="C66" s="25"/>
      <c r="D66" s="25"/>
      <c r="E66" s="25"/>
      <c r="F66" s="25"/>
      <c r="G66" s="14" t="s">
        <v>357</v>
      </c>
    </row>
    <row r="67" spans="1:7" x14ac:dyDescent="0.3">
      <c r="A67" s="25"/>
      <c r="B67" s="25"/>
      <c r="C67" s="25"/>
      <c r="D67" s="25"/>
      <c r="E67" s="25"/>
      <c r="F67" s="25"/>
    </row>
    <row r="68" spans="1:7" x14ac:dyDescent="0.3">
      <c r="A68" s="25"/>
      <c r="B68" s="25"/>
      <c r="C68" s="25"/>
      <c r="D68" s="25"/>
      <c r="E68" s="25" t="s">
        <v>358</v>
      </c>
      <c r="F68" s="25" t="s">
        <v>9</v>
      </c>
    </row>
    <row r="69" spans="1:7" x14ac:dyDescent="0.3">
      <c r="A69" s="25"/>
      <c r="B69" s="25"/>
      <c r="C69" s="25"/>
      <c r="D69" s="25"/>
      <c r="E69" s="25"/>
      <c r="F69" s="25"/>
      <c r="G69" t="s">
        <v>359</v>
      </c>
    </row>
    <row r="70" spans="1:7" x14ac:dyDescent="0.3">
      <c r="A70" s="25"/>
      <c r="B70" s="25"/>
      <c r="C70" s="25"/>
      <c r="D70" s="25"/>
      <c r="E70" s="25"/>
      <c r="F70" s="25"/>
      <c r="G70" s="14" t="s">
        <v>360</v>
      </c>
    </row>
    <row r="71" spans="1:7" x14ac:dyDescent="0.3">
      <c r="A71" s="25"/>
      <c r="B71" s="25"/>
      <c r="C71" s="25"/>
      <c r="D71" s="25"/>
      <c r="E71" s="25"/>
      <c r="F71" s="25"/>
    </row>
    <row r="72" spans="1:7" x14ac:dyDescent="0.3">
      <c r="A72" s="25" t="s">
        <v>9</v>
      </c>
      <c r="B72" s="25"/>
      <c r="C72" s="25"/>
      <c r="D72" s="25"/>
      <c r="E72" s="25" t="s">
        <v>361</v>
      </c>
      <c r="F72" s="25" t="s">
        <v>9</v>
      </c>
    </row>
    <row r="73" spans="1:7" x14ac:dyDescent="0.3">
      <c r="A73" s="25"/>
      <c r="B73" s="25"/>
      <c r="C73" s="25"/>
      <c r="D73" s="25">
        <v>0.2</v>
      </c>
      <c r="E73" s="25"/>
      <c r="F73" s="25"/>
      <c r="G73" s="21" t="s">
        <v>362</v>
      </c>
    </row>
    <row r="74" spans="1:7" x14ac:dyDescent="0.3">
      <c r="A74" s="25"/>
      <c r="B74" s="25"/>
      <c r="C74" s="25"/>
      <c r="D74" s="25"/>
      <c r="E74" s="25"/>
      <c r="F74" s="25"/>
      <c r="G74" s="14" t="s">
        <v>363</v>
      </c>
    </row>
    <row r="75" spans="1:7" x14ac:dyDescent="0.3">
      <c r="A75" s="25"/>
      <c r="B75" s="25"/>
      <c r="C75" s="25"/>
      <c r="D75" s="25"/>
      <c r="E75" s="25"/>
      <c r="F75" s="25"/>
    </row>
    <row r="76" spans="1:7" x14ac:dyDescent="0.3">
      <c r="A76" s="25" t="s">
        <v>364</v>
      </c>
      <c r="B76" s="25"/>
      <c r="C76" s="25"/>
      <c r="D76" s="25"/>
      <c r="E76" s="25" t="s">
        <v>361</v>
      </c>
      <c r="F76" s="25" t="s">
        <v>9</v>
      </c>
    </row>
    <row r="77" spans="1:7" x14ac:dyDescent="0.3">
      <c r="A77" s="25"/>
      <c r="B77" s="25"/>
      <c r="C77" s="25"/>
      <c r="D77" s="25"/>
      <c r="E77" s="25"/>
      <c r="F77" s="25"/>
      <c r="G77" t="s">
        <v>365</v>
      </c>
    </row>
    <row r="78" spans="1:7" x14ac:dyDescent="0.3">
      <c r="A78" s="25"/>
      <c r="B78" s="25"/>
      <c r="C78" s="25"/>
      <c r="D78" s="25">
        <v>0.5</v>
      </c>
      <c r="E78" s="25"/>
      <c r="F78" s="25"/>
      <c r="G78" s="14" t="s">
        <v>366</v>
      </c>
    </row>
    <row r="79" spans="1:7" x14ac:dyDescent="0.3">
      <c r="A79" s="25"/>
      <c r="B79" s="25"/>
      <c r="C79" s="25"/>
      <c r="D79" s="25"/>
      <c r="E79" s="25"/>
      <c r="F79" s="25"/>
    </row>
    <row r="80" spans="1:7" x14ac:dyDescent="0.3">
      <c r="E80" t="s">
        <v>355</v>
      </c>
      <c r="F80" t="s">
        <v>9</v>
      </c>
    </row>
    <row r="81" spans="1:7" x14ac:dyDescent="0.3">
      <c r="A81" s="25"/>
      <c r="B81" s="25" t="s">
        <v>313</v>
      </c>
      <c r="C81" s="25" t="s">
        <v>367</v>
      </c>
      <c r="D81" s="25">
        <v>2.5</v>
      </c>
      <c r="E81" s="25"/>
      <c r="G81" t="s">
        <v>368</v>
      </c>
    </row>
    <row r="82" spans="1:7" x14ac:dyDescent="0.3">
      <c r="A82" s="25"/>
      <c r="B82" s="25"/>
      <c r="C82" s="25"/>
      <c r="D82" s="25"/>
      <c r="E82" s="25"/>
      <c r="G82" s="14" t="s">
        <v>369</v>
      </c>
    </row>
    <row r="83" spans="1:7" x14ac:dyDescent="0.3">
      <c r="A83" s="25"/>
      <c r="B83" s="25"/>
      <c r="C83" s="25"/>
      <c r="D83" s="25"/>
      <c r="E83" s="25"/>
    </row>
    <row r="84" spans="1:7" x14ac:dyDescent="0.3">
      <c r="A84" s="25"/>
      <c r="B84" s="25" t="s">
        <v>313</v>
      </c>
      <c r="C84" s="25" t="s">
        <v>367</v>
      </c>
      <c r="D84" s="25">
        <v>2.2000000000000002</v>
      </c>
      <c r="E84" s="25"/>
      <c r="G84" t="s">
        <v>370</v>
      </c>
    </row>
    <row r="85" spans="1:7" x14ac:dyDescent="0.3">
      <c r="A85" s="25"/>
      <c r="B85" s="25"/>
      <c r="C85" s="25"/>
      <c r="D85" s="25"/>
      <c r="E85" s="25"/>
      <c r="G85" s="14" t="s">
        <v>371</v>
      </c>
    </row>
    <row r="86" spans="1:7" x14ac:dyDescent="0.3">
      <c r="A86" s="25"/>
      <c r="B86" s="25"/>
      <c r="C86" s="25"/>
      <c r="D86" s="25"/>
      <c r="E86" s="25"/>
    </row>
    <row r="87" spans="1:7" x14ac:dyDescent="0.3">
      <c r="A87" s="25"/>
      <c r="B87" s="25"/>
      <c r="C87" s="25"/>
      <c r="D87" s="25"/>
      <c r="E87" s="25"/>
      <c r="F87" t="s">
        <v>372</v>
      </c>
      <c r="G87" t="s">
        <v>373</v>
      </c>
    </row>
    <row r="88" spans="1:7" x14ac:dyDescent="0.3">
      <c r="A88" s="25"/>
      <c r="B88" s="25"/>
      <c r="C88" s="25"/>
      <c r="D88" s="25"/>
      <c r="E88" s="25"/>
      <c r="G88" s="14" t="s">
        <v>374</v>
      </c>
    </row>
    <row r="89" spans="1:7" x14ac:dyDescent="0.3">
      <c r="A89" s="25"/>
      <c r="B89" s="25"/>
      <c r="C89" s="25"/>
      <c r="D89" s="25"/>
      <c r="E89" s="25"/>
      <c r="G89" s="14"/>
    </row>
    <row r="90" spans="1:7" x14ac:dyDescent="0.3">
      <c r="A90" s="25"/>
      <c r="B90" s="25" t="s">
        <v>375</v>
      </c>
      <c r="C90" s="25" t="s">
        <v>376</v>
      </c>
      <c r="D90" s="25">
        <v>2</v>
      </c>
      <c r="E90" s="25"/>
      <c r="G90" s="21" t="s">
        <v>377</v>
      </c>
    </row>
    <row r="91" spans="1:7" x14ac:dyDescent="0.3">
      <c r="A91" s="25"/>
      <c r="B91" s="25"/>
      <c r="C91" s="25"/>
      <c r="D91" s="25"/>
      <c r="E91" s="25"/>
      <c r="G91" s="14" t="s">
        <v>378</v>
      </c>
    </row>
    <row r="92" spans="1:7" x14ac:dyDescent="0.3">
      <c r="A92" s="25"/>
      <c r="B92" s="25"/>
      <c r="C92" s="25"/>
      <c r="D92" s="25"/>
      <c r="E92" s="25"/>
      <c r="G92" s="10" t="s">
        <v>379</v>
      </c>
    </row>
    <row r="93" spans="1:7" x14ac:dyDescent="0.3">
      <c r="A93" s="25"/>
      <c r="B93" s="25" t="s">
        <v>375</v>
      </c>
      <c r="C93" s="25" t="s">
        <v>376</v>
      </c>
      <c r="D93" s="25">
        <v>2</v>
      </c>
      <c r="E93" s="25"/>
      <c r="F93" t="s">
        <v>380</v>
      </c>
      <c r="G93" t="s">
        <v>381</v>
      </c>
    </row>
    <row r="94" spans="1:7" x14ac:dyDescent="0.3">
      <c r="A94" s="25"/>
      <c r="B94" s="25"/>
      <c r="C94" s="25"/>
      <c r="D94" s="25"/>
      <c r="E94" s="25"/>
      <c r="G94" s="14" t="s">
        <v>382</v>
      </c>
    </row>
    <row r="95" spans="1:7" x14ac:dyDescent="0.3">
      <c r="A95" s="25"/>
      <c r="B95" s="25"/>
      <c r="C95" s="25"/>
      <c r="D95" s="25"/>
      <c r="E95" s="25"/>
    </row>
    <row r="96" spans="1:7" x14ac:dyDescent="0.3">
      <c r="A96" s="25"/>
      <c r="B96" s="25" t="s">
        <v>375</v>
      </c>
      <c r="C96" s="25" t="s">
        <v>376</v>
      </c>
      <c r="D96" s="25">
        <v>2</v>
      </c>
      <c r="E96" s="25"/>
      <c r="F96" t="s">
        <v>383</v>
      </c>
      <c r="G96" t="s">
        <v>381</v>
      </c>
    </row>
    <row r="97" spans="1:7" x14ac:dyDescent="0.3">
      <c r="A97" s="25"/>
      <c r="B97" s="25"/>
      <c r="C97" s="25"/>
      <c r="D97" s="25"/>
      <c r="E97" s="25"/>
      <c r="F97" s="25"/>
      <c r="G97" s="14" t="s">
        <v>382</v>
      </c>
    </row>
    <row r="98" spans="1:7" x14ac:dyDescent="0.3">
      <c r="A98" s="25"/>
      <c r="B98" s="25"/>
      <c r="C98" s="25"/>
      <c r="D98" s="25"/>
      <c r="E98" s="25"/>
      <c r="F98" s="25"/>
      <c r="G98" s="14"/>
    </row>
    <row r="99" spans="1:7" x14ac:dyDescent="0.3">
      <c r="E99" t="s">
        <v>384</v>
      </c>
      <c r="F99" t="s">
        <v>385</v>
      </c>
    </row>
    <row r="100" spans="1:7" x14ac:dyDescent="0.3">
      <c r="B100" s="25" t="s">
        <v>375</v>
      </c>
      <c r="C100" t="s">
        <v>386</v>
      </c>
      <c r="D100" s="25">
        <v>3</v>
      </c>
      <c r="G100" t="s">
        <v>387</v>
      </c>
    </row>
    <row r="101" spans="1:7" x14ac:dyDescent="0.3">
      <c r="G101" s="14" t="s">
        <v>388</v>
      </c>
    </row>
    <row r="103" spans="1:7" x14ac:dyDescent="0.3">
      <c r="A103" t="s">
        <v>389</v>
      </c>
      <c r="E103" t="s">
        <v>390</v>
      </c>
      <c r="F103" t="s">
        <v>389</v>
      </c>
    </row>
    <row r="104" spans="1:7" x14ac:dyDescent="0.3">
      <c r="A104" s="25"/>
      <c r="B104" s="25"/>
      <c r="C104" s="25"/>
      <c r="D104" s="25"/>
      <c r="E104" s="25"/>
      <c r="F104" s="25"/>
      <c r="G104" t="s">
        <v>391</v>
      </c>
    </row>
    <row r="105" spans="1:7" x14ac:dyDescent="0.3">
      <c r="A105" s="25"/>
      <c r="B105" s="25"/>
      <c r="C105" s="25"/>
      <c r="D105" s="25"/>
      <c r="E105" s="25"/>
      <c r="F105" s="25"/>
      <c r="G105" s="14" t="s">
        <v>392</v>
      </c>
    </row>
    <row r="106" spans="1:7" x14ac:dyDescent="0.3">
      <c r="A106" s="25"/>
      <c r="B106" s="25"/>
      <c r="C106" s="25"/>
      <c r="D106" s="25"/>
      <c r="E106" s="25"/>
      <c r="F106" s="25"/>
    </row>
    <row r="107" spans="1:7" x14ac:dyDescent="0.3">
      <c r="A107" s="25"/>
      <c r="B107" s="25"/>
      <c r="C107" s="25"/>
      <c r="D107" s="25"/>
      <c r="E107" s="25"/>
      <c r="F107" s="25"/>
      <c r="G107" t="s">
        <v>393</v>
      </c>
    </row>
    <row r="108" spans="1:7" x14ac:dyDescent="0.3">
      <c r="A108" s="25"/>
      <c r="B108" s="25"/>
      <c r="C108" s="25"/>
      <c r="D108" s="25"/>
      <c r="E108" s="25"/>
      <c r="F108" s="25"/>
      <c r="G108" s="14" t="s">
        <v>394</v>
      </c>
    </row>
    <row r="109" spans="1:7" x14ac:dyDescent="0.3">
      <c r="A109" s="25"/>
      <c r="B109" s="25"/>
      <c r="C109" s="25"/>
      <c r="D109" s="25"/>
      <c r="E109" s="25"/>
      <c r="F109" s="25"/>
    </row>
    <row r="110" spans="1:7" x14ac:dyDescent="0.3">
      <c r="A110" s="25"/>
      <c r="B110" s="25"/>
      <c r="C110" s="25"/>
      <c r="D110" s="25"/>
      <c r="E110" s="25"/>
      <c r="F110" s="25"/>
      <c r="G110" t="s">
        <v>395</v>
      </c>
    </row>
    <row r="111" spans="1:7" x14ac:dyDescent="0.3">
      <c r="A111" s="25"/>
      <c r="B111" s="25"/>
      <c r="C111" s="25"/>
      <c r="D111" s="25"/>
      <c r="E111" s="25"/>
      <c r="F111" s="25"/>
      <c r="G111" s="14" t="s">
        <v>396</v>
      </c>
    </row>
    <row r="112" spans="1:7" x14ac:dyDescent="0.3">
      <c r="A112" s="25"/>
      <c r="B112" s="25"/>
      <c r="C112" s="25"/>
      <c r="D112" s="25"/>
      <c r="E112" s="25"/>
      <c r="F112" s="25"/>
    </row>
    <row r="113" spans="1:7" x14ac:dyDescent="0.3">
      <c r="A113" s="25"/>
      <c r="B113" s="25"/>
      <c r="C113" s="25"/>
      <c r="D113" s="25"/>
      <c r="E113" s="25"/>
      <c r="F113" s="25"/>
      <c r="G113" t="s">
        <v>397</v>
      </c>
    </row>
    <row r="114" spans="1:7" x14ac:dyDescent="0.3">
      <c r="A114" s="25"/>
      <c r="B114" s="25"/>
      <c r="C114" s="25"/>
      <c r="D114" s="25"/>
      <c r="E114" s="25"/>
      <c r="F114" s="25"/>
      <c r="G114" s="14" t="s">
        <v>398</v>
      </c>
    </row>
    <row r="115" spans="1:7" x14ac:dyDescent="0.3">
      <c r="A115" s="25"/>
      <c r="B115" s="25"/>
      <c r="C115" s="25"/>
      <c r="D115" s="25"/>
      <c r="E115" s="25"/>
      <c r="F115" s="25"/>
    </row>
    <row r="116" spans="1:7" x14ac:dyDescent="0.3">
      <c r="A116" s="25"/>
      <c r="B116" s="25"/>
      <c r="C116" s="25"/>
      <c r="D116" s="25"/>
      <c r="E116" s="25"/>
      <c r="F116" s="25"/>
      <c r="G116" t="s">
        <v>399</v>
      </c>
    </row>
    <row r="117" spans="1:7" x14ac:dyDescent="0.3">
      <c r="A117" s="25"/>
      <c r="B117" s="25"/>
      <c r="C117" s="25"/>
      <c r="D117" s="25"/>
      <c r="E117" s="25"/>
      <c r="F117" s="25"/>
      <c r="G117" s="14" t="s">
        <v>400</v>
      </c>
    </row>
    <row r="119" spans="1:7" x14ac:dyDescent="0.3">
      <c r="A119" t="s">
        <v>389</v>
      </c>
      <c r="E119" t="s">
        <v>401</v>
      </c>
      <c r="F119" t="s">
        <v>402</v>
      </c>
    </row>
    <row r="120" spans="1:7" x14ac:dyDescent="0.3">
      <c r="A120" s="25"/>
      <c r="B120" s="25"/>
      <c r="C120" s="25"/>
      <c r="D120" s="25"/>
      <c r="E120" s="25"/>
      <c r="F120" s="25"/>
      <c r="G120" t="s">
        <v>403</v>
      </c>
    </row>
    <row r="121" spans="1:7" x14ac:dyDescent="0.3">
      <c r="A121" s="25"/>
      <c r="B121" s="25"/>
      <c r="C121" s="25"/>
      <c r="D121" s="25"/>
      <c r="E121" s="25"/>
      <c r="F121" s="25"/>
      <c r="G121" s="14" t="s">
        <v>404</v>
      </c>
    </row>
    <row r="122" spans="1:7" x14ac:dyDescent="0.3">
      <c r="A122" s="25"/>
      <c r="B122" s="25"/>
      <c r="C122" s="25"/>
      <c r="D122" s="25"/>
      <c r="E122" s="25"/>
      <c r="F122" s="25"/>
    </row>
    <row r="123" spans="1:7" x14ac:dyDescent="0.3">
      <c r="A123" s="25"/>
      <c r="B123" s="25"/>
      <c r="C123" s="25"/>
      <c r="D123" s="25"/>
      <c r="E123" s="25"/>
      <c r="F123" s="25"/>
      <c r="G123" t="s">
        <v>405</v>
      </c>
    </row>
    <row r="124" spans="1:7" x14ac:dyDescent="0.3">
      <c r="A124" s="25"/>
      <c r="B124" s="25"/>
      <c r="C124" s="25"/>
      <c r="D124" s="25"/>
      <c r="E124" s="25"/>
      <c r="F124" s="25"/>
      <c r="G124" s="14" t="s">
        <v>406</v>
      </c>
    </row>
    <row r="125" spans="1:7" x14ac:dyDescent="0.3">
      <c r="A125" s="25"/>
      <c r="B125" s="25"/>
      <c r="C125" s="25"/>
      <c r="D125" s="25"/>
      <c r="E125" s="25"/>
      <c r="F125" s="25"/>
    </row>
    <row r="126" spans="1:7" x14ac:dyDescent="0.3">
      <c r="A126" s="25"/>
      <c r="B126" s="25"/>
      <c r="C126" s="25"/>
      <c r="D126" s="25"/>
      <c r="E126" s="25"/>
      <c r="F126" s="25"/>
      <c r="G126" t="s">
        <v>407</v>
      </c>
    </row>
    <row r="127" spans="1:7" x14ac:dyDescent="0.3">
      <c r="A127" s="25"/>
      <c r="B127" s="25"/>
      <c r="C127" s="25"/>
      <c r="D127" s="25"/>
      <c r="E127" s="25"/>
      <c r="F127" s="25"/>
      <c r="G127" s="14" t="s">
        <v>408</v>
      </c>
    </row>
    <row r="128" spans="1:7" x14ac:dyDescent="0.3">
      <c r="A128" s="25"/>
      <c r="B128" s="25"/>
      <c r="C128" s="25"/>
      <c r="D128" s="25"/>
      <c r="E128" s="25"/>
      <c r="F128" s="25"/>
    </row>
    <row r="129" spans="1:7" x14ac:dyDescent="0.3">
      <c r="A129" s="25"/>
      <c r="B129" s="25"/>
      <c r="C129" s="25"/>
      <c r="D129" s="25"/>
      <c r="E129" s="25"/>
      <c r="F129" s="25"/>
      <c r="G129" t="s">
        <v>409</v>
      </c>
    </row>
    <row r="130" spans="1:7" x14ac:dyDescent="0.3">
      <c r="A130" s="25"/>
      <c r="B130" s="25"/>
      <c r="C130" s="25"/>
      <c r="D130" s="25"/>
      <c r="E130" s="25"/>
      <c r="F130" s="25"/>
      <c r="G130" s="14" t="s">
        <v>410</v>
      </c>
    </row>
    <row r="132" spans="1:7" x14ac:dyDescent="0.3">
      <c r="A132" t="s">
        <v>411</v>
      </c>
      <c r="E132" t="s">
        <v>401</v>
      </c>
      <c r="F132" t="s">
        <v>411</v>
      </c>
    </row>
    <row r="133" spans="1:7" x14ac:dyDescent="0.3">
      <c r="G133" t="s">
        <v>412</v>
      </c>
    </row>
    <row r="134" spans="1:7" x14ac:dyDescent="0.3">
      <c r="B134" s="25" t="s">
        <v>313</v>
      </c>
      <c r="C134" s="25" t="s">
        <v>386</v>
      </c>
      <c r="D134" s="25">
        <v>4</v>
      </c>
      <c r="G134" s="14" t="s">
        <v>413</v>
      </c>
    </row>
    <row r="136" spans="1:7" x14ac:dyDescent="0.3">
      <c r="G136" t="s">
        <v>414</v>
      </c>
    </row>
    <row r="137" spans="1:7" x14ac:dyDescent="0.3">
      <c r="G137" s="14" t="s">
        <v>415</v>
      </c>
    </row>
    <row r="139" spans="1:7" x14ac:dyDescent="0.3">
      <c r="G139" t="s">
        <v>416</v>
      </c>
    </row>
    <row r="140" spans="1:7" x14ac:dyDescent="0.3">
      <c r="G140" s="14" t="s">
        <v>417</v>
      </c>
    </row>
    <row r="142" spans="1:7" x14ac:dyDescent="0.3">
      <c r="G142" t="s">
        <v>418</v>
      </c>
    </row>
    <row r="143" spans="1:7" x14ac:dyDescent="0.3">
      <c r="G143" s="14" t="s">
        <v>419</v>
      </c>
    </row>
  </sheetData>
  <hyperlinks>
    <hyperlink ref="G5" r:id="rId1" xr:uid="{1C24AF27-724A-46D5-9C37-F5643A548B12}"/>
    <hyperlink ref="G8" r:id="rId2" xr:uid="{16E90C5A-D694-4624-8C70-5D3EAE4E507E}"/>
    <hyperlink ref="G11" r:id="rId3" xr:uid="{B4A1B295-8FDC-45D9-B371-9494E2820617}"/>
    <hyperlink ref="G14" r:id="rId4" xr:uid="{EDC60DF9-510A-47D8-B88D-3BB9BD26E461}"/>
    <hyperlink ref="G17" r:id="rId5" xr:uid="{E7F41E2C-F67B-451F-9EC3-B302779A22DF}"/>
    <hyperlink ref="G20" r:id="rId6" xr:uid="{D1F03671-2B99-4A4F-BAB8-579F4BE4B0E8}"/>
    <hyperlink ref="G23" r:id="rId7" xr:uid="{5267A777-9407-415E-94F0-9B2E8C007CAF}"/>
    <hyperlink ref="G26" r:id="rId8" xr:uid="{226729A4-0C69-4846-8259-441107CC434A}"/>
    <hyperlink ref="G29" r:id="rId9" xr:uid="{0A579CCD-D3D5-4D50-AF7E-673E013A043B}"/>
    <hyperlink ref="G32" r:id="rId10" xr:uid="{01FA9858-4620-4B5C-A6C8-0C905E78C9F5}"/>
    <hyperlink ref="G35" r:id="rId11" xr:uid="{C2120645-F603-4184-8A66-1D498A5ABD1E}"/>
    <hyperlink ref="G38" r:id="rId12" xr:uid="{4AC5C3E6-D867-4619-AD37-37DBE164F67E}"/>
    <hyperlink ref="G41" r:id="rId13" xr:uid="{83456F51-FF96-4C68-880A-872883604EF5}"/>
    <hyperlink ref="G44" r:id="rId14" xr:uid="{58BFD6DE-3127-483A-BF39-50C2B85B0610}"/>
    <hyperlink ref="G47" r:id="rId15" xr:uid="{7756F3D1-966B-4B38-BB19-ADCA2271B75C}"/>
    <hyperlink ref="G50" r:id="rId16" xr:uid="{1FA28808-43E0-4954-8427-D6F77D9B67FB}"/>
    <hyperlink ref="G53" r:id="rId17" xr:uid="{8F4AACF7-B5E8-49A4-ABF7-340636205BD0}"/>
    <hyperlink ref="G56" r:id="rId18" xr:uid="{0C24D6EA-70C4-493F-9B07-3D91EB87E085}"/>
    <hyperlink ref="G59" r:id="rId19" xr:uid="{D5F39386-B004-43ED-BEC1-38B31C97DFA8}"/>
    <hyperlink ref="G62" r:id="rId20" xr:uid="{D31080ED-E49C-462D-A94E-BA312F6B1ECA}"/>
    <hyperlink ref="G66" r:id="rId21" xr:uid="{D07A8983-2D36-4D61-9F06-0F3ECFA43629}"/>
    <hyperlink ref="G70" r:id="rId22" xr:uid="{D902C03E-7478-40F9-9619-C29CBF6DD527}"/>
    <hyperlink ref="G74" r:id="rId23" xr:uid="{D5B08E7C-EF84-4E3C-BD7B-6C03450C3AC6}"/>
    <hyperlink ref="G78" r:id="rId24" xr:uid="{9446BD14-24CD-49A5-88E5-EE623B8AEF20}"/>
    <hyperlink ref="G82" r:id="rId25" xr:uid="{53F0F6CE-7FE0-4033-B3EF-C38832A68E01}"/>
    <hyperlink ref="G85" r:id="rId26" xr:uid="{5AA93A11-5D39-44D3-91DF-B8607FFD6C9B}"/>
    <hyperlink ref="G88" r:id="rId27" xr:uid="{EF7D9679-3B12-4942-9693-0F31D59E1346}"/>
    <hyperlink ref="G94" r:id="rId28" xr:uid="{A81F3E8E-6C54-4365-9AC1-0F0CD7E9F569}"/>
    <hyperlink ref="G97" r:id="rId29" xr:uid="{8557852E-4E20-4BB3-B351-73A26A6C44F1}"/>
    <hyperlink ref="G105" r:id="rId30" xr:uid="{2DFEBDC8-2138-4C2F-873A-9EB1A1A9DF31}"/>
    <hyperlink ref="G108" r:id="rId31" xr:uid="{9697C7E4-D2B4-4604-B5C0-36603B0231CB}"/>
    <hyperlink ref="G111" r:id="rId32" xr:uid="{A1309B64-550E-4E81-885B-AFAD34F1B863}"/>
    <hyperlink ref="G114" r:id="rId33" xr:uid="{2DF38DED-91FB-46AC-9705-9D1BA5D464C4}"/>
    <hyperlink ref="G117" r:id="rId34" xr:uid="{012133B5-ADB3-4D0A-93E9-8072BFDA83CF}"/>
    <hyperlink ref="G91" r:id="rId35" xr:uid="{2850FB41-B722-4591-BF10-69D87F608C90}"/>
    <hyperlink ref="G121" r:id="rId36" xr:uid="{F43B88F3-E295-40DC-954D-A13565D7E6AD}"/>
    <hyperlink ref="G124" r:id="rId37" xr:uid="{7E6DB204-CDBB-4BBA-BFD3-83819B2CABB5}"/>
    <hyperlink ref="G127" r:id="rId38" xr:uid="{582B6227-33BE-4544-88AA-E53B5E51C4AA}"/>
    <hyperlink ref="G130" r:id="rId39" xr:uid="{C39F7C4F-B40F-473F-A91A-CE0CEEE857DD}"/>
    <hyperlink ref="G101" r:id="rId40" xr:uid="{1F057B9B-F823-4626-8EB1-447A04AD3DE6}"/>
    <hyperlink ref="G134" r:id="rId41" xr:uid="{15DBC0AD-2F74-4DA0-85EE-EF8EE3E280D6}"/>
    <hyperlink ref="G137" r:id="rId42" xr:uid="{C9968FD9-3AE7-461D-99E2-DB3E7AB74ECC}"/>
    <hyperlink ref="G140" r:id="rId43" xr:uid="{F4E9A4CA-B47F-42E1-8063-C140096C9D3A}"/>
    <hyperlink ref="G143" r:id="rId44" xr:uid="{3AD4F924-9D59-430A-B90B-AF5719025B25}"/>
  </hyperlinks>
  <pageMargins left="0.7" right="0.7" top="0.75" bottom="0.75" header="0.3" footer="0.3"/>
  <drawing r:id="rId45"/>
  <legacyDrawing r:id="rId4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8CAAE-D65C-4374-90E9-182584C82CD1}">
  <dimension ref="A2:G2"/>
  <sheetViews>
    <sheetView workbookViewId="0">
      <pane ySplit="2" topLeftCell="A3" activePane="bottomLeft" state="frozen"/>
      <selection pane="bottomLeft" activeCell="G25" sqref="G25"/>
    </sheetView>
  </sheetViews>
  <sheetFormatPr defaultRowHeight="16.8" x14ac:dyDescent="0.3"/>
  <sheetData>
    <row r="2" spans="1:7" x14ac:dyDescent="0.3">
      <c r="A2" s="10" t="s">
        <v>306</v>
      </c>
      <c r="B2" s="10" t="s">
        <v>307</v>
      </c>
      <c r="C2" s="10" t="s">
        <v>308</v>
      </c>
      <c r="D2" s="10" t="s">
        <v>309</v>
      </c>
      <c r="E2" s="10" t="s">
        <v>310</v>
      </c>
      <c r="F2" s="10" t="s">
        <v>311</v>
      </c>
      <c r="G2" s="10" t="s">
        <v>312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6A17A-C76B-4ACE-8176-76D5E877735E}">
  <dimension ref="A1:L46"/>
  <sheetViews>
    <sheetView workbookViewId="0">
      <selection activeCell="T19" sqref="T19"/>
    </sheetView>
  </sheetViews>
  <sheetFormatPr defaultRowHeight="16.8" x14ac:dyDescent="0.3"/>
  <sheetData>
    <row r="1" spans="1:1" x14ac:dyDescent="0.3">
      <c r="A1" t="s">
        <v>420</v>
      </c>
    </row>
    <row r="3" spans="1:1" x14ac:dyDescent="0.3">
      <c r="A3" t="s">
        <v>421</v>
      </c>
    </row>
    <row r="4" spans="1:1" x14ac:dyDescent="0.3">
      <c r="A4" t="s">
        <v>422</v>
      </c>
    </row>
    <row r="5" spans="1:1" x14ac:dyDescent="0.3">
      <c r="A5" t="s">
        <v>423</v>
      </c>
    </row>
    <row r="6" spans="1:1" x14ac:dyDescent="0.3">
      <c r="A6" t="s">
        <v>424</v>
      </c>
    </row>
    <row r="7" spans="1:1" x14ac:dyDescent="0.3">
      <c r="A7" t="s">
        <v>425</v>
      </c>
    </row>
    <row r="8" spans="1:1" x14ac:dyDescent="0.3">
      <c r="A8" t="s">
        <v>426</v>
      </c>
    </row>
    <row r="9" spans="1:1" x14ac:dyDescent="0.3">
      <c r="A9" t="s">
        <v>427</v>
      </c>
    </row>
    <row r="11" spans="1:1" x14ac:dyDescent="0.3">
      <c r="A11" t="s">
        <v>428</v>
      </c>
    </row>
    <row r="14" spans="1:1" x14ac:dyDescent="0.3">
      <c r="A14" t="s">
        <v>429</v>
      </c>
    </row>
    <row r="15" spans="1:1" x14ac:dyDescent="0.3">
      <c r="A15" t="s">
        <v>430</v>
      </c>
    </row>
    <row r="17" spans="1:12" x14ac:dyDescent="0.3">
      <c r="A17" t="s">
        <v>431</v>
      </c>
    </row>
    <row r="21" spans="1:12" x14ac:dyDescent="0.3">
      <c r="A21" s="10" t="s">
        <v>432</v>
      </c>
      <c r="L21" t="s">
        <v>433</v>
      </c>
    </row>
    <row r="22" spans="1:12" x14ac:dyDescent="0.3">
      <c r="B22" t="s">
        <v>165</v>
      </c>
      <c r="C22" t="s">
        <v>434</v>
      </c>
      <c r="L22" t="s">
        <v>435</v>
      </c>
    </row>
    <row r="23" spans="1:12" x14ac:dyDescent="0.3">
      <c r="B23" t="s">
        <v>166</v>
      </c>
      <c r="C23" t="s">
        <v>436</v>
      </c>
      <c r="L23" t="s">
        <v>437</v>
      </c>
    </row>
    <row r="24" spans="1:12" x14ac:dyDescent="0.3">
      <c r="B24" t="s">
        <v>4</v>
      </c>
      <c r="C24" t="s">
        <v>438</v>
      </c>
    </row>
    <row r="25" spans="1:12" x14ac:dyDescent="0.3">
      <c r="B25" t="s">
        <v>3</v>
      </c>
      <c r="C25" t="s">
        <v>439</v>
      </c>
    </row>
    <row r="26" spans="1:12" x14ac:dyDescent="0.3">
      <c r="B26" t="s">
        <v>6</v>
      </c>
      <c r="C26" t="s">
        <v>440</v>
      </c>
    </row>
    <row r="27" spans="1:12" x14ac:dyDescent="0.3">
      <c r="C27" t="s">
        <v>441</v>
      </c>
    </row>
    <row r="28" spans="1:12" x14ac:dyDescent="0.3">
      <c r="B28" t="s">
        <v>171</v>
      </c>
    </row>
    <row r="29" spans="1:12" x14ac:dyDescent="0.3">
      <c r="B29" t="s">
        <v>173</v>
      </c>
      <c r="C29" t="s">
        <v>442</v>
      </c>
    </row>
    <row r="30" spans="1:12" x14ac:dyDescent="0.3">
      <c r="B30" t="s">
        <v>5</v>
      </c>
    </row>
    <row r="31" spans="1:12" x14ac:dyDescent="0.3">
      <c r="B31" t="s">
        <v>174</v>
      </c>
    </row>
    <row r="32" spans="1:12" x14ac:dyDescent="0.3">
      <c r="B32" t="s">
        <v>176</v>
      </c>
    </row>
    <row r="33" spans="2:7" x14ac:dyDescent="0.3">
      <c r="B33" s="21" t="s">
        <v>177</v>
      </c>
      <c r="C33" t="s">
        <v>443</v>
      </c>
    </row>
    <row r="34" spans="2:7" x14ac:dyDescent="0.3">
      <c r="C34" t="s">
        <v>444</v>
      </c>
    </row>
    <row r="35" spans="2:7" x14ac:dyDescent="0.3">
      <c r="C35" t="s">
        <v>445</v>
      </c>
    </row>
    <row r="36" spans="2:7" x14ac:dyDescent="0.3">
      <c r="C36" t="s">
        <v>446</v>
      </c>
    </row>
    <row r="37" spans="2:7" x14ac:dyDescent="0.3">
      <c r="C37" t="s">
        <v>447</v>
      </c>
    </row>
    <row r="39" spans="2:7" x14ac:dyDescent="0.3">
      <c r="C39" t="s">
        <v>411</v>
      </c>
      <c r="D39" t="s">
        <v>448</v>
      </c>
      <c r="E39" t="s">
        <v>449</v>
      </c>
      <c r="F39" t="s">
        <v>450</v>
      </c>
      <c r="G39" t="s">
        <v>451</v>
      </c>
    </row>
    <row r="40" spans="2:7" x14ac:dyDescent="0.3">
      <c r="B40" t="s">
        <v>452</v>
      </c>
      <c r="C40" s="48">
        <v>0.53</v>
      </c>
      <c r="D40" s="49">
        <v>0.53600000000000003</v>
      </c>
      <c r="E40" s="48">
        <v>0.55000000000000004</v>
      </c>
      <c r="F40" s="50">
        <f>+D40-C40</f>
        <v>6.0000000000000053E-3</v>
      </c>
      <c r="G40" s="50">
        <f>+E40-C40</f>
        <v>2.0000000000000018E-2</v>
      </c>
    </row>
    <row r="41" spans="2:7" x14ac:dyDescent="0.3">
      <c r="B41" t="s">
        <v>453</v>
      </c>
      <c r="C41" s="48">
        <v>0.46</v>
      </c>
      <c r="D41" s="48">
        <v>0.62</v>
      </c>
      <c r="E41" s="48">
        <v>0.5</v>
      </c>
      <c r="F41" s="50">
        <f>+D41-C41</f>
        <v>0.15999999999999998</v>
      </c>
      <c r="G41" s="50">
        <f>+E41-C41</f>
        <v>3.999999999999998E-2</v>
      </c>
    </row>
    <row r="42" spans="2:7" x14ac:dyDescent="0.3">
      <c r="B42" t="s">
        <v>454</v>
      </c>
      <c r="C42" s="25">
        <v>9.6999999999999993</v>
      </c>
      <c r="D42" s="25">
        <v>19.5</v>
      </c>
      <c r="E42" s="25">
        <v>19.3</v>
      </c>
      <c r="F42" s="27">
        <f>+D42-C42</f>
        <v>9.8000000000000007</v>
      </c>
      <c r="G42" s="27">
        <f>+E42-C42</f>
        <v>9.6000000000000014</v>
      </c>
    </row>
    <row r="45" spans="2:7" x14ac:dyDescent="0.3">
      <c r="B45" t="s">
        <v>455</v>
      </c>
    </row>
    <row r="46" spans="2:7" x14ac:dyDescent="0.3">
      <c r="B46" t="s">
        <v>456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BEF98-7CD5-4CE5-991E-472A4604EAF0}">
  <dimension ref="B4"/>
  <sheetViews>
    <sheetView workbookViewId="0">
      <selection activeCell="B7" sqref="B7"/>
    </sheetView>
  </sheetViews>
  <sheetFormatPr defaultRowHeight="16.8" x14ac:dyDescent="0.3"/>
  <sheetData>
    <row r="4" spans="2:2" x14ac:dyDescent="0.3">
      <c r="B4" t="s">
        <v>457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Master</vt:lpstr>
      <vt:lpstr>Main</vt:lpstr>
      <vt:lpstr>Financial</vt:lpstr>
      <vt:lpstr>Balance Sheet &amp; Co</vt:lpstr>
      <vt:lpstr>Anktiva</vt:lpstr>
      <vt:lpstr>Literature (M)</vt:lpstr>
      <vt:lpstr>Literature (R)</vt:lpstr>
      <vt:lpstr>Competitors</vt:lpstr>
      <vt:lpstr>Probabilities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Matteo Doye</dc:creator>
  <cp:keywords/>
  <dc:description/>
  <cp:lastModifiedBy>Matteo Doye</cp:lastModifiedBy>
  <cp:revision/>
  <dcterms:created xsi:type="dcterms:W3CDTF">2024-03-26T13:29:13Z</dcterms:created>
  <dcterms:modified xsi:type="dcterms:W3CDTF">2025-01-23T16:25:36Z</dcterms:modified>
  <cp:category/>
  <cp:contentStatus/>
</cp:coreProperties>
</file>