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a458b352674048/Documents/"/>
    </mc:Choice>
  </mc:AlternateContent>
  <xr:revisionPtr revIDLastSave="189" documentId="8_{369574AB-F196-C844-BF22-E2C527021C4E}" xr6:coauthVersionLast="47" xr6:coauthVersionMax="47" xr10:uidLastSave="{B4EDD416-4D7D-C044-9FE6-DC6ECFE025A2}"/>
  <bookViews>
    <workbookView xWindow="-38020" yWindow="600" windowWidth="28040" windowHeight="16940" activeTab="3" xr2:uid="{E83A4D50-A017-504F-B7C4-4102D6979293}"/>
  </bookViews>
  <sheets>
    <sheet name="sotagliflozin" sheetId="1" r:id="rId1"/>
    <sheet name="Sheet6" sheetId="6" r:id="rId2"/>
    <sheet name="Heart Failure Market Size" sheetId="2" r:id="rId3"/>
    <sheet name="Sheet3" sheetId="3" r:id="rId4"/>
    <sheet name="Type 1 Diabete Market Size" sheetId="4" r:id="rId5"/>
    <sheet name="Type 2 Diabete Market Size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6" l="1"/>
  <c r="F10" i="6"/>
  <c r="G10" i="6"/>
  <c r="H10" i="6"/>
  <c r="I10" i="6"/>
  <c r="J10" i="6"/>
  <c r="K10" i="6"/>
  <c r="L10" i="6"/>
  <c r="M10" i="6"/>
  <c r="N10" i="6"/>
  <c r="O10" i="6"/>
  <c r="P10" i="6"/>
  <c r="Q10" i="6"/>
  <c r="D10" i="6"/>
  <c r="E7" i="6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E6" i="6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E5" i="6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E5" i="5"/>
  <c r="F5" i="5"/>
  <c r="G5" i="5"/>
  <c r="H5" i="5"/>
  <c r="I5" i="5"/>
  <c r="J5" i="5"/>
  <c r="K5" i="5"/>
  <c r="L5" i="5"/>
  <c r="M5" i="5"/>
  <c r="N5" i="5"/>
  <c r="O5" i="5"/>
  <c r="D5" i="5"/>
  <c r="E4" i="5"/>
  <c r="F4" i="5"/>
  <c r="G4" i="5"/>
  <c r="H4" i="5"/>
  <c r="I4" i="5"/>
  <c r="J4" i="5"/>
  <c r="K4" i="5"/>
  <c r="L4" i="5"/>
  <c r="M4" i="5"/>
  <c r="N4" i="5"/>
  <c r="O4" i="5"/>
  <c r="D4" i="5"/>
  <c r="E3" i="5"/>
  <c r="F3" i="5" s="1"/>
  <c r="G3" i="5" s="1"/>
  <c r="H3" i="5" s="1"/>
  <c r="I3" i="5" s="1"/>
  <c r="J3" i="5" s="1"/>
  <c r="K3" i="5" s="1"/>
  <c r="L3" i="5" s="1"/>
  <c r="M3" i="5" s="1"/>
  <c r="N3" i="5" s="1"/>
  <c r="O3" i="5" s="1"/>
  <c r="E2" i="5"/>
  <c r="F2" i="5" s="1"/>
  <c r="G2" i="5" s="1"/>
  <c r="H2" i="5" s="1"/>
  <c r="I2" i="5" s="1"/>
  <c r="J2" i="5" s="1"/>
  <c r="K2" i="5" s="1"/>
  <c r="L2" i="5" s="1"/>
  <c r="M2" i="5" s="1"/>
  <c r="N2" i="5" s="1"/>
  <c r="O2" i="5" s="1"/>
  <c r="F12" i="4"/>
  <c r="G12" i="4"/>
  <c r="H12" i="4"/>
  <c r="I12" i="4"/>
  <c r="J12" i="4"/>
  <c r="K12" i="4"/>
  <c r="E12" i="4"/>
  <c r="F11" i="4"/>
  <c r="G11" i="4"/>
  <c r="H11" i="4"/>
  <c r="I11" i="4"/>
  <c r="J11" i="4"/>
  <c r="K11" i="4"/>
  <c r="F10" i="4"/>
  <c r="G10" i="4"/>
  <c r="H10" i="4"/>
  <c r="I10" i="4"/>
  <c r="J10" i="4"/>
  <c r="K10" i="4"/>
  <c r="E10" i="4"/>
  <c r="E11" i="4"/>
  <c r="F9" i="4"/>
  <c r="G9" i="4"/>
  <c r="H9" i="4"/>
  <c r="I9" i="4"/>
  <c r="J9" i="4"/>
  <c r="K9" i="4"/>
  <c r="E9" i="4"/>
  <c r="F8" i="4"/>
  <c r="G8" i="4"/>
  <c r="H8" i="4"/>
  <c r="I8" i="4"/>
  <c r="J8" i="4"/>
  <c r="K8" i="4"/>
  <c r="D5" i="4"/>
  <c r="D6" i="4" s="1"/>
  <c r="E4" i="4"/>
  <c r="E5" i="4" s="1"/>
  <c r="E6" i="4" s="1"/>
  <c r="E8" i="4" s="1"/>
  <c r="E3" i="4"/>
  <c r="F3" i="4" s="1"/>
  <c r="G3" i="4" s="1"/>
  <c r="H3" i="4" s="1"/>
  <c r="I3" i="4" s="1"/>
  <c r="J3" i="4" s="1"/>
  <c r="K3" i="4" s="1"/>
  <c r="D8" i="3"/>
  <c r="K14" i="1"/>
  <c r="L14" i="1"/>
  <c r="M14" i="1" s="1"/>
  <c r="N14" i="1" s="1"/>
  <c r="O14" i="1" s="1"/>
  <c r="P14" i="1" s="1"/>
  <c r="K13" i="1"/>
  <c r="L13" i="1"/>
  <c r="M13" i="1" s="1"/>
  <c r="N13" i="1" s="1"/>
  <c r="O13" i="1" s="1"/>
  <c r="P13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E14" i="1"/>
  <c r="F14" i="1" s="1"/>
  <c r="G14" i="1" s="1"/>
  <c r="H14" i="1" s="1"/>
  <c r="I14" i="1" s="1"/>
  <c r="J14" i="1" s="1"/>
  <c r="D14" i="1"/>
  <c r="D13" i="1"/>
  <c r="E13" i="1" s="1"/>
  <c r="F13" i="1" s="1"/>
  <c r="G13" i="1" s="1"/>
  <c r="H13" i="1" s="1"/>
  <c r="I13" i="1" s="1"/>
  <c r="J13" i="1" s="1"/>
  <c r="F4" i="4" l="1"/>
  <c r="F5" i="4" l="1"/>
  <c r="F6" i="4" s="1"/>
  <c r="G4" i="4"/>
  <c r="H4" i="4" l="1"/>
  <c r="G5" i="4"/>
  <c r="G6" i="4" s="1"/>
  <c r="I4" i="4" l="1"/>
  <c r="H5" i="4"/>
  <c r="H6" i="4" s="1"/>
  <c r="J4" i="4" l="1"/>
  <c r="I5" i="4"/>
  <c r="I6" i="4" s="1"/>
  <c r="K4" i="4" l="1"/>
  <c r="K5" i="4" s="1"/>
  <c r="K6" i="4" s="1"/>
  <c r="J5" i="4"/>
  <c r="J6" i="4" s="1"/>
</calcChain>
</file>

<file path=xl/sharedStrings.xml><?xml version="1.0" encoding="utf-8"?>
<sst xmlns="http://schemas.openxmlformats.org/spreadsheetml/2006/main" count="68" uniqueCount="48">
  <si>
    <t>INPEFA (sotagliflozin)</t>
  </si>
  <si>
    <t>Heart Failure</t>
  </si>
  <si>
    <t>To reduce the risk of cardiovascular death</t>
  </si>
  <si>
    <t>Hospitalization for heart failure</t>
  </si>
  <si>
    <t>Treatment for type 2 diabetes</t>
  </si>
  <si>
    <t>Chronic Kidney disease</t>
  </si>
  <si>
    <t>wh</t>
  </si>
  <si>
    <t>SGLT2 inhibitors Market size</t>
  </si>
  <si>
    <t>CAGR 7.71%</t>
  </si>
  <si>
    <t>CAGR 13.2%</t>
  </si>
  <si>
    <t>CAGR 9.5%</t>
  </si>
  <si>
    <t>Column1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</si>
  <si>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</si>
  <si>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</si>
  <si>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</si>
  <si>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</si>
  <si>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</si>
  <si>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</si>
  <si>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</si>
  <si>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</si>
  <si>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</si>
  <si>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</si>
  <si>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</si>
  <si>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</si>
  <si>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</si>
  <si>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</si>
  <si>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Key Players</t>
  </si>
  <si>
    <t>Pfizer</t>
  </si>
  <si>
    <t>LLY</t>
  </si>
  <si>
    <t>JNJ</t>
  </si>
  <si>
    <t>Novartis</t>
  </si>
  <si>
    <t>Takeda</t>
  </si>
  <si>
    <t>USA have 32% of the market shares</t>
  </si>
  <si>
    <t>dapagliflozin</t>
  </si>
  <si>
    <t>sacubitril / valsartan</t>
  </si>
  <si>
    <t>Merck</t>
  </si>
  <si>
    <t>empagliflozin (Jardiance)</t>
  </si>
  <si>
    <t>Boehringer + LLY</t>
  </si>
  <si>
    <t>AZN</t>
  </si>
  <si>
    <t>vericiguat (verquvo)</t>
  </si>
  <si>
    <t>CAGR 6.2%</t>
  </si>
  <si>
    <t>North America 38.9%</t>
  </si>
  <si>
    <t>Segment 48.9%</t>
  </si>
  <si>
    <t>LXRX for Type 1 (5%)</t>
  </si>
  <si>
    <t>CAGR 5.64 (2023-2034)</t>
  </si>
  <si>
    <t>Segment</t>
  </si>
  <si>
    <t>North America 44.6%</t>
  </si>
  <si>
    <t>SGLT-2 (16.9%)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</si>
</sst>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3" fontId="0" fillId="0" borderId="0" xfId="0" applyNumberFormat="1"/>
    <xf numFmtId="38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156428-DBBD-334E-903B-D1A530D17D24}" name="Table1" displayName="Table1" ref="B12:P15" totalsRowShown="0">
  <autoFilter ref="B12:P15" xr:uid="{A3156428-DBBD-334E-903B-D1A530D17D24}"/>
  <tableColumns count="15">
    <tableColumn id="1" xr3:uid="{CD184384-70CD-1E4B-BF0B-1A99E2F87712}" name="Column1"/>
    <tableColumn id="2" xr3:uid="{068D0845-25AE-534F-B843-1C3E25DEE86A}" name="2023"/>
    <tableColumn id="3" xr3:uid="{A60A744A-0E50-1647-AE08-07248F8D41C0}" name="2024" dataDxfId="25"/>
    <tableColumn id="4" xr3:uid="{9589C043-2076-854E-AE18-51A51DD8F5B6}" name="2025" dataDxfId="24"/>
    <tableColumn id="5" xr3:uid="{EBE00041-F888-6B47-882D-308D6FAEF743}" name="2026" dataDxfId="23"/>
    <tableColumn id="6" xr3:uid="{E7F598D4-A142-8740-862D-597BF9382231}" name="2027" dataDxfId="22"/>
    <tableColumn id="7" xr3:uid="{571D7071-55B2-A947-AE3B-694223026F4E}" name="2028" dataDxfId="21"/>
    <tableColumn id="8" xr3:uid="{B5815563-6E72-1747-9EAD-662B8D5C15FC}" name="2029" dataDxfId="20"/>
    <tableColumn id="9" xr3:uid="{4DB8DA4A-AC09-AC49-B694-F1FA87BF49DA}" name="2030" dataDxfId="19"/>
    <tableColumn id="10" xr3:uid="{5E18FA40-3667-3D47-B435-8D0F8255D461}" name="2031" dataDxfId="18"/>
    <tableColumn id="11" xr3:uid="{60B3F830-734A-C144-9275-0C3B9B218991}" name="2032" dataDxfId="17"/>
    <tableColumn id="12" xr3:uid="{A3CF82D8-113A-814F-84AD-F35ED3B38E3D}" name="2033" dataDxfId="16"/>
    <tableColumn id="13" xr3:uid="{7DC94CF7-7DBC-1940-AF75-AA9F11B8E92B}" name="2034" dataDxfId="15"/>
    <tableColumn id="14" xr3:uid="{B5156932-5F8D-7940-BD9E-F9C280932FD2}" name="2035" dataDxfId="14"/>
    <tableColumn id="15" xr3:uid="{9F5A9853-9F3B-9B4D-BFFF-23762E899B3F}" name="2036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22307B-1E82-9E4C-9A28-8375C782E3FD}" name="Table13" displayName="Table13" ref="C4:Q7" totalsRowShown="0">
  <autoFilter ref="C4:Q7" xr:uid="{6122307B-1E82-9E4C-9A28-8375C782E3FD}"/>
  <tableColumns count="15">
    <tableColumn id="1" xr3:uid="{50F31DA2-275D-D444-809B-570390A50F1D}" name="Column1"/>
    <tableColumn id="2" xr3:uid="{E66110D9-B245-B947-9438-46E13D7F231C}" name="2023"/>
    <tableColumn id="3" xr3:uid="{A0692A5C-554F-494E-98EE-77C0BC00B7BC}" name="2024" dataDxfId="12"/>
    <tableColumn id="4" xr3:uid="{A691103F-7BC1-A04A-954C-CAF476AD9F9F}" name="2025" dataDxfId="11"/>
    <tableColumn id="5" xr3:uid="{68A9F32B-9FA7-8E40-9DDE-59A30261745C}" name="2026" dataDxfId="10"/>
    <tableColumn id="6" xr3:uid="{9D0181F1-4007-4B4C-AF1E-12BD9DE4325E}" name="2027" dataDxfId="9"/>
    <tableColumn id="7" xr3:uid="{0D7B83B5-0537-6A4F-A0E9-6AFC9B7FB74C}" name="2028" dataDxfId="8"/>
    <tableColumn id="8" xr3:uid="{AC3FFD7E-1F78-6644-85F4-7ACF308EBC9B}" name="2029" dataDxfId="7"/>
    <tableColumn id="9" xr3:uid="{485A660D-4A56-624B-9661-D959F7007BB9}" name="2030" dataDxfId="6"/>
    <tableColumn id="10" xr3:uid="{3C32F24E-531B-B843-A56E-76371B6D47CD}" name="2031" dataDxfId="5"/>
    <tableColumn id="11" xr3:uid="{2FFCC245-7196-A440-AFD3-70608B986A46}" name="2032" dataDxfId="4"/>
    <tableColumn id="12" xr3:uid="{9593D66F-D5C4-7042-B350-C0AD19BBC61A}" name="2033" dataDxfId="3"/>
    <tableColumn id="13" xr3:uid="{03B9D2EF-D2D6-4145-8D34-ABA9CEF61060}" name="2034" dataDxfId="2"/>
    <tableColumn id="14" xr3:uid="{A8F53385-DA61-9244-83CE-93688CB76891}" name="2035" dataDxfId="1"/>
    <tableColumn id="15" xr3:uid="{6FFB5FFC-F928-DC4B-AC4D-40E4C6C73274}" name="203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CBC94-2FAA-2343-82C5-E3EACEFE0ADD}">
  <dimension ref="A2:P22"/>
  <sheetViews>
    <sheetView topLeftCell="A8" zoomScale="150" zoomScaleNormal="150" workbookViewId="0">
      <selection activeCell="C21" sqref="C21"/>
    </sheetView>
  </sheetViews>
  <sheetFormatPr baseColWidth="10" defaultRowHeight="16" x14ac:dyDescent="0.2"/>
  <sheetData>
    <row r="2" spans="1:16" x14ac:dyDescent="0.2">
      <c r="B2" t="s">
        <v>0</v>
      </c>
    </row>
    <row r="3" spans="1:16" x14ac:dyDescent="0.2">
      <c r="B3" t="s">
        <v>1</v>
      </c>
    </row>
    <row r="4" spans="1:16" x14ac:dyDescent="0.2">
      <c r="B4" t="s">
        <v>2</v>
      </c>
    </row>
    <row r="5" spans="1:16" x14ac:dyDescent="0.2">
      <c r="B5" t="s">
        <v>3</v>
      </c>
    </row>
    <row r="6" spans="1:16" x14ac:dyDescent="0.2">
      <c r="A6" t="s">
        <v>6</v>
      </c>
      <c r="B6" t="s">
        <v>4</v>
      </c>
    </row>
    <row r="7" spans="1:16" x14ac:dyDescent="0.2">
      <c r="B7" t="s">
        <v>5</v>
      </c>
    </row>
    <row r="11" spans="1:16" x14ac:dyDescent="0.2">
      <c r="B11" t="s">
        <v>7</v>
      </c>
    </row>
    <row r="12" spans="1:16" x14ac:dyDescent="0.2">
      <c r="B12" t="s">
        <v>11</v>
      </c>
      <c r="C12" t="s">
        <v>12</v>
      </c>
      <c r="D12" t="s">
        <v>13</v>
      </c>
      <c r="E12" t="s">
        <v>14</v>
      </c>
      <c r="F12" t="s">
        <v>15</v>
      </c>
      <c r="G12" t="s">
        <v>16</v>
      </c>
      <c r="H12" t="s">
        <v>17</v>
      </c>
      <c r="I12" t="s">
        <v>18</v>
      </c>
      <c r="J12" t="s">
        <v>19</v>
      </c>
      <c r="K12" t="s">
        <v>20</v>
      </c>
      <c r="L12" t="s">
        <v>21</v>
      </c>
      <c r="M12" t="s">
        <v>22</v>
      </c>
      <c r="N12" t="s">
        <v>23</v>
      </c>
      <c r="O12" t="s">
        <v>24</v>
      </c>
      <c r="P12" t="s">
        <v>25</v>
      </c>
    </row>
    <row r="13" spans="1:16" x14ac:dyDescent="0.2">
      <c r="B13" t="s">
        <v>8</v>
      </c>
      <c r="C13">
        <v>15.85</v>
      </c>
      <c r="D13" s="1">
        <f>C13*1.0771</f>
        <v>17.072035</v>
      </c>
      <c r="E13" s="1">
        <f>D13*1.0771</f>
        <v>18.388288898499997</v>
      </c>
      <c r="F13" s="1">
        <f t="shared" ref="F13:P13" si="0">E13*1.0771</f>
        <v>19.806025972574346</v>
      </c>
      <c r="G13" s="1">
        <f t="shared" si="0"/>
        <v>21.333070575059828</v>
      </c>
      <c r="H13" s="1">
        <f t="shared" si="0"/>
        <v>22.977850316396939</v>
      </c>
      <c r="I13" s="1">
        <f t="shared" si="0"/>
        <v>24.749442575791143</v>
      </c>
      <c r="J13" s="1">
        <f t="shared" si="0"/>
        <v>26.65762459838464</v>
      </c>
      <c r="K13" s="1">
        <f t="shared" si="0"/>
        <v>28.712927454920095</v>
      </c>
      <c r="L13" s="1">
        <f t="shared" si="0"/>
        <v>30.926694161694432</v>
      </c>
      <c r="M13" s="1">
        <f t="shared" si="0"/>
        <v>33.311142281561068</v>
      </c>
      <c r="N13" s="1">
        <f t="shared" si="0"/>
        <v>35.879431351469428</v>
      </c>
      <c r="O13" s="1">
        <f t="shared" si="0"/>
        <v>38.64573550866772</v>
      </c>
      <c r="P13" s="1">
        <f t="shared" si="0"/>
        <v>41.625321716385997</v>
      </c>
    </row>
    <row r="14" spans="1:16" x14ac:dyDescent="0.2">
      <c r="B14" t="s">
        <v>9</v>
      </c>
      <c r="C14">
        <v>15.85</v>
      </c>
      <c r="D14" s="1">
        <f>C14*1.132</f>
        <v>17.9422</v>
      </c>
      <c r="E14" s="1">
        <f t="shared" ref="E14:P14" si="1">D14*1.132</f>
        <v>20.310570399999996</v>
      </c>
      <c r="F14" s="1">
        <f t="shared" si="1"/>
        <v>22.991565692799995</v>
      </c>
      <c r="G14" s="1">
        <f t="shared" si="1"/>
        <v>26.026452364249593</v>
      </c>
      <c r="H14" s="1">
        <f t="shared" si="1"/>
        <v>29.461944076330536</v>
      </c>
      <c r="I14" s="1">
        <f t="shared" si="1"/>
        <v>33.350920694406163</v>
      </c>
      <c r="J14" s="1">
        <f t="shared" si="1"/>
        <v>37.753242226067776</v>
      </c>
      <c r="K14" s="1">
        <f t="shared" si="1"/>
        <v>42.736670199908716</v>
      </c>
      <c r="L14" s="1">
        <f t="shared" si="1"/>
        <v>48.377910666296664</v>
      </c>
      <c r="M14" s="1">
        <f t="shared" si="1"/>
        <v>54.763794874247822</v>
      </c>
      <c r="N14" s="1">
        <f t="shared" si="1"/>
        <v>61.992615797648526</v>
      </c>
      <c r="O14" s="1">
        <f t="shared" si="1"/>
        <v>70.175641082938128</v>
      </c>
      <c r="P14" s="1">
        <f t="shared" si="1"/>
        <v>79.438825705885947</v>
      </c>
    </row>
    <row r="15" spans="1:16" x14ac:dyDescent="0.2">
      <c r="B15" t="s">
        <v>10</v>
      </c>
      <c r="C15">
        <v>5.86</v>
      </c>
      <c r="D15" s="1">
        <f>C15*1.095</f>
        <v>6.4167000000000005</v>
      </c>
      <c r="E15" s="1">
        <f t="shared" ref="E15:P15" si="2">D15*1.095</f>
        <v>7.0262865000000003</v>
      </c>
      <c r="F15" s="1">
        <f t="shared" si="2"/>
        <v>7.6937837175000006</v>
      </c>
      <c r="G15" s="1">
        <f t="shared" si="2"/>
        <v>8.4246931706625006</v>
      </c>
      <c r="H15" s="1">
        <f t="shared" si="2"/>
        <v>9.2250390218754372</v>
      </c>
      <c r="I15" s="1">
        <f t="shared" si="2"/>
        <v>10.101417728953603</v>
      </c>
      <c r="J15" s="1">
        <f t="shared" si="2"/>
        <v>11.061052413204195</v>
      </c>
      <c r="K15" s="1">
        <f t="shared" si="2"/>
        <v>12.111852392458593</v>
      </c>
      <c r="L15" s="1">
        <f t="shared" si="2"/>
        <v>13.262478369742158</v>
      </c>
      <c r="M15" s="1">
        <f t="shared" si="2"/>
        <v>14.522413814867663</v>
      </c>
      <c r="N15" s="1">
        <f t="shared" si="2"/>
        <v>15.902043127280091</v>
      </c>
      <c r="O15" s="1">
        <f t="shared" si="2"/>
        <v>17.4127372243717</v>
      </c>
      <c r="P15" s="1">
        <f t="shared" si="2"/>
        <v>19.066947260687012</v>
      </c>
    </row>
    <row r="17" spans="1:3" x14ac:dyDescent="0.2">
      <c r="A17" t="s">
        <v>26</v>
      </c>
      <c r="C17" t="s">
        <v>32</v>
      </c>
    </row>
    <row r="18" spans="1:3" x14ac:dyDescent="0.2">
      <c r="B18" t="s">
        <v>27</v>
      </c>
    </row>
    <row r="19" spans="1:3" x14ac:dyDescent="0.2">
      <c r="B19" t="s">
        <v>28</v>
      </c>
    </row>
    <row r="20" spans="1:3" x14ac:dyDescent="0.2">
      <c r="B20" t="s">
        <v>29</v>
      </c>
    </row>
    <row r="21" spans="1:3" x14ac:dyDescent="0.2">
      <c r="B21" t="s">
        <v>30</v>
      </c>
    </row>
    <row r="22" spans="1:3" x14ac:dyDescent="0.2">
      <c r="B22" t="s">
        <v>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7AA-B50E-9B41-81AB-847C16EE836F}">
  <dimension ref="C3:Q10"/>
  <sheetViews>
    <sheetView zoomScale="130" zoomScaleNormal="130" workbookViewId="0">
      <selection activeCell="G17" sqref="G17"/>
    </sheetView>
  </sheetViews>
  <sheetFormatPr baseColWidth="10" defaultRowHeight="16" x14ac:dyDescent="0.2"/>
  <sheetData>
    <row r="3" spans="3:17" x14ac:dyDescent="0.2">
      <c r="C3" t="s">
        <v>7</v>
      </c>
    </row>
    <row r="4" spans="3:17" x14ac:dyDescent="0.2"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23</v>
      </c>
      <c r="P4" t="s">
        <v>24</v>
      </c>
      <c r="Q4" t="s">
        <v>25</v>
      </c>
    </row>
    <row r="5" spans="3:17" x14ac:dyDescent="0.2">
      <c r="C5" t="s">
        <v>8</v>
      </c>
      <c r="D5">
        <v>15.85</v>
      </c>
      <c r="E5" s="1">
        <f>D5*1.0771</f>
        <v>17.072035</v>
      </c>
      <c r="F5" s="1">
        <f>E5*1.0771</f>
        <v>18.388288898499997</v>
      </c>
      <c r="G5" s="1">
        <f t="shared" ref="G5:Q5" si="0">F5*1.0771</f>
        <v>19.806025972574346</v>
      </c>
      <c r="H5" s="1">
        <f t="shared" si="0"/>
        <v>21.333070575059828</v>
      </c>
      <c r="I5" s="1">
        <f t="shared" si="0"/>
        <v>22.977850316396939</v>
      </c>
      <c r="J5" s="1">
        <f t="shared" si="0"/>
        <v>24.749442575791143</v>
      </c>
      <c r="K5" s="1">
        <f t="shared" si="0"/>
        <v>26.65762459838464</v>
      </c>
      <c r="L5" s="1">
        <f t="shared" si="0"/>
        <v>28.712927454920095</v>
      </c>
      <c r="M5" s="1">
        <f t="shared" si="0"/>
        <v>30.926694161694432</v>
      </c>
      <c r="N5" s="1">
        <f t="shared" si="0"/>
        <v>33.311142281561068</v>
      </c>
      <c r="O5" s="1">
        <f t="shared" si="0"/>
        <v>35.879431351469428</v>
      </c>
      <c r="P5" s="1">
        <f t="shared" si="0"/>
        <v>38.64573550866772</v>
      </c>
      <c r="Q5" s="1">
        <f t="shared" si="0"/>
        <v>41.625321716385997</v>
      </c>
    </row>
    <row r="6" spans="3:17" x14ac:dyDescent="0.2">
      <c r="C6" t="s">
        <v>9</v>
      </c>
      <c r="D6">
        <v>15.85</v>
      </c>
      <c r="E6" s="1">
        <f>D6*1.132</f>
        <v>17.9422</v>
      </c>
      <c r="F6" s="1">
        <f t="shared" ref="F6:Q6" si="1">E6*1.132</f>
        <v>20.310570399999996</v>
      </c>
      <c r="G6" s="1">
        <f t="shared" si="1"/>
        <v>22.991565692799995</v>
      </c>
      <c r="H6" s="1">
        <f t="shared" si="1"/>
        <v>26.026452364249593</v>
      </c>
      <c r="I6" s="1">
        <f t="shared" si="1"/>
        <v>29.461944076330536</v>
      </c>
      <c r="J6" s="1">
        <f t="shared" si="1"/>
        <v>33.350920694406163</v>
      </c>
      <c r="K6" s="1">
        <f t="shared" si="1"/>
        <v>37.753242226067776</v>
      </c>
      <c r="L6" s="1">
        <f t="shared" si="1"/>
        <v>42.736670199908716</v>
      </c>
      <c r="M6" s="1">
        <f t="shared" si="1"/>
        <v>48.377910666296664</v>
      </c>
      <c r="N6" s="1">
        <f t="shared" si="1"/>
        <v>54.763794874247822</v>
      </c>
      <c r="O6" s="1">
        <f t="shared" si="1"/>
        <v>61.992615797648526</v>
      </c>
      <c r="P6" s="1">
        <f t="shared" si="1"/>
        <v>70.175641082938128</v>
      </c>
      <c r="Q6" s="1">
        <f t="shared" si="1"/>
        <v>79.438825705885947</v>
      </c>
    </row>
    <row r="7" spans="3:17" x14ac:dyDescent="0.2">
      <c r="C7" t="s">
        <v>10</v>
      </c>
      <c r="D7">
        <v>5.86</v>
      </c>
      <c r="E7" s="1">
        <f>D7*1.095</f>
        <v>6.4167000000000005</v>
      </c>
      <c r="F7" s="1">
        <f t="shared" ref="F7:Q7" si="2">E7*1.095</f>
        <v>7.0262865000000003</v>
      </c>
      <c r="G7" s="1">
        <f t="shared" si="2"/>
        <v>7.6937837175000006</v>
      </c>
      <c r="H7" s="1">
        <f t="shared" si="2"/>
        <v>8.4246931706625006</v>
      </c>
      <c r="I7" s="1">
        <f t="shared" si="2"/>
        <v>9.2250390218754372</v>
      </c>
      <c r="J7" s="1">
        <f t="shared" si="2"/>
        <v>10.101417728953603</v>
      </c>
      <c r="K7" s="1">
        <f t="shared" si="2"/>
        <v>11.061052413204195</v>
      </c>
      <c r="L7" s="1">
        <f t="shared" si="2"/>
        <v>12.111852392458593</v>
      </c>
      <c r="M7" s="1">
        <f t="shared" si="2"/>
        <v>13.262478369742158</v>
      </c>
      <c r="N7" s="1">
        <f t="shared" si="2"/>
        <v>14.522413814867663</v>
      </c>
      <c r="O7" s="1">
        <f t="shared" si="2"/>
        <v>15.902043127280091</v>
      </c>
      <c r="P7" s="1">
        <f t="shared" si="2"/>
        <v>17.4127372243717</v>
      </c>
      <c r="Q7" s="1">
        <f t="shared" si="2"/>
        <v>19.066947260687012</v>
      </c>
    </row>
    <row r="10" spans="3:17" x14ac:dyDescent="0.2">
      <c r="D10" s="1">
        <f>D5*0.4</f>
        <v>6.34</v>
      </c>
      <c r="E10" s="1">
        <f t="shared" ref="E10:Q10" si="3">E5*0.4</f>
        <v>6.8288140000000004</v>
      </c>
      <c r="F10" s="1">
        <f t="shared" si="3"/>
        <v>7.3553155593999993</v>
      </c>
      <c r="G10" s="1">
        <f t="shared" si="3"/>
        <v>7.9224103890297393</v>
      </c>
      <c r="H10" s="1">
        <f t="shared" si="3"/>
        <v>8.5332282300239317</v>
      </c>
      <c r="I10" s="1">
        <f t="shared" si="3"/>
        <v>9.1911401265587767</v>
      </c>
      <c r="J10" s="1">
        <f t="shared" si="3"/>
        <v>9.8997770303164572</v>
      </c>
      <c r="K10" s="1">
        <f t="shared" si="3"/>
        <v>10.663049839353857</v>
      </c>
      <c r="L10" s="1">
        <f t="shared" si="3"/>
        <v>11.485170981968039</v>
      </c>
      <c r="M10" s="1">
        <f t="shared" si="3"/>
        <v>12.370677664677773</v>
      </c>
      <c r="N10" s="1">
        <f t="shared" si="3"/>
        <v>13.324456912624427</v>
      </c>
      <c r="O10" s="1">
        <f t="shared" si="3"/>
        <v>14.351772540587772</v>
      </c>
      <c r="P10" s="1">
        <f t="shared" si="3"/>
        <v>15.458294203467089</v>
      </c>
      <c r="Q10" s="1">
        <f t="shared" si="3"/>
        <v>16.6501286865544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6023-4567-B64A-8940-6A117142E2EF}">
  <dimension ref="A1"/>
  <sheetViews>
    <sheetView zoomScale="150" zoomScaleNormal="150" workbookViewId="0">
      <selection activeCell="C6" sqref="C6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59B1-D72C-C649-8168-ADC34E61F5DC}">
  <dimension ref="B2:E8"/>
  <sheetViews>
    <sheetView tabSelected="1" zoomScale="150" zoomScaleNormal="150" workbookViewId="0">
      <selection activeCell="H9" sqref="H9"/>
    </sheetView>
  </sheetViews>
  <sheetFormatPr baseColWidth="10" defaultRowHeight="16" x14ac:dyDescent="0.2"/>
  <sheetData>
    <row r="2" spans="2:5" x14ac:dyDescent="0.2">
      <c r="D2">
        <v>2023</v>
      </c>
      <c r="E2">
        <v>2022</v>
      </c>
    </row>
    <row r="3" spans="2:5" x14ac:dyDescent="0.2">
      <c r="B3" t="s">
        <v>38</v>
      </c>
      <c r="C3" t="s">
        <v>33</v>
      </c>
      <c r="D3" s="2">
        <v>5997</v>
      </c>
    </row>
    <row r="4" spans="2:5" x14ac:dyDescent="0.2">
      <c r="B4" t="s">
        <v>37</v>
      </c>
      <c r="C4" t="s">
        <v>36</v>
      </c>
      <c r="D4" s="2">
        <v>7850</v>
      </c>
    </row>
    <row r="5" spans="2:5" x14ac:dyDescent="0.2">
      <c r="B5" t="s">
        <v>30</v>
      </c>
      <c r="C5" t="s">
        <v>34</v>
      </c>
      <c r="D5" s="2">
        <v>6035</v>
      </c>
      <c r="E5" s="2">
        <v>4644</v>
      </c>
    </row>
    <row r="6" spans="2:5" x14ac:dyDescent="0.2">
      <c r="B6" t="s">
        <v>35</v>
      </c>
      <c r="C6" t="s">
        <v>39</v>
      </c>
    </row>
    <row r="8" spans="2:5" x14ac:dyDescent="0.2">
      <c r="D8" s="2">
        <f>D5+D3+D4+D6</f>
        <v>19882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3B24-B8C4-B44E-A0B9-7DE811B66A21}">
  <dimension ref="B3:K12"/>
  <sheetViews>
    <sheetView zoomScale="140" zoomScaleNormal="140" workbookViewId="0">
      <selection activeCell="G22" sqref="G22"/>
    </sheetView>
  </sheetViews>
  <sheetFormatPr baseColWidth="10" defaultRowHeight="16" x14ac:dyDescent="0.2"/>
  <sheetData>
    <row r="3" spans="2:11" x14ac:dyDescent="0.2">
      <c r="D3">
        <v>2024</v>
      </c>
      <c r="E3">
        <f>D3+1</f>
        <v>2025</v>
      </c>
      <c r="F3">
        <f t="shared" ref="F3:K3" si="0">E3+1</f>
        <v>2026</v>
      </c>
      <c r="G3">
        <f t="shared" si="0"/>
        <v>2027</v>
      </c>
      <c r="H3">
        <f t="shared" si="0"/>
        <v>2028</v>
      </c>
      <c r="I3">
        <f t="shared" si="0"/>
        <v>2029</v>
      </c>
      <c r="J3">
        <f t="shared" si="0"/>
        <v>2030</v>
      </c>
      <c r="K3">
        <f t="shared" si="0"/>
        <v>2031</v>
      </c>
    </row>
    <row r="4" spans="2:11" x14ac:dyDescent="0.2">
      <c r="B4" t="s">
        <v>40</v>
      </c>
      <c r="D4" s="2">
        <v>15950</v>
      </c>
      <c r="E4" s="2">
        <f>D4*1.062</f>
        <v>16938.900000000001</v>
      </c>
      <c r="F4" s="2">
        <f t="shared" ref="F4:K4" si="1">E4*1.062</f>
        <v>17989.111800000002</v>
      </c>
      <c r="G4" s="2">
        <f t="shared" si="1"/>
        <v>19104.436731600003</v>
      </c>
      <c r="H4" s="2">
        <f t="shared" si="1"/>
        <v>20288.911808959205</v>
      </c>
      <c r="I4" s="2">
        <f t="shared" si="1"/>
        <v>21546.824341114676</v>
      </c>
      <c r="J4" s="2">
        <f t="shared" si="1"/>
        <v>22882.727450263788</v>
      </c>
      <c r="K4" s="2">
        <f t="shared" si="1"/>
        <v>24301.456552180145</v>
      </c>
    </row>
    <row r="5" spans="2:11" x14ac:dyDescent="0.2">
      <c r="B5" t="s">
        <v>41</v>
      </c>
      <c r="D5" s="2">
        <f>D4*0.389</f>
        <v>6204.55</v>
      </c>
      <c r="E5" s="2">
        <f t="shared" ref="E5:K5" si="2">E4*0.389</f>
        <v>6589.2321000000011</v>
      </c>
      <c r="F5" s="2">
        <f t="shared" si="2"/>
        <v>6997.7644902000011</v>
      </c>
      <c r="G5" s="2">
        <f t="shared" si="2"/>
        <v>7431.6258885924008</v>
      </c>
      <c r="H5" s="2">
        <f t="shared" si="2"/>
        <v>7892.3866936851309</v>
      </c>
      <c r="I5" s="2">
        <f t="shared" si="2"/>
        <v>8381.7146686936085</v>
      </c>
      <c r="J5" s="2">
        <f t="shared" si="2"/>
        <v>8901.3809781526143</v>
      </c>
      <c r="K5" s="2">
        <f t="shared" si="2"/>
        <v>9453.2665987980763</v>
      </c>
    </row>
    <row r="6" spans="2:11" x14ac:dyDescent="0.2">
      <c r="B6" t="s">
        <v>42</v>
      </c>
      <c r="D6" s="2">
        <f>D5*0.489</f>
        <v>3034.02495</v>
      </c>
      <c r="E6" s="2">
        <f t="shared" ref="E6:K6" si="3">E5*0.489</f>
        <v>3222.1344969000006</v>
      </c>
      <c r="F6" s="2">
        <f t="shared" si="3"/>
        <v>3421.9068357078004</v>
      </c>
      <c r="G6" s="2">
        <f t="shared" si="3"/>
        <v>3634.0650595216839</v>
      </c>
      <c r="H6" s="2">
        <f t="shared" si="3"/>
        <v>3859.3770932120287</v>
      </c>
      <c r="I6" s="2">
        <f t="shared" si="3"/>
        <v>4098.6584729911747</v>
      </c>
      <c r="J6" s="2">
        <f t="shared" si="3"/>
        <v>4352.7752983166283</v>
      </c>
      <c r="K6" s="2">
        <f t="shared" si="3"/>
        <v>4622.647366812259</v>
      </c>
    </row>
    <row r="7" spans="2:11" x14ac:dyDescent="0.2">
      <c r="D7" s="3"/>
      <c r="E7" s="3"/>
      <c r="F7" s="3"/>
      <c r="G7" s="3"/>
      <c r="H7" s="3"/>
      <c r="I7" s="3"/>
      <c r="J7" s="3"/>
      <c r="K7" s="3"/>
    </row>
    <row r="8" spans="2:11" x14ac:dyDescent="0.2">
      <c r="B8" t="s">
        <v>43</v>
      </c>
      <c r="D8" s="3"/>
      <c r="E8" s="3">
        <f>E6*0.05</f>
        <v>161.10672484500003</v>
      </c>
      <c r="F8" s="3">
        <f t="shared" ref="F8:K8" si="4">F6*0.05</f>
        <v>171.09534178539002</v>
      </c>
      <c r="G8" s="3">
        <f t="shared" si="4"/>
        <v>181.7032529760842</v>
      </c>
      <c r="H8" s="3">
        <f t="shared" si="4"/>
        <v>192.96885466060144</v>
      </c>
      <c r="I8" s="3">
        <f t="shared" si="4"/>
        <v>204.93292364955875</v>
      </c>
      <c r="J8" s="3">
        <f t="shared" si="4"/>
        <v>217.63876491583142</v>
      </c>
      <c r="K8" s="3">
        <f t="shared" si="4"/>
        <v>231.13236834061297</v>
      </c>
    </row>
    <row r="9" spans="2:11" x14ac:dyDescent="0.2">
      <c r="B9" s="4">
        <v>0.1</v>
      </c>
      <c r="D9" s="3"/>
      <c r="E9" s="3">
        <f>E6*0.1</f>
        <v>322.21344969000006</v>
      </c>
      <c r="F9" s="3">
        <f t="shared" ref="F9:K9" si="5">F6*0.1</f>
        <v>342.19068357078004</v>
      </c>
      <c r="G9" s="3">
        <f t="shared" si="5"/>
        <v>363.4065059521684</v>
      </c>
      <c r="H9" s="3">
        <f t="shared" si="5"/>
        <v>385.93770932120287</v>
      </c>
      <c r="I9" s="3">
        <f t="shared" si="5"/>
        <v>409.86584729911749</v>
      </c>
      <c r="J9" s="3">
        <f t="shared" si="5"/>
        <v>435.27752983166283</v>
      </c>
      <c r="K9" s="3">
        <f t="shared" si="5"/>
        <v>462.26473668122594</v>
      </c>
    </row>
    <row r="10" spans="2:11" x14ac:dyDescent="0.2">
      <c r="B10" s="4">
        <v>0.15</v>
      </c>
      <c r="D10" s="3"/>
      <c r="E10" s="3">
        <f>E6*0.15</f>
        <v>483.32017453500009</v>
      </c>
      <c r="F10" s="3">
        <f t="shared" ref="F10:K10" si="6">F6*0.15</f>
        <v>513.28602535617006</v>
      </c>
      <c r="G10" s="3">
        <f t="shared" si="6"/>
        <v>545.10975892825252</v>
      </c>
      <c r="H10" s="3">
        <f t="shared" si="6"/>
        <v>578.90656398180431</v>
      </c>
      <c r="I10" s="3">
        <f t="shared" si="6"/>
        <v>614.79877094867618</v>
      </c>
      <c r="J10" s="3">
        <f t="shared" si="6"/>
        <v>652.91629474749425</v>
      </c>
      <c r="K10" s="3">
        <f t="shared" si="6"/>
        <v>693.3971050218388</v>
      </c>
    </row>
    <row r="11" spans="2:11" x14ac:dyDescent="0.2">
      <c r="B11" s="4">
        <v>0.2</v>
      </c>
      <c r="D11" s="3"/>
      <c r="E11" s="3">
        <f>E6*0.2</f>
        <v>644.42689938000012</v>
      </c>
      <c r="F11" s="3">
        <f t="shared" ref="F11:K11" si="7">F6*0.2</f>
        <v>684.38136714156008</v>
      </c>
      <c r="G11" s="3">
        <f t="shared" si="7"/>
        <v>726.8130119043368</v>
      </c>
      <c r="H11" s="3">
        <f t="shared" si="7"/>
        <v>771.87541864240575</v>
      </c>
      <c r="I11" s="3">
        <f t="shared" si="7"/>
        <v>819.73169459823498</v>
      </c>
      <c r="J11" s="3">
        <f t="shared" si="7"/>
        <v>870.55505966332566</v>
      </c>
      <c r="K11" s="3">
        <f t="shared" si="7"/>
        <v>924.52947336245188</v>
      </c>
    </row>
    <row r="12" spans="2:11" x14ac:dyDescent="0.2">
      <c r="B12" s="4">
        <v>0.25</v>
      </c>
      <c r="D12" s="3"/>
      <c r="E12" s="3">
        <f>E6*0.25</f>
        <v>805.53362422500015</v>
      </c>
      <c r="F12" s="3">
        <f t="shared" ref="F12:K12" si="8">F6*0.25</f>
        <v>855.4767089269501</v>
      </c>
      <c r="G12" s="3">
        <f t="shared" si="8"/>
        <v>908.51626488042098</v>
      </c>
      <c r="H12" s="3">
        <f t="shared" si="8"/>
        <v>964.84427330300718</v>
      </c>
      <c r="I12" s="3">
        <f t="shared" si="8"/>
        <v>1024.6646182477937</v>
      </c>
      <c r="J12" s="3">
        <f t="shared" si="8"/>
        <v>1088.1938245791571</v>
      </c>
      <c r="K12" s="3">
        <f t="shared" si="8"/>
        <v>1155.6618417030647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761-D8EC-8140-916F-1DBA985AEC1E}">
  <dimension ref="B2:O47"/>
  <sheetViews>
    <sheetView zoomScale="140" zoomScaleNormal="140" workbookViewId="0">
      <selection activeCell="B6" sqref="B6"/>
    </sheetView>
  </sheetViews>
  <sheetFormatPr baseColWidth="10" defaultRowHeight="16" x14ac:dyDescent="0.2"/>
  <sheetData>
    <row r="2" spans="2:15" x14ac:dyDescent="0.2">
      <c r="D2">
        <v>2023</v>
      </c>
      <c r="E2">
        <f>D2+1</f>
        <v>2024</v>
      </c>
      <c r="F2">
        <f t="shared" ref="F2:O2" si="0">E2+1</f>
        <v>2025</v>
      </c>
      <c r="G2">
        <f t="shared" si="0"/>
        <v>2026</v>
      </c>
      <c r="H2">
        <f t="shared" si="0"/>
        <v>2027</v>
      </c>
      <c r="I2">
        <f t="shared" si="0"/>
        <v>2028</v>
      </c>
      <c r="J2">
        <f t="shared" si="0"/>
        <v>2029</v>
      </c>
      <c r="K2">
        <f t="shared" si="0"/>
        <v>2030</v>
      </c>
      <c r="L2">
        <f t="shared" si="0"/>
        <v>2031</v>
      </c>
      <c r="M2">
        <f t="shared" si="0"/>
        <v>2032</v>
      </c>
      <c r="N2">
        <f>M2+1</f>
        <v>2033</v>
      </c>
      <c r="O2">
        <f t="shared" si="0"/>
        <v>2034</v>
      </c>
    </row>
    <row r="3" spans="2:15" x14ac:dyDescent="0.2">
      <c r="B3" t="s">
        <v>44</v>
      </c>
      <c r="D3" s="3">
        <v>23400</v>
      </c>
      <c r="E3" s="3">
        <f>D3*1.0564</f>
        <v>24719.759999999998</v>
      </c>
      <c r="F3" s="3">
        <f t="shared" ref="F3:O3" si="1">E3*1.0564</f>
        <v>26113.954463999999</v>
      </c>
      <c r="G3" s="3">
        <f t="shared" si="1"/>
        <v>27586.781495769599</v>
      </c>
      <c r="H3" s="3">
        <f t="shared" si="1"/>
        <v>29142.675972131005</v>
      </c>
      <c r="I3" s="3">
        <f t="shared" si="1"/>
        <v>30786.322896959195</v>
      </c>
      <c r="J3" s="3">
        <f t="shared" si="1"/>
        <v>32522.671508347692</v>
      </c>
      <c r="K3" s="3">
        <f t="shared" si="1"/>
        <v>34356.950181418499</v>
      </c>
      <c r="L3" s="3">
        <f t="shared" si="1"/>
        <v>36294.6821716505</v>
      </c>
      <c r="M3" s="3">
        <f t="shared" si="1"/>
        <v>38341.702246131586</v>
      </c>
      <c r="N3" s="3">
        <f t="shared" si="1"/>
        <v>40504.174252813405</v>
      </c>
      <c r="O3" s="3">
        <f t="shared" si="1"/>
        <v>42788.609680672082</v>
      </c>
    </row>
    <row r="4" spans="2:15" x14ac:dyDescent="0.2">
      <c r="B4" t="s">
        <v>46</v>
      </c>
      <c r="D4" s="3">
        <f>D3*0.446</f>
        <v>10436.4</v>
      </c>
      <c r="E4" s="3">
        <f t="shared" ref="E4:O4" si="2">E3*0.446</f>
        <v>11025.01296</v>
      </c>
      <c r="F4" s="3">
        <f t="shared" si="2"/>
        <v>11646.823690944</v>
      </c>
      <c r="G4" s="3">
        <f t="shared" si="2"/>
        <v>12303.704547113241</v>
      </c>
      <c r="H4" s="3">
        <f t="shared" si="2"/>
        <v>12997.633483570427</v>
      </c>
      <c r="I4" s="3">
        <f t="shared" si="2"/>
        <v>13730.700012043801</v>
      </c>
      <c r="J4" s="3">
        <f t="shared" si="2"/>
        <v>14505.11149272307</v>
      </c>
      <c r="K4" s="3">
        <f t="shared" si="2"/>
        <v>15323.199780912651</v>
      </c>
      <c r="L4" s="3">
        <f t="shared" si="2"/>
        <v>16187.428248556123</v>
      </c>
      <c r="M4" s="3">
        <f t="shared" si="2"/>
        <v>17100.39920177469</v>
      </c>
      <c r="N4" s="3">
        <f t="shared" si="2"/>
        <v>18064.861716754778</v>
      </c>
      <c r="O4" s="3">
        <f t="shared" si="2"/>
        <v>19083.71991757975</v>
      </c>
    </row>
    <row r="5" spans="2:15" x14ac:dyDescent="0.2">
      <c r="B5" t="s">
        <v>45</v>
      </c>
      <c r="C5" t="s">
        <v>47</v>
      </c>
      <c r="D5" s="3">
        <f>D4*0.169</f>
        <v>1763.7516000000001</v>
      </c>
      <c r="E5" s="3">
        <f t="shared" ref="E5:O5" si="3">E4*0.169</f>
        <v>1863.22719024</v>
      </c>
      <c r="F5" s="3">
        <f t="shared" si="3"/>
        <v>1968.3132037695361</v>
      </c>
      <c r="G5" s="3">
        <f t="shared" si="3"/>
        <v>2079.3260684621378</v>
      </c>
      <c r="H5" s="3">
        <f t="shared" si="3"/>
        <v>2196.6000587234025</v>
      </c>
      <c r="I5" s="3">
        <f t="shared" si="3"/>
        <v>2320.4883020354023</v>
      </c>
      <c r="J5" s="3">
        <f t="shared" si="3"/>
        <v>2451.3638422701988</v>
      </c>
      <c r="K5" s="3">
        <f t="shared" si="3"/>
        <v>2589.6207629742385</v>
      </c>
      <c r="L5" s="3">
        <f t="shared" si="3"/>
        <v>2735.6753740059848</v>
      </c>
      <c r="M5" s="3">
        <f t="shared" si="3"/>
        <v>2889.9674650999227</v>
      </c>
      <c r="N5" s="3">
        <f t="shared" si="3"/>
        <v>3052.9616301315577</v>
      </c>
      <c r="O5" s="3">
        <f t="shared" si="3"/>
        <v>3225.1486660709779</v>
      </c>
    </row>
    <row r="6" spans="2:15" x14ac:dyDescent="0.2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 x14ac:dyDescent="0.2"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 x14ac:dyDescent="0.2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x14ac:dyDescent="0.2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x14ac:dyDescent="0.2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x14ac:dyDescent="0.2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 x14ac:dyDescent="0.2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x14ac:dyDescent="0.2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 x14ac:dyDescent="0.2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 x14ac:dyDescent="0.2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 x14ac:dyDescent="0.2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4:15" x14ac:dyDescent="0.2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4:15" x14ac:dyDescent="0.2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4:15" x14ac:dyDescent="0.2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4:15" x14ac:dyDescent="0.2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4:15" x14ac:dyDescent="0.2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4:15" x14ac:dyDescent="0.2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4:15" x14ac:dyDescent="0.2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4:15" x14ac:dyDescent="0.2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4:15" x14ac:dyDescent="0.2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4:15" x14ac:dyDescent="0.2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4:15" x14ac:dyDescent="0.2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4:15" x14ac:dyDescent="0.2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4:15" x14ac:dyDescent="0.2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4:15" x14ac:dyDescent="0.2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4:15" x14ac:dyDescent="0.2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4:15" x14ac:dyDescent="0.2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4:15" x14ac:dyDescent="0.2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4:15" x14ac:dyDescent="0.2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4:15" x14ac:dyDescent="0.2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4:15" x14ac:dyDescent="0.2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4:15" x14ac:dyDescent="0.2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4:15" x14ac:dyDescent="0.2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4:15" x14ac:dyDescent="0.2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4:15" x14ac:dyDescent="0.2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4:15" x14ac:dyDescent="0.2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4:15" x14ac:dyDescent="0.2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4:15" x14ac:dyDescent="0.2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4:15" x14ac:dyDescent="0.2"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4:15" x14ac:dyDescent="0.2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4:15" x14ac:dyDescent="0.2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4:15" x14ac:dyDescent="0.2"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sotagliflozin</vt:lpstr>
      <vt:lpstr>Sheet6</vt:lpstr>
      <vt:lpstr>Heart Failure Market Size</vt:lpstr>
      <vt:lpstr>Sheet3</vt:lpstr>
      <vt:lpstr>Type 1 Diabete Market Size</vt:lpstr>
      <vt:lpstr>Type 2 Diabete Market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Doye</dc:creator>
  <cp:lastModifiedBy>Rafael Doye</cp:lastModifiedBy>
  <dcterms:created xsi:type="dcterms:W3CDTF">2024-11-05T15:12:34Z</dcterms:created>
  <dcterms:modified xsi:type="dcterms:W3CDTF">2024-11-05T16:34:03Z</dcterms:modified>
</cp:coreProperties>
</file>