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da458b352674048/Documenten/"/>
    </mc:Choice>
  </mc:AlternateContent>
  <xr:revisionPtr revIDLastSave="0" documentId="8_{5F4F0C73-09BC-4643-8F7F-5C3D67475C3C}" xr6:coauthVersionLast="47" xr6:coauthVersionMax="47" xr10:uidLastSave="{00000000-0000-0000-0000-000000000000}"/>
  <bookViews>
    <workbookView xWindow="-38400" yWindow="-1580" windowWidth="38400" windowHeight="21600" xr2:uid="{00000000-000D-0000-FFFF-FFFF00000000}"/>
  </bookViews>
  <sheets>
    <sheet name="Bond Pricing &amp; Yield Model" sheetId="1" r:id="rId1"/>
  </sheets>
  <definedNames>
    <definedName name="_xlchart.v2.0" hidden="1">'Bond Pricing &amp; Yield Model'!$B$42</definedName>
    <definedName name="_xlchart.v2.1" hidden="1">'Bond Pricing &amp; Yield Model'!$B$43:$B$47</definedName>
    <definedName name="_xlchart.v2.10" hidden="1">'Bond Pricing &amp; Yield Model'!$K$42</definedName>
    <definedName name="_xlchart.v2.11" hidden="1">'Bond Pricing &amp; Yield Model'!$K$43:$K$47</definedName>
    <definedName name="_xlchart.v2.12" hidden="1">'Bond Pricing &amp; Yield Model'!$B$43</definedName>
    <definedName name="_xlchart.v2.13" hidden="1">'Bond Pricing &amp; Yield Model'!$B$44</definedName>
    <definedName name="_xlchart.v2.14" hidden="1">'Bond Pricing &amp; Yield Model'!$B$45</definedName>
    <definedName name="_xlchart.v2.15" hidden="1">'Bond Pricing &amp; Yield Model'!$B$46</definedName>
    <definedName name="_xlchart.v2.16" hidden="1">'Bond Pricing &amp; Yield Model'!$B$47</definedName>
    <definedName name="_xlchart.v2.17" hidden="1">'Bond Pricing &amp; Yield Model'!$C$42:$K$42</definedName>
    <definedName name="_xlchart.v2.18" hidden="1">'Bond Pricing &amp; Yield Model'!$C$43:$K$43</definedName>
    <definedName name="_xlchart.v2.19" hidden="1">'Bond Pricing &amp; Yield Model'!$C$44:$K$44</definedName>
    <definedName name="_xlchart.v2.2" hidden="1">'Bond Pricing &amp; Yield Model'!$C$42</definedName>
    <definedName name="_xlchart.v2.20" hidden="1">'Bond Pricing &amp; Yield Model'!$C$45:$K$45</definedName>
    <definedName name="_xlchart.v2.21" hidden="1">'Bond Pricing &amp; Yield Model'!$C$46:$K$46</definedName>
    <definedName name="_xlchart.v2.22" hidden="1">'Bond Pricing &amp; Yield Model'!$C$47:$K$47</definedName>
    <definedName name="_xlchart.v2.3" hidden="1">'Bond Pricing &amp; Yield Model'!$C$43:$C$47</definedName>
    <definedName name="_xlchart.v2.4" hidden="1">'Bond Pricing &amp; Yield Model'!$E$42</definedName>
    <definedName name="_xlchart.v2.5" hidden="1">'Bond Pricing &amp; Yield Model'!$E$43:$E$47</definedName>
    <definedName name="_xlchart.v2.6" hidden="1">'Bond Pricing &amp; Yield Model'!$G$42</definedName>
    <definedName name="_xlchart.v2.7" hidden="1">'Bond Pricing &amp; Yield Model'!$G$43:$G$47</definedName>
    <definedName name="_xlchart.v2.8" hidden="1">'Bond Pricing &amp; Yield Model'!$I$42</definedName>
    <definedName name="_xlchart.v2.9" hidden="1">'Bond Pricing &amp; Yield Model'!$I$43:$I$47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24" i="1"/>
  <c r="D20" i="1"/>
  <c r="D25" i="1"/>
  <c r="D28" i="1"/>
  <c r="D27" i="1"/>
  <c r="D26" i="1"/>
  <c r="C24" i="1" l="1"/>
  <c r="E24" i="1" s="1"/>
  <c r="C28" i="1"/>
  <c r="E28" i="1" s="1"/>
  <c r="C25" i="1"/>
  <c r="C26" i="1"/>
  <c r="E26" i="1" s="1"/>
  <c r="C27" i="1"/>
  <c r="E27" i="1" s="1"/>
  <c r="E25" i="1" l="1"/>
  <c r="D31" i="1" s="1"/>
  <c r="D43" i="1" s="1"/>
  <c r="J47" i="1" l="1"/>
  <c r="H44" i="1"/>
  <c r="J46" i="1"/>
  <c r="H43" i="1"/>
  <c r="J45" i="1"/>
  <c r="J44" i="1"/>
  <c r="J43" i="1"/>
  <c r="H47" i="1"/>
  <c r="H46" i="1"/>
  <c r="H45" i="1"/>
  <c r="F47" i="1"/>
  <c r="F46" i="1"/>
  <c r="F45" i="1"/>
  <c r="F44" i="1"/>
  <c r="F43" i="1"/>
  <c r="C44" i="1"/>
  <c r="D47" i="1"/>
  <c r="D46" i="1"/>
  <c r="D45" i="1"/>
  <c r="D44" i="1"/>
  <c r="I45" i="1"/>
  <c r="K45" i="1"/>
  <c r="G46" i="1"/>
  <c r="C47" i="1"/>
  <c r="E46" i="1"/>
  <c r="E44" i="1"/>
  <c r="K44" i="1"/>
  <c r="G45" i="1"/>
  <c r="C46" i="1"/>
  <c r="K43" i="1"/>
  <c r="G44" i="1"/>
  <c r="C45" i="1"/>
  <c r="G43" i="1"/>
  <c r="E45" i="1"/>
  <c r="K47" i="1"/>
  <c r="E43" i="1"/>
  <c r="I46" i="1"/>
  <c r="C43" i="1"/>
  <c r="K46" i="1"/>
  <c r="I47" i="1"/>
  <c r="I44" i="1"/>
  <c r="I43" i="1"/>
  <c r="G47" i="1"/>
  <c r="E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8" authorId="0" shapeId="0" xr:uid="{8ED928E5-6665-4147-B1E2-DB741314345E}">
      <text>
        <r>
          <rPr>
            <b/>
            <sz val="10"/>
            <color rgb="FF000000"/>
            <rFont val="Tahoma"/>
            <family val="2"/>
          </rPr>
          <t>(Annual=1, Semi-Annual=2)</t>
        </r>
      </text>
    </comment>
  </commentList>
</comments>
</file>

<file path=xl/sharedStrings.xml><?xml version="1.0" encoding="utf-8"?>
<sst xmlns="http://schemas.openxmlformats.org/spreadsheetml/2006/main" count="26" uniqueCount="24">
  <si>
    <t>Face Value (F)</t>
  </si>
  <si>
    <t>Coupon Rate (%)</t>
  </si>
  <si>
    <t>Years to Maturity (N)</t>
  </si>
  <si>
    <t>Current Price (P)</t>
  </si>
  <si>
    <t>Required Yield (%) (r)</t>
  </si>
  <si>
    <t>Settlement Date</t>
  </si>
  <si>
    <t>Maturity Date</t>
  </si>
  <si>
    <t>Coupon Payment</t>
  </si>
  <si>
    <t>Year</t>
  </si>
  <si>
    <t>Cash Flow</t>
  </si>
  <si>
    <t>Discount Factor</t>
  </si>
  <si>
    <t>PV of Cash Flow</t>
  </si>
  <si>
    <t>1</t>
  </si>
  <si>
    <t>Bond Price</t>
  </si>
  <si>
    <t>Yield to Maturity (YTM)</t>
  </si>
  <si>
    <t>Bond Pricing &amp; Yield Dashboard</t>
  </si>
  <si>
    <t>Inputs Parameters</t>
  </si>
  <si>
    <t xml:space="preserve">Coupon Payment Frequency </t>
  </si>
  <si>
    <t>Results</t>
  </si>
  <si>
    <t>(-2% Yield)</t>
  </si>
  <si>
    <t>(-1% Yield)</t>
  </si>
  <si>
    <t xml:space="preserve"> (0% Yield)</t>
  </si>
  <si>
    <t>(+1% Yield)</t>
  </si>
  <si>
    <t>(+2%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</si>
</sst>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3" formatCode="0.000"/>
    <numFmt numFmtId="177" formatCode="#,##0.000"/>
    <numFmt numFmtId="178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ptos Narrow"/>
    </font>
    <font>
      <b/>
      <sz val="15"/>
      <color theme="0"/>
      <name val="Aptos Narrow"/>
    </font>
    <font>
      <b/>
      <sz val="10"/>
      <color rgb="FF000000"/>
      <name val="Tahoma"/>
      <family val="2"/>
    </font>
    <font>
      <b/>
      <sz val="13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/>
    <xf numFmtId="4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73" fontId="2" fillId="2" borderId="1" xfId="0" applyNumberFormat="1" applyFont="1" applyFill="1" applyBorder="1" applyAlignment="1">
      <alignment horizontal="center"/>
    </xf>
    <xf numFmtId="173" fontId="2" fillId="2" borderId="1" xfId="0" applyNumberFormat="1" applyFont="1" applyFill="1" applyBorder="1"/>
    <xf numFmtId="0" fontId="5" fillId="4" borderId="0" xfId="0" applyFont="1" applyFill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1" applyNumberFormat="1" applyFont="1" applyFill="1" applyBorder="1" applyAlignment="1">
      <alignment horizontal="center"/>
    </xf>
    <xf numFmtId="10" fontId="5" fillId="4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topLeftCell="A2" zoomScale="150" zoomScaleNormal="150" workbookViewId="0">
      <selection activeCell="E55" sqref="E55"/>
    </sheetView>
  </sheetViews>
  <sheetFormatPr baseColWidth="10" defaultColWidth="8.83203125" defaultRowHeight="16" x14ac:dyDescent="0.2"/>
  <cols>
    <col min="1" max="1" width="8.83203125" style="1"/>
    <col min="2" max="2" width="19.1640625" style="1" customWidth="1"/>
    <col min="3" max="11" width="14.83203125" style="1" customWidth="1"/>
    <col min="12" max="12" width="15" style="1" customWidth="1"/>
    <col min="13" max="16384" width="8.83203125" style="1"/>
  </cols>
  <sheetData>
    <row r="1" spans="2:12" ht="16" customHeight="1" x14ac:dyDescent="0.2"/>
    <row r="2" spans="2:12" ht="16" customHeight="1" x14ac:dyDescent="0.2"/>
    <row r="3" spans="2:12" ht="16" customHeight="1" x14ac:dyDescent="0.2"/>
    <row r="4" spans="2:12" ht="20" x14ac:dyDescent="0.25">
      <c r="B4" s="2" t="s">
        <v>16</v>
      </c>
      <c r="C4" s="2"/>
      <c r="D4" s="2"/>
      <c r="E4" s="2"/>
      <c r="F4" s="2"/>
      <c r="G4" s="2"/>
      <c r="H4" s="2"/>
      <c r="I4" s="2"/>
      <c r="J4" s="2"/>
      <c r="K4" s="2"/>
      <c r="L4" s="4"/>
    </row>
    <row r="5" spans="2:12" ht="20" x14ac:dyDescent="0.25">
      <c r="B5" s="4"/>
      <c r="C5" s="4"/>
      <c r="D5" s="4"/>
      <c r="E5" s="4"/>
      <c r="F5" s="4"/>
      <c r="G5" s="4"/>
      <c r="H5" s="4"/>
    </row>
    <row r="6" spans="2:12" ht="16" customHeight="1" x14ac:dyDescent="0.2">
      <c r="B6" s="1" t="s">
        <v>0</v>
      </c>
      <c r="D6" s="16">
        <v>115.625</v>
      </c>
    </row>
    <row r="7" spans="2:12" ht="16" customHeight="1" x14ac:dyDescent="0.2">
      <c r="B7" s="1" t="s">
        <v>1</v>
      </c>
      <c r="D7" s="17">
        <v>3.517E-2</v>
      </c>
    </row>
    <row r="8" spans="2:12" ht="16" customHeight="1" x14ac:dyDescent="0.2">
      <c r="B8" s="1" t="s">
        <v>17</v>
      </c>
      <c r="D8" s="9">
        <v>1</v>
      </c>
    </row>
    <row r="9" spans="2:12" ht="16" customHeight="1" x14ac:dyDescent="0.2">
      <c r="B9" s="1" t="s">
        <v>2</v>
      </c>
      <c r="D9" s="9">
        <v>5</v>
      </c>
    </row>
    <row r="10" spans="2:12" ht="16" customHeight="1" x14ac:dyDescent="0.2">
      <c r="B10" s="1" t="s">
        <v>3</v>
      </c>
      <c r="D10" s="9">
        <v>1050</v>
      </c>
    </row>
    <row r="11" spans="2:12" ht="16" customHeight="1" x14ac:dyDescent="0.2">
      <c r="B11" s="1" t="s">
        <v>4</v>
      </c>
      <c r="D11" s="10">
        <v>4.2500000000000003E-2</v>
      </c>
    </row>
    <row r="12" spans="2:12" ht="16" customHeight="1" x14ac:dyDescent="0.2">
      <c r="B12" s="1" t="s">
        <v>5</v>
      </c>
      <c r="D12" s="11">
        <v>44847</v>
      </c>
    </row>
    <row r="13" spans="2:12" ht="16" customHeight="1" x14ac:dyDescent="0.2">
      <c r="B13" s="1" t="s">
        <v>6</v>
      </c>
      <c r="D13" s="11">
        <v>47039</v>
      </c>
    </row>
    <row r="14" spans="2:12" ht="16" customHeight="1" x14ac:dyDescent="0.2">
      <c r="D14" s="6"/>
    </row>
    <row r="15" spans="2:12" ht="16" customHeight="1" x14ac:dyDescent="0.2">
      <c r="D15" s="6"/>
    </row>
    <row r="16" spans="2:12" ht="16" customHeight="1" x14ac:dyDescent="0.2">
      <c r="D16" s="6"/>
    </row>
    <row r="18" spans="2:12" ht="20" x14ac:dyDescent="0.25"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4"/>
    </row>
    <row r="19" spans="2:12" ht="20" x14ac:dyDescent="0.25">
      <c r="B19" s="4"/>
      <c r="C19" s="4"/>
      <c r="D19" s="4"/>
      <c r="E19" s="4"/>
      <c r="F19" s="4"/>
      <c r="G19" s="4"/>
      <c r="H19" s="4"/>
    </row>
    <row r="20" spans="2:12" ht="16" customHeight="1" x14ac:dyDescent="0.2">
      <c r="B20" s="1" t="s">
        <v>7</v>
      </c>
      <c r="D20" s="5">
        <f>D6*(D7/D8)</f>
        <v>4.0665312499999997</v>
      </c>
    </row>
    <row r="21" spans="2:12" ht="16" customHeight="1" x14ac:dyDescent="0.2">
      <c r="D21" s="6"/>
    </row>
    <row r="23" spans="2:12" ht="16" customHeight="1" x14ac:dyDescent="0.25">
      <c r="B23" s="15" t="s">
        <v>8</v>
      </c>
      <c r="C23" s="15" t="s">
        <v>9</v>
      </c>
      <c r="D23" s="15" t="s">
        <v>10</v>
      </c>
      <c r="E23" s="15" t="s">
        <v>11</v>
      </c>
    </row>
    <row r="24" spans="2:12" ht="16" customHeight="1" x14ac:dyDescent="0.2">
      <c r="B24" s="9" t="s">
        <v>12</v>
      </c>
      <c r="C24" s="9">
        <f>D20</f>
        <v>4.0665312499999997</v>
      </c>
      <c r="D24" s="13">
        <f>1/(1+D11/D8)^1</f>
        <v>0.95923261390887293</v>
      </c>
      <c r="E24" s="12">
        <f>C24*D24</f>
        <v>3.9007494004796159</v>
      </c>
    </row>
    <row r="25" spans="2:12" ht="16" customHeight="1" x14ac:dyDescent="0.2">
      <c r="B25" s="9">
        <v>2</v>
      </c>
      <c r="C25" s="9">
        <f>D20</f>
        <v>4.0665312499999997</v>
      </c>
      <c r="D25" s="12">
        <f>1/(1+D11/D8)^2</f>
        <v>0.92012720758644884</v>
      </c>
      <c r="E25" s="12">
        <f t="shared" ref="E25:E28" si="0">C25*D25</f>
        <v>3.7417260436255311</v>
      </c>
    </row>
    <row r="26" spans="2:12" ht="16" customHeight="1" x14ac:dyDescent="0.2">
      <c r="B26" s="9">
        <v>3</v>
      </c>
      <c r="C26" s="9">
        <f>D20</f>
        <v>4.0665312499999997</v>
      </c>
      <c r="D26" s="13">
        <f>1/(1+D11/D8)^3</f>
        <v>0.88261602646182147</v>
      </c>
      <c r="E26" s="12">
        <f t="shared" si="0"/>
        <v>3.5891856533578235</v>
      </c>
    </row>
    <row r="27" spans="2:12" x14ac:dyDescent="0.2">
      <c r="B27" s="9">
        <v>4</v>
      </c>
      <c r="C27" s="9">
        <f>D20</f>
        <v>4.0665312499999997</v>
      </c>
      <c r="D27" s="13">
        <f>1/(1+D11/D8)^4</f>
        <v>0.84663407814083602</v>
      </c>
      <c r="E27" s="12">
        <f t="shared" si="0"/>
        <v>3.4428639360746511</v>
      </c>
    </row>
    <row r="28" spans="2:12" x14ac:dyDescent="0.2">
      <c r="B28" s="9">
        <v>5</v>
      </c>
      <c r="C28" s="8">
        <f>D20+D6</f>
        <v>119.69153125</v>
      </c>
      <c r="D28" s="13">
        <f>1/(1+D11/D8)^5</f>
        <v>0.81211901979936307</v>
      </c>
      <c r="E28" s="12">
        <f t="shared" si="0"/>
        <v>97.203769037034832</v>
      </c>
    </row>
    <row r="29" spans="2:12" x14ac:dyDescent="0.2">
      <c r="E29" s="3"/>
      <c r="F29" s="3"/>
      <c r="G29" s="3"/>
      <c r="H29" s="3"/>
    </row>
    <row r="31" spans="2:12" ht="16" customHeight="1" x14ac:dyDescent="0.2">
      <c r="B31" s="1" t="s">
        <v>13</v>
      </c>
      <c r="D31" s="7">
        <f>SUM(E24:E28)</f>
        <v>111.87829407057245</v>
      </c>
    </row>
    <row r="33" spans="2:12" ht="16" customHeight="1" x14ac:dyDescent="0.2">
      <c r="B33" s="1" t="s">
        <v>14</v>
      </c>
      <c r="D33" s="14">
        <f>YIELD(D12, D13, D7, D10, D6, D8, 0)</f>
        <v>-0.29766724877070705</v>
      </c>
    </row>
    <row r="39" spans="2:12" ht="20" x14ac:dyDescent="0.25">
      <c r="B39" s="2" t="s">
        <v>15</v>
      </c>
      <c r="C39" s="2"/>
      <c r="D39" s="2"/>
      <c r="E39" s="2"/>
      <c r="F39" s="2"/>
      <c r="G39" s="2"/>
      <c r="H39" s="2"/>
      <c r="I39" s="2"/>
      <c r="J39" s="2"/>
      <c r="K39" s="2"/>
      <c r="L39" s="4"/>
    </row>
    <row r="40" spans="2:12" ht="20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2">
      <c r="C41" s="3" t="s">
        <v>13</v>
      </c>
      <c r="D41" s="3"/>
      <c r="E41" s="3"/>
      <c r="F41" s="3"/>
      <c r="G41" s="3"/>
    </row>
    <row r="42" spans="2:12" ht="18" x14ac:dyDescent="0.25">
      <c r="B42" s="15" t="s">
        <v>8</v>
      </c>
      <c r="C42" s="15" t="s">
        <v>23</v>
      </c>
      <c r="D42" s="18">
        <v>1.4999999999999999E-2</v>
      </c>
      <c r="E42" s="15" t="s">
        <v>22</v>
      </c>
      <c r="F42" s="18">
        <v>5.0000000000000001E-3</v>
      </c>
      <c r="G42" s="15" t="s">
        <v>21</v>
      </c>
      <c r="H42" s="18">
        <v>-5.0000000000000001E-3</v>
      </c>
      <c r="I42" s="15" t="s">
        <v>20</v>
      </c>
      <c r="J42" s="18">
        <v>-1.4999999999999999E-2</v>
      </c>
      <c r="K42" s="15" t="s">
        <v>19</v>
      </c>
    </row>
    <row r="43" spans="2:12" x14ac:dyDescent="0.2">
      <c r="B43" s="9">
        <v>1</v>
      </c>
      <c r="C43" s="13">
        <f>D31*1.02</f>
        <v>114.11585995198391</v>
      </c>
      <c r="D43" s="13">
        <f>D31*1.015</f>
        <v>113.55646848163103</v>
      </c>
      <c r="E43" s="13">
        <f>D31*1.01</f>
        <v>112.99707701127818</v>
      </c>
      <c r="F43" s="13">
        <f>D31*1.005</f>
        <v>112.4376855409253</v>
      </c>
      <c r="G43" s="13">
        <f>D31</f>
        <v>111.87829407057245</v>
      </c>
      <c r="H43" s="13">
        <f>D31*0.995</f>
        <v>111.31890260021959</v>
      </c>
      <c r="I43" s="13">
        <f>D31*0.99</f>
        <v>110.75951112986672</v>
      </c>
      <c r="J43" s="13">
        <f>D31*0.985</f>
        <v>110.20011965951386</v>
      </c>
      <c r="K43" s="13">
        <f>D31*0.98</f>
        <v>109.640728189161</v>
      </c>
    </row>
    <row r="44" spans="2:12" x14ac:dyDescent="0.2">
      <c r="B44" s="9">
        <v>2</v>
      </c>
      <c r="C44" s="13">
        <f>D31*1.02</f>
        <v>114.11585995198391</v>
      </c>
      <c r="D44" s="13">
        <f>D31*1.015</f>
        <v>113.55646848163103</v>
      </c>
      <c r="E44" s="13">
        <f>D31*1.01</f>
        <v>112.99707701127818</v>
      </c>
      <c r="F44" s="13">
        <f>D31*1.005</f>
        <v>112.4376855409253</v>
      </c>
      <c r="G44" s="16">
        <f>D31</f>
        <v>111.87829407057245</v>
      </c>
      <c r="H44" s="16">
        <f>D31*0.995</f>
        <v>111.31890260021959</v>
      </c>
      <c r="I44" s="13">
        <f>D31*0.99</f>
        <v>110.75951112986672</v>
      </c>
      <c r="J44" s="13">
        <f>D31*0.985</f>
        <v>110.20011965951386</v>
      </c>
      <c r="K44" s="13">
        <f>D31*0.98</f>
        <v>109.640728189161</v>
      </c>
    </row>
    <row r="45" spans="2:12" x14ac:dyDescent="0.2">
      <c r="B45" s="9">
        <v>3</v>
      </c>
      <c r="C45" s="13">
        <f>D31*1.02</f>
        <v>114.11585995198391</v>
      </c>
      <c r="D45" s="13">
        <f>D31*1.015</f>
        <v>113.55646848163103</v>
      </c>
      <c r="E45" s="13">
        <f>D31*1.01</f>
        <v>112.99707701127818</v>
      </c>
      <c r="F45" s="13">
        <f>D31*1.005</f>
        <v>112.4376855409253</v>
      </c>
      <c r="G45" s="16">
        <f>D31</f>
        <v>111.87829407057245</v>
      </c>
      <c r="H45" s="16">
        <f>D31*0.995</f>
        <v>111.31890260021959</v>
      </c>
      <c r="I45" s="13">
        <f>D31*0.99</f>
        <v>110.75951112986672</v>
      </c>
      <c r="J45" s="13">
        <f>D31*0.985</f>
        <v>110.20011965951386</v>
      </c>
      <c r="K45" s="13">
        <f>D31*0.98</f>
        <v>109.640728189161</v>
      </c>
    </row>
    <row r="46" spans="2:12" x14ac:dyDescent="0.2">
      <c r="B46" s="9">
        <v>4</v>
      </c>
      <c r="C46" s="13">
        <f>D31*1.02</f>
        <v>114.11585995198391</v>
      </c>
      <c r="D46" s="13">
        <f>D31*1.015</f>
        <v>113.55646848163103</v>
      </c>
      <c r="E46" s="13">
        <f>D31*1.01</f>
        <v>112.99707701127818</v>
      </c>
      <c r="F46" s="13">
        <f>D31*1.005</f>
        <v>112.4376855409253</v>
      </c>
      <c r="G46" s="16">
        <f>D31</f>
        <v>111.87829407057245</v>
      </c>
      <c r="H46" s="16">
        <f>D31*0.995</f>
        <v>111.31890260021959</v>
      </c>
      <c r="I46" s="13">
        <f>D31*0.99</f>
        <v>110.75951112986672</v>
      </c>
      <c r="J46" s="13">
        <f>D31*0.985</f>
        <v>110.20011965951386</v>
      </c>
      <c r="K46" s="13">
        <f>D31*0.98</f>
        <v>109.640728189161</v>
      </c>
    </row>
    <row r="47" spans="2:12" x14ac:dyDescent="0.2">
      <c r="B47" s="9">
        <v>5</v>
      </c>
      <c r="C47" s="13">
        <f>D31*1.02</f>
        <v>114.11585995198391</v>
      </c>
      <c r="D47" s="13">
        <f>D31*1.015</f>
        <v>113.55646848163103</v>
      </c>
      <c r="E47" s="13">
        <f>D31*1.01</f>
        <v>112.99707701127818</v>
      </c>
      <c r="F47" s="13">
        <f>D31*1.005</f>
        <v>112.4376855409253</v>
      </c>
      <c r="G47" s="16">
        <f>D31</f>
        <v>111.87829407057245</v>
      </c>
      <c r="H47" s="16">
        <f>D31*0.995</f>
        <v>111.31890260021959</v>
      </c>
      <c r="I47" s="13">
        <f>D31*0.99</f>
        <v>110.75951112986672</v>
      </c>
      <c r="J47" s="13">
        <f>D31*0.985</f>
        <v>110.20011965951386</v>
      </c>
      <c r="K47" s="13">
        <f>D31*0.98</f>
        <v>109.640728189161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Pricing &amp; Yield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Doye</cp:lastModifiedBy>
  <dcterms:created xsi:type="dcterms:W3CDTF">2024-09-25T11:14:37Z</dcterms:created>
  <dcterms:modified xsi:type="dcterms:W3CDTF">2024-09-25T12:32:22Z</dcterms:modified>
</cp:coreProperties>
</file>