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faeldoye/Downloads/"/>
    </mc:Choice>
  </mc:AlternateContent>
  <xr:revisionPtr revIDLastSave="0" documentId="8_{6D9D2230-CC1F-194E-B8E3-2A74AD83E5C4}" xr6:coauthVersionLast="47" xr6:coauthVersionMax="47" xr10:uidLastSave="{00000000-0000-0000-0000-000000000000}"/>
  <bookViews>
    <workbookView xWindow="-76800" yWindow="-1080" windowWidth="38400" windowHeight="21100" xr2:uid="{4F91BAE3-0F32-43C6-87DC-839855627690}"/>
  </bookViews>
  <sheets>
    <sheet name="Cash Flow Management" sheetId="14" r:id="rId1"/>
    <sheet name="Funding Scenario" sheetId="16" r:id="rId2"/>
    <sheet name="Weekly Cash Flow Template" sheetId="19" r:id="rId3"/>
    <sheet name="TO BE HIDDEN &gt;&gt;&gt;" sheetId="15" state="veryHidden" r:id="rId4"/>
    <sheet name="Calculations" sheetId="13" state="very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4" l="1"/>
  <c r="C63" i="14" s="1"/>
  <c r="Z2" i="13" l="1"/>
  <c r="C10" i="19"/>
  <c r="D10" i="19" s="1"/>
  <c r="N51" i="19"/>
  <c r="M51" i="19"/>
  <c r="L51" i="19"/>
  <c r="K51" i="19"/>
  <c r="J51" i="19"/>
  <c r="I51" i="19"/>
  <c r="H51" i="19"/>
  <c r="G51" i="19"/>
  <c r="F51" i="19"/>
  <c r="E51" i="19"/>
  <c r="D51" i="19"/>
  <c r="C51" i="19"/>
  <c r="N42" i="19"/>
  <c r="M42" i="19"/>
  <c r="L42" i="19"/>
  <c r="K42" i="19"/>
  <c r="J42" i="19"/>
  <c r="I42" i="19"/>
  <c r="H42" i="19"/>
  <c r="G42" i="19"/>
  <c r="F42" i="19"/>
  <c r="E42" i="19"/>
  <c r="D42" i="19"/>
  <c r="C42" i="19"/>
  <c r="N27" i="19"/>
  <c r="M27" i="19"/>
  <c r="L27" i="19"/>
  <c r="K27" i="19"/>
  <c r="J27" i="19"/>
  <c r="I27" i="19"/>
  <c r="H27" i="19"/>
  <c r="G27" i="19"/>
  <c r="F27" i="19"/>
  <c r="E27" i="19"/>
  <c r="D27" i="19"/>
  <c r="D28" i="19" s="1"/>
  <c r="C27" i="19"/>
  <c r="N20" i="19"/>
  <c r="M20" i="19"/>
  <c r="L20" i="19"/>
  <c r="K20" i="19"/>
  <c r="J20" i="19"/>
  <c r="I20" i="19"/>
  <c r="H20" i="19"/>
  <c r="G20" i="19"/>
  <c r="F20" i="19"/>
  <c r="E20" i="19"/>
  <c r="D20" i="19"/>
  <c r="C20" i="19"/>
  <c r="C12" i="19"/>
  <c r="H52" i="19" l="1"/>
  <c r="H55" i="19" s="1"/>
  <c r="I52" i="19"/>
  <c r="I55" i="19" s="1"/>
  <c r="Y3" i="13"/>
  <c r="N52" i="19"/>
  <c r="N55" i="19" s="1"/>
  <c r="F52" i="19"/>
  <c r="F55" i="19" s="1"/>
  <c r="G52" i="19"/>
  <c r="G55" i="19" s="1"/>
  <c r="Y4" i="13"/>
  <c r="E10" i="19"/>
  <c r="F28" i="19"/>
  <c r="J52" i="19"/>
  <c r="J55" i="19" s="1"/>
  <c r="G28" i="19"/>
  <c r="C52" i="19"/>
  <c r="C55" i="19" s="1"/>
  <c r="K52" i="19"/>
  <c r="K55" i="19" s="1"/>
  <c r="D52" i="19"/>
  <c r="D55" i="19" s="1"/>
  <c r="D57" i="19" s="1"/>
  <c r="L52" i="19"/>
  <c r="L55" i="19" s="1"/>
  <c r="I28" i="19"/>
  <c r="I57" i="19" s="1"/>
  <c r="E52" i="19"/>
  <c r="E55" i="19" s="1"/>
  <c r="M52" i="19"/>
  <c r="M55" i="19" s="1"/>
  <c r="J28" i="19"/>
  <c r="E28" i="19"/>
  <c r="H28" i="19"/>
  <c r="K28" i="19"/>
  <c r="L28" i="19"/>
  <c r="M28" i="19"/>
  <c r="N28" i="19"/>
  <c r="C28" i="19"/>
  <c r="C31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C47" i="16"/>
  <c r="D47" i="16"/>
  <c r="E47" i="16"/>
  <c r="F47" i="16"/>
  <c r="G47" i="16"/>
  <c r="H47" i="16"/>
  <c r="I47" i="16"/>
  <c r="J47" i="16"/>
  <c r="K47" i="16"/>
  <c r="L47" i="16"/>
  <c r="M47" i="16"/>
  <c r="N47" i="16"/>
  <c r="C48" i="16"/>
  <c r="D48" i="16"/>
  <c r="E48" i="16"/>
  <c r="F48" i="16"/>
  <c r="G48" i="16"/>
  <c r="H48" i="16"/>
  <c r="I48" i="16"/>
  <c r="J48" i="16"/>
  <c r="K48" i="16"/>
  <c r="L48" i="16"/>
  <c r="M48" i="16"/>
  <c r="N48" i="16"/>
  <c r="C49" i="16"/>
  <c r="D49" i="16"/>
  <c r="E49" i="16"/>
  <c r="F49" i="16"/>
  <c r="G49" i="16"/>
  <c r="H49" i="16"/>
  <c r="I49" i="16"/>
  <c r="J49" i="16"/>
  <c r="K49" i="16"/>
  <c r="L49" i="16"/>
  <c r="M49" i="16"/>
  <c r="N49" i="16"/>
  <c r="D44" i="16"/>
  <c r="E44" i="16"/>
  <c r="F44" i="16"/>
  <c r="G44" i="16"/>
  <c r="H44" i="16"/>
  <c r="I44" i="16"/>
  <c r="J44" i="16"/>
  <c r="K44" i="16"/>
  <c r="L44" i="16"/>
  <c r="M44" i="16"/>
  <c r="N44" i="16"/>
  <c r="C44" i="16"/>
  <c r="C54" i="16"/>
  <c r="D54" i="16"/>
  <c r="E54" i="16"/>
  <c r="F54" i="16"/>
  <c r="G54" i="16"/>
  <c r="H54" i="16"/>
  <c r="I54" i="16"/>
  <c r="J54" i="16"/>
  <c r="K54" i="16"/>
  <c r="L54" i="16"/>
  <c r="M54" i="16"/>
  <c r="N54" i="16"/>
  <c r="C55" i="16"/>
  <c r="D55" i="16"/>
  <c r="E55" i="16"/>
  <c r="F55" i="16"/>
  <c r="G55" i="16"/>
  <c r="H55" i="16"/>
  <c r="I55" i="16"/>
  <c r="J55" i="16"/>
  <c r="K55" i="16"/>
  <c r="L55" i="16"/>
  <c r="M55" i="16"/>
  <c r="N55" i="16"/>
  <c r="C56" i="16"/>
  <c r="D56" i="16"/>
  <c r="E56" i="16"/>
  <c r="F56" i="16"/>
  <c r="G56" i="16"/>
  <c r="H56" i="16"/>
  <c r="I56" i="16"/>
  <c r="J56" i="16"/>
  <c r="K56" i="16"/>
  <c r="L56" i="16"/>
  <c r="M56" i="16"/>
  <c r="N56" i="16"/>
  <c r="C57" i="16"/>
  <c r="D57" i="16"/>
  <c r="E57" i="16"/>
  <c r="F57" i="16"/>
  <c r="G57" i="16"/>
  <c r="H57" i="16"/>
  <c r="I57" i="16"/>
  <c r="J57" i="16"/>
  <c r="K57" i="16"/>
  <c r="L57" i="16"/>
  <c r="M57" i="16"/>
  <c r="N57" i="16"/>
  <c r="D53" i="16"/>
  <c r="E53" i="16"/>
  <c r="F53" i="16"/>
  <c r="G53" i="16"/>
  <c r="H53" i="16"/>
  <c r="I53" i="16"/>
  <c r="J53" i="16"/>
  <c r="K53" i="16"/>
  <c r="L53" i="16"/>
  <c r="M53" i="16"/>
  <c r="N53" i="16"/>
  <c r="C53" i="16"/>
  <c r="C43" i="14"/>
  <c r="D43" i="14"/>
  <c r="E43" i="14"/>
  <c r="F43" i="14"/>
  <c r="G43" i="14"/>
  <c r="H43" i="14"/>
  <c r="I43" i="14"/>
  <c r="J43" i="14"/>
  <c r="K43" i="14"/>
  <c r="L43" i="14"/>
  <c r="M43" i="14"/>
  <c r="N43" i="14"/>
  <c r="C52" i="14"/>
  <c r="D52" i="14"/>
  <c r="E52" i="14"/>
  <c r="F52" i="14"/>
  <c r="G52" i="14"/>
  <c r="H52" i="14"/>
  <c r="I52" i="14"/>
  <c r="J52" i="14"/>
  <c r="K52" i="14"/>
  <c r="L52" i="14"/>
  <c r="M52" i="14"/>
  <c r="N52" i="14"/>
  <c r="C61" i="16"/>
  <c r="D61" i="16"/>
  <c r="E61" i="16"/>
  <c r="F61" i="16"/>
  <c r="G61" i="16"/>
  <c r="H61" i="16"/>
  <c r="I61" i="16"/>
  <c r="J61" i="16"/>
  <c r="K61" i="16"/>
  <c r="L61" i="16"/>
  <c r="M61" i="16"/>
  <c r="N61" i="16"/>
  <c r="D60" i="16"/>
  <c r="E60" i="16"/>
  <c r="F60" i="16"/>
  <c r="G60" i="16"/>
  <c r="H60" i="16"/>
  <c r="I60" i="16"/>
  <c r="J60" i="16"/>
  <c r="K60" i="16"/>
  <c r="L60" i="16"/>
  <c r="M60" i="16"/>
  <c r="N60" i="16"/>
  <c r="C60" i="16"/>
  <c r="C32" i="16"/>
  <c r="D32" i="16"/>
  <c r="E32" i="16"/>
  <c r="F32" i="16"/>
  <c r="G32" i="16"/>
  <c r="H32" i="16"/>
  <c r="I32" i="16"/>
  <c r="J32" i="16"/>
  <c r="K32" i="16"/>
  <c r="L32" i="16"/>
  <c r="M32" i="16"/>
  <c r="N32" i="16"/>
  <c r="C33" i="16"/>
  <c r="D33" i="16"/>
  <c r="E33" i="16"/>
  <c r="F33" i="16"/>
  <c r="G33" i="16"/>
  <c r="H33" i="16"/>
  <c r="I33" i="16"/>
  <c r="J33" i="16"/>
  <c r="K33" i="16"/>
  <c r="L33" i="16"/>
  <c r="M33" i="16"/>
  <c r="N33" i="16"/>
  <c r="D31" i="16"/>
  <c r="E31" i="16"/>
  <c r="F31" i="16"/>
  <c r="G31" i="16"/>
  <c r="H31" i="16"/>
  <c r="I31" i="16"/>
  <c r="J31" i="16"/>
  <c r="K31" i="16"/>
  <c r="L31" i="16"/>
  <c r="M31" i="16"/>
  <c r="N31" i="16"/>
  <c r="C25" i="16"/>
  <c r="D25" i="16"/>
  <c r="E25" i="16"/>
  <c r="F25" i="16"/>
  <c r="G25" i="16"/>
  <c r="H25" i="16"/>
  <c r="I25" i="16"/>
  <c r="J25" i="16"/>
  <c r="K25" i="16"/>
  <c r="L25" i="16"/>
  <c r="M25" i="16"/>
  <c r="N25" i="16"/>
  <c r="C26" i="16"/>
  <c r="D26" i="16"/>
  <c r="E26" i="16"/>
  <c r="F26" i="16"/>
  <c r="G26" i="16"/>
  <c r="H26" i="16"/>
  <c r="I26" i="16"/>
  <c r="J26" i="16"/>
  <c r="K26" i="16"/>
  <c r="L26" i="16"/>
  <c r="M26" i="16"/>
  <c r="N26" i="16"/>
  <c r="D24" i="16"/>
  <c r="E24" i="16"/>
  <c r="F24" i="16"/>
  <c r="G24" i="16"/>
  <c r="H24" i="16"/>
  <c r="I24" i="16"/>
  <c r="J24" i="16"/>
  <c r="K24" i="16"/>
  <c r="L24" i="16"/>
  <c r="M24" i="16"/>
  <c r="N24" i="16"/>
  <c r="C24" i="16"/>
  <c r="C17" i="16"/>
  <c r="W2" i="13" s="1"/>
  <c r="C12" i="16"/>
  <c r="I28" i="14"/>
  <c r="K28" i="14"/>
  <c r="L28" i="14"/>
  <c r="M28" i="14"/>
  <c r="N28" i="14"/>
  <c r="C28" i="14"/>
  <c r="F28" i="14"/>
  <c r="E28" i="14"/>
  <c r="D28" i="14"/>
  <c r="V2" i="13"/>
  <c r="N10" i="14" a="1"/>
  <c r="N10" i="14" s="1"/>
  <c r="N16" i="16" s="1"/>
  <c r="M10" i="14" a="1"/>
  <c r="M10" i="14" s="1"/>
  <c r="M16" i="16" s="1"/>
  <c r="L10" i="14" a="1"/>
  <c r="L10" i="14" s="1"/>
  <c r="L16" i="16" s="1"/>
  <c r="K10" i="14" a="1"/>
  <c r="K10" i="14" s="1"/>
  <c r="K16" i="16" s="1"/>
  <c r="J10" i="14" a="1"/>
  <c r="J10" i="14" s="1"/>
  <c r="J16" i="16" s="1"/>
  <c r="I10" i="14" a="1"/>
  <c r="I10" i="14" s="1"/>
  <c r="I16" i="16" s="1"/>
  <c r="H10" i="14" a="1"/>
  <c r="H10" i="14" s="1"/>
  <c r="H16" i="16" s="1"/>
  <c r="G10" i="14" a="1"/>
  <c r="G10" i="14" s="1"/>
  <c r="G16" i="16" s="1"/>
  <c r="F10" i="14" a="1"/>
  <c r="F10" i="14" s="1"/>
  <c r="F16" i="16" s="1"/>
  <c r="E10" i="14" a="1"/>
  <c r="E10" i="14" s="1"/>
  <c r="E16" i="16" s="1"/>
  <c r="D10" i="14" a="1"/>
  <c r="D10" i="14" s="1"/>
  <c r="D16" i="16" s="1"/>
  <c r="C10" i="14" a="1"/>
  <c r="C10" i="14" s="1"/>
  <c r="C16" i="16" s="1"/>
  <c r="H57" i="19" l="1"/>
  <c r="G57" i="19"/>
  <c r="N57" i="19"/>
  <c r="F57" i="19"/>
  <c r="L57" i="19"/>
  <c r="E57" i="19"/>
  <c r="J57" i="19"/>
  <c r="C57" i="19"/>
  <c r="M57" i="19"/>
  <c r="F10" i="19"/>
  <c r="Y5" i="13"/>
  <c r="K57" i="19"/>
  <c r="C62" i="19"/>
  <c r="D8" i="16"/>
  <c r="E58" i="16"/>
  <c r="C58" i="16"/>
  <c r="G34" i="16"/>
  <c r="D34" i="16"/>
  <c r="M58" i="16"/>
  <c r="F34" i="16"/>
  <c r="N58" i="16"/>
  <c r="H58" i="16"/>
  <c r="L58" i="16"/>
  <c r="E34" i="16"/>
  <c r="I34" i="16"/>
  <c r="J58" i="16"/>
  <c r="H34" i="16"/>
  <c r="C34" i="16"/>
  <c r="I58" i="16"/>
  <c r="G58" i="16"/>
  <c r="J34" i="16"/>
  <c r="K58" i="16"/>
  <c r="F58" i="16"/>
  <c r="D58" i="16"/>
  <c r="N34" i="16"/>
  <c r="L34" i="16"/>
  <c r="M34" i="16"/>
  <c r="K34" i="16"/>
  <c r="E11" i="13"/>
  <c r="E10" i="13"/>
  <c r="E9" i="13"/>
  <c r="E12" i="13"/>
  <c r="E8" i="13"/>
  <c r="E4" i="13"/>
  <c r="E7" i="13"/>
  <c r="E14" i="13"/>
  <c r="E6" i="13"/>
  <c r="E13" i="13"/>
  <c r="E5" i="13"/>
  <c r="E3" i="13"/>
  <c r="H28" i="14"/>
  <c r="J28" i="14"/>
  <c r="G28" i="14"/>
  <c r="G10" i="19" l="1"/>
  <c r="Y6" i="13"/>
  <c r="R7" i="13" a="1"/>
  <c r="R7" i="13" s="1"/>
  <c r="S7" i="13" s="1"/>
  <c r="R5" i="13" a="1"/>
  <c r="R5" i="13" s="1"/>
  <c r="S5" i="13" s="1"/>
  <c r="D12" i="19"/>
  <c r="D62" i="19" s="1"/>
  <c r="Z3" i="13"/>
  <c r="R4" i="13" a="1"/>
  <c r="R4" i="13" s="1"/>
  <c r="S4" i="13" s="1"/>
  <c r="R6" i="13" a="1"/>
  <c r="R6" i="13" s="1"/>
  <c r="S6" i="13" s="1"/>
  <c r="R11" i="13" a="1"/>
  <c r="R11" i="13" s="1"/>
  <c r="S11" i="13" s="1"/>
  <c r="R13" i="13" a="1"/>
  <c r="R13" i="13" s="1"/>
  <c r="S13" i="13" s="1"/>
  <c r="R14" i="13" a="1"/>
  <c r="R14" i="13" s="1"/>
  <c r="S14" i="13" s="1"/>
  <c r="R10" i="13" a="1"/>
  <c r="R10" i="13" s="1"/>
  <c r="S10" i="13" s="1"/>
  <c r="R8" i="13" a="1"/>
  <c r="R8" i="13" s="1"/>
  <c r="S8" i="13" s="1"/>
  <c r="R12" i="13" a="1"/>
  <c r="R12" i="13" s="1"/>
  <c r="S12" i="13" s="1"/>
  <c r="R9" i="13" a="1"/>
  <c r="R9" i="13" s="1"/>
  <c r="S9" i="13" s="1"/>
  <c r="R3" i="13" a="1"/>
  <c r="R3" i="13" s="1"/>
  <c r="S3" i="13" s="1"/>
  <c r="F3" i="13"/>
  <c r="F4" i="13"/>
  <c r="U5" i="13"/>
  <c r="F5" i="13"/>
  <c r="U9" i="13"/>
  <c r="F9" i="13"/>
  <c r="U13" i="13"/>
  <c r="F13" i="13"/>
  <c r="U14" i="13"/>
  <c r="F14" i="13"/>
  <c r="U8" i="13"/>
  <c r="F8" i="13"/>
  <c r="U10" i="13"/>
  <c r="F10" i="13"/>
  <c r="U6" i="13"/>
  <c r="F6" i="13"/>
  <c r="U7" i="13"/>
  <c r="F7" i="13"/>
  <c r="U12" i="13"/>
  <c r="F12" i="13"/>
  <c r="U11" i="13"/>
  <c r="F11" i="13"/>
  <c r="U3" i="13"/>
  <c r="U4" i="13"/>
  <c r="H10" i="19" l="1"/>
  <c r="Y7" i="13"/>
  <c r="E12" i="19"/>
  <c r="E62" i="19" s="1"/>
  <c r="Z4" i="13"/>
  <c r="G3" i="13"/>
  <c r="H3" i="13" s="1"/>
  <c r="G11" i="13"/>
  <c r="H11" i="13" s="1"/>
  <c r="I11" i="13" s="1" a="1"/>
  <c r="I11" i="13" s="1"/>
  <c r="G10" i="13"/>
  <c r="H10" i="13" s="1"/>
  <c r="I10" i="13" s="1" a="1"/>
  <c r="I10" i="13" s="1"/>
  <c r="G14" i="13"/>
  <c r="H14" i="13" s="1"/>
  <c r="I14" i="13" s="1" a="1"/>
  <c r="I14" i="13" s="1"/>
  <c r="G7" i="13"/>
  <c r="H7" i="13" s="1"/>
  <c r="I7" i="13" s="1" a="1"/>
  <c r="I7" i="13" s="1"/>
  <c r="G5" i="13"/>
  <c r="H5" i="13" s="1"/>
  <c r="I5" i="13" s="1" a="1"/>
  <c r="I5" i="13" s="1"/>
  <c r="G13" i="13"/>
  <c r="H13" i="13" s="1"/>
  <c r="I13" i="13" s="1" a="1"/>
  <c r="I13" i="13" s="1"/>
  <c r="G8" i="13"/>
  <c r="H8" i="13" s="1"/>
  <c r="I8" i="13" s="1" a="1"/>
  <c r="I8" i="13" s="1"/>
  <c r="G9" i="13"/>
  <c r="H9" i="13" s="1"/>
  <c r="I9" i="13" s="1" a="1"/>
  <c r="I9" i="13" s="1"/>
  <c r="G12" i="13"/>
  <c r="H12" i="13" s="1"/>
  <c r="I12" i="13" s="1" a="1"/>
  <c r="I12" i="13" s="1"/>
  <c r="G6" i="13"/>
  <c r="H6" i="13" s="1"/>
  <c r="I6" i="13" s="1" a="1"/>
  <c r="I6" i="13" s="1"/>
  <c r="G4" i="13"/>
  <c r="H4" i="13" s="1"/>
  <c r="I10" i="19" l="1"/>
  <c r="Y8" i="13"/>
  <c r="F12" i="19"/>
  <c r="F62" i="19" s="1"/>
  <c r="Z5" i="13"/>
  <c r="J5" i="13" a="1"/>
  <c r="J5" i="13" s="1"/>
  <c r="J7" i="13" a="1"/>
  <c r="J7" i="13" s="1"/>
  <c r="J10" i="13" a="1"/>
  <c r="J10" i="13" s="1"/>
  <c r="J14" i="13" a="1"/>
  <c r="J14" i="13" s="1"/>
  <c r="J11" i="13" a="1"/>
  <c r="J11" i="13" s="1"/>
  <c r="I4" i="13" a="1"/>
  <c r="I4" i="13" s="1"/>
  <c r="J4" i="13" a="1"/>
  <c r="J4" i="13" s="1"/>
  <c r="J6" i="13" a="1"/>
  <c r="J6" i="13" s="1"/>
  <c r="J9" i="13" a="1"/>
  <c r="J9" i="13" s="1"/>
  <c r="J13" i="13" a="1"/>
  <c r="J13" i="13" s="1"/>
  <c r="J12" i="13" a="1"/>
  <c r="J12" i="13" s="1"/>
  <c r="J8" i="13" a="1"/>
  <c r="J8" i="13" s="1"/>
  <c r="I3" i="13" a="1"/>
  <c r="I3" i="13" s="1"/>
  <c r="J3" i="13" a="1"/>
  <c r="J3" i="13" s="1"/>
  <c r="O3" i="13" s="1"/>
  <c r="J10" i="19" l="1"/>
  <c r="Y9" i="13"/>
  <c r="G12" i="19"/>
  <c r="G62" i="19" s="1"/>
  <c r="Z6" i="13"/>
  <c r="N23" i="16"/>
  <c r="N27" i="16" s="1"/>
  <c r="N35" i="16" s="1"/>
  <c r="I23" i="16"/>
  <c r="I27" i="16" s="1"/>
  <c r="I35" i="16" s="1"/>
  <c r="M23" i="16"/>
  <c r="M27" i="16" s="1"/>
  <c r="M35" i="16" s="1"/>
  <c r="M21" i="14"/>
  <c r="M29" i="14" s="1"/>
  <c r="E23" i="16"/>
  <c r="E27" i="16" s="1"/>
  <c r="E35" i="16" s="1"/>
  <c r="E21" i="14"/>
  <c r="E29" i="14" s="1"/>
  <c r="H23" i="16"/>
  <c r="H27" i="16" s="1"/>
  <c r="H35" i="16" s="1"/>
  <c r="H21" i="14"/>
  <c r="H29" i="14" s="1"/>
  <c r="G23" i="16"/>
  <c r="G27" i="16" s="1"/>
  <c r="G35" i="16" s="1"/>
  <c r="G21" i="14"/>
  <c r="G29" i="14" s="1"/>
  <c r="F23" i="16"/>
  <c r="F27" i="16" s="1"/>
  <c r="F35" i="16" s="1"/>
  <c r="L23" i="16"/>
  <c r="L27" i="16" s="1"/>
  <c r="L35" i="16" s="1"/>
  <c r="L21" i="14"/>
  <c r="L29" i="14" s="1"/>
  <c r="K23" i="16"/>
  <c r="K27" i="16" s="1"/>
  <c r="K35" i="16" s="1"/>
  <c r="K21" i="14"/>
  <c r="K29" i="14" s="1"/>
  <c r="J23" i="16"/>
  <c r="J27" i="16" s="1"/>
  <c r="J35" i="16" s="1"/>
  <c r="J21" i="14"/>
  <c r="J29" i="14" s="1"/>
  <c r="D23" i="16"/>
  <c r="D27" i="16" s="1"/>
  <c r="D35" i="16" s="1"/>
  <c r="D21" i="14"/>
  <c r="D29" i="14" s="1"/>
  <c r="P3" i="13"/>
  <c r="N4" i="13" s="1"/>
  <c r="O4" i="13" s="1"/>
  <c r="C23" i="16"/>
  <c r="C27" i="16" s="1"/>
  <c r="C35" i="16" s="1"/>
  <c r="C21" i="14"/>
  <c r="C29" i="14" s="1"/>
  <c r="F21" i="14"/>
  <c r="F29" i="14" s="1"/>
  <c r="N21" i="14"/>
  <c r="N29" i="14" s="1"/>
  <c r="I21" i="14"/>
  <c r="I29" i="14" s="1"/>
  <c r="K10" i="19" l="1"/>
  <c r="Y10" i="13"/>
  <c r="H12" i="19"/>
  <c r="H62" i="19" s="1"/>
  <c r="Z7" i="13"/>
  <c r="Q3" i="13"/>
  <c r="P4" i="13"/>
  <c r="N5" i="13" s="1"/>
  <c r="O5" i="13" s="1"/>
  <c r="L10" i="19" l="1"/>
  <c r="Y11" i="13"/>
  <c r="I12" i="19"/>
  <c r="I62" i="19" s="1"/>
  <c r="Z8" i="13"/>
  <c r="C43" i="16"/>
  <c r="C50" i="16" s="1"/>
  <c r="C59" i="16" s="1"/>
  <c r="C62" i="16" s="1"/>
  <c r="C67" i="16" s="1"/>
  <c r="W3" i="13" s="1"/>
  <c r="C53" i="14"/>
  <c r="C56" i="14" s="1"/>
  <c r="P5" i="13"/>
  <c r="Q4" i="13"/>
  <c r="M10" i="19" l="1"/>
  <c r="Y12" i="13"/>
  <c r="J12" i="19"/>
  <c r="J62" i="19" s="1"/>
  <c r="Z9" i="13"/>
  <c r="C58" i="14"/>
  <c r="D17" i="16"/>
  <c r="D53" i="14"/>
  <c r="D56" i="14" s="1"/>
  <c r="D58" i="14" s="1"/>
  <c r="D43" i="16"/>
  <c r="D50" i="16" s="1"/>
  <c r="D59" i="16" s="1"/>
  <c r="D62" i="16" s="1"/>
  <c r="Q5" i="13"/>
  <c r="N6" i="13"/>
  <c r="N10" i="19" l="1"/>
  <c r="Y14" i="13" s="1"/>
  <c r="Y13" i="13"/>
  <c r="V3" i="13"/>
  <c r="D11" i="14"/>
  <c r="D63" i="14" s="1"/>
  <c r="V4" i="13" s="1"/>
  <c r="K12" i="19"/>
  <c r="K62" i="19" s="1"/>
  <c r="Z10" i="13"/>
  <c r="D67" i="16"/>
  <c r="E53" i="14"/>
  <c r="E56" i="14" s="1"/>
  <c r="E58" i="14" s="1"/>
  <c r="E43" i="16"/>
  <c r="E50" i="16" s="1"/>
  <c r="E59" i="16" s="1"/>
  <c r="E62" i="16" s="1"/>
  <c r="O6" i="13"/>
  <c r="P6" i="13" s="1"/>
  <c r="Q6" i="13" s="1"/>
  <c r="L12" i="19" l="1"/>
  <c r="L62" i="19" s="1"/>
  <c r="Z11" i="13"/>
  <c r="E11" i="14"/>
  <c r="E63" i="14" s="1"/>
  <c r="V5" i="13" s="1"/>
  <c r="E17" i="16"/>
  <c r="E67" i="16" s="1"/>
  <c r="W4" i="13"/>
  <c r="F53" i="14"/>
  <c r="F56" i="14" s="1"/>
  <c r="F58" i="14" s="1"/>
  <c r="F43" i="16"/>
  <c r="F50" i="16" s="1"/>
  <c r="F59" i="16" s="1"/>
  <c r="F62" i="16" s="1"/>
  <c r="N7" i="13"/>
  <c r="M12" i="19" l="1"/>
  <c r="M62" i="19" s="1"/>
  <c r="Z12" i="13"/>
  <c r="F17" i="16"/>
  <c r="F67" i="16" s="1"/>
  <c r="W5" i="13"/>
  <c r="F11" i="14"/>
  <c r="F63" i="14" s="1"/>
  <c r="V6" i="13" s="1"/>
  <c r="O7" i="13"/>
  <c r="N12" i="19" l="1"/>
  <c r="N62" i="19" s="1"/>
  <c r="Z14" i="13" s="1"/>
  <c r="Z13" i="13"/>
  <c r="G17" i="16"/>
  <c r="W6" i="13"/>
  <c r="G11" i="14"/>
  <c r="P7" i="13"/>
  <c r="N8" i="13" s="1"/>
  <c r="O8" i="13" l="1"/>
  <c r="Q7" i="13"/>
  <c r="G53" i="14" l="1"/>
  <c r="G56" i="14" s="1"/>
  <c r="G43" i="16"/>
  <c r="G50" i="16" s="1"/>
  <c r="G59" i="16" s="1"/>
  <c r="G62" i="16" s="1"/>
  <c r="G67" i="16" s="1"/>
  <c r="P8" i="13"/>
  <c r="N9" i="13" s="1"/>
  <c r="G63" i="14" l="1"/>
  <c r="V7" i="13" s="1"/>
  <c r="G58" i="14"/>
  <c r="H17" i="16"/>
  <c r="W7" i="13"/>
  <c r="O9" i="13"/>
  <c r="Q8" i="13"/>
  <c r="H11" i="14" l="1"/>
  <c r="H53" i="14"/>
  <c r="H56" i="14" s="1"/>
  <c r="H43" i="16"/>
  <c r="H50" i="16" s="1"/>
  <c r="H59" i="16" s="1"/>
  <c r="H62" i="16" s="1"/>
  <c r="H67" i="16" s="1"/>
  <c r="P9" i="13"/>
  <c r="N10" i="13" s="1"/>
  <c r="H63" i="14" l="1"/>
  <c r="V8" i="13" s="1"/>
  <c r="H58" i="14"/>
  <c r="I17" i="16"/>
  <c r="W8" i="13"/>
  <c r="Q9" i="13"/>
  <c r="O10" i="13"/>
  <c r="I11" i="14" l="1"/>
  <c r="I53" i="14"/>
  <c r="I56" i="14" s="1"/>
  <c r="I43" i="16"/>
  <c r="I50" i="16" s="1"/>
  <c r="I59" i="16" s="1"/>
  <c r="I62" i="16" s="1"/>
  <c r="I67" i="16" s="1"/>
  <c r="P10" i="13"/>
  <c r="N11" i="13" s="1"/>
  <c r="I63" i="14" l="1"/>
  <c r="V9" i="13" s="1"/>
  <c r="I58" i="14"/>
  <c r="J17" i="16"/>
  <c r="W9" i="13"/>
  <c r="O11" i="13"/>
  <c r="Q10" i="13"/>
  <c r="J11" i="14" l="1"/>
  <c r="J53" i="14"/>
  <c r="J56" i="14" s="1"/>
  <c r="J43" i="16"/>
  <c r="J50" i="16" s="1"/>
  <c r="J59" i="16" s="1"/>
  <c r="J62" i="16" s="1"/>
  <c r="J67" i="16" s="1"/>
  <c r="P11" i="13"/>
  <c r="N12" i="13" s="1"/>
  <c r="J63" i="14" l="1"/>
  <c r="V10" i="13" s="1"/>
  <c r="J58" i="14"/>
  <c r="K17" i="16"/>
  <c r="W10" i="13"/>
  <c r="O12" i="13"/>
  <c r="Q11" i="13"/>
  <c r="K11" i="14" l="1"/>
  <c r="K53" i="14"/>
  <c r="K56" i="14" s="1"/>
  <c r="K43" i="16"/>
  <c r="K50" i="16" s="1"/>
  <c r="K59" i="16" s="1"/>
  <c r="K62" i="16" s="1"/>
  <c r="K67" i="16" s="1"/>
  <c r="P12" i="13"/>
  <c r="N13" i="13" s="1"/>
  <c r="K63" i="14" l="1"/>
  <c r="V11" i="13" s="1"/>
  <c r="K58" i="14"/>
  <c r="L17" i="16"/>
  <c r="W11" i="13"/>
  <c r="O13" i="13"/>
  <c r="Q12" i="13"/>
  <c r="L11" i="14" l="1"/>
  <c r="L53" i="14"/>
  <c r="L56" i="14" s="1"/>
  <c r="L43" i="16"/>
  <c r="L50" i="16" s="1"/>
  <c r="L59" i="16" s="1"/>
  <c r="L62" i="16" s="1"/>
  <c r="L67" i="16" s="1"/>
  <c r="P13" i="13"/>
  <c r="N14" i="13" s="1"/>
  <c r="L63" i="14" l="1"/>
  <c r="V12" i="13" s="1"/>
  <c r="L58" i="14"/>
  <c r="M17" i="16"/>
  <c r="W12" i="13"/>
  <c r="Q13" i="13"/>
  <c r="O14" i="13"/>
  <c r="P14" i="13" s="1"/>
  <c r="Q14" i="13" s="1"/>
  <c r="M11" i="14" l="1"/>
  <c r="N53" i="14"/>
  <c r="N56" i="14" s="1"/>
  <c r="N58" i="14" s="1"/>
  <c r="N43" i="16"/>
  <c r="N50" i="16" s="1"/>
  <c r="N59" i="16" s="1"/>
  <c r="N62" i="16" s="1"/>
  <c r="M53" i="14"/>
  <c r="M56" i="14" s="1"/>
  <c r="M43" i="16"/>
  <c r="M50" i="16" s="1"/>
  <c r="M59" i="16" s="1"/>
  <c r="M62" i="16" s="1"/>
  <c r="M67" i="16" s="1"/>
  <c r="M63" i="14" l="1"/>
  <c r="V13" i="13" s="1"/>
  <c r="M58" i="14"/>
  <c r="N17" i="16"/>
  <c r="N67" i="16" s="1"/>
  <c r="W14" i="13" s="1"/>
  <c r="W13" i="13"/>
  <c r="N11" i="14" l="1"/>
  <c r="N63" i="14" s="1"/>
  <c r="V14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<sst xmlns="http://schemas.openxmlformats.org/spreadsheetml/2006/main" count="200" uniqueCount="104">
  <si>
    <t>Closing Cash Balance</t>
  </si>
  <si>
    <t>CLOSING CASH BALANCE</t>
  </si>
  <si>
    <t>Taxes</t>
  </si>
  <si>
    <t>Interest</t>
  </si>
  <si>
    <t>Total Expenses</t>
  </si>
  <si>
    <t>Total Variable Costs</t>
  </si>
  <si>
    <t>Other expenses</t>
  </si>
  <si>
    <t>Utilities</t>
  </si>
  <si>
    <t>Total Fixed Costs</t>
  </si>
  <si>
    <t>Insurance</t>
  </si>
  <si>
    <t>Rent</t>
  </si>
  <si>
    <t>EXPENSES</t>
  </si>
  <si>
    <t>Total Revenues</t>
  </si>
  <si>
    <t>Other revenues</t>
  </si>
  <si>
    <t>Online sales</t>
  </si>
  <si>
    <t>REVENUES</t>
  </si>
  <si>
    <t>Opening Cash Balance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</si>
  <si>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</si>
  <si>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</si>
  <si>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</si>
  <si>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</si>
  <si>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</si>
  <si>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</si>
  <si>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</si>
  <si>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</si>
  <si>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</si>
  <si>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</si>
  <si>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</si>
  <si>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</si>
  <si>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OPENING CASH BALANCE</t>
  </si>
  <si>
    <t>Months</t>
  </si>
  <si>
    <t>Wholesale</t>
  </si>
  <si>
    <t>CASH INJECTIONS</t>
  </si>
  <si>
    <t>Equity</t>
  </si>
  <si>
    <t>Debt</t>
  </si>
  <si>
    <t>Other (e.g., grants, family savings)</t>
  </si>
  <si>
    <t>Total Cash Injections</t>
  </si>
  <si>
    <t>FIXED</t>
  </si>
  <si>
    <t>Other fees (legal, banking, licenses etc.)</t>
  </si>
  <si>
    <t>VARIABLE</t>
  </si>
  <si>
    <t>Wages</t>
  </si>
  <si>
    <t>OPENING CASH</t>
  </si>
  <si>
    <t>EVERY N MONTHS</t>
  </si>
  <si>
    <t>STARTING IN</t>
  </si>
  <si>
    <t>MOD work helper column (keeping off main page)</t>
  </si>
  <si>
    <t>Start Month</t>
  </si>
  <si>
    <t>First Funding</t>
  </si>
  <si>
    <t>Index</t>
  </si>
  <si>
    <t>X mod N</t>
  </si>
  <si>
    <t>Funding</t>
  </si>
  <si>
    <t>N Months Dropdown</t>
  </si>
  <si>
    <t>Repayments N months after</t>
  </si>
  <si>
    <t>Montly Revenue</t>
  </si>
  <si>
    <t>Repayment (potential)</t>
  </si>
  <si>
    <t>CASH IN</t>
  </si>
  <si>
    <t>Inventory</t>
  </si>
  <si>
    <t>CASH OUT</t>
  </si>
  <si>
    <t>Total Cash Out</t>
  </si>
  <si>
    <t>Total Cash In</t>
  </si>
  <si>
    <t>Opening</t>
  </si>
  <si>
    <t>with WF</t>
  </si>
  <si>
    <t>Prev Balance</t>
  </si>
  <si>
    <t>Outlay</t>
  </si>
  <si>
    <t>Balance Start of Month</t>
  </si>
  <si>
    <t>Outstanding balance EOM</t>
  </si>
  <si>
    <t>CASH FLOW PLAN START MONTH</t>
  </si>
  <si>
    <t>FEE</t>
  </si>
  <si>
    <t>Incl Fee</t>
  </si>
  <si>
    <t>without WF</t>
  </si>
  <si>
    <t>IGNORE THESE CELLS (OUTPUT)</t>
  </si>
  <si>
    <t>COMPLETE THESE CELLS (INPUT)</t>
  </si>
  <si>
    <t xml:space="preserve">   TYPICALLY 2-6%</t>
  </si>
  <si>
    <t/>
  </si>
  <si>
    <t xml:space="preserve">   ADDITIONAL TOP UPS ARE POSSIBLE THROUGHOUT THE YEAR</t>
  </si>
  <si>
    <t>COMPLETE THIS SECTION</t>
  </si>
  <si>
    <t xml:space="preserve">   TYPICALLY 10-25%</t>
  </si>
  <si>
    <t>Performance marketing (FB, Google, etc.)</t>
  </si>
  <si>
    <t>Other advertising &amp; marketing</t>
  </si>
  <si>
    <t>Software subscriptions</t>
  </si>
  <si>
    <t>Software Subscriptions</t>
  </si>
  <si>
    <t>Delivery costs</t>
  </si>
  <si>
    <t>Net change in cash position</t>
  </si>
  <si>
    <t>TOTAL REMITTANCE</t>
  </si>
  <si>
    <t>% DAILY SALES FOR REMITTANCE</t>
  </si>
  <si>
    <t>Please note</t>
  </si>
  <si>
    <t xml:space="preserve">   APPROACHING BLACK FRIDAY / CYBER MONDAY IS A POPULAR TIME FOR FUNDING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</si>
  <si>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</si>
  <si>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</si>
  <si>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</si>
  <si>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</si>
  <si>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</si>
  <si>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</si>
  <si>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</si>
  <si>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</si>
  <si>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</si>
  <si>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</si>
  <si>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</si>
  <si>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</si>
  <si>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CASH FLOW PLAN START DATE</t>
  </si>
  <si>
    <t>Weekly</t>
  </si>
  <si>
    <r>
      <rPr>
        <b/>
        <sz val="12"/>
        <color rgb="FF000000"/>
        <rFont val="Aptos Narrow"/>
      </rPr>
      <t>DO NOT EDIT:</t>
    </r>
    <r>
      <rPr>
        <sz val="12"/>
        <color rgb="FF000000"/>
        <rFont val="Aptos Narrow"/>
      </rPr>
      <t xml:space="preserve"> THIS IS THE SAME DATA YOU'VE ENTERED ON THE PREVIOUS SHEET, BUT INCLUDING ADDITIONAL CASH INFLOWS AND OUTFLOWS FROM REVENUE BASED FINANCING</t>
    </r>
  </si>
  <si>
    <t>ADDITIONAL FUNDING</t>
  </si>
  <si>
    <t>ADDITIONAL FUNDING REMITTANCES</t>
  </si>
  <si>
    <t>ADDITIONAL MONEY RECEIVED $X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</si>
</sst>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"/>
    <numFmt numFmtId="166" formatCode="&quot;$&quot;#,##0.00"/>
    <numFmt numFmtId="167" formatCode="[$-1809]dd\ mmm;@"/>
  </numFmts>
  <fonts count="22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Aptos Narrow"/>
    </font>
    <font>
      <sz val="12"/>
      <color theme="1"/>
      <name val="Aptos Narrow"/>
    </font>
    <font>
      <u/>
      <sz val="12"/>
      <color rgb="FF0000FF"/>
      <name val="Aptos Narrow"/>
    </font>
    <font>
      <b/>
      <sz val="12"/>
      <color rgb="FFFF0000"/>
      <name val="Aptos Narrow"/>
    </font>
    <font>
      <sz val="12"/>
      <color rgb="FF0070C0"/>
      <name val="Aptos Narrow"/>
    </font>
    <font>
      <b/>
      <sz val="12"/>
      <color theme="0"/>
      <name val="Aptos Narrow"/>
    </font>
    <font>
      <b/>
      <sz val="12"/>
      <color rgb="FFFFFFFF"/>
      <name val="Aptos Narrow"/>
    </font>
    <font>
      <sz val="12"/>
      <name val="Aptos Narrow"/>
    </font>
    <font>
      <sz val="12"/>
      <color rgb="FF073763"/>
      <name val="Aptos Narrow"/>
    </font>
    <font>
      <sz val="12"/>
      <color rgb="FFFFFFFF"/>
      <name val="Aptos Narrow"/>
    </font>
    <font>
      <b/>
      <sz val="12"/>
      <name val="Aptos Narrow"/>
    </font>
    <font>
      <b/>
      <sz val="12"/>
      <color theme="1"/>
      <name val="Aptos Narrow"/>
    </font>
    <font>
      <b/>
      <sz val="16"/>
      <color theme="0"/>
      <name val="Aptos Narrow"/>
    </font>
    <font>
      <b/>
      <sz val="12"/>
      <color rgb="FF05BC85"/>
      <name val="Aptos Narrow"/>
    </font>
    <font>
      <sz val="12"/>
      <color rgb="FFFF0000"/>
      <name val="Aptos Narrow"/>
    </font>
    <font>
      <b/>
      <sz val="12"/>
      <color rgb="FF000000"/>
      <name val="Aptos Narrow"/>
    </font>
    <font>
      <i/>
      <sz val="12"/>
      <color theme="2" tint="-0.249977111117893"/>
      <name val="Aptos Narrow"/>
    </font>
    <font>
      <sz val="12"/>
      <color rgb="FF7030A0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2FEF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8ED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D0DBF0"/>
      </left>
      <right style="hair">
        <color theme="1"/>
      </right>
      <top style="medium">
        <color rgb="FFD0DBF0"/>
      </top>
      <bottom style="hair">
        <color indexed="64"/>
      </bottom>
      <diagonal/>
    </border>
    <border>
      <left/>
      <right style="medium">
        <color rgb="FFD0DBF0"/>
      </right>
      <top style="medium">
        <color rgb="FFD0DBF0"/>
      </top>
      <bottom style="hair">
        <color indexed="64"/>
      </bottom>
      <diagonal/>
    </border>
    <border>
      <left style="medium">
        <color rgb="FFD0DBF0"/>
      </left>
      <right style="hair">
        <color theme="1"/>
      </right>
      <top style="hair">
        <color indexed="64"/>
      </top>
      <bottom style="medium">
        <color rgb="FFD0DBF0"/>
      </bottom>
      <diagonal/>
    </border>
    <border>
      <left/>
      <right style="medium">
        <color rgb="FFD0DBF0"/>
      </right>
      <top style="hair">
        <color indexed="64"/>
      </top>
      <bottom style="medium">
        <color rgb="FFD0DBF0"/>
      </bottom>
      <diagonal/>
    </border>
    <border>
      <left style="medium">
        <color rgb="FF05BC85"/>
      </left>
      <right style="hair">
        <color indexed="64"/>
      </right>
      <top style="medium">
        <color rgb="FF05BC85"/>
      </top>
      <bottom style="hair">
        <color indexed="64"/>
      </bottom>
      <diagonal/>
    </border>
    <border>
      <left style="hair">
        <color indexed="64"/>
      </left>
      <right style="medium">
        <color rgb="FF05BC85"/>
      </right>
      <top style="medium">
        <color rgb="FF05BC85"/>
      </top>
      <bottom style="hair">
        <color indexed="64"/>
      </bottom>
      <diagonal/>
    </border>
    <border>
      <left style="medium">
        <color rgb="FF05BC85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rgb="FF05BC85"/>
      </right>
      <top style="hair">
        <color indexed="64"/>
      </top>
      <bottom style="hair">
        <color indexed="64"/>
      </bottom>
      <diagonal/>
    </border>
    <border>
      <left style="medium">
        <color rgb="FF05BC85"/>
      </left>
      <right style="hair">
        <color indexed="64"/>
      </right>
      <top style="hair">
        <color indexed="64"/>
      </top>
      <bottom style="medium">
        <color rgb="FF05BC85"/>
      </bottom>
      <diagonal/>
    </border>
    <border>
      <left style="hair">
        <color indexed="64"/>
      </left>
      <right style="medium">
        <color rgb="FF05BC85"/>
      </right>
      <top style="hair">
        <color indexed="64"/>
      </top>
      <bottom style="medium">
        <color rgb="FF05BC85"/>
      </bottom>
      <diagonal/>
    </border>
    <border>
      <left style="medium">
        <color rgb="FF05BC85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rgb="FF05BC85"/>
      </right>
      <top style="hair">
        <color indexed="64"/>
      </top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hair">
        <color indexed="64"/>
      </bottom>
      <diagonal/>
    </border>
    <border>
      <left style="thin">
        <color rgb="FFFF0000"/>
      </left>
      <right style="thin">
        <color rgb="FFFF0000"/>
      </right>
      <top style="hair">
        <color indexed="64"/>
      </top>
      <bottom style="thin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rgb="FFFF0000"/>
      </right>
      <top style="thin">
        <color rgb="FFFF0000"/>
      </top>
      <bottom style="hair">
        <color indexed="64"/>
      </bottom>
      <diagonal/>
    </border>
    <border>
      <left/>
      <right style="thin">
        <color rgb="FFFF0000"/>
      </right>
      <top style="hair">
        <color indexed="64"/>
      </top>
      <bottom style="thin">
        <color rgb="FFFF0000"/>
      </bottom>
      <diagonal/>
    </border>
    <border>
      <left/>
      <right style="hair">
        <color indexed="64"/>
      </right>
      <top style="medium">
        <color rgb="FFD0DBF0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rgb="FFD0DB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0"/>
  </cellStyleXfs>
  <cellXfs count="89">
    <xf numFmtId="0" fontId="0" fillId="0" borderId="0" xfId="0"/>
    <xf numFmtId="0" fontId="1" fillId="3" borderId="0" xfId="0" applyFont="1" applyFill="1"/>
    <xf numFmtId="3" fontId="0" fillId="0" borderId="0" xfId="0" applyNumberFormat="1"/>
    <xf numFmtId="165" fontId="0" fillId="0" borderId="0" xfId="1" applyNumberFormat="1" applyFont="1"/>
    <xf numFmtId="167" fontId="0" fillId="0" borderId="0" xfId="0" applyNumberFormat="1"/>
    <xf numFmtId="0" fontId="4" fillId="2" borderId="0" xfId="2" applyFont="1" applyFill="1"/>
    <xf numFmtId="0" fontId="5" fillId="2" borderId="0" xfId="0" applyFont="1" applyFill="1"/>
    <xf numFmtId="0" fontId="6" fillId="2" borderId="0" xfId="2" applyFont="1" applyFill="1"/>
    <xf numFmtId="0" fontId="7" fillId="2" borderId="0" xfId="2" applyFont="1" applyFill="1"/>
    <xf numFmtId="165" fontId="5" fillId="4" borderId="20" xfId="1" applyNumberFormat="1" applyFont="1" applyFill="1" applyBorder="1"/>
    <xf numFmtId="165" fontId="5" fillId="5" borderId="21" xfId="1" applyNumberFormat="1" applyFont="1" applyFill="1" applyBorder="1" applyAlignment="1">
      <alignment horizontal="left"/>
    </xf>
    <xf numFmtId="0" fontId="4" fillId="2" borderId="22" xfId="2" applyFont="1" applyFill="1" applyBorder="1"/>
    <xf numFmtId="0" fontId="8" fillId="4" borderId="5" xfId="2" applyFont="1" applyFill="1" applyBorder="1" applyAlignment="1" applyProtection="1">
      <alignment horizontal="right"/>
      <protection locked="0"/>
    </xf>
    <xf numFmtId="0" fontId="4" fillId="2" borderId="23" xfId="2" applyFont="1" applyFill="1" applyBorder="1"/>
    <xf numFmtId="165" fontId="8" fillId="4" borderId="7" xfId="1" applyNumberFormat="1" applyFont="1" applyFill="1" applyBorder="1" applyProtection="1">
      <protection locked="0"/>
    </xf>
    <xf numFmtId="0" fontId="4" fillId="2" borderId="19" xfId="2" applyFont="1" applyFill="1" applyBorder="1"/>
    <xf numFmtId="0" fontId="5" fillId="2" borderId="19" xfId="0" applyFont="1" applyFill="1" applyBorder="1"/>
    <xf numFmtId="0" fontId="5" fillId="0" borderId="19" xfId="0" applyFont="1" applyBorder="1"/>
    <xf numFmtId="0" fontId="9" fillId="3" borderId="3" xfId="2" applyFont="1" applyFill="1" applyBorder="1" applyAlignment="1">
      <alignment horizontal="left"/>
    </xf>
    <xf numFmtId="0" fontId="10" fillId="3" borderId="18" xfId="2" applyFont="1" applyFill="1" applyBorder="1" applyAlignment="1">
      <alignment horizontal="center"/>
    </xf>
    <xf numFmtId="0" fontId="5" fillId="2" borderId="0" xfId="2" applyFont="1" applyFill="1"/>
    <xf numFmtId="165" fontId="11" fillId="2" borderId="0" xfId="1" applyNumberFormat="1" applyFont="1" applyFill="1" applyBorder="1"/>
    <xf numFmtId="0" fontId="12" fillId="2" borderId="0" xfId="2" applyFont="1" applyFill="1" applyAlignment="1">
      <alignment horizontal="center"/>
    </xf>
    <xf numFmtId="0" fontId="10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/>
    </xf>
    <xf numFmtId="0" fontId="10" fillId="7" borderId="0" xfId="2" applyFont="1" applyFill="1" applyAlignment="1">
      <alignment horizontal="center"/>
    </xf>
    <xf numFmtId="164" fontId="4" fillId="2" borderId="0" xfId="2" applyNumberFormat="1" applyFont="1" applyFill="1"/>
    <xf numFmtId="165" fontId="5" fillId="5" borderId="2" xfId="1" applyNumberFormat="1" applyFont="1" applyFill="1" applyBorder="1" applyAlignment="1">
      <alignment horizontal="left"/>
    </xf>
    <xf numFmtId="166" fontId="5" fillId="2" borderId="0" xfId="2" applyNumberFormat="1" applyFont="1" applyFill="1"/>
    <xf numFmtId="0" fontId="5" fillId="2" borderId="0" xfId="2" applyFont="1" applyFill="1" applyAlignment="1">
      <alignment vertical="center"/>
    </xf>
    <xf numFmtId="165" fontId="4" fillId="2" borderId="0" xfId="2" applyNumberFormat="1" applyFont="1" applyFill="1"/>
    <xf numFmtId="0" fontId="16" fillId="7" borderId="0" xfId="2" applyFont="1" applyFill="1" applyAlignment="1">
      <alignment horizontal="left"/>
    </xf>
    <xf numFmtId="0" fontId="10" fillId="3" borderId="0" xfId="2" applyFont="1" applyFill="1" applyAlignment="1">
      <alignment horizontal="left"/>
    </xf>
    <xf numFmtId="0" fontId="12" fillId="3" borderId="0" xfId="2" applyFont="1" applyFill="1" applyAlignment="1">
      <alignment horizontal="center"/>
    </xf>
    <xf numFmtId="166" fontId="13" fillId="3" borderId="0" xfId="2" applyNumberFormat="1" applyFont="1" applyFill="1"/>
    <xf numFmtId="0" fontId="14" fillId="2" borderId="0" xfId="2" applyFont="1" applyFill="1" applyAlignment="1">
      <alignment horizontal="left"/>
    </xf>
    <xf numFmtId="165" fontId="15" fillId="2" borderId="0" xfId="1" applyNumberFormat="1" applyFont="1" applyFill="1" applyBorder="1"/>
    <xf numFmtId="166" fontId="5" fillId="7" borderId="0" xfId="2" applyNumberFormat="1" applyFont="1" applyFill="1"/>
    <xf numFmtId="165" fontId="5" fillId="4" borderId="16" xfId="1" applyNumberFormat="1" applyFont="1" applyFill="1" applyBorder="1"/>
    <xf numFmtId="165" fontId="5" fillId="5" borderId="17" xfId="1" applyNumberFormat="1" applyFont="1" applyFill="1" applyBorder="1" applyAlignment="1">
      <alignment horizontal="left"/>
    </xf>
    <xf numFmtId="0" fontId="19" fillId="2" borderId="0" xfId="2" applyFont="1" applyFill="1"/>
    <xf numFmtId="0" fontId="5" fillId="0" borderId="0" xfId="0" applyFont="1"/>
    <xf numFmtId="0" fontId="5" fillId="2" borderId="8" xfId="2" applyFont="1" applyFill="1" applyBorder="1"/>
    <xf numFmtId="165" fontId="5" fillId="4" borderId="9" xfId="1" applyNumberFormat="1" applyFont="1" applyFill="1" applyBorder="1" applyAlignment="1" applyProtection="1">
      <alignment horizontal="right"/>
      <protection locked="0"/>
    </xf>
    <xf numFmtId="0" fontId="20" fillId="2" borderId="0" xfId="2" applyFont="1" applyFill="1"/>
    <xf numFmtId="0" fontId="5" fillId="2" borderId="10" xfId="2" applyFont="1" applyFill="1" applyBorder="1"/>
    <xf numFmtId="165" fontId="5" fillId="4" borderId="11" xfId="1" applyNumberFormat="1" applyFont="1" applyFill="1" applyBorder="1" applyAlignment="1" applyProtection="1">
      <alignment horizontal="right"/>
      <protection locked="0"/>
    </xf>
    <xf numFmtId="0" fontId="5" fillId="2" borderId="14" xfId="2" applyFont="1" applyFill="1" applyBorder="1"/>
    <xf numFmtId="9" fontId="5" fillId="4" borderId="15" xfId="1" applyNumberFormat="1" applyFont="1" applyFill="1" applyBorder="1" applyAlignment="1" applyProtection="1">
      <alignment horizontal="right"/>
      <protection locked="0"/>
    </xf>
    <xf numFmtId="0" fontId="5" fillId="2" borderId="12" xfId="2" applyFont="1" applyFill="1" applyBorder="1"/>
    <xf numFmtId="9" fontId="5" fillId="4" borderId="13" xfId="1" applyNumberFormat="1" applyFont="1" applyFill="1" applyBorder="1" applyAlignment="1" applyProtection="1">
      <alignment horizontal="right"/>
      <protection locked="0"/>
    </xf>
    <xf numFmtId="0" fontId="4" fillId="2" borderId="4" xfId="2" applyFont="1" applyFill="1" applyBorder="1"/>
    <xf numFmtId="14" fontId="8" fillId="4" borderId="5" xfId="2" applyNumberFormat="1" applyFont="1" applyFill="1" applyBorder="1" applyAlignment="1" applyProtection="1">
      <alignment horizontal="right"/>
      <protection locked="0"/>
    </xf>
    <xf numFmtId="0" fontId="4" fillId="2" borderId="6" xfId="2" applyFont="1" applyFill="1" applyBorder="1"/>
    <xf numFmtId="167" fontId="4" fillId="2" borderId="0" xfId="2" applyNumberFormat="1" applyFont="1" applyFill="1"/>
    <xf numFmtId="0" fontId="9" fillId="3" borderId="0" xfId="2" applyFont="1" applyFill="1" applyAlignment="1">
      <alignment horizontal="left"/>
    </xf>
    <xf numFmtId="0" fontId="10" fillId="3" borderId="0" xfId="2" applyFont="1" applyFill="1" applyAlignment="1">
      <alignment horizontal="center"/>
    </xf>
    <xf numFmtId="165" fontId="5" fillId="2" borderId="0" xfId="1" applyNumberFormat="1" applyFont="1" applyFill="1" applyBorder="1" applyAlignment="1">
      <alignment horizontal="left"/>
    </xf>
    <xf numFmtId="165" fontId="5" fillId="2" borderId="0" xfId="1" applyNumberFormat="1" applyFont="1" applyFill="1" applyBorder="1"/>
    <xf numFmtId="166" fontId="13" fillId="2" borderId="0" xfId="2" applyNumberFormat="1" applyFont="1" applyFill="1"/>
    <xf numFmtId="0" fontId="4" fillId="2" borderId="24" xfId="2" applyFont="1" applyFill="1" applyBorder="1"/>
    <xf numFmtId="165" fontId="5" fillId="4" borderId="24" xfId="1" applyNumberFormat="1" applyFont="1" applyFill="1" applyBorder="1" applyProtection="1">
      <protection locked="0"/>
    </xf>
    <xf numFmtId="0" fontId="5" fillId="2" borderId="24" xfId="2" applyFont="1" applyFill="1" applyBorder="1"/>
    <xf numFmtId="0" fontId="14" fillId="5" borderId="24" xfId="2" applyFont="1" applyFill="1" applyBorder="1" applyAlignment="1">
      <alignment horizontal="left"/>
    </xf>
    <xf numFmtId="165" fontId="5" fillId="5" borderId="24" xfId="1" applyNumberFormat="1" applyFont="1" applyFill="1" applyBorder="1"/>
    <xf numFmtId="165" fontId="15" fillId="5" borderId="24" xfId="1" applyNumberFormat="1" applyFont="1" applyFill="1" applyBorder="1"/>
    <xf numFmtId="165" fontId="11" fillId="2" borderId="24" xfId="1" applyNumberFormat="1" applyFont="1" applyFill="1" applyBorder="1"/>
    <xf numFmtId="165" fontId="5" fillId="5" borderId="24" xfId="1" applyNumberFormat="1" applyFont="1" applyFill="1" applyBorder="1" applyAlignment="1">
      <alignment horizontal="left"/>
    </xf>
    <xf numFmtId="165" fontId="17" fillId="6" borderId="24" xfId="1" applyNumberFormat="1" applyFont="1" applyFill="1" applyBorder="1"/>
    <xf numFmtId="0" fontId="21" fillId="2" borderId="24" xfId="2" applyFont="1" applyFill="1" applyBorder="1"/>
    <xf numFmtId="0" fontId="9" fillId="3" borderId="24" xfId="2" applyFont="1" applyFill="1" applyBorder="1" applyAlignment="1">
      <alignment horizontal="left"/>
    </xf>
    <xf numFmtId="0" fontId="10" fillId="3" borderId="24" xfId="2" applyFont="1" applyFill="1" applyBorder="1" applyAlignment="1">
      <alignment horizontal="center"/>
    </xf>
    <xf numFmtId="0" fontId="10" fillId="3" borderId="24" xfId="2" applyFont="1" applyFill="1" applyBorder="1" applyAlignment="1">
      <alignment horizontal="left"/>
    </xf>
    <xf numFmtId="0" fontId="12" fillId="3" borderId="24" xfId="2" applyFont="1" applyFill="1" applyBorder="1" applyAlignment="1">
      <alignment horizontal="center"/>
    </xf>
    <xf numFmtId="166" fontId="13" fillId="3" borderId="24" xfId="2" applyNumberFormat="1" applyFont="1" applyFill="1" applyBorder="1"/>
    <xf numFmtId="0" fontId="18" fillId="2" borderId="24" xfId="2" applyFont="1" applyFill="1" applyBorder="1"/>
    <xf numFmtId="166" fontId="16" fillId="7" borderId="0" xfId="2" applyNumberFormat="1" applyFont="1" applyFill="1"/>
    <xf numFmtId="0" fontId="10" fillId="3" borderId="25" xfId="2" applyFont="1" applyFill="1" applyBorder="1" applyAlignment="1">
      <alignment horizontal="left"/>
    </xf>
    <xf numFmtId="0" fontId="12" fillId="3" borderId="25" xfId="2" applyFont="1" applyFill="1" applyBorder="1" applyAlignment="1">
      <alignment horizontal="center"/>
    </xf>
    <xf numFmtId="166" fontId="13" fillId="3" borderId="25" xfId="2" applyNumberFormat="1" applyFont="1" applyFill="1" applyBorder="1"/>
    <xf numFmtId="0" fontId="14" fillId="8" borderId="0" xfId="2" applyFont="1" applyFill="1" applyAlignment="1">
      <alignment horizontal="left"/>
    </xf>
    <xf numFmtId="0" fontId="12" fillId="8" borderId="0" xfId="2" applyFont="1" applyFill="1" applyAlignment="1">
      <alignment horizontal="center"/>
    </xf>
    <xf numFmtId="166" fontId="13" fillId="8" borderId="0" xfId="2" applyNumberFormat="1" applyFont="1" applyFill="1"/>
    <xf numFmtId="166" fontId="13" fillId="8" borderId="1" xfId="2" applyNumberFormat="1" applyFont="1" applyFill="1" applyBorder="1"/>
    <xf numFmtId="165" fontId="18" fillId="9" borderId="24" xfId="1" applyNumberFormat="1" applyFont="1" applyFill="1" applyBorder="1"/>
    <xf numFmtId="0" fontId="14" fillId="10" borderId="0" xfId="2" applyFont="1" applyFill="1" applyAlignment="1">
      <alignment horizontal="left"/>
    </xf>
    <xf numFmtId="0" fontId="12" fillId="10" borderId="0" xfId="2" applyFont="1" applyFill="1" applyAlignment="1">
      <alignment horizontal="center"/>
    </xf>
    <xf numFmtId="166" fontId="13" fillId="10" borderId="0" xfId="2" applyNumberFormat="1" applyFont="1" applyFill="1"/>
    <xf numFmtId="166" fontId="13" fillId="10" borderId="1" xfId="2" applyNumberFormat="1" applyFont="1" applyFill="1" applyBorder="1"/>
  </cellXfs>
  <cellStyles count="3">
    <cellStyle name="Comma" xfId="1" builtinId="3"/>
    <cellStyle name="Normal" xfId="0" builtinId="0"/>
    <cellStyle name="Normal 2" xfId="2" xr:uid="{C4B57A67-7C26-E948-9438-CA76240EC93C}"/>
  </cellStyles>
  <dxfs count="12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2F7FC"/>
      <color rgb="FFFFCCCC"/>
      <color rgb="FF05BC85"/>
      <color rgb="FFE8EDF8"/>
      <color rgb="FFE2FEF5"/>
      <color rgb="FFD0DBF0"/>
      <color rgb="FFFD9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 baseline="0"/>
              <a:t>CLOSING CASH BALANCE EACH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1"/>
          <c:cat>
            <c:strRef>
              <c:f>Calculations!$U$2:$U$14</c:f>
              <c:strCache>
                <c:ptCount val="13"/>
                <c:pt idx="0">
                  <c:v>Opening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Calculations!$V$2:$V$14</c:f>
              <c:numCache>
                <c:formatCode>_-* #,##0_-;\-* #,##0_-;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CCCC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D167-4D44-82AF-B5B67EB0D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1017223279"/>
        <c:axId val="1017881071"/>
      </c:barChart>
      <c:catAx>
        <c:axId val="101722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1071"/>
        <c:crosses val="autoZero"/>
        <c:auto val="1"/>
        <c:lblAlgn val="ctr"/>
        <c:lblOffset val="100"/>
        <c:noMultiLvlLbl val="0"/>
      </c:catAx>
      <c:valAx>
        <c:axId val="101788107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23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/>
              <a:t>CLOSING CASH BALANCE EACH MONTH (WITH ADDITIONAL FUNDING)</a:t>
            </a:r>
            <a:endParaRPr lang="en-GB" b="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1"/>
          <c:cat>
            <c:strRef>
              <c:f>Calculations!$U$2:$U$14</c:f>
              <c:strCache>
                <c:ptCount val="13"/>
                <c:pt idx="0">
                  <c:v>Opening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Calculations!$W$2:$W$14</c:f>
              <c:numCache>
                <c:formatCode>_-* #,##0_-;\-* #,##0_-;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CCCC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1FD5-4CCE-8177-2BE6162D0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1017223279"/>
        <c:axId val="1017881071"/>
      </c:barChart>
      <c:catAx>
        <c:axId val="101722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1071"/>
        <c:crosses val="autoZero"/>
        <c:auto val="1"/>
        <c:lblAlgn val="ctr"/>
        <c:lblOffset val="100"/>
        <c:noMultiLvlLbl val="0"/>
      </c:catAx>
      <c:valAx>
        <c:axId val="101788107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23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 baseline="0"/>
              <a:t>CLOSING CASH BALANCE EACH MONTH (WITHOUT ADDITIONAL FUNDING)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1"/>
          <c:cat>
            <c:strRef>
              <c:f>Calculations!$U$2:$U$14</c:f>
              <c:strCache>
                <c:ptCount val="13"/>
                <c:pt idx="0">
                  <c:v>Opening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Calculations!$V$2:$V$14</c:f>
              <c:numCache>
                <c:formatCode>_-* #,##0_-;\-* #,##0_-;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CCCC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13D5-455A-ACE9-25A7ED8BA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1017223279"/>
        <c:axId val="1017881071"/>
      </c:barChart>
      <c:catAx>
        <c:axId val="1017223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1071"/>
        <c:crosses val="autoZero"/>
        <c:auto val="1"/>
        <c:lblAlgn val="ctr"/>
        <c:lblOffset val="100"/>
        <c:noMultiLvlLbl val="0"/>
      </c:catAx>
      <c:valAx>
        <c:axId val="101788107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23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0" baseline="0"/>
              <a:t>CLOSING CASH BALANCE FOR EACH WEEK COMMENCING: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2060"/>
            </a:solidFill>
            <a:ln>
              <a:noFill/>
            </a:ln>
            <a:effectLst/>
          </c:spPr>
          <c:invertIfNegative val="1"/>
          <c:cat>
            <c:strRef>
              <c:f>Calculations!$Y$2:$Y$14</c:f>
              <c:strCache>
                <c:ptCount val="13"/>
                <c:pt idx="0">
                  <c:v>Opening</c:v>
                </c:pt>
                <c:pt idx="1">
                  <c:v>00 Jan</c:v>
                </c:pt>
                <c:pt idx="2">
                  <c:v>07 Jan</c:v>
                </c:pt>
                <c:pt idx="3">
                  <c:v>14 Jan</c:v>
                </c:pt>
                <c:pt idx="4">
                  <c:v>21 Jan</c:v>
                </c:pt>
                <c:pt idx="5">
                  <c:v>28 Jan</c:v>
                </c:pt>
                <c:pt idx="6">
                  <c:v>04 Feb</c:v>
                </c:pt>
                <c:pt idx="7">
                  <c:v>11 Feb</c:v>
                </c:pt>
                <c:pt idx="8">
                  <c:v>18 Feb</c:v>
                </c:pt>
                <c:pt idx="9">
                  <c:v>25 Feb</c:v>
                </c:pt>
                <c:pt idx="10">
                  <c:v>03 Mar</c:v>
                </c:pt>
                <c:pt idx="11">
                  <c:v>10 Mar</c:v>
                </c:pt>
                <c:pt idx="12">
                  <c:v>17 Mar</c:v>
                </c:pt>
              </c:strCache>
            </c:strRef>
          </c:cat>
          <c:val>
            <c:numRef>
              <c:f>Calculations!$Z$2:$Z$14</c:f>
              <c:numCache>
                <c:formatCode>_-* #,##0_-;\-* #,##0_-;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CCCC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AB06-454F-B937-3B9AA8E10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overlap val="-27"/>
        <c:axId val="1017223279"/>
        <c:axId val="1017881071"/>
      </c:barChart>
      <c:catAx>
        <c:axId val="1017223279"/>
        <c:scaling>
          <c:orientation val="minMax"/>
        </c:scaling>
        <c:delete val="0"/>
        <c:axPos val="b"/>
        <c:numFmt formatCode="[$-1809]dd\ mmmm\ yyyy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881071"/>
        <c:crosses val="autoZero"/>
        <c:auto val="1"/>
        <c:lblAlgn val="ctr"/>
        <c:lblOffset val="100"/>
        <c:noMultiLvlLbl val="0"/>
      </c:catAx>
      <c:valAx>
        <c:axId val="1017881071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numFmt formatCode="0,\ 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22327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963612</xdr:colOff>
      <xdr:row>65</xdr:row>
      <xdr:rowOff>98424</xdr:rowOff>
    </xdr:from>
    <xdr:to>
      <xdr:col>10</xdr:col>
      <xdr:colOff>11112</xdr:colOff>
      <xdr:row>87</xdr:row>
      <xdr:rowOff>63971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5064F8-DB09-574B-B713-7FA925AAC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847757</xdr:colOff>
      <xdr:row>71</xdr:row>
      <xdr:rowOff>57732</xdr:rowOff>
    </xdr:from>
    <xdr:to>
      <xdr:col>14</xdr:col>
      <xdr:colOff>11890</xdr:colOff>
      <xdr:row>93</xdr:row>
      <xdr:rowOff>20104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4AB75-6F87-40FF-AB28-68E5F1C08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198211</xdr:colOff>
      <xdr:row>71</xdr:row>
      <xdr:rowOff>29612</xdr:rowOff>
    </xdr:from>
    <xdr:to>
      <xdr:col>6</xdr:col>
      <xdr:colOff>464125</xdr:colOff>
      <xdr:row>93</xdr:row>
      <xdr:rowOff>17089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6A7C2D-600D-41D5-8BC0-E8A295257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963612</xdr:colOff>
      <xdr:row>64</xdr:row>
      <xdr:rowOff>98424</xdr:rowOff>
    </xdr:from>
    <xdr:to>
      <xdr:col>10</xdr:col>
      <xdr:colOff>11112</xdr:colOff>
      <xdr:row>86</xdr:row>
      <xdr:rowOff>63971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25AB3B-2D9A-41AB-8E62-AD92D0EB38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5E0B-DEBD-4526-ABBD-158E2048F29C}">
  <sheetPr codeName="Sheet3">
    <tabColor theme="0"/>
    <outlinePr summaryBelow="0" summaryRight="0"/>
  </sheetPr>
  <dimension ref="A1:AB66"/>
  <sheetViews>
    <sheetView tabSelected="1" zoomScale="150" zoomScaleNormal="150" workbookViewId="0">
      <selection activeCell="C8" sqref="C8"/>
    </sheetView>
  </sheetViews>
  <sheetFormatPr baseColWidth="10" defaultColWidth="0" defaultRowHeight="15.75" customHeight="1" x14ac:dyDescent="0.2"/>
  <cols>
    <col min="1" max="1" width="10.83203125" style="5" customWidth="1"/>
    <col min="2" max="2" width="38.5" style="5" customWidth="1"/>
    <col min="3" max="3" width="14.1640625" style="5" customWidth="1"/>
    <col min="4" max="27" width="12.6640625" style="5" customWidth="1"/>
    <col min="28" max="28" width="0" style="5" hidden="1" customWidth="1"/>
    <col min="29" max="16384" width="12.6640625" style="5" hidden="1"/>
  </cols>
  <sheetData>
    <row r="1" spans="1:26" ht="16" x14ac:dyDescent="0.2">
      <c r="I1" s="6"/>
      <c r="J1" s="6"/>
      <c r="K1" s="6"/>
      <c r="L1" s="6"/>
      <c r="M1" s="6"/>
    </row>
    <row r="2" spans="1:26" ht="16" x14ac:dyDescent="0.2">
      <c r="A2" s="7"/>
    </row>
    <row r="3" spans="1:26" ht="16" x14ac:dyDescent="0.2">
      <c r="A3" s="7"/>
      <c r="B3" s="8" t="s">
        <v>84</v>
      </c>
    </row>
    <row r="4" spans="1:26" ht="16" x14ac:dyDescent="0.2">
      <c r="A4" s="7"/>
      <c r="B4" s="9" t="s">
        <v>70</v>
      </c>
    </row>
    <row r="5" spans="1:26" ht="16" x14ac:dyDescent="0.2">
      <c r="A5" s="7"/>
      <c r="B5" s="10" t="s">
        <v>69</v>
      </c>
    </row>
    <row r="6" spans="1:26" ht="17" thickBot="1" x14ac:dyDescent="0.25">
      <c r="A6" s="7"/>
    </row>
    <row r="7" spans="1:26" ht="15.75" customHeight="1" x14ac:dyDescent="0.2">
      <c r="B7" s="11" t="s">
        <v>65</v>
      </c>
      <c r="C7" s="12" t="s">
        <v>28</v>
      </c>
      <c r="E7" s="6"/>
      <c r="F7" s="6"/>
      <c r="G7" s="6"/>
      <c r="H7" s="6"/>
      <c r="I7" s="6"/>
      <c r="J7" s="6"/>
    </row>
    <row r="8" spans="1:26" ht="15.75" customHeight="1" thickBot="1" x14ac:dyDescent="0.25">
      <c r="B8" s="13" t="s">
        <v>29</v>
      </c>
      <c r="C8" s="14"/>
      <c r="E8" s="6"/>
      <c r="F8" s="6"/>
      <c r="G8" s="6"/>
      <c r="H8" s="6"/>
      <c r="I8" s="6"/>
      <c r="J8" s="6"/>
    </row>
    <row r="9" spans="1:26" ht="15.75" customHeight="1" x14ac:dyDescent="0.2">
      <c r="B9" s="15"/>
      <c r="C9" s="15"/>
      <c r="D9" s="15"/>
      <c r="E9" s="16"/>
      <c r="F9" s="16"/>
      <c r="G9" s="16"/>
      <c r="H9" s="16"/>
      <c r="I9" s="16"/>
      <c r="J9" s="16"/>
      <c r="K9" s="15"/>
      <c r="L9" s="17"/>
      <c r="M9" s="15"/>
      <c r="N9" s="15"/>
    </row>
    <row r="10" spans="1:26" ht="16" x14ac:dyDescent="0.2">
      <c r="B10" s="18" t="s">
        <v>41</v>
      </c>
      <c r="C10" s="19" t="str" cm="1">
        <f t="array" ref="C10">INDEX(Calculations!$B$3:$B$26, MATCH($C$7, Calculations!$B$3:$B$14, 0)+0)</f>
        <v>January</v>
      </c>
      <c r="D10" s="19" t="str" cm="1">
        <f t="array" ref="D10">INDEX(Calculations!$B$3:$B$26, MATCH($C$7, Calculations!$B$3:$B$14, 0)+1)</f>
        <v>February</v>
      </c>
      <c r="E10" s="19" t="str" cm="1">
        <f t="array" ref="E10">INDEX(Calculations!$B$3:$B$26, MATCH($C$7, Calculations!$B$3:$B$14, 0)+2)</f>
        <v>March</v>
      </c>
      <c r="F10" s="19" t="str" cm="1">
        <f t="array" ref="F10">INDEX(Calculations!$B$3:$B$26, MATCH($C$7, Calculations!$B$3:$B$14, 0)+3)</f>
        <v>April</v>
      </c>
      <c r="G10" s="19" t="str" cm="1">
        <f t="array" ref="G10">INDEX(Calculations!$B$3:$B$26, MATCH($C$7, Calculations!$B$3:$B$14, 0)+4)</f>
        <v>May</v>
      </c>
      <c r="H10" s="19" t="str" cm="1">
        <f t="array" ref="H10">INDEX(Calculations!$B$3:$B$26, MATCH($C$7, Calculations!$B$3:$B$14, 0)+5)</f>
        <v>June</v>
      </c>
      <c r="I10" s="19" t="str" cm="1">
        <f t="array" ref="I10">INDEX(Calculations!$B$3:$B$26, MATCH($C$7, Calculations!$B$3:$B$14, 0)+6)</f>
        <v>July</v>
      </c>
      <c r="J10" s="19" t="str" cm="1">
        <f t="array" ref="J10">INDEX(Calculations!$B$3:$B$26, MATCH($C$7, Calculations!$B$3:$B$14, 0)+7)</f>
        <v>August</v>
      </c>
      <c r="K10" s="19" t="str" cm="1">
        <f t="array" ref="K10">INDEX(Calculations!$B$3:$B$26, MATCH($C$7, Calculations!$B$3:$B$14, 0)+8)</f>
        <v>September</v>
      </c>
      <c r="L10" s="19" t="str" cm="1">
        <f t="array" ref="L10">INDEX(Calculations!$B$3:$B$26, MATCH($C$7, Calculations!$B$3:$B$14, 0)+9)</f>
        <v>October</v>
      </c>
      <c r="M10" s="19" t="str" cm="1">
        <f t="array" ref="M10">INDEX(Calculations!$B$3:$B$26, MATCH($C$7, Calculations!$B$3:$B$14, 0)+10)</f>
        <v>November</v>
      </c>
      <c r="N10" s="19" t="str" cm="1">
        <f t="array" ref="N10">INDEX(Calculations!$B$3:$B$26, MATCH($C$7, Calculations!$B$3:$B$14, 0)+11)</f>
        <v>December</v>
      </c>
    </row>
    <row r="11" spans="1:26" ht="16" x14ac:dyDescent="0.2">
      <c r="B11" s="62" t="s">
        <v>16</v>
      </c>
      <c r="C11" s="66">
        <f>$C$8</f>
        <v>0</v>
      </c>
      <c r="D11" s="66">
        <f>C63</f>
        <v>0</v>
      </c>
      <c r="E11" s="66">
        <f t="shared" ref="E11:N11" si="0">D63</f>
        <v>0</v>
      </c>
      <c r="F11" s="66">
        <f t="shared" si="0"/>
        <v>0</v>
      </c>
      <c r="G11" s="66">
        <f t="shared" si="0"/>
        <v>0</v>
      </c>
      <c r="H11" s="66">
        <f t="shared" si="0"/>
        <v>0</v>
      </c>
      <c r="I11" s="66">
        <f t="shared" si="0"/>
        <v>0</v>
      </c>
      <c r="J11" s="66">
        <f t="shared" si="0"/>
        <v>0</v>
      </c>
      <c r="K11" s="66">
        <f t="shared" si="0"/>
        <v>0</v>
      </c>
      <c r="L11" s="66">
        <f t="shared" si="0"/>
        <v>0</v>
      </c>
      <c r="M11" s="66">
        <f t="shared" si="0"/>
        <v>0</v>
      </c>
      <c r="N11" s="66">
        <f t="shared" si="0"/>
        <v>0</v>
      </c>
    </row>
    <row r="12" spans="1:26" ht="16" x14ac:dyDescent="0.2"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26" ht="16" x14ac:dyDescent="0.2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26" ht="16" x14ac:dyDescent="0.2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26" ht="16" x14ac:dyDescent="0.2">
      <c r="B15" s="2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22" x14ac:dyDescent="0.3">
      <c r="B16" s="31" t="s">
        <v>54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2:27" ht="16" x14ac:dyDescent="0.2">
      <c r="B17" s="32" t="s">
        <v>32</v>
      </c>
      <c r="C17" s="33"/>
      <c r="D17" s="33"/>
      <c r="E17" s="33"/>
      <c r="F17" s="33"/>
      <c r="G17" s="33"/>
      <c r="H17" s="34"/>
      <c r="I17" s="34"/>
      <c r="J17" s="34"/>
      <c r="K17" s="34"/>
      <c r="L17" s="34"/>
      <c r="M17" s="34"/>
      <c r="N17" s="3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2:27" ht="16" x14ac:dyDescent="0.2">
      <c r="B18" s="62" t="s">
        <v>33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24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2:27" ht="16" x14ac:dyDescent="0.2">
      <c r="B19" s="62" t="s">
        <v>34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24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2:27" ht="16" x14ac:dyDescent="0.2">
      <c r="B20" s="62" t="s">
        <v>35</v>
      </c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24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2:27" ht="16" x14ac:dyDescent="0.2">
      <c r="B21" s="63" t="s">
        <v>36</v>
      </c>
      <c r="C21" s="67">
        <f t="shared" ref="C21:N21" si="1">SUM(C18:C20)</f>
        <v>0</v>
      </c>
      <c r="D21" s="67">
        <f t="shared" si="1"/>
        <v>0</v>
      </c>
      <c r="E21" s="67">
        <f t="shared" si="1"/>
        <v>0</v>
      </c>
      <c r="F21" s="67">
        <f t="shared" si="1"/>
        <v>0</v>
      </c>
      <c r="G21" s="67">
        <f t="shared" si="1"/>
        <v>0</v>
      </c>
      <c r="H21" s="67">
        <f t="shared" si="1"/>
        <v>0</v>
      </c>
      <c r="I21" s="67">
        <f t="shared" si="1"/>
        <v>0</v>
      </c>
      <c r="J21" s="67">
        <f t="shared" si="1"/>
        <v>0</v>
      </c>
      <c r="K21" s="67">
        <f t="shared" si="1"/>
        <v>0</v>
      </c>
      <c r="L21" s="67">
        <f t="shared" si="1"/>
        <v>0</v>
      </c>
      <c r="M21" s="67">
        <f t="shared" si="1"/>
        <v>0</v>
      </c>
      <c r="N21" s="67">
        <f t="shared" si="1"/>
        <v>0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2:27" ht="16" x14ac:dyDescent="0.2">
      <c r="B22" s="35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2:27" ht="16" x14ac:dyDescent="0.2"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2:27" ht="16" x14ac:dyDescent="0.2">
      <c r="B24" s="32" t="s">
        <v>15</v>
      </c>
      <c r="C24" s="33"/>
      <c r="D24" s="33"/>
      <c r="E24" s="33"/>
      <c r="F24" s="33"/>
      <c r="G24" s="33"/>
      <c r="H24" s="34"/>
      <c r="I24" s="34"/>
      <c r="J24" s="34"/>
      <c r="K24" s="34"/>
      <c r="L24" s="34"/>
      <c r="M24" s="34"/>
      <c r="N24" s="34"/>
    </row>
    <row r="25" spans="2:27" ht="16" x14ac:dyDescent="0.2">
      <c r="B25" s="62" t="s">
        <v>14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2:27" ht="16" x14ac:dyDescent="0.2">
      <c r="B26" s="62" t="s">
        <v>31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2:27" ht="16" x14ac:dyDescent="0.2">
      <c r="B27" s="62" t="s">
        <v>13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2:27" ht="16" x14ac:dyDescent="0.2">
      <c r="B28" s="63" t="s">
        <v>12</v>
      </c>
      <c r="C28" s="64">
        <f t="shared" ref="C28:N28" si="2">SUM(C25:C27)</f>
        <v>0</v>
      </c>
      <c r="D28" s="64">
        <f t="shared" si="2"/>
        <v>0</v>
      </c>
      <c r="E28" s="64">
        <f t="shared" si="2"/>
        <v>0</v>
      </c>
      <c r="F28" s="64">
        <f t="shared" si="2"/>
        <v>0</v>
      </c>
      <c r="G28" s="64">
        <f t="shared" si="2"/>
        <v>0</v>
      </c>
      <c r="H28" s="64">
        <f t="shared" si="2"/>
        <v>0</v>
      </c>
      <c r="I28" s="64">
        <f t="shared" si="2"/>
        <v>0</v>
      </c>
      <c r="J28" s="64">
        <f t="shared" si="2"/>
        <v>0</v>
      </c>
      <c r="K28" s="64">
        <f t="shared" si="2"/>
        <v>0</v>
      </c>
      <c r="L28" s="64">
        <f t="shared" si="2"/>
        <v>0</v>
      </c>
      <c r="M28" s="64">
        <f t="shared" si="2"/>
        <v>0</v>
      </c>
      <c r="N28" s="64">
        <f t="shared" si="2"/>
        <v>0</v>
      </c>
    </row>
    <row r="29" spans="2:27" ht="16" x14ac:dyDescent="0.2">
      <c r="B29" s="63" t="s">
        <v>58</v>
      </c>
      <c r="C29" s="65">
        <f>C28+C21</f>
        <v>0</v>
      </c>
      <c r="D29" s="65">
        <f t="shared" ref="D29:N29" si="3">D28+D21</f>
        <v>0</v>
      </c>
      <c r="E29" s="65">
        <f t="shared" si="3"/>
        <v>0</v>
      </c>
      <c r="F29" s="65">
        <f t="shared" si="3"/>
        <v>0</v>
      </c>
      <c r="G29" s="65">
        <f t="shared" si="3"/>
        <v>0</v>
      </c>
      <c r="H29" s="65">
        <f t="shared" si="3"/>
        <v>0</v>
      </c>
      <c r="I29" s="65">
        <f t="shared" si="3"/>
        <v>0</v>
      </c>
      <c r="J29" s="65">
        <f t="shared" si="3"/>
        <v>0</v>
      </c>
      <c r="K29" s="65">
        <f t="shared" si="3"/>
        <v>0</v>
      </c>
      <c r="L29" s="65">
        <f t="shared" si="3"/>
        <v>0</v>
      </c>
      <c r="M29" s="65">
        <f t="shared" si="3"/>
        <v>0</v>
      </c>
      <c r="N29" s="65">
        <f t="shared" si="3"/>
        <v>0</v>
      </c>
    </row>
    <row r="30" spans="2:27" ht="16" x14ac:dyDescent="0.2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</row>
    <row r="31" spans="2:27" ht="16" x14ac:dyDescent="0.2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</row>
    <row r="32" spans="2:27" ht="16" x14ac:dyDescent="0.2">
      <c r="B32" s="35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</row>
    <row r="33" spans="2:27" ht="16" x14ac:dyDescent="0.2">
      <c r="B33" s="35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</row>
    <row r="34" spans="2:27" ht="22" x14ac:dyDescent="0.3">
      <c r="B34" s="31" t="s">
        <v>56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spans="2:27" ht="16" x14ac:dyDescent="0.2">
      <c r="B35" s="32" t="s">
        <v>11</v>
      </c>
      <c r="C35" s="33"/>
      <c r="D35" s="33"/>
      <c r="E35" s="33"/>
      <c r="F35" s="33"/>
      <c r="G35" s="33"/>
      <c r="H35" s="34"/>
      <c r="I35" s="34"/>
      <c r="J35" s="34"/>
      <c r="K35" s="34"/>
      <c r="L35" s="34"/>
      <c r="M35" s="34"/>
      <c r="N35" s="34"/>
    </row>
    <row r="36" spans="2:27" ht="16" x14ac:dyDescent="0.2">
      <c r="B36" s="85" t="s">
        <v>39</v>
      </c>
      <c r="C36" s="86"/>
      <c r="D36" s="86"/>
      <c r="E36" s="86"/>
      <c r="F36" s="86"/>
      <c r="G36" s="86"/>
      <c r="H36" s="87"/>
      <c r="I36" s="87"/>
      <c r="J36" s="87"/>
      <c r="K36" s="87"/>
      <c r="L36" s="87"/>
      <c r="M36" s="87"/>
      <c r="N36" s="88"/>
    </row>
    <row r="37" spans="2:27" ht="16" x14ac:dyDescent="0.2">
      <c r="B37" s="60" t="s">
        <v>55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2:27" ht="16" x14ac:dyDescent="0.2">
      <c r="B38" s="62" t="s">
        <v>80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2:27" ht="16" x14ac:dyDescent="0.2">
      <c r="B39" s="62" t="s">
        <v>76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2:27" ht="16" x14ac:dyDescent="0.2">
      <c r="B40" s="62" t="s">
        <v>77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2:27" ht="16" x14ac:dyDescent="0.2">
      <c r="B41" s="62" t="s">
        <v>40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2:27" ht="16" x14ac:dyDescent="0.2">
      <c r="B42" s="62" t="s">
        <v>6</v>
      </c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2:27" ht="16" x14ac:dyDescent="0.2">
      <c r="B43" s="63" t="s">
        <v>5</v>
      </c>
      <c r="C43" s="64">
        <f t="shared" ref="C43:N43" si="4">SUM(C37:C42)</f>
        <v>0</v>
      </c>
      <c r="D43" s="64">
        <f t="shared" si="4"/>
        <v>0</v>
      </c>
      <c r="E43" s="64">
        <f t="shared" si="4"/>
        <v>0</v>
      </c>
      <c r="F43" s="64">
        <f t="shared" si="4"/>
        <v>0</v>
      </c>
      <c r="G43" s="64">
        <f t="shared" si="4"/>
        <v>0</v>
      </c>
      <c r="H43" s="64">
        <f t="shared" si="4"/>
        <v>0</v>
      </c>
      <c r="I43" s="64">
        <f t="shared" si="4"/>
        <v>0</v>
      </c>
      <c r="J43" s="64">
        <f t="shared" si="4"/>
        <v>0</v>
      </c>
      <c r="K43" s="64">
        <f t="shared" si="4"/>
        <v>0</v>
      </c>
      <c r="L43" s="64">
        <f t="shared" si="4"/>
        <v>0</v>
      </c>
      <c r="M43" s="64">
        <f t="shared" si="4"/>
        <v>0</v>
      </c>
      <c r="N43" s="64">
        <f t="shared" si="4"/>
        <v>0</v>
      </c>
    </row>
    <row r="44" spans="2:27" ht="16" x14ac:dyDescent="0.2">
      <c r="B44" s="35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</row>
    <row r="45" spans="2:27" ht="16" x14ac:dyDescent="0.2">
      <c r="B45" s="35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</row>
    <row r="46" spans="2:27" ht="16" x14ac:dyDescent="0.2">
      <c r="B46" s="85" t="s">
        <v>37</v>
      </c>
      <c r="C46" s="86"/>
      <c r="D46" s="86"/>
      <c r="E46" s="86"/>
      <c r="F46" s="86"/>
      <c r="G46" s="86"/>
      <c r="H46" s="87"/>
      <c r="I46" s="87"/>
      <c r="J46" s="87"/>
      <c r="K46" s="87"/>
      <c r="L46" s="87"/>
      <c r="M46" s="87"/>
      <c r="N46" s="88"/>
    </row>
    <row r="47" spans="2:27" ht="16" x14ac:dyDescent="0.2">
      <c r="B47" s="62" t="s">
        <v>10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</row>
    <row r="48" spans="2:27" ht="16" x14ac:dyDescent="0.2">
      <c r="B48" s="62" t="s">
        <v>7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</row>
    <row r="49" spans="2:14" ht="16" x14ac:dyDescent="0.2">
      <c r="B49" s="62" t="s">
        <v>9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</row>
    <row r="50" spans="2:14" ht="16" x14ac:dyDescent="0.2">
      <c r="B50" s="62" t="s">
        <v>78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</row>
    <row r="51" spans="2:14" ht="16" x14ac:dyDescent="0.2">
      <c r="B51" s="62" t="s">
        <v>38</v>
      </c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</row>
    <row r="52" spans="2:14" ht="16" x14ac:dyDescent="0.2">
      <c r="B52" s="63" t="s">
        <v>8</v>
      </c>
      <c r="C52" s="64">
        <f t="shared" ref="C52:N52" si="5">SUM(C47:C51)</f>
        <v>0</v>
      </c>
      <c r="D52" s="64">
        <f t="shared" si="5"/>
        <v>0</v>
      </c>
      <c r="E52" s="64">
        <f t="shared" si="5"/>
        <v>0</v>
      </c>
      <c r="F52" s="64">
        <f t="shared" si="5"/>
        <v>0</v>
      </c>
      <c r="G52" s="64">
        <f t="shared" si="5"/>
        <v>0</v>
      </c>
      <c r="H52" s="64">
        <f t="shared" si="5"/>
        <v>0</v>
      </c>
      <c r="I52" s="64">
        <f t="shared" si="5"/>
        <v>0</v>
      </c>
      <c r="J52" s="64">
        <f t="shared" si="5"/>
        <v>0</v>
      </c>
      <c r="K52" s="64">
        <f t="shared" si="5"/>
        <v>0</v>
      </c>
      <c r="L52" s="64">
        <f t="shared" si="5"/>
        <v>0</v>
      </c>
      <c r="M52" s="64">
        <f t="shared" si="5"/>
        <v>0</v>
      </c>
      <c r="N52" s="64">
        <f t="shared" si="5"/>
        <v>0</v>
      </c>
    </row>
    <row r="53" spans="2:14" ht="16" x14ac:dyDescent="0.2">
      <c r="B53" s="63" t="s">
        <v>4</v>
      </c>
      <c r="C53" s="65">
        <f t="shared" ref="C53:N53" si="6">SUM(C43,C52)</f>
        <v>0</v>
      </c>
      <c r="D53" s="65">
        <f t="shared" si="6"/>
        <v>0</v>
      </c>
      <c r="E53" s="65">
        <f t="shared" si="6"/>
        <v>0</v>
      </c>
      <c r="F53" s="65">
        <f t="shared" si="6"/>
        <v>0</v>
      </c>
      <c r="G53" s="65">
        <f t="shared" si="6"/>
        <v>0</v>
      </c>
      <c r="H53" s="65">
        <f t="shared" si="6"/>
        <v>0</v>
      </c>
      <c r="I53" s="65">
        <f t="shared" si="6"/>
        <v>0</v>
      </c>
      <c r="J53" s="65">
        <f t="shared" si="6"/>
        <v>0</v>
      </c>
      <c r="K53" s="65">
        <f t="shared" si="6"/>
        <v>0</v>
      </c>
      <c r="L53" s="65">
        <f t="shared" si="6"/>
        <v>0</v>
      </c>
      <c r="M53" s="65">
        <f t="shared" si="6"/>
        <v>0</v>
      </c>
      <c r="N53" s="65">
        <f t="shared" si="6"/>
        <v>0</v>
      </c>
    </row>
    <row r="54" spans="2:14" ht="16" x14ac:dyDescent="0.2">
      <c r="B54" s="62" t="s">
        <v>3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</row>
    <row r="55" spans="2:14" ht="16" x14ac:dyDescent="0.2">
      <c r="B55" s="62" t="s">
        <v>2</v>
      </c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</row>
    <row r="56" spans="2:14" ht="16" x14ac:dyDescent="0.2">
      <c r="B56" s="63" t="s">
        <v>57</v>
      </c>
      <c r="C56" s="65">
        <f>C53+SUM(C54:C55)</f>
        <v>0</v>
      </c>
      <c r="D56" s="65">
        <f t="shared" ref="D56:N56" si="7">D53+SUM(D54:D55)</f>
        <v>0</v>
      </c>
      <c r="E56" s="65">
        <f t="shared" si="7"/>
        <v>0</v>
      </c>
      <c r="F56" s="65">
        <f t="shared" si="7"/>
        <v>0</v>
      </c>
      <c r="G56" s="65">
        <f t="shared" si="7"/>
        <v>0</v>
      </c>
      <c r="H56" s="65">
        <f t="shared" si="7"/>
        <v>0</v>
      </c>
      <c r="I56" s="65">
        <f t="shared" si="7"/>
        <v>0</v>
      </c>
      <c r="J56" s="65">
        <f t="shared" si="7"/>
        <v>0</v>
      </c>
      <c r="K56" s="65">
        <f t="shared" si="7"/>
        <v>0</v>
      </c>
      <c r="L56" s="65">
        <f t="shared" si="7"/>
        <v>0</v>
      </c>
      <c r="M56" s="65">
        <f t="shared" si="7"/>
        <v>0</v>
      </c>
      <c r="N56" s="65">
        <f t="shared" si="7"/>
        <v>0</v>
      </c>
    </row>
    <row r="57" spans="2:14" ht="16" x14ac:dyDescent="0.2">
      <c r="B57" s="2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</row>
    <row r="58" spans="2:14" ht="16" x14ac:dyDescent="0.2">
      <c r="B58" s="63" t="s">
        <v>81</v>
      </c>
      <c r="C58" s="65">
        <f t="shared" ref="C58:N58" si="8">C29-C56</f>
        <v>0</v>
      </c>
      <c r="D58" s="65">
        <f t="shared" si="8"/>
        <v>0</v>
      </c>
      <c r="E58" s="65">
        <f t="shared" si="8"/>
        <v>0</v>
      </c>
      <c r="F58" s="65">
        <f t="shared" si="8"/>
        <v>0</v>
      </c>
      <c r="G58" s="65">
        <f t="shared" si="8"/>
        <v>0</v>
      </c>
      <c r="H58" s="65">
        <f t="shared" si="8"/>
        <v>0</v>
      </c>
      <c r="I58" s="65">
        <f t="shared" si="8"/>
        <v>0</v>
      </c>
      <c r="J58" s="65">
        <f t="shared" si="8"/>
        <v>0</v>
      </c>
      <c r="K58" s="65">
        <f t="shared" si="8"/>
        <v>0</v>
      </c>
      <c r="L58" s="65">
        <f t="shared" si="8"/>
        <v>0</v>
      </c>
      <c r="M58" s="65">
        <f t="shared" si="8"/>
        <v>0</v>
      </c>
      <c r="N58" s="65">
        <f t="shared" si="8"/>
        <v>0</v>
      </c>
    </row>
    <row r="59" spans="2:14" ht="16" x14ac:dyDescent="0.2">
      <c r="B59" s="3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</row>
    <row r="60" spans="2:14" ht="16" x14ac:dyDescent="0.2"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</row>
    <row r="61" spans="2:14" ht="16" x14ac:dyDescent="0.2"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2:14" ht="16" x14ac:dyDescent="0.2">
      <c r="B62" s="72" t="s">
        <v>1</v>
      </c>
      <c r="C62" s="73"/>
      <c r="D62" s="73"/>
      <c r="E62" s="73"/>
      <c r="F62" s="73"/>
      <c r="G62" s="73"/>
      <c r="H62" s="74"/>
      <c r="I62" s="74"/>
      <c r="J62" s="74"/>
      <c r="K62" s="74"/>
      <c r="L62" s="74"/>
      <c r="M62" s="74"/>
      <c r="N62" s="74"/>
    </row>
    <row r="63" spans="2:14" ht="16" x14ac:dyDescent="0.2">
      <c r="B63" s="62" t="s">
        <v>0</v>
      </c>
      <c r="C63" s="66">
        <f t="shared" ref="C63:N63" si="9">C11+C29-C56</f>
        <v>0</v>
      </c>
      <c r="D63" s="66">
        <f t="shared" si="9"/>
        <v>0</v>
      </c>
      <c r="E63" s="66">
        <f t="shared" si="9"/>
        <v>0</v>
      </c>
      <c r="F63" s="66">
        <f t="shared" si="9"/>
        <v>0</v>
      </c>
      <c r="G63" s="66">
        <f t="shared" si="9"/>
        <v>0</v>
      </c>
      <c r="H63" s="66">
        <f t="shared" si="9"/>
        <v>0</v>
      </c>
      <c r="I63" s="66">
        <f t="shared" si="9"/>
        <v>0</v>
      </c>
      <c r="J63" s="66">
        <f t="shared" si="9"/>
        <v>0</v>
      </c>
      <c r="K63" s="66">
        <f t="shared" si="9"/>
        <v>0</v>
      </c>
      <c r="L63" s="66">
        <f t="shared" si="9"/>
        <v>0</v>
      </c>
      <c r="M63" s="66">
        <f t="shared" si="9"/>
        <v>0</v>
      </c>
      <c r="N63" s="66">
        <f t="shared" si="9"/>
        <v>0</v>
      </c>
    </row>
    <row r="64" spans="2:14" ht="16" x14ac:dyDescent="0.2">
      <c r="B64" s="2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6" spans="3:3" ht="15.75" customHeight="1" x14ac:dyDescent="0.2">
      <c r="C66" s="30"/>
    </row>
  </sheetData>
  <conditionalFormatting sqref="C11:N14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63:N63">
    <cfRule type="cellIs" dxfId="9" priority="3" operator="lessThan">
      <formula>0</formula>
    </cfRule>
    <cfRule type="cellIs" dxfId="8" priority="4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Not a valid month" error="Please select a valid month from the drop down" xr:uid="{DA2D876C-24E8-4261-863A-1117316422D9}">
          <x14:formula1>
            <xm:f>Calculations!C$3:C$14</xm:f>
          </x14:formula1>
          <xm:sqref>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F38E9-A126-4094-9228-79DCC906FF5D}">
  <sheetPr codeName="Sheet4">
    <tabColor theme="0"/>
    <outlinePr summaryBelow="0" summaryRight="0"/>
  </sheetPr>
  <dimension ref="A1:AB158"/>
  <sheetViews>
    <sheetView zoomScale="150" zoomScaleNormal="150" workbookViewId="0">
      <selection activeCell="F4" sqref="F4"/>
    </sheetView>
  </sheetViews>
  <sheetFormatPr baseColWidth="10" defaultColWidth="0" defaultRowHeight="0" customHeight="1" zeroHeight="1" x14ac:dyDescent="0.2"/>
  <cols>
    <col min="1" max="1" width="10.83203125" style="5" customWidth="1"/>
    <col min="2" max="2" width="37.5" style="5" customWidth="1"/>
    <col min="3" max="3" width="14.1640625" style="5" customWidth="1"/>
    <col min="4" max="27" width="12.6640625" style="5" customWidth="1"/>
    <col min="28" max="28" width="0" style="5" hidden="1" customWidth="1"/>
    <col min="29" max="16384" width="12.6640625" style="5" hidden="1"/>
  </cols>
  <sheetData>
    <row r="1" spans="1:26" ht="16" x14ac:dyDescent="0.2">
      <c r="I1" s="6"/>
      <c r="J1" s="6"/>
      <c r="K1" s="6"/>
      <c r="L1" s="6"/>
      <c r="M1" s="6"/>
    </row>
    <row r="2" spans="1:26" ht="16" x14ac:dyDescent="0.2">
      <c r="A2" s="7"/>
    </row>
    <row r="3" spans="1:26" ht="16" x14ac:dyDescent="0.2">
      <c r="A3" s="7"/>
      <c r="B3" s="8" t="s">
        <v>84</v>
      </c>
    </row>
    <row r="4" spans="1:26" ht="16" x14ac:dyDescent="0.2">
      <c r="A4" s="7"/>
      <c r="B4" s="38" t="s">
        <v>70</v>
      </c>
    </row>
    <row r="5" spans="1:26" ht="16" x14ac:dyDescent="0.2">
      <c r="A5" s="7"/>
      <c r="B5" s="39" t="s">
        <v>69</v>
      </c>
    </row>
    <row r="6" spans="1:26" ht="16" x14ac:dyDescent="0.2">
      <c r="A6" s="7"/>
    </row>
    <row r="7" spans="1:26" ht="15.75" customHeight="1" thickBot="1" x14ac:dyDescent="0.25">
      <c r="B7" s="40" t="s">
        <v>74</v>
      </c>
      <c r="E7" s="6"/>
      <c r="F7" s="6"/>
      <c r="G7" s="6"/>
      <c r="H7" s="6"/>
      <c r="I7" s="6"/>
      <c r="J7" s="6"/>
      <c r="L7" s="41"/>
    </row>
    <row r="8" spans="1:26" ht="15.75" customHeight="1" x14ac:dyDescent="0.2">
      <c r="B8" s="42" t="s">
        <v>103</v>
      </c>
      <c r="C8" s="43"/>
      <c r="D8" s="44" t="str">
        <f>_xlfn.CONCAT("   TYPICALLY UP TO 1.5X MONTHLY ONLINE SALES, WHICH IS ROUGHLY",TEXT(FLOOR(AVERAGE($C$31:$N$31), 1000), "_-* #,##0_-;-* #,##0_-"),"IN YOUR CASE")</f>
        <v xml:space="preserve">   TYPICALLY UP TO 1.5X MONTHLY ONLINE SALES, WHICH IS ROUGHLY 0 IN YOUR CASE</v>
      </c>
      <c r="E8" s="44"/>
      <c r="F8" s="6"/>
      <c r="G8" s="6"/>
      <c r="H8" s="6"/>
      <c r="I8" s="6"/>
      <c r="J8" s="6"/>
    </row>
    <row r="9" spans="1:26" ht="15.75" customHeight="1" x14ac:dyDescent="0.2">
      <c r="B9" s="45" t="s">
        <v>42</v>
      </c>
      <c r="C9" s="46">
        <v>12</v>
      </c>
      <c r="D9" s="44" t="s">
        <v>73</v>
      </c>
      <c r="E9" s="44"/>
    </row>
    <row r="10" spans="1:26" ht="15.75" customHeight="1" x14ac:dyDescent="0.2">
      <c r="B10" s="45" t="s">
        <v>43</v>
      </c>
      <c r="C10" s="46" t="s">
        <v>28</v>
      </c>
      <c r="D10" s="44" t="s">
        <v>85</v>
      </c>
      <c r="E10" s="44"/>
    </row>
    <row r="11" spans="1:26" ht="15.75" customHeight="1" x14ac:dyDescent="0.2">
      <c r="B11" s="47" t="s">
        <v>66</v>
      </c>
      <c r="C11" s="48"/>
      <c r="D11" s="44" t="s">
        <v>71</v>
      </c>
      <c r="E11" s="44"/>
    </row>
    <row r="12" spans="1:26" ht="15" customHeight="1" x14ac:dyDescent="0.2">
      <c r="B12" s="47" t="s">
        <v>82</v>
      </c>
      <c r="C12" s="27">
        <f>$C$8*(1+$C$11)</f>
        <v>0</v>
      </c>
      <c r="D12" s="44" t="s">
        <v>72</v>
      </c>
      <c r="E12" s="44"/>
    </row>
    <row r="13" spans="1:26" ht="15.75" customHeight="1" thickBot="1" x14ac:dyDescent="0.25">
      <c r="B13" s="49" t="s">
        <v>83</v>
      </c>
      <c r="C13" s="50"/>
      <c r="D13" s="44" t="s">
        <v>75</v>
      </c>
      <c r="E13" s="44"/>
    </row>
    <row r="14" spans="1:26" ht="15.75" customHeight="1" x14ac:dyDescent="0.2"/>
    <row r="15" spans="1:26" ht="15.75" customHeight="1" x14ac:dyDescent="0.2">
      <c r="B15" s="5" t="s">
        <v>100</v>
      </c>
    </row>
    <row r="16" spans="1:26" ht="16" x14ac:dyDescent="0.2">
      <c r="B16" s="70" t="s">
        <v>41</v>
      </c>
      <c r="C16" s="71" t="str">
        <f>'Cash Flow Management'!C$10</f>
        <v>January</v>
      </c>
      <c r="D16" s="71" t="str">
        <f>'Cash Flow Management'!D$10</f>
        <v>February</v>
      </c>
      <c r="E16" s="71" t="str">
        <f>'Cash Flow Management'!E$10</f>
        <v>March</v>
      </c>
      <c r="F16" s="71" t="str">
        <f>'Cash Flow Management'!F$10</f>
        <v>April</v>
      </c>
      <c r="G16" s="71" t="str">
        <f>'Cash Flow Management'!G$10</f>
        <v>May</v>
      </c>
      <c r="H16" s="71" t="str">
        <f>'Cash Flow Management'!H$10</f>
        <v>June</v>
      </c>
      <c r="I16" s="71" t="str">
        <f>'Cash Flow Management'!I$10</f>
        <v>July</v>
      </c>
      <c r="J16" s="71" t="str">
        <f>'Cash Flow Management'!J$10</f>
        <v>August</v>
      </c>
      <c r="K16" s="71" t="str">
        <f>'Cash Flow Management'!K$10</f>
        <v>September</v>
      </c>
      <c r="L16" s="71" t="str">
        <f>'Cash Flow Management'!L$10</f>
        <v>October</v>
      </c>
      <c r="M16" s="71" t="str">
        <f>'Cash Flow Management'!M$10</f>
        <v>November</v>
      </c>
      <c r="N16" s="71" t="str">
        <f>'Cash Flow Management'!N$10</f>
        <v>December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2:26" ht="16" x14ac:dyDescent="0.2">
      <c r="B17" s="62" t="s">
        <v>16</v>
      </c>
      <c r="C17" s="66">
        <f>'Cash Flow Management'!$C$8</f>
        <v>0</v>
      </c>
      <c r="D17" s="66">
        <f>C67</f>
        <v>0</v>
      </c>
      <c r="E17" s="66">
        <f t="shared" ref="E17:N17" ca="1" si="0">D67</f>
        <v>0</v>
      </c>
      <c r="F17" s="66">
        <f t="shared" ca="1" si="0"/>
        <v>0</v>
      </c>
      <c r="G17" s="66">
        <f t="shared" ca="1" si="0"/>
        <v>0</v>
      </c>
      <c r="H17" s="66">
        <f t="shared" ca="1" si="0"/>
        <v>0</v>
      </c>
      <c r="I17" s="66">
        <f t="shared" ca="1" si="0"/>
        <v>0</v>
      </c>
      <c r="J17" s="66">
        <f t="shared" ca="1" si="0"/>
        <v>0</v>
      </c>
      <c r="K17" s="66">
        <f t="shared" ca="1" si="0"/>
        <v>0</v>
      </c>
      <c r="L17" s="66">
        <f t="shared" ca="1" si="0"/>
        <v>0</v>
      </c>
      <c r="M17" s="66">
        <f t="shared" ca="1" si="0"/>
        <v>0</v>
      </c>
      <c r="N17" s="66">
        <f t="shared" ca="1" si="0"/>
        <v>0</v>
      </c>
    </row>
    <row r="18" spans="2:26" ht="16" x14ac:dyDescent="0.2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2:26" ht="16" x14ac:dyDescent="0.2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2:26" ht="16" x14ac:dyDescent="0.2"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2:26" ht="22" x14ac:dyDescent="0.3">
      <c r="B21" s="31" t="s">
        <v>54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2:26" ht="16" x14ac:dyDescent="0.2">
      <c r="B22" s="72" t="s">
        <v>32</v>
      </c>
      <c r="C22" s="73"/>
      <c r="D22" s="73"/>
      <c r="E22" s="73"/>
      <c r="F22" s="73"/>
      <c r="G22" s="73"/>
      <c r="H22" s="74"/>
      <c r="I22" s="74"/>
      <c r="J22" s="74"/>
      <c r="K22" s="74"/>
      <c r="L22" s="74"/>
      <c r="M22" s="74"/>
      <c r="N22" s="7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2:26" ht="16" x14ac:dyDescent="0.2">
      <c r="B23" s="69" t="s">
        <v>101</v>
      </c>
      <c r="C23" s="68">
        <f>INDEX(Calculations!$I$3:$I$14, MATCH('Funding Scenario'!C$16, Calculations!$E$3:$E$14, 0))</f>
        <v>0</v>
      </c>
      <c r="D23" s="68">
        <f ca="1">INDEX(Calculations!$I$3:$I$14, MATCH('Funding Scenario'!D$16, Calculations!$E$3:$E$14, 0))</f>
        <v>0</v>
      </c>
      <c r="E23" s="68">
        <f ca="1">INDEX(Calculations!$I$3:$I$14, MATCH('Funding Scenario'!E$16, Calculations!$E$3:$E$14, 0))</f>
        <v>0</v>
      </c>
      <c r="F23" s="68">
        <f ca="1">INDEX(Calculations!$I$3:$I$14, MATCH('Funding Scenario'!F$16, Calculations!$E$3:$E$14, 0))</f>
        <v>0</v>
      </c>
      <c r="G23" s="68">
        <f ca="1">INDEX(Calculations!$I$3:$I$14, MATCH('Funding Scenario'!G$16, Calculations!$E$3:$E$14, 0))</f>
        <v>0</v>
      </c>
      <c r="H23" s="68">
        <f ca="1">INDEX(Calculations!$I$3:$I$14, MATCH('Funding Scenario'!H$16, Calculations!$E$3:$E$14, 0))</f>
        <v>0</v>
      </c>
      <c r="I23" s="68">
        <f ca="1">INDEX(Calculations!$I$3:$I$14, MATCH('Funding Scenario'!I$16, Calculations!$E$3:$E$14, 0))</f>
        <v>0</v>
      </c>
      <c r="J23" s="68">
        <f ca="1">INDEX(Calculations!$I$3:$I$14, MATCH('Funding Scenario'!J$16, Calculations!$E$3:$E$14, 0))</f>
        <v>0</v>
      </c>
      <c r="K23" s="68">
        <f ca="1">INDEX(Calculations!$I$3:$I$14, MATCH('Funding Scenario'!K$16, Calculations!$E$3:$E$14, 0))</f>
        <v>0</v>
      </c>
      <c r="L23" s="68">
        <f ca="1">INDEX(Calculations!$I$3:$I$14, MATCH('Funding Scenario'!L$16, Calculations!$E$3:$E$14, 0))</f>
        <v>0</v>
      </c>
      <c r="M23" s="68">
        <f ca="1">INDEX(Calculations!$I$3:$I$14, MATCH('Funding Scenario'!M$16, Calculations!$E$3:$E$14, 0))</f>
        <v>0</v>
      </c>
      <c r="N23" s="68">
        <f ca="1">INDEX(Calculations!$I$3:$I$14, MATCH('Funding Scenario'!N$16, Calculations!$E$3:$E$14, 0))</f>
        <v>0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2:26" ht="16" x14ac:dyDescent="0.2">
      <c r="B24" s="62" t="s">
        <v>33</v>
      </c>
      <c r="C24" s="67">
        <f>'Cash Flow Management'!C18</f>
        <v>0</v>
      </c>
      <c r="D24" s="67">
        <f>'Cash Flow Management'!D18</f>
        <v>0</v>
      </c>
      <c r="E24" s="67">
        <f>'Cash Flow Management'!E18</f>
        <v>0</v>
      </c>
      <c r="F24" s="67">
        <f>'Cash Flow Management'!F18</f>
        <v>0</v>
      </c>
      <c r="G24" s="67">
        <f>'Cash Flow Management'!G18</f>
        <v>0</v>
      </c>
      <c r="H24" s="67">
        <f>'Cash Flow Management'!H18</f>
        <v>0</v>
      </c>
      <c r="I24" s="67">
        <f>'Cash Flow Management'!I18</f>
        <v>0</v>
      </c>
      <c r="J24" s="67">
        <f>'Cash Flow Management'!J18</f>
        <v>0</v>
      </c>
      <c r="K24" s="67">
        <f>'Cash Flow Management'!K18</f>
        <v>0</v>
      </c>
      <c r="L24" s="67">
        <f>'Cash Flow Management'!L18</f>
        <v>0</v>
      </c>
      <c r="M24" s="67">
        <f>'Cash Flow Management'!M18</f>
        <v>0</v>
      </c>
      <c r="N24" s="67">
        <f>'Cash Flow Management'!N18</f>
        <v>0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2:26" ht="16" x14ac:dyDescent="0.2">
      <c r="B25" s="62" t="s">
        <v>34</v>
      </c>
      <c r="C25" s="67">
        <f>'Cash Flow Management'!C19</f>
        <v>0</v>
      </c>
      <c r="D25" s="67">
        <f>'Cash Flow Management'!D19</f>
        <v>0</v>
      </c>
      <c r="E25" s="67">
        <f>'Cash Flow Management'!E19</f>
        <v>0</v>
      </c>
      <c r="F25" s="67">
        <f>'Cash Flow Management'!F19</f>
        <v>0</v>
      </c>
      <c r="G25" s="67">
        <f>'Cash Flow Management'!G19</f>
        <v>0</v>
      </c>
      <c r="H25" s="67">
        <f>'Cash Flow Management'!H19</f>
        <v>0</v>
      </c>
      <c r="I25" s="67">
        <f>'Cash Flow Management'!I19</f>
        <v>0</v>
      </c>
      <c r="J25" s="67">
        <f>'Cash Flow Management'!J19</f>
        <v>0</v>
      </c>
      <c r="K25" s="67">
        <f>'Cash Flow Management'!K19</f>
        <v>0</v>
      </c>
      <c r="L25" s="67">
        <f>'Cash Flow Management'!L19</f>
        <v>0</v>
      </c>
      <c r="M25" s="67">
        <f>'Cash Flow Management'!M19</f>
        <v>0</v>
      </c>
      <c r="N25" s="67">
        <f>'Cash Flow Management'!N19</f>
        <v>0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2:26" ht="16" x14ac:dyDescent="0.2">
      <c r="B26" s="62" t="s">
        <v>35</v>
      </c>
      <c r="C26" s="67">
        <f>'Cash Flow Management'!C20</f>
        <v>0</v>
      </c>
      <c r="D26" s="67">
        <f>'Cash Flow Management'!D20</f>
        <v>0</v>
      </c>
      <c r="E26" s="67">
        <f>'Cash Flow Management'!E20</f>
        <v>0</v>
      </c>
      <c r="F26" s="67">
        <f>'Cash Flow Management'!F20</f>
        <v>0</v>
      </c>
      <c r="G26" s="67">
        <f>'Cash Flow Management'!G20</f>
        <v>0</v>
      </c>
      <c r="H26" s="67">
        <f>'Cash Flow Management'!H20</f>
        <v>0</v>
      </c>
      <c r="I26" s="67">
        <f>'Cash Flow Management'!I20</f>
        <v>0</v>
      </c>
      <c r="J26" s="67">
        <f>'Cash Flow Management'!J20</f>
        <v>0</v>
      </c>
      <c r="K26" s="67">
        <f>'Cash Flow Management'!K20</f>
        <v>0</v>
      </c>
      <c r="L26" s="67">
        <f>'Cash Flow Management'!L20</f>
        <v>0</v>
      </c>
      <c r="M26" s="67">
        <f>'Cash Flow Management'!M20</f>
        <v>0</v>
      </c>
      <c r="N26" s="67">
        <f>'Cash Flow Management'!N20</f>
        <v>0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2:26" ht="16" x14ac:dyDescent="0.2">
      <c r="B27" s="63" t="s">
        <v>36</v>
      </c>
      <c r="C27" s="67">
        <f>SUM(C23:C26)</f>
        <v>0</v>
      </c>
      <c r="D27" s="67">
        <f t="shared" ref="D27:N27" ca="1" si="1">SUM(D23:D26)</f>
        <v>0</v>
      </c>
      <c r="E27" s="67">
        <f t="shared" ca="1" si="1"/>
        <v>0</v>
      </c>
      <c r="F27" s="67">
        <f t="shared" ca="1" si="1"/>
        <v>0</v>
      </c>
      <c r="G27" s="67">
        <f t="shared" ca="1" si="1"/>
        <v>0</v>
      </c>
      <c r="H27" s="67">
        <f t="shared" ca="1" si="1"/>
        <v>0</v>
      </c>
      <c r="I27" s="67">
        <f t="shared" ca="1" si="1"/>
        <v>0</v>
      </c>
      <c r="J27" s="67">
        <f t="shared" ca="1" si="1"/>
        <v>0</v>
      </c>
      <c r="K27" s="67">
        <f t="shared" ca="1" si="1"/>
        <v>0</v>
      </c>
      <c r="L27" s="67">
        <f t="shared" ca="1" si="1"/>
        <v>0</v>
      </c>
      <c r="M27" s="67">
        <f t="shared" ca="1" si="1"/>
        <v>0</v>
      </c>
      <c r="N27" s="67">
        <f t="shared" ca="1" si="1"/>
        <v>0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2:26" ht="16" x14ac:dyDescent="0.2">
      <c r="B28" s="35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2:26" ht="16" x14ac:dyDescent="0.2"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2:26" ht="16" x14ac:dyDescent="0.2">
      <c r="B30" s="72" t="s">
        <v>15</v>
      </c>
      <c r="C30" s="73"/>
      <c r="D30" s="73"/>
      <c r="E30" s="73"/>
      <c r="F30" s="73"/>
      <c r="G30" s="73"/>
      <c r="H30" s="74"/>
      <c r="I30" s="74"/>
      <c r="J30" s="74"/>
      <c r="K30" s="74"/>
      <c r="L30" s="74"/>
      <c r="M30" s="74"/>
      <c r="N30" s="74"/>
    </row>
    <row r="31" spans="2:26" ht="16" x14ac:dyDescent="0.2">
      <c r="B31" s="62" t="s">
        <v>14</v>
      </c>
      <c r="C31" s="67">
        <f>'Cash Flow Management'!C25</f>
        <v>0</v>
      </c>
      <c r="D31" s="67">
        <f>'Cash Flow Management'!D25</f>
        <v>0</v>
      </c>
      <c r="E31" s="67">
        <f>'Cash Flow Management'!E25</f>
        <v>0</v>
      </c>
      <c r="F31" s="67">
        <f>'Cash Flow Management'!F25</f>
        <v>0</v>
      </c>
      <c r="G31" s="67">
        <f>'Cash Flow Management'!G25</f>
        <v>0</v>
      </c>
      <c r="H31" s="67">
        <f>'Cash Flow Management'!H25</f>
        <v>0</v>
      </c>
      <c r="I31" s="67">
        <f>'Cash Flow Management'!I25</f>
        <v>0</v>
      </c>
      <c r="J31" s="67">
        <f>'Cash Flow Management'!J25</f>
        <v>0</v>
      </c>
      <c r="K31" s="67">
        <f>'Cash Flow Management'!K25</f>
        <v>0</v>
      </c>
      <c r="L31" s="67">
        <f>'Cash Flow Management'!L25</f>
        <v>0</v>
      </c>
      <c r="M31" s="67">
        <f>'Cash Flow Management'!M25</f>
        <v>0</v>
      </c>
      <c r="N31" s="67">
        <f>'Cash Flow Management'!N25</f>
        <v>0</v>
      </c>
    </row>
    <row r="32" spans="2:26" ht="16" x14ac:dyDescent="0.2">
      <c r="B32" s="62" t="s">
        <v>31</v>
      </c>
      <c r="C32" s="67">
        <f>'Cash Flow Management'!C26</f>
        <v>0</v>
      </c>
      <c r="D32" s="67">
        <f>'Cash Flow Management'!D26</f>
        <v>0</v>
      </c>
      <c r="E32" s="67">
        <f>'Cash Flow Management'!E26</f>
        <v>0</v>
      </c>
      <c r="F32" s="67">
        <f>'Cash Flow Management'!F26</f>
        <v>0</v>
      </c>
      <c r="G32" s="67">
        <f>'Cash Flow Management'!G26</f>
        <v>0</v>
      </c>
      <c r="H32" s="67">
        <f>'Cash Flow Management'!H26</f>
        <v>0</v>
      </c>
      <c r="I32" s="67">
        <f>'Cash Flow Management'!I26</f>
        <v>0</v>
      </c>
      <c r="J32" s="67">
        <f>'Cash Flow Management'!J26</f>
        <v>0</v>
      </c>
      <c r="K32" s="67">
        <f>'Cash Flow Management'!K26</f>
        <v>0</v>
      </c>
      <c r="L32" s="67">
        <f>'Cash Flow Management'!L26</f>
        <v>0</v>
      </c>
      <c r="M32" s="67">
        <f>'Cash Flow Management'!M26</f>
        <v>0</v>
      </c>
      <c r="N32" s="67">
        <f>'Cash Flow Management'!N26</f>
        <v>0</v>
      </c>
    </row>
    <row r="33" spans="2:14" ht="16" x14ac:dyDescent="0.2">
      <c r="B33" s="62" t="s">
        <v>13</v>
      </c>
      <c r="C33" s="67">
        <f>'Cash Flow Management'!C27</f>
        <v>0</v>
      </c>
      <c r="D33" s="67">
        <f>'Cash Flow Management'!D27</f>
        <v>0</v>
      </c>
      <c r="E33" s="67">
        <f>'Cash Flow Management'!E27</f>
        <v>0</v>
      </c>
      <c r="F33" s="67">
        <f>'Cash Flow Management'!F27</f>
        <v>0</v>
      </c>
      <c r="G33" s="67">
        <f>'Cash Flow Management'!G27</f>
        <v>0</v>
      </c>
      <c r="H33" s="67">
        <f>'Cash Flow Management'!H27</f>
        <v>0</v>
      </c>
      <c r="I33" s="67">
        <f>'Cash Flow Management'!I27</f>
        <v>0</v>
      </c>
      <c r="J33" s="67">
        <f>'Cash Flow Management'!J27</f>
        <v>0</v>
      </c>
      <c r="K33" s="67">
        <f>'Cash Flow Management'!K27</f>
        <v>0</v>
      </c>
      <c r="L33" s="67">
        <f>'Cash Flow Management'!L27</f>
        <v>0</v>
      </c>
      <c r="M33" s="67">
        <f>'Cash Flow Management'!M27</f>
        <v>0</v>
      </c>
      <c r="N33" s="67">
        <f>'Cash Flow Management'!N27</f>
        <v>0</v>
      </c>
    </row>
    <row r="34" spans="2:14" ht="16" x14ac:dyDescent="0.2">
      <c r="B34" s="63" t="s">
        <v>12</v>
      </c>
      <c r="C34" s="64">
        <f t="shared" ref="C34:N34" si="2">SUM(C31:C33)</f>
        <v>0</v>
      </c>
      <c r="D34" s="64">
        <f t="shared" si="2"/>
        <v>0</v>
      </c>
      <c r="E34" s="64">
        <f t="shared" si="2"/>
        <v>0</v>
      </c>
      <c r="F34" s="64">
        <f t="shared" si="2"/>
        <v>0</v>
      </c>
      <c r="G34" s="64">
        <f t="shared" si="2"/>
        <v>0</v>
      </c>
      <c r="H34" s="64">
        <f t="shared" si="2"/>
        <v>0</v>
      </c>
      <c r="I34" s="64">
        <f t="shared" si="2"/>
        <v>0</v>
      </c>
      <c r="J34" s="64">
        <f t="shared" si="2"/>
        <v>0</v>
      </c>
      <c r="K34" s="64">
        <f t="shared" si="2"/>
        <v>0</v>
      </c>
      <c r="L34" s="64">
        <f t="shared" si="2"/>
        <v>0</v>
      </c>
      <c r="M34" s="64">
        <f t="shared" si="2"/>
        <v>0</v>
      </c>
      <c r="N34" s="64">
        <f t="shared" si="2"/>
        <v>0</v>
      </c>
    </row>
    <row r="35" spans="2:14" ht="16" x14ac:dyDescent="0.2">
      <c r="B35" s="63" t="s">
        <v>58</v>
      </c>
      <c r="C35" s="65">
        <f>C34+C27</f>
        <v>0</v>
      </c>
      <c r="D35" s="65">
        <f t="shared" ref="D35:N35" ca="1" si="3">D34+D27</f>
        <v>0</v>
      </c>
      <c r="E35" s="65">
        <f t="shared" ca="1" si="3"/>
        <v>0</v>
      </c>
      <c r="F35" s="65">
        <f t="shared" ca="1" si="3"/>
        <v>0</v>
      </c>
      <c r="G35" s="65">
        <f t="shared" ca="1" si="3"/>
        <v>0</v>
      </c>
      <c r="H35" s="65">
        <f t="shared" ca="1" si="3"/>
        <v>0</v>
      </c>
      <c r="I35" s="65">
        <f t="shared" ca="1" si="3"/>
        <v>0</v>
      </c>
      <c r="J35" s="65">
        <f t="shared" ca="1" si="3"/>
        <v>0</v>
      </c>
      <c r="K35" s="65">
        <f t="shared" ca="1" si="3"/>
        <v>0</v>
      </c>
      <c r="L35" s="65">
        <f t="shared" ca="1" si="3"/>
        <v>0</v>
      </c>
      <c r="M35" s="65">
        <f t="shared" ca="1" si="3"/>
        <v>0</v>
      </c>
      <c r="N35" s="65">
        <f t="shared" ca="1" si="3"/>
        <v>0</v>
      </c>
    </row>
    <row r="36" spans="2:14" ht="16" x14ac:dyDescent="0.2">
      <c r="B36" s="35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</row>
    <row r="37" spans="2:14" ht="16" x14ac:dyDescent="0.2">
      <c r="B37" s="35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</row>
    <row r="38" spans="2:14" ht="16" x14ac:dyDescent="0.2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</row>
    <row r="39" spans="2:14" ht="16" x14ac:dyDescent="0.2"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2:14" ht="22" x14ac:dyDescent="0.3">
      <c r="B40" s="31" t="s">
        <v>56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</row>
    <row r="41" spans="2:14" ht="16" x14ac:dyDescent="0.2">
      <c r="B41" s="77" t="s">
        <v>11</v>
      </c>
      <c r="C41" s="78"/>
      <c r="D41" s="78"/>
      <c r="E41" s="78"/>
      <c r="F41" s="78"/>
      <c r="G41" s="78"/>
      <c r="H41" s="79"/>
      <c r="I41" s="79"/>
      <c r="J41" s="79"/>
      <c r="K41" s="79"/>
      <c r="L41" s="79"/>
      <c r="M41" s="79"/>
      <c r="N41" s="79"/>
    </row>
    <row r="42" spans="2:14" ht="16" x14ac:dyDescent="0.2">
      <c r="B42" s="80" t="s">
        <v>39</v>
      </c>
      <c r="C42" s="81"/>
      <c r="D42" s="81"/>
      <c r="E42" s="81"/>
      <c r="F42" s="81"/>
      <c r="G42" s="81"/>
      <c r="H42" s="82"/>
      <c r="I42" s="82"/>
      <c r="J42" s="82"/>
      <c r="K42" s="82"/>
      <c r="L42" s="82"/>
      <c r="M42" s="82"/>
      <c r="N42" s="82"/>
    </row>
    <row r="43" spans="2:14" ht="15" customHeight="1" x14ac:dyDescent="0.2">
      <c r="B43" s="75" t="s">
        <v>102</v>
      </c>
      <c r="C43" s="84">
        <f>Calculations!$Q$3</f>
        <v>0</v>
      </c>
      <c r="D43" s="84">
        <f ca="1">Calculations!$Q$4</f>
        <v>0</v>
      </c>
      <c r="E43" s="84">
        <f ca="1">Calculations!$Q$5</f>
        <v>0</v>
      </c>
      <c r="F43" s="84">
        <f ca="1">Calculations!$Q$6</f>
        <v>0</v>
      </c>
      <c r="G43" s="84">
        <f ca="1">Calculations!$Q$7</f>
        <v>0</v>
      </c>
      <c r="H43" s="84">
        <f ca="1">Calculations!$Q$8</f>
        <v>0</v>
      </c>
      <c r="I43" s="84">
        <f ca="1">Calculations!$Q$9</f>
        <v>0</v>
      </c>
      <c r="J43" s="84">
        <f ca="1">Calculations!$Q$10</f>
        <v>0</v>
      </c>
      <c r="K43" s="84">
        <f ca="1">Calculations!$Q$11</f>
        <v>0</v>
      </c>
      <c r="L43" s="84">
        <f ca="1">Calculations!$Q$12</f>
        <v>0</v>
      </c>
      <c r="M43" s="84">
        <f ca="1">Calculations!$Q$13</f>
        <v>0</v>
      </c>
      <c r="N43" s="84">
        <f ca="1">Calculations!$Q$14</f>
        <v>0</v>
      </c>
    </row>
    <row r="44" spans="2:14" ht="16" x14ac:dyDescent="0.2">
      <c r="B44" s="60" t="s">
        <v>55</v>
      </c>
      <c r="C44" s="64">
        <f>'Cash Flow Management'!C37</f>
        <v>0</v>
      </c>
      <c r="D44" s="64">
        <f>'Cash Flow Management'!D37</f>
        <v>0</v>
      </c>
      <c r="E44" s="64">
        <f>'Cash Flow Management'!E37</f>
        <v>0</v>
      </c>
      <c r="F44" s="64">
        <f>'Cash Flow Management'!F37</f>
        <v>0</v>
      </c>
      <c r="G44" s="64">
        <f>'Cash Flow Management'!G37</f>
        <v>0</v>
      </c>
      <c r="H44" s="64">
        <f>'Cash Flow Management'!H37</f>
        <v>0</v>
      </c>
      <c r="I44" s="64">
        <f>'Cash Flow Management'!I37</f>
        <v>0</v>
      </c>
      <c r="J44" s="64">
        <f>'Cash Flow Management'!J37</f>
        <v>0</v>
      </c>
      <c r="K44" s="64">
        <f>'Cash Flow Management'!K37</f>
        <v>0</v>
      </c>
      <c r="L44" s="64">
        <f>'Cash Flow Management'!L37</f>
        <v>0</v>
      </c>
      <c r="M44" s="64">
        <f>'Cash Flow Management'!M37</f>
        <v>0</v>
      </c>
      <c r="N44" s="64">
        <f>'Cash Flow Management'!N37</f>
        <v>0</v>
      </c>
    </row>
    <row r="45" spans="2:14" ht="16" x14ac:dyDescent="0.2">
      <c r="B45" s="62" t="s">
        <v>80</v>
      </c>
      <c r="C45" s="64">
        <f>'Cash Flow Management'!C38</f>
        <v>0</v>
      </c>
      <c r="D45" s="64">
        <f>'Cash Flow Management'!D38</f>
        <v>0</v>
      </c>
      <c r="E45" s="64">
        <f>'Cash Flow Management'!E38</f>
        <v>0</v>
      </c>
      <c r="F45" s="64">
        <f>'Cash Flow Management'!F38</f>
        <v>0</v>
      </c>
      <c r="G45" s="64">
        <f>'Cash Flow Management'!G38</f>
        <v>0</v>
      </c>
      <c r="H45" s="64">
        <f>'Cash Flow Management'!H38</f>
        <v>0</v>
      </c>
      <c r="I45" s="64">
        <f>'Cash Flow Management'!I38</f>
        <v>0</v>
      </c>
      <c r="J45" s="64">
        <f>'Cash Flow Management'!J38</f>
        <v>0</v>
      </c>
      <c r="K45" s="64">
        <f>'Cash Flow Management'!K38</f>
        <v>0</v>
      </c>
      <c r="L45" s="64">
        <f>'Cash Flow Management'!L38</f>
        <v>0</v>
      </c>
      <c r="M45" s="64">
        <f>'Cash Flow Management'!M38</f>
        <v>0</v>
      </c>
      <c r="N45" s="64">
        <f>'Cash Flow Management'!N38</f>
        <v>0</v>
      </c>
    </row>
    <row r="46" spans="2:14" ht="16" x14ac:dyDescent="0.2">
      <c r="B46" s="62" t="s">
        <v>76</v>
      </c>
      <c r="C46" s="64">
        <f>'Cash Flow Management'!C39</f>
        <v>0</v>
      </c>
      <c r="D46" s="64">
        <f>'Cash Flow Management'!D39</f>
        <v>0</v>
      </c>
      <c r="E46" s="64">
        <f>'Cash Flow Management'!E39</f>
        <v>0</v>
      </c>
      <c r="F46" s="64">
        <f>'Cash Flow Management'!F39</f>
        <v>0</v>
      </c>
      <c r="G46" s="64">
        <f>'Cash Flow Management'!G39</f>
        <v>0</v>
      </c>
      <c r="H46" s="64">
        <f>'Cash Flow Management'!H39</f>
        <v>0</v>
      </c>
      <c r="I46" s="64">
        <f>'Cash Flow Management'!I39</f>
        <v>0</v>
      </c>
      <c r="J46" s="64">
        <f>'Cash Flow Management'!J39</f>
        <v>0</v>
      </c>
      <c r="K46" s="64">
        <f>'Cash Flow Management'!K39</f>
        <v>0</v>
      </c>
      <c r="L46" s="64">
        <f>'Cash Flow Management'!L39</f>
        <v>0</v>
      </c>
      <c r="M46" s="64">
        <f>'Cash Flow Management'!M39</f>
        <v>0</v>
      </c>
      <c r="N46" s="64">
        <f>'Cash Flow Management'!N39</f>
        <v>0</v>
      </c>
    </row>
    <row r="47" spans="2:14" ht="16" x14ac:dyDescent="0.2">
      <c r="B47" s="62" t="s">
        <v>77</v>
      </c>
      <c r="C47" s="64">
        <f>'Cash Flow Management'!C40</f>
        <v>0</v>
      </c>
      <c r="D47" s="64">
        <f>'Cash Flow Management'!D40</f>
        <v>0</v>
      </c>
      <c r="E47" s="64">
        <f>'Cash Flow Management'!E40</f>
        <v>0</v>
      </c>
      <c r="F47" s="64">
        <f>'Cash Flow Management'!F40</f>
        <v>0</v>
      </c>
      <c r="G47" s="64">
        <f>'Cash Flow Management'!G40</f>
        <v>0</v>
      </c>
      <c r="H47" s="64">
        <f>'Cash Flow Management'!H40</f>
        <v>0</v>
      </c>
      <c r="I47" s="64">
        <f>'Cash Flow Management'!I40</f>
        <v>0</v>
      </c>
      <c r="J47" s="64">
        <f>'Cash Flow Management'!J40</f>
        <v>0</v>
      </c>
      <c r="K47" s="64">
        <f>'Cash Flow Management'!K40</f>
        <v>0</v>
      </c>
      <c r="L47" s="64">
        <f>'Cash Flow Management'!L40</f>
        <v>0</v>
      </c>
      <c r="M47" s="64">
        <f>'Cash Flow Management'!M40</f>
        <v>0</v>
      </c>
      <c r="N47" s="64">
        <f>'Cash Flow Management'!N40</f>
        <v>0</v>
      </c>
    </row>
    <row r="48" spans="2:14" ht="16" x14ac:dyDescent="0.2">
      <c r="B48" s="62" t="s">
        <v>40</v>
      </c>
      <c r="C48" s="64">
        <f>'Cash Flow Management'!C41</f>
        <v>0</v>
      </c>
      <c r="D48" s="64">
        <f>'Cash Flow Management'!D41</f>
        <v>0</v>
      </c>
      <c r="E48" s="64">
        <f>'Cash Flow Management'!E41</f>
        <v>0</v>
      </c>
      <c r="F48" s="64">
        <f>'Cash Flow Management'!F41</f>
        <v>0</v>
      </c>
      <c r="G48" s="64">
        <f>'Cash Flow Management'!G41</f>
        <v>0</v>
      </c>
      <c r="H48" s="64">
        <f>'Cash Flow Management'!H41</f>
        <v>0</v>
      </c>
      <c r="I48" s="64">
        <f>'Cash Flow Management'!I41</f>
        <v>0</v>
      </c>
      <c r="J48" s="64">
        <f>'Cash Flow Management'!J41</f>
        <v>0</v>
      </c>
      <c r="K48" s="64">
        <f>'Cash Flow Management'!K41</f>
        <v>0</v>
      </c>
      <c r="L48" s="64">
        <f>'Cash Flow Management'!L41</f>
        <v>0</v>
      </c>
      <c r="M48" s="64">
        <f>'Cash Flow Management'!M41</f>
        <v>0</v>
      </c>
      <c r="N48" s="64">
        <f>'Cash Flow Management'!N41</f>
        <v>0</v>
      </c>
    </row>
    <row r="49" spans="2:14" ht="16" x14ac:dyDescent="0.2">
      <c r="B49" s="62" t="s">
        <v>6</v>
      </c>
      <c r="C49" s="64">
        <f>'Cash Flow Management'!C42</f>
        <v>0</v>
      </c>
      <c r="D49" s="64">
        <f>'Cash Flow Management'!D42</f>
        <v>0</v>
      </c>
      <c r="E49" s="64">
        <f>'Cash Flow Management'!E42</f>
        <v>0</v>
      </c>
      <c r="F49" s="64">
        <f>'Cash Flow Management'!F42</f>
        <v>0</v>
      </c>
      <c r="G49" s="64">
        <f>'Cash Flow Management'!G42</f>
        <v>0</v>
      </c>
      <c r="H49" s="64">
        <f>'Cash Flow Management'!H42</f>
        <v>0</v>
      </c>
      <c r="I49" s="64">
        <f>'Cash Flow Management'!I42</f>
        <v>0</v>
      </c>
      <c r="J49" s="64">
        <f>'Cash Flow Management'!J42</f>
        <v>0</v>
      </c>
      <c r="K49" s="64">
        <f>'Cash Flow Management'!K42</f>
        <v>0</v>
      </c>
      <c r="L49" s="64">
        <f>'Cash Flow Management'!L42</f>
        <v>0</v>
      </c>
      <c r="M49" s="64">
        <f>'Cash Flow Management'!M42</f>
        <v>0</v>
      </c>
      <c r="N49" s="64">
        <f>'Cash Flow Management'!N42</f>
        <v>0</v>
      </c>
    </row>
    <row r="50" spans="2:14" ht="16" x14ac:dyDescent="0.2">
      <c r="B50" s="63" t="s">
        <v>5</v>
      </c>
      <c r="C50" s="64">
        <f t="shared" ref="C50:N50" si="4">SUM(C43:C49)</f>
        <v>0</v>
      </c>
      <c r="D50" s="64">
        <f t="shared" ca="1" si="4"/>
        <v>0</v>
      </c>
      <c r="E50" s="64">
        <f t="shared" ca="1" si="4"/>
        <v>0</v>
      </c>
      <c r="F50" s="64">
        <f t="shared" ca="1" si="4"/>
        <v>0</v>
      </c>
      <c r="G50" s="64">
        <f t="shared" ca="1" si="4"/>
        <v>0</v>
      </c>
      <c r="H50" s="64">
        <f t="shared" ca="1" si="4"/>
        <v>0</v>
      </c>
      <c r="I50" s="64">
        <f t="shared" ca="1" si="4"/>
        <v>0</v>
      </c>
      <c r="J50" s="64">
        <f t="shared" ca="1" si="4"/>
        <v>0</v>
      </c>
      <c r="K50" s="64">
        <f t="shared" ca="1" si="4"/>
        <v>0</v>
      </c>
      <c r="L50" s="64">
        <f t="shared" ca="1" si="4"/>
        <v>0</v>
      </c>
      <c r="M50" s="64">
        <f t="shared" ca="1" si="4"/>
        <v>0</v>
      </c>
      <c r="N50" s="64">
        <f t="shared" ca="1" si="4"/>
        <v>0</v>
      </c>
    </row>
    <row r="51" spans="2:14" ht="16" x14ac:dyDescent="0.2">
      <c r="B51" s="35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</row>
    <row r="52" spans="2:14" ht="16" x14ac:dyDescent="0.2">
      <c r="B52" s="35" t="s">
        <v>37</v>
      </c>
      <c r="C52" s="22"/>
      <c r="D52" s="22"/>
      <c r="E52" s="22"/>
      <c r="F52" s="22"/>
      <c r="G52" s="22"/>
      <c r="H52" s="59"/>
      <c r="I52" s="59"/>
      <c r="J52" s="59"/>
      <c r="K52" s="59"/>
      <c r="L52" s="59"/>
      <c r="M52" s="59"/>
      <c r="N52" s="59"/>
    </row>
    <row r="53" spans="2:14" ht="16" x14ac:dyDescent="0.2">
      <c r="B53" s="62" t="s">
        <v>10</v>
      </c>
      <c r="C53" s="64">
        <f>'Cash Flow Management'!C47</f>
        <v>0</v>
      </c>
      <c r="D53" s="64">
        <f>'Cash Flow Management'!D47</f>
        <v>0</v>
      </c>
      <c r="E53" s="64">
        <f>'Cash Flow Management'!E47</f>
        <v>0</v>
      </c>
      <c r="F53" s="64">
        <f>'Cash Flow Management'!F47</f>
        <v>0</v>
      </c>
      <c r="G53" s="64">
        <f>'Cash Flow Management'!G47</f>
        <v>0</v>
      </c>
      <c r="H53" s="64">
        <f>'Cash Flow Management'!H47</f>
        <v>0</v>
      </c>
      <c r="I53" s="64">
        <f>'Cash Flow Management'!I47</f>
        <v>0</v>
      </c>
      <c r="J53" s="64">
        <f>'Cash Flow Management'!J47</f>
        <v>0</v>
      </c>
      <c r="K53" s="64">
        <f>'Cash Flow Management'!K47</f>
        <v>0</v>
      </c>
      <c r="L53" s="64">
        <f>'Cash Flow Management'!L47</f>
        <v>0</v>
      </c>
      <c r="M53" s="64">
        <f>'Cash Flow Management'!M47</f>
        <v>0</v>
      </c>
      <c r="N53" s="64">
        <f>'Cash Flow Management'!N47</f>
        <v>0</v>
      </c>
    </row>
    <row r="54" spans="2:14" ht="16" x14ac:dyDescent="0.2">
      <c r="B54" s="62" t="s">
        <v>7</v>
      </c>
      <c r="C54" s="64">
        <f>'Cash Flow Management'!C48</f>
        <v>0</v>
      </c>
      <c r="D54" s="64">
        <f>'Cash Flow Management'!D48</f>
        <v>0</v>
      </c>
      <c r="E54" s="64">
        <f>'Cash Flow Management'!E48</f>
        <v>0</v>
      </c>
      <c r="F54" s="64">
        <f>'Cash Flow Management'!F48</f>
        <v>0</v>
      </c>
      <c r="G54" s="64">
        <f>'Cash Flow Management'!G48</f>
        <v>0</v>
      </c>
      <c r="H54" s="64">
        <f>'Cash Flow Management'!H48</f>
        <v>0</v>
      </c>
      <c r="I54" s="64">
        <f>'Cash Flow Management'!I48</f>
        <v>0</v>
      </c>
      <c r="J54" s="64">
        <f>'Cash Flow Management'!J48</f>
        <v>0</v>
      </c>
      <c r="K54" s="64">
        <f>'Cash Flow Management'!K48</f>
        <v>0</v>
      </c>
      <c r="L54" s="64">
        <f>'Cash Flow Management'!L48</f>
        <v>0</v>
      </c>
      <c r="M54" s="64">
        <f>'Cash Flow Management'!M48</f>
        <v>0</v>
      </c>
      <c r="N54" s="64">
        <f>'Cash Flow Management'!N48</f>
        <v>0</v>
      </c>
    </row>
    <row r="55" spans="2:14" ht="16" x14ac:dyDescent="0.2">
      <c r="B55" s="62" t="s">
        <v>9</v>
      </c>
      <c r="C55" s="64">
        <f>'Cash Flow Management'!C49</f>
        <v>0</v>
      </c>
      <c r="D55" s="64">
        <f>'Cash Flow Management'!D49</f>
        <v>0</v>
      </c>
      <c r="E55" s="64">
        <f>'Cash Flow Management'!E49</f>
        <v>0</v>
      </c>
      <c r="F55" s="64">
        <f>'Cash Flow Management'!F49</f>
        <v>0</v>
      </c>
      <c r="G55" s="64">
        <f>'Cash Flow Management'!G49</f>
        <v>0</v>
      </c>
      <c r="H55" s="64">
        <f>'Cash Flow Management'!H49</f>
        <v>0</v>
      </c>
      <c r="I55" s="64">
        <f>'Cash Flow Management'!I49</f>
        <v>0</v>
      </c>
      <c r="J55" s="64">
        <f>'Cash Flow Management'!J49</f>
        <v>0</v>
      </c>
      <c r="K55" s="64">
        <f>'Cash Flow Management'!K49</f>
        <v>0</v>
      </c>
      <c r="L55" s="64">
        <f>'Cash Flow Management'!L49</f>
        <v>0</v>
      </c>
      <c r="M55" s="64">
        <f>'Cash Flow Management'!M49</f>
        <v>0</v>
      </c>
      <c r="N55" s="64">
        <f>'Cash Flow Management'!N49</f>
        <v>0</v>
      </c>
    </row>
    <row r="56" spans="2:14" ht="16" x14ac:dyDescent="0.2">
      <c r="B56" s="62" t="s">
        <v>79</v>
      </c>
      <c r="C56" s="64">
        <f>'Cash Flow Management'!C50</f>
        <v>0</v>
      </c>
      <c r="D56" s="64">
        <f>'Cash Flow Management'!D50</f>
        <v>0</v>
      </c>
      <c r="E56" s="64">
        <f>'Cash Flow Management'!E50</f>
        <v>0</v>
      </c>
      <c r="F56" s="64">
        <f>'Cash Flow Management'!F50</f>
        <v>0</v>
      </c>
      <c r="G56" s="64">
        <f>'Cash Flow Management'!G50</f>
        <v>0</v>
      </c>
      <c r="H56" s="64">
        <f>'Cash Flow Management'!H50</f>
        <v>0</v>
      </c>
      <c r="I56" s="64">
        <f>'Cash Flow Management'!I50</f>
        <v>0</v>
      </c>
      <c r="J56" s="64">
        <f>'Cash Flow Management'!J50</f>
        <v>0</v>
      </c>
      <c r="K56" s="64">
        <f>'Cash Flow Management'!K50</f>
        <v>0</v>
      </c>
      <c r="L56" s="64">
        <f>'Cash Flow Management'!L50</f>
        <v>0</v>
      </c>
      <c r="M56" s="64">
        <f>'Cash Flow Management'!M50</f>
        <v>0</v>
      </c>
      <c r="N56" s="64">
        <f>'Cash Flow Management'!N50</f>
        <v>0</v>
      </c>
    </row>
    <row r="57" spans="2:14" ht="16" x14ac:dyDescent="0.2">
      <c r="B57" s="62" t="s">
        <v>38</v>
      </c>
      <c r="C57" s="64">
        <f>'Cash Flow Management'!C51</f>
        <v>0</v>
      </c>
      <c r="D57" s="64">
        <f>'Cash Flow Management'!D51</f>
        <v>0</v>
      </c>
      <c r="E57" s="64">
        <f>'Cash Flow Management'!E51</f>
        <v>0</v>
      </c>
      <c r="F57" s="64">
        <f>'Cash Flow Management'!F51</f>
        <v>0</v>
      </c>
      <c r="G57" s="64">
        <f>'Cash Flow Management'!G51</f>
        <v>0</v>
      </c>
      <c r="H57" s="64">
        <f>'Cash Flow Management'!H51</f>
        <v>0</v>
      </c>
      <c r="I57" s="64">
        <f>'Cash Flow Management'!I51</f>
        <v>0</v>
      </c>
      <c r="J57" s="64">
        <f>'Cash Flow Management'!J51</f>
        <v>0</v>
      </c>
      <c r="K57" s="64">
        <f>'Cash Flow Management'!K51</f>
        <v>0</v>
      </c>
      <c r="L57" s="64">
        <f>'Cash Flow Management'!L51</f>
        <v>0</v>
      </c>
      <c r="M57" s="64">
        <f>'Cash Flow Management'!M51</f>
        <v>0</v>
      </c>
      <c r="N57" s="64">
        <f>'Cash Flow Management'!N51</f>
        <v>0</v>
      </c>
    </row>
    <row r="58" spans="2:14" ht="16" x14ac:dyDescent="0.2">
      <c r="B58" s="63" t="s">
        <v>8</v>
      </c>
      <c r="C58" s="64">
        <f t="shared" ref="C58:N58" si="5">SUM(C53:C57)</f>
        <v>0</v>
      </c>
      <c r="D58" s="64">
        <f t="shared" si="5"/>
        <v>0</v>
      </c>
      <c r="E58" s="64">
        <f t="shared" si="5"/>
        <v>0</v>
      </c>
      <c r="F58" s="64">
        <f t="shared" si="5"/>
        <v>0</v>
      </c>
      <c r="G58" s="64">
        <f t="shared" si="5"/>
        <v>0</v>
      </c>
      <c r="H58" s="64">
        <f t="shared" si="5"/>
        <v>0</v>
      </c>
      <c r="I58" s="64">
        <f t="shared" si="5"/>
        <v>0</v>
      </c>
      <c r="J58" s="64">
        <f t="shared" si="5"/>
        <v>0</v>
      </c>
      <c r="K58" s="64">
        <f t="shared" si="5"/>
        <v>0</v>
      </c>
      <c r="L58" s="64">
        <f t="shared" si="5"/>
        <v>0</v>
      </c>
      <c r="M58" s="64">
        <f t="shared" si="5"/>
        <v>0</v>
      </c>
      <c r="N58" s="64">
        <f t="shared" si="5"/>
        <v>0</v>
      </c>
    </row>
    <row r="59" spans="2:14" ht="16" x14ac:dyDescent="0.2">
      <c r="B59" s="63" t="s">
        <v>4</v>
      </c>
      <c r="C59" s="65">
        <f t="shared" ref="C59:N59" si="6">SUM(C50,C58)</f>
        <v>0</v>
      </c>
      <c r="D59" s="65">
        <f t="shared" ca="1" si="6"/>
        <v>0</v>
      </c>
      <c r="E59" s="65">
        <f t="shared" ca="1" si="6"/>
        <v>0</v>
      </c>
      <c r="F59" s="65">
        <f t="shared" ca="1" si="6"/>
        <v>0</v>
      </c>
      <c r="G59" s="65">
        <f t="shared" ca="1" si="6"/>
        <v>0</v>
      </c>
      <c r="H59" s="65">
        <f t="shared" ca="1" si="6"/>
        <v>0</v>
      </c>
      <c r="I59" s="65">
        <f t="shared" ca="1" si="6"/>
        <v>0</v>
      </c>
      <c r="J59" s="65">
        <f t="shared" ca="1" si="6"/>
        <v>0</v>
      </c>
      <c r="K59" s="65">
        <f t="shared" ca="1" si="6"/>
        <v>0</v>
      </c>
      <c r="L59" s="65">
        <f t="shared" ca="1" si="6"/>
        <v>0</v>
      </c>
      <c r="M59" s="65">
        <f t="shared" ca="1" si="6"/>
        <v>0</v>
      </c>
      <c r="N59" s="65">
        <f t="shared" ca="1" si="6"/>
        <v>0</v>
      </c>
    </row>
    <row r="60" spans="2:14" ht="16" x14ac:dyDescent="0.2">
      <c r="B60" s="62" t="s">
        <v>3</v>
      </c>
      <c r="C60" s="64">
        <f>'Cash Flow Management'!C54</f>
        <v>0</v>
      </c>
      <c r="D60" s="64">
        <f>'Cash Flow Management'!D54</f>
        <v>0</v>
      </c>
      <c r="E60" s="64">
        <f>'Cash Flow Management'!E54</f>
        <v>0</v>
      </c>
      <c r="F60" s="64">
        <f>'Cash Flow Management'!F54</f>
        <v>0</v>
      </c>
      <c r="G60" s="64">
        <f>'Cash Flow Management'!G54</f>
        <v>0</v>
      </c>
      <c r="H60" s="64">
        <f>'Cash Flow Management'!H54</f>
        <v>0</v>
      </c>
      <c r="I60" s="64">
        <f>'Cash Flow Management'!I54</f>
        <v>0</v>
      </c>
      <c r="J60" s="64">
        <f>'Cash Flow Management'!J54</f>
        <v>0</v>
      </c>
      <c r="K60" s="64">
        <f>'Cash Flow Management'!K54</f>
        <v>0</v>
      </c>
      <c r="L60" s="64">
        <f>'Cash Flow Management'!L54</f>
        <v>0</v>
      </c>
      <c r="M60" s="64">
        <f>'Cash Flow Management'!M54</f>
        <v>0</v>
      </c>
      <c r="N60" s="64">
        <f>'Cash Flow Management'!N54</f>
        <v>0</v>
      </c>
    </row>
    <row r="61" spans="2:14" ht="16" x14ac:dyDescent="0.2">
      <c r="B61" s="62" t="s">
        <v>2</v>
      </c>
      <c r="C61" s="64">
        <f>'Cash Flow Management'!C55</f>
        <v>0</v>
      </c>
      <c r="D61" s="64">
        <f>'Cash Flow Management'!D55</f>
        <v>0</v>
      </c>
      <c r="E61" s="64">
        <f>'Cash Flow Management'!E55</f>
        <v>0</v>
      </c>
      <c r="F61" s="64">
        <f>'Cash Flow Management'!F55</f>
        <v>0</v>
      </c>
      <c r="G61" s="64">
        <f>'Cash Flow Management'!G55</f>
        <v>0</v>
      </c>
      <c r="H61" s="64">
        <f>'Cash Flow Management'!H55</f>
        <v>0</v>
      </c>
      <c r="I61" s="64">
        <f>'Cash Flow Management'!I55</f>
        <v>0</v>
      </c>
      <c r="J61" s="64">
        <f>'Cash Flow Management'!J55</f>
        <v>0</v>
      </c>
      <c r="K61" s="64">
        <f>'Cash Flow Management'!K55</f>
        <v>0</v>
      </c>
      <c r="L61" s="64">
        <f>'Cash Flow Management'!L55</f>
        <v>0</v>
      </c>
      <c r="M61" s="64">
        <f>'Cash Flow Management'!M55</f>
        <v>0</v>
      </c>
      <c r="N61" s="64">
        <f>'Cash Flow Management'!N55</f>
        <v>0</v>
      </c>
    </row>
    <row r="62" spans="2:14" ht="16" x14ac:dyDescent="0.2">
      <c r="B62" s="63" t="s">
        <v>57</v>
      </c>
      <c r="C62" s="65">
        <f>C59+SUM(C60:C61)</f>
        <v>0</v>
      </c>
      <c r="D62" s="65">
        <f t="shared" ref="D62:N62" ca="1" si="7">D59+SUM(D60:D61)</f>
        <v>0</v>
      </c>
      <c r="E62" s="65">
        <f t="shared" ca="1" si="7"/>
        <v>0</v>
      </c>
      <c r="F62" s="65">
        <f t="shared" ca="1" si="7"/>
        <v>0</v>
      </c>
      <c r="G62" s="65">
        <f t="shared" ca="1" si="7"/>
        <v>0</v>
      </c>
      <c r="H62" s="65">
        <f t="shared" ca="1" si="7"/>
        <v>0</v>
      </c>
      <c r="I62" s="65">
        <f t="shared" ca="1" si="7"/>
        <v>0</v>
      </c>
      <c r="J62" s="65">
        <f t="shared" ca="1" si="7"/>
        <v>0</v>
      </c>
      <c r="K62" s="65">
        <f t="shared" ca="1" si="7"/>
        <v>0</v>
      </c>
      <c r="L62" s="65">
        <f t="shared" ca="1" si="7"/>
        <v>0</v>
      </c>
      <c r="M62" s="65">
        <f t="shared" ca="1" si="7"/>
        <v>0</v>
      </c>
      <c r="N62" s="65">
        <f t="shared" ca="1" si="7"/>
        <v>0</v>
      </c>
    </row>
    <row r="63" spans="2:14" ht="16" x14ac:dyDescent="0.2">
      <c r="B63" s="2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2:14" ht="16" x14ac:dyDescent="0.2">
      <c r="B64" s="2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 spans="2:14" ht="16" x14ac:dyDescent="0.2"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</row>
    <row r="66" spans="2:14" ht="16" x14ac:dyDescent="0.2">
      <c r="B66" s="72" t="s">
        <v>1</v>
      </c>
      <c r="C66" s="73"/>
      <c r="D66" s="73"/>
      <c r="E66" s="73"/>
      <c r="F66" s="73"/>
      <c r="G66" s="73"/>
      <c r="H66" s="74"/>
      <c r="I66" s="74"/>
      <c r="J66" s="74"/>
      <c r="K66" s="74"/>
      <c r="L66" s="74"/>
      <c r="M66" s="74"/>
      <c r="N66" s="74"/>
    </row>
    <row r="67" spans="2:14" ht="16" x14ac:dyDescent="0.2">
      <c r="B67" s="62" t="s">
        <v>0</v>
      </c>
      <c r="C67" s="66">
        <f t="shared" ref="C67:N67" si="8">C17+C35-C62</f>
        <v>0</v>
      </c>
      <c r="D67" s="66">
        <f t="shared" ca="1" si="8"/>
        <v>0</v>
      </c>
      <c r="E67" s="66">
        <f t="shared" ca="1" si="8"/>
        <v>0</v>
      </c>
      <c r="F67" s="66">
        <f t="shared" ca="1" si="8"/>
        <v>0</v>
      </c>
      <c r="G67" s="66">
        <f t="shared" ca="1" si="8"/>
        <v>0</v>
      </c>
      <c r="H67" s="66">
        <f t="shared" ca="1" si="8"/>
        <v>0</v>
      </c>
      <c r="I67" s="66">
        <f t="shared" ca="1" si="8"/>
        <v>0</v>
      </c>
      <c r="J67" s="66">
        <f t="shared" ca="1" si="8"/>
        <v>0</v>
      </c>
      <c r="K67" s="66">
        <f t="shared" ca="1" si="8"/>
        <v>0</v>
      </c>
      <c r="L67" s="66">
        <f t="shared" ca="1" si="8"/>
        <v>0</v>
      </c>
      <c r="M67" s="66">
        <f t="shared" ca="1" si="8"/>
        <v>0</v>
      </c>
      <c r="N67" s="66">
        <f t="shared" ca="1" si="8"/>
        <v>0</v>
      </c>
    </row>
    <row r="68" spans="2:14" ht="16" x14ac:dyDescent="0.2"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</row>
    <row r="69" spans="2:14" ht="15.75" customHeight="1" x14ac:dyDescent="0.2"/>
    <row r="70" spans="2:14" ht="15.75" customHeight="1" x14ac:dyDescent="0.2">
      <c r="C70" s="30"/>
    </row>
    <row r="71" spans="2:14" ht="15.75" customHeight="1" x14ac:dyDescent="0.2"/>
    <row r="72" spans="2:14" ht="15.75" customHeight="1" x14ac:dyDescent="0.2"/>
    <row r="73" spans="2:14" ht="15.75" customHeight="1" x14ac:dyDescent="0.2"/>
    <row r="74" spans="2:14" ht="15.75" customHeight="1" x14ac:dyDescent="0.2"/>
    <row r="75" spans="2:14" ht="15.75" customHeight="1" x14ac:dyDescent="0.2"/>
    <row r="76" spans="2:14" ht="15.75" customHeight="1" x14ac:dyDescent="0.2"/>
    <row r="77" spans="2:14" ht="15.75" customHeight="1" x14ac:dyDescent="0.2"/>
    <row r="78" spans="2:14" ht="15.75" customHeight="1" x14ac:dyDescent="0.2"/>
    <row r="79" spans="2:14" ht="15.75" customHeight="1" x14ac:dyDescent="0.2"/>
    <row r="80" spans="2:1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</sheetData>
  <conditionalFormatting sqref="C17:N19">
    <cfRule type="cellIs" dxfId="7" priority="3" operator="lessThan">
      <formula>0</formula>
    </cfRule>
    <cfRule type="cellIs" dxfId="6" priority="4" operator="greaterThan">
      <formula>0</formula>
    </cfRule>
  </conditionalFormatting>
  <conditionalFormatting sqref="C67:N67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D49AB1-9B6B-4B41-8EA6-9AFF5F8D4361}">
          <x14:formula1>
            <xm:f>Calculations!$B$3:$B$14</xm:f>
          </x14:formula1>
          <xm:sqref>C10</xm:sqref>
        </x14:dataValidation>
        <x14:dataValidation type="list" allowBlank="1" showInputMessage="1" showErrorMessage="1" xr:uid="{D74E1FAE-35C4-45EB-87A9-8C7A6069CB55}">
          <x14:formula1>
            <xm:f>Calculations!M3:M14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00B2-CE96-4712-A41C-FA713661B492}">
  <sheetPr codeName="Sheet6">
    <tabColor theme="0"/>
    <outlinePr summaryBelow="0" summaryRight="0"/>
  </sheetPr>
  <dimension ref="A1:AA65"/>
  <sheetViews>
    <sheetView zoomScale="150" zoomScaleNormal="150" workbookViewId="0">
      <selection activeCell="C53" sqref="C53:N54"/>
    </sheetView>
  </sheetViews>
  <sheetFormatPr baseColWidth="10" defaultColWidth="12.6640625" defaultRowHeight="15.75" customHeight="1" x14ac:dyDescent="0.2"/>
  <cols>
    <col min="1" max="1" width="10.83203125" style="5" customWidth="1"/>
    <col min="2" max="2" width="38.5" style="5" customWidth="1"/>
    <col min="3" max="3" width="14.1640625" style="5" customWidth="1"/>
    <col min="4" max="16384" width="12.6640625" style="5"/>
  </cols>
  <sheetData>
    <row r="1" spans="1:26" ht="16" x14ac:dyDescent="0.2">
      <c r="I1" s="6"/>
      <c r="J1" s="6"/>
      <c r="K1" s="6"/>
      <c r="L1" s="6"/>
      <c r="M1" s="6"/>
    </row>
    <row r="2" spans="1:26" ht="16" x14ac:dyDescent="0.2">
      <c r="A2" s="7"/>
    </row>
    <row r="3" spans="1:26" ht="16" x14ac:dyDescent="0.2">
      <c r="A3" s="7"/>
      <c r="B3" s="8" t="s">
        <v>84</v>
      </c>
    </row>
    <row r="4" spans="1:26" ht="16" x14ac:dyDescent="0.2">
      <c r="A4" s="7"/>
      <c r="B4" s="38" t="s">
        <v>70</v>
      </c>
    </row>
    <row r="5" spans="1:26" ht="16" x14ac:dyDescent="0.2">
      <c r="A5" s="7"/>
      <c r="B5" s="39" t="s">
        <v>69</v>
      </c>
    </row>
    <row r="6" spans="1:26" ht="17" thickBot="1" x14ac:dyDescent="0.25">
      <c r="A6" s="7"/>
    </row>
    <row r="7" spans="1:26" ht="15.75" customHeight="1" x14ac:dyDescent="0.2">
      <c r="B7" s="51" t="s">
        <v>98</v>
      </c>
      <c r="C7" s="52"/>
      <c r="E7" s="6"/>
      <c r="F7" s="6"/>
      <c r="G7" s="6"/>
      <c r="H7" s="6"/>
      <c r="I7" s="6"/>
      <c r="J7" s="6"/>
    </row>
    <row r="8" spans="1:26" ht="15.75" customHeight="1" thickBot="1" x14ac:dyDescent="0.25">
      <c r="B8" s="53" t="s">
        <v>29</v>
      </c>
      <c r="C8" s="14"/>
      <c r="E8" s="6"/>
      <c r="F8" s="6"/>
      <c r="G8" s="6"/>
      <c r="H8" s="6"/>
      <c r="I8" s="6"/>
      <c r="J8" s="6"/>
    </row>
    <row r="9" spans="1:26" ht="15.75" customHeight="1" x14ac:dyDescent="0.2">
      <c r="E9" s="6"/>
      <c r="F9" s="6"/>
      <c r="G9" s="6"/>
      <c r="H9" s="6"/>
      <c r="I9" s="6"/>
      <c r="J9" s="6"/>
      <c r="L9" s="41"/>
    </row>
    <row r="10" spans="1:26" ht="15.75" customHeight="1" x14ac:dyDescent="0.2">
      <c r="C10" s="54">
        <f>$C$7</f>
        <v>0</v>
      </c>
      <c r="D10" s="54">
        <f>C10+7</f>
        <v>7</v>
      </c>
      <c r="E10" s="54">
        <f t="shared" ref="E10:N10" si="0">D10+7</f>
        <v>14</v>
      </c>
      <c r="F10" s="54">
        <f t="shared" si="0"/>
        <v>21</v>
      </c>
      <c r="G10" s="54">
        <f t="shared" si="0"/>
        <v>28</v>
      </c>
      <c r="H10" s="54">
        <f t="shared" si="0"/>
        <v>35</v>
      </c>
      <c r="I10" s="54">
        <f t="shared" si="0"/>
        <v>42</v>
      </c>
      <c r="J10" s="54">
        <f t="shared" si="0"/>
        <v>49</v>
      </c>
      <c r="K10" s="54">
        <f t="shared" si="0"/>
        <v>56</v>
      </c>
      <c r="L10" s="54">
        <f t="shared" si="0"/>
        <v>63</v>
      </c>
      <c r="M10" s="54">
        <f t="shared" si="0"/>
        <v>70</v>
      </c>
      <c r="N10" s="54">
        <f t="shared" si="0"/>
        <v>77</v>
      </c>
    </row>
    <row r="11" spans="1:26" ht="16" x14ac:dyDescent="0.2">
      <c r="B11" s="55" t="s">
        <v>41</v>
      </c>
      <c r="C11" s="56" t="s">
        <v>86</v>
      </c>
      <c r="D11" s="56" t="s">
        <v>87</v>
      </c>
      <c r="E11" s="56" t="s">
        <v>88</v>
      </c>
      <c r="F11" s="56" t="s">
        <v>89</v>
      </c>
      <c r="G11" s="56" t="s">
        <v>90</v>
      </c>
      <c r="H11" s="56" t="s">
        <v>91</v>
      </c>
      <c r="I11" s="56" t="s">
        <v>92</v>
      </c>
      <c r="J11" s="56" t="s">
        <v>93</v>
      </c>
      <c r="K11" s="56" t="s">
        <v>94</v>
      </c>
      <c r="L11" s="56" t="s">
        <v>95</v>
      </c>
      <c r="M11" s="56" t="s">
        <v>96</v>
      </c>
      <c r="N11" s="56" t="s">
        <v>97</v>
      </c>
    </row>
    <row r="12" spans="1:26" ht="16" x14ac:dyDescent="0.2">
      <c r="B12" s="62" t="s">
        <v>16</v>
      </c>
      <c r="C12" s="66">
        <f>$C$8</f>
        <v>0</v>
      </c>
      <c r="D12" s="66">
        <f>C62</f>
        <v>0</v>
      </c>
      <c r="E12" s="66">
        <f t="shared" ref="E12:N12" si="1">D62</f>
        <v>0</v>
      </c>
      <c r="F12" s="66">
        <f t="shared" si="1"/>
        <v>0</v>
      </c>
      <c r="G12" s="66">
        <f t="shared" si="1"/>
        <v>0</v>
      </c>
      <c r="H12" s="66">
        <f t="shared" si="1"/>
        <v>0</v>
      </c>
      <c r="I12" s="66">
        <f t="shared" si="1"/>
        <v>0</v>
      </c>
      <c r="J12" s="66">
        <f t="shared" si="1"/>
        <v>0</v>
      </c>
      <c r="K12" s="66">
        <f t="shared" si="1"/>
        <v>0</v>
      </c>
      <c r="L12" s="66">
        <f t="shared" si="1"/>
        <v>0</v>
      </c>
      <c r="M12" s="66">
        <f t="shared" si="1"/>
        <v>0</v>
      </c>
      <c r="N12" s="66">
        <f t="shared" si="1"/>
        <v>0</v>
      </c>
    </row>
    <row r="13" spans="1:26" ht="16" x14ac:dyDescent="0.2"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26" ht="16" x14ac:dyDescent="0.2"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22" x14ac:dyDescent="0.3">
      <c r="B15" s="31" t="s">
        <v>54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6" x14ac:dyDescent="0.2">
      <c r="B16" s="32" t="s">
        <v>32</v>
      </c>
      <c r="C16" s="33"/>
      <c r="D16" s="33"/>
      <c r="E16" s="33"/>
      <c r="F16" s="33"/>
      <c r="G16" s="33"/>
      <c r="H16" s="34"/>
      <c r="I16" s="34"/>
      <c r="J16" s="34"/>
      <c r="K16" s="34"/>
      <c r="L16" s="34"/>
      <c r="M16" s="34"/>
      <c r="N16" s="3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2:27" ht="16" x14ac:dyDescent="0.2">
      <c r="B17" s="62" t="s">
        <v>33</v>
      </c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24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2:27" ht="16" x14ac:dyDescent="0.2">
      <c r="B18" s="62" t="s">
        <v>34</v>
      </c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24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2:27" ht="16" x14ac:dyDescent="0.2">
      <c r="B19" s="62" t="s">
        <v>35</v>
      </c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24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2:27" ht="16" x14ac:dyDescent="0.2">
      <c r="B20" s="63" t="s">
        <v>36</v>
      </c>
      <c r="C20" s="67">
        <f t="shared" ref="C20:N20" si="2">SUM(C17:C19)</f>
        <v>0</v>
      </c>
      <c r="D20" s="67">
        <f t="shared" si="2"/>
        <v>0</v>
      </c>
      <c r="E20" s="67">
        <f t="shared" si="2"/>
        <v>0</v>
      </c>
      <c r="F20" s="67">
        <f t="shared" si="2"/>
        <v>0</v>
      </c>
      <c r="G20" s="67">
        <f t="shared" si="2"/>
        <v>0</v>
      </c>
      <c r="H20" s="67">
        <f t="shared" si="2"/>
        <v>0</v>
      </c>
      <c r="I20" s="67">
        <f t="shared" si="2"/>
        <v>0</v>
      </c>
      <c r="J20" s="67">
        <f t="shared" si="2"/>
        <v>0</v>
      </c>
      <c r="K20" s="67">
        <f t="shared" si="2"/>
        <v>0</v>
      </c>
      <c r="L20" s="67">
        <f t="shared" si="2"/>
        <v>0</v>
      </c>
      <c r="M20" s="67">
        <f t="shared" si="2"/>
        <v>0</v>
      </c>
      <c r="N20" s="67">
        <f t="shared" si="2"/>
        <v>0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2:27" ht="16" x14ac:dyDescent="0.2">
      <c r="B21" s="35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2:27" ht="16" x14ac:dyDescent="0.2"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2:27" ht="16" x14ac:dyDescent="0.2">
      <c r="B23" s="32" t="s">
        <v>15</v>
      </c>
      <c r="C23" s="33"/>
      <c r="D23" s="33"/>
      <c r="E23" s="33"/>
      <c r="F23" s="33"/>
      <c r="G23" s="33"/>
      <c r="H23" s="34"/>
      <c r="I23" s="34"/>
      <c r="J23" s="34"/>
      <c r="K23" s="34"/>
      <c r="L23" s="34"/>
      <c r="M23" s="34"/>
      <c r="N23" s="34"/>
    </row>
    <row r="24" spans="2:27" ht="16" x14ac:dyDescent="0.2">
      <c r="B24" s="62" t="s">
        <v>14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2:27" ht="16" x14ac:dyDescent="0.2">
      <c r="B25" s="62" t="s">
        <v>31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2:27" ht="16" x14ac:dyDescent="0.2">
      <c r="B26" s="62" t="s">
        <v>13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2:27" ht="16" x14ac:dyDescent="0.2">
      <c r="B27" s="63" t="s">
        <v>12</v>
      </c>
      <c r="C27" s="64">
        <f t="shared" ref="C27:N27" si="3">SUM(C24:C26)</f>
        <v>0</v>
      </c>
      <c r="D27" s="64">
        <f t="shared" si="3"/>
        <v>0</v>
      </c>
      <c r="E27" s="64">
        <f t="shared" si="3"/>
        <v>0</v>
      </c>
      <c r="F27" s="64">
        <f t="shared" si="3"/>
        <v>0</v>
      </c>
      <c r="G27" s="64">
        <f t="shared" si="3"/>
        <v>0</v>
      </c>
      <c r="H27" s="64">
        <f t="shared" si="3"/>
        <v>0</v>
      </c>
      <c r="I27" s="64">
        <f t="shared" si="3"/>
        <v>0</v>
      </c>
      <c r="J27" s="64">
        <f t="shared" si="3"/>
        <v>0</v>
      </c>
      <c r="K27" s="64">
        <f t="shared" si="3"/>
        <v>0</v>
      </c>
      <c r="L27" s="64">
        <f t="shared" si="3"/>
        <v>0</v>
      </c>
      <c r="M27" s="64">
        <f t="shared" si="3"/>
        <v>0</v>
      </c>
      <c r="N27" s="64">
        <f t="shared" si="3"/>
        <v>0</v>
      </c>
    </row>
    <row r="28" spans="2:27" ht="16" x14ac:dyDescent="0.2">
      <c r="B28" s="63" t="s">
        <v>58</v>
      </c>
      <c r="C28" s="65">
        <f>C27+C20</f>
        <v>0</v>
      </c>
      <c r="D28" s="65">
        <f t="shared" ref="D28:N28" si="4">D27+D20</f>
        <v>0</v>
      </c>
      <c r="E28" s="65">
        <f t="shared" si="4"/>
        <v>0</v>
      </c>
      <c r="F28" s="65">
        <f t="shared" si="4"/>
        <v>0</v>
      </c>
      <c r="G28" s="65">
        <f t="shared" si="4"/>
        <v>0</v>
      </c>
      <c r="H28" s="65">
        <f t="shared" si="4"/>
        <v>0</v>
      </c>
      <c r="I28" s="65">
        <f t="shared" si="4"/>
        <v>0</v>
      </c>
      <c r="J28" s="65">
        <f t="shared" si="4"/>
        <v>0</v>
      </c>
      <c r="K28" s="65">
        <f t="shared" si="4"/>
        <v>0</v>
      </c>
      <c r="L28" s="65">
        <f t="shared" si="4"/>
        <v>0</v>
      </c>
      <c r="M28" s="65">
        <f t="shared" si="4"/>
        <v>0</v>
      </c>
      <c r="N28" s="65">
        <f t="shared" si="4"/>
        <v>0</v>
      </c>
    </row>
    <row r="29" spans="2:27" ht="16" x14ac:dyDescent="0.2"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2:27" ht="16" x14ac:dyDescent="0.2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2:27" ht="16" x14ac:dyDescent="0.2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2:27" ht="16" x14ac:dyDescent="0.2"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2:27" ht="22" x14ac:dyDescent="0.3">
      <c r="B33" s="31" t="s">
        <v>56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spans="2:27" ht="16" x14ac:dyDescent="0.2">
      <c r="B34" s="32" t="s">
        <v>11</v>
      </c>
      <c r="C34" s="33"/>
      <c r="D34" s="33"/>
      <c r="E34" s="33"/>
      <c r="F34" s="33"/>
      <c r="G34" s="33"/>
      <c r="H34" s="34"/>
      <c r="I34" s="34"/>
      <c r="J34" s="34"/>
      <c r="K34" s="34"/>
      <c r="L34" s="34"/>
      <c r="M34" s="34"/>
      <c r="N34" s="34"/>
    </row>
    <row r="35" spans="2:27" ht="16" x14ac:dyDescent="0.2">
      <c r="B35" s="80" t="s">
        <v>39</v>
      </c>
      <c r="C35" s="81"/>
      <c r="D35" s="81"/>
      <c r="E35" s="81"/>
      <c r="F35" s="81"/>
      <c r="G35" s="81"/>
      <c r="H35" s="82"/>
      <c r="I35" s="82"/>
      <c r="J35" s="82"/>
      <c r="K35" s="82"/>
      <c r="L35" s="82"/>
      <c r="M35" s="82"/>
      <c r="N35" s="83"/>
    </row>
    <row r="36" spans="2:27" ht="16" x14ac:dyDescent="0.2">
      <c r="B36" s="60" t="s">
        <v>55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2:27" ht="16" x14ac:dyDescent="0.2">
      <c r="B37" s="62" t="s">
        <v>80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2:27" ht="16" x14ac:dyDescent="0.2">
      <c r="B38" s="62" t="s">
        <v>76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2:27" ht="16" x14ac:dyDescent="0.2">
      <c r="B39" s="62" t="s">
        <v>77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2:27" ht="16" x14ac:dyDescent="0.2">
      <c r="B40" s="62" t="s">
        <v>40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2:27" ht="16" x14ac:dyDescent="0.2">
      <c r="B41" s="62" t="s">
        <v>6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2:27" ht="16" x14ac:dyDescent="0.2">
      <c r="B42" s="63" t="s">
        <v>5</v>
      </c>
      <c r="C42" s="64">
        <f t="shared" ref="C42:N42" si="5">SUM(C36:C41)</f>
        <v>0</v>
      </c>
      <c r="D42" s="64">
        <f t="shared" si="5"/>
        <v>0</v>
      </c>
      <c r="E42" s="64">
        <f t="shared" si="5"/>
        <v>0</v>
      </c>
      <c r="F42" s="64">
        <f t="shared" si="5"/>
        <v>0</v>
      </c>
      <c r="G42" s="64">
        <f t="shared" si="5"/>
        <v>0</v>
      </c>
      <c r="H42" s="64">
        <f t="shared" si="5"/>
        <v>0</v>
      </c>
      <c r="I42" s="64">
        <f t="shared" si="5"/>
        <v>0</v>
      </c>
      <c r="J42" s="64">
        <f t="shared" si="5"/>
        <v>0</v>
      </c>
      <c r="K42" s="64">
        <f t="shared" si="5"/>
        <v>0</v>
      </c>
      <c r="L42" s="64">
        <f t="shared" si="5"/>
        <v>0</v>
      </c>
      <c r="M42" s="64">
        <f t="shared" si="5"/>
        <v>0</v>
      </c>
      <c r="N42" s="64">
        <f t="shared" si="5"/>
        <v>0</v>
      </c>
    </row>
    <row r="43" spans="2:27" ht="16" x14ac:dyDescent="0.2">
      <c r="B43" s="35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</row>
    <row r="44" spans="2:27" ht="16" x14ac:dyDescent="0.2">
      <c r="B44" s="35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</row>
    <row r="45" spans="2:27" ht="16" x14ac:dyDescent="0.2">
      <c r="B45" s="80" t="s">
        <v>37</v>
      </c>
      <c r="C45" s="81"/>
      <c r="D45" s="81"/>
      <c r="E45" s="81"/>
      <c r="F45" s="81"/>
      <c r="G45" s="81"/>
      <c r="H45" s="82"/>
      <c r="I45" s="82"/>
      <c r="J45" s="82"/>
      <c r="K45" s="82"/>
      <c r="L45" s="82"/>
      <c r="M45" s="82"/>
      <c r="N45" s="83"/>
    </row>
    <row r="46" spans="2:27" ht="16" x14ac:dyDescent="0.2">
      <c r="B46" s="62" t="s">
        <v>10</v>
      </c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</row>
    <row r="47" spans="2:27" ht="16" x14ac:dyDescent="0.2">
      <c r="B47" s="62" t="s">
        <v>7</v>
      </c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</row>
    <row r="48" spans="2:27" ht="16" x14ac:dyDescent="0.2">
      <c r="B48" s="62" t="s">
        <v>9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</row>
    <row r="49" spans="2:14" ht="16" x14ac:dyDescent="0.2">
      <c r="B49" s="62" t="s">
        <v>78</v>
      </c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</row>
    <row r="50" spans="2:14" ht="16" x14ac:dyDescent="0.2">
      <c r="B50" s="62" t="s">
        <v>38</v>
      </c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</row>
    <row r="51" spans="2:14" ht="16" x14ac:dyDescent="0.2">
      <c r="B51" s="63" t="s">
        <v>8</v>
      </c>
      <c r="C51" s="64">
        <f t="shared" ref="C51:N51" si="6">SUM(C46:C50)</f>
        <v>0</v>
      </c>
      <c r="D51" s="64">
        <f t="shared" si="6"/>
        <v>0</v>
      </c>
      <c r="E51" s="64">
        <f t="shared" si="6"/>
        <v>0</v>
      </c>
      <c r="F51" s="64">
        <f t="shared" si="6"/>
        <v>0</v>
      </c>
      <c r="G51" s="64">
        <f t="shared" si="6"/>
        <v>0</v>
      </c>
      <c r="H51" s="64">
        <f t="shared" si="6"/>
        <v>0</v>
      </c>
      <c r="I51" s="64">
        <f t="shared" si="6"/>
        <v>0</v>
      </c>
      <c r="J51" s="64">
        <f t="shared" si="6"/>
        <v>0</v>
      </c>
      <c r="K51" s="64">
        <f t="shared" si="6"/>
        <v>0</v>
      </c>
      <c r="L51" s="64">
        <f t="shared" si="6"/>
        <v>0</v>
      </c>
      <c r="M51" s="64">
        <f t="shared" si="6"/>
        <v>0</v>
      </c>
      <c r="N51" s="64">
        <f t="shared" si="6"/>
        <v>0</v>
      </c>
    </row>
    <row r="52" spans="2:14" ht="16" x14ac:dyDescent="0.2">
      <c r="B52" s="63" t="s">
        <v>4</v>
      </c>
      <c r="C52" s="65">
        <f t="shared" ref="C52:N52" si="7">SUM(C42,C51)</f>
        <v>0</v>
      </c>
      <c r="D52" s="65">
        <f t="shared" si="7"/>
        <v>0</v>
      </c>
      <c r="E52" s="65">
        <f t="shared" si="7"/>
        <v>0</v>
      </c>
      <c r="F52" s="65">
        <f t="shared" si="7"/>
        <v>0</v>
      </c>
      <c r="G52" s="65">
        <f t="shared" si="7"/>
        <v>0</v>
      </c>
      <c r="H52" s="65">
        <f t="shared" si="7"/>
        <v>0</v>
      </c>
      <c r="I52" s="65">
        <f t="shared" si="7"/>
        <v>0</v>
      </c>
      <c r="J52" s="65">
        <f t="shared" si="7"/>
        <v>0</v>
      </c>
      <c r="K52" s="65">
        <f t="shared" si="7"/>
        <v>0</v>
      </c>
      <c r="L52" s="65">
        <f t="shared" si="7"/>
        <v>0</v>
      </c>
      <c r="M52" s="65">
        <f t="shared" si="7"/>
        <v>0</v>
      </c>
      <c r="N52" s="65">
        <f t="shared" si="7"/>
        <v>0</v>
      </c>
    </row>
    <row r="53" spans="2:14" ht="16" x14ac:dyDescent="0.2">
      <c r="B53" s="62" t="s">
        <v>3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</row>
    <row r="54" spans="2:14" ht="16" x14ac:dyDescent="0.2">
      <c r="B54" s="62" t="s">
        <v>2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</row>
    <row r="55" spans="2:14" ht="16" x14ac:dyDescent="0.2">
      <c r="B55" s="63" t="s">
        <v>57</v>
      </c>
      <c r="C55" s="65">
        <f>C52+SUM(C53:C54)</f>
        <v>0</v>
      </c>
      <c r="D55" s="65">
        <f t="shared" ref="D55:N55" si="8">D52+SUM(D53:D54)</f>
        <v>0</v>
      </c>
      <c r="E55" s="65">
        <f t="shared" si="8"/>
        <v>0</v>
      </c>
      <c r="F55" s="65">
        <f t="shared" si="8"/>
        <v>0</v>
      </c>
      <c r="G55" s="65">
        <f t="shared" si="8"/>
        <v>0</v>
      </c>
      <c r="H55" s="65">
        <f t="shared" si="8"/>
        <v>0</v>
      </c>
      <c r="I55" s="65">
        <f t="shared" si="8"/>
        <v>0</v>
      </c>
      <c r="J55" s="65">
        <f t="shared" si="8"/>
        <v>0</v>
      </c>
      <c r="K55" s="65">
        <f t="shared" si="8"/>
        <v>0</v>
      </c>
      <c r="L55" s="65">
        <f t="shared" si="8"/>
        <v>0</v>
      </c>
      <c r="M55" s="65">
        <f t="shared" si="8"/>
        <v>0</v>
      </c>
      <c r="N55" s="65">
        <f t="shared" si="8"/>
        <v>0</v>
      </c>
    </row>
    <row r="56" spans="2:14" ht="16" x14ac:dyDescent="0.2">
      <c r="B56" s="2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</row>
    <row r="57" spans="2:14" ht="16" x14ac:dyDescent="0.2">
      <c r="B57" s="63" t="s">
        <v>81</v>
      </c>
      <c r="C57" s="65">
        <f t="shared" ref="C57:N57" si="9">C28-C55</f>
        <v>0</v>
      </c>
      <c r="D57" s="65">
        <f t="shared" si="9"/>
        <v>0</v>
      </c>
      <c r="E57" s="65">
        <f t="shared" si="9"/>
        <v>0</v>
      </c>
      <c r="F57" s="65">
        <f t="shared" si="9"/>
        <v>0</v>
      </c>
      <c r="G57" s="65">
        <f t="shared" si="9"/>
        <v>0</v>
      </c>
      <c r="H57" s="65">
        <f t="shared" si="9"/>
        <v>0</v>
      </c>
      <c r="I57" s="65">
        <f t="shared" si="9"/>
        <v>0</v>
      </c>
      <c r="J57" s="65">
        <f t="shared" si="9"/>
        <v>0</v>
      </c>
      <c r="K57" s="65">
        <f t="shared" si="9"/>
        <v>0</v>
      </c>
      <c r="L57" s="65">
        <f t="shared" si="9"/>
        <v>0</v>
      </c>
      <c r="M57" s="65">
        <f t="shared" si="9"/>
        <v>0</v>
      </c>
      <c r="N57" s="65">
        <f t="shared" si="9"/>
        <v>0</v>
      </c>
    </row>
    <row r="58" spans="2:14" ht="16" x14ac:dyDescent="0.2">
      <c r="B58" s="3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</row>
    <row r="59" spans="2:14" ht="16" x14ac:dyDescent="0.2">
      <c r="B59" s="35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</row>
    <row r="60" spans="2:14" ht="16" x14ac:dyDescent="0.2"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</row>
    <row r="61" spans="2:14" ht="16" x14ac:dyDescent="0.2">
      <c r="B61" s="32" t="s">
        <v>1</v>
      </c>
      <c r="C61" s="33"/>
      <c r="D61" s="33"/>
      <c r="E61" s="33"/>
      <c r="F61" s="33"/>
      <c r="G61" s="33"/>
      <c r="H61" s="34"/>
      <c r="I61" s="34"/>
      <c r="J61" s="34"/>
      <c r="K61" s="34"/>
      <c r="L61" s="34"/>
      <c r="M61" s="34"/>
      <c r="N61" s="34"/>
    </row>
    <row r="62" spans="2:14" ht="16" x14ac:dyDescent="0.2">
      <c r="B62" s="62" t="s">
        <v>0</v>
      </c>
      <c r="C62" s="66">
        <f t="shared" ref="C62:N62" si="10">C12+C28-C55</f>
        <v>0</v>
      </c>
      <c r="D62" s="66">
        <f t="shared" si="10"/>
        <v>0</v>
      </c>
      <c r="E62" s="66">
        <f t="shared" si="10"/>
        <v>0</v>
      </c>
      <c r="F62" s="66">
        <f t="shared" si="10"/>
        <v>0</v>
      </c>
      <c r="G62" s="66">
        <f t="shared" si="10"/>
        <v>0</v>
      </c>
      <c r="H62" s="66">
        <f t="shared" si="10"/>
        <v>0</v>
      </c>
      <c r="I62" s="66">
        <f t="shared" si="10"/>
        <v>0</v>
      </c>
      <c r="J62" s="66">
        <f t="shared" si="10"/>
        <v>0</v>
      </c>
      <c r="K62" s="66">
        <f t="shared" si="10"/>
        <v>0</v>
      </c>
      <c r="L62" s="66">
        <f t="shared" si="10"/>
        <v>0</v>
      </c>
      <c r="M62" s="66">
        <f t="shared" si="10"/>
        <v>0</v>
      </c>
      <c r="N62" s="66">
        <f t="shared" si="10"/>
        <v>0</v>
      </c>
    </row>
    <row r="63" spans="2:14" ht="16" x14ac:dyDescent="0.2">
      <c r="B63" s="2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5" spans="3:3" ht="15.75" customHeight="1" x14ac:dyDescent="0.2">
      <c r="C65" s="30"/>
    </row>
  </sheetData>
  <conditionalFormatting sqref="C12:N13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62:N62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1">
    <dataValidation type="date" allowBlank="1" showInputMessage="1" showErrorMessage="1" sqref="C7" xr:uid="{F0D7E657-E70C-4F11-A436-3A7A8EE95873}">
      <formula1>43831</formula1>
      <formula2>47848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1054-9978-B64A-8B48-C7F940070B92}">
  <sheetPr codeName="Sheet7"/>
  <dimension ref="A1"/>
  <sheetViews>
    <sheetView workbookViewId="0">
      <selection sqref="A1:B1"/>
    </sheetView>
  </sheetViews>
  <sheetFormatPr baseColWidth="10" defaultColWidth="10.6640625" defaultRowHeight="14" x14ac:dyDescent="0.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BE5A-AC8F-45A4-915B-B1E0CD1402F4}">
  <sheetPr codeName="Sheet8"/>
  <dimension ref="B1:Z26"/>
  <sheetViews>
    <sheetView zoomScale="115" zoomScaleNormal="115" workbookViewId="0">
      <selection activeCell="Y3" sqref="Y3:Y14"/>
    </sheetView>
  </sheetViews>
  <sheetFormatPr baseColWidth="10" defaultColWidth="8.83203125" defaultRowHeight="14" x14ac:dyDescent="0.15"/>
  <cols>
    <col min="2" max="2" width="12.83203125" customWidth="1"/>
    <col min="4" max="4" width="3.33203125" customWidth="1"/>
    <col min="5" max="5" width="11.83203125" customWidth="1"/>
    <col min="6" max="6" width="13.1640625" customWidth="1"/>
    <col min="9" max="10" width="9.33203125" customWidth="1"/>
    <col min="12" max="12" width="19.6640625" bestFit="1" customWidth="1"/>
    <col min="14" max="14" width="19.6640625" customWidth="1"/>
    <col min="15" max="15" width="21.6640625" bestFit="1" customWidth="1"/>
    <col min="16" max="16" width="24.6640625" bestFit="1" customWidth="1"/>
    <col min="17" max="17" width="15.1640625" customWidth="1"/>
    <col min="18" max="18" width="15.5" customWidth="1"/>
    <col min="19" max="19" width="20.5" customWidth="1"/>
    <col min="22" max="23" width="11.1640625" bestFit="1" customWidth="1"/>
    <col min="24" max="24" width="10.5" customWidth="1"/>
    <col min="25" max="25" width="9.83203125" bestFit="1" customWidth="1"/>
    <col min="26" max="26" width="10.1640625" bestFit="1" customWidth="1"/>
  </cols>
  <sheetData>
    <row r="1" spans="2:26" x14ac:dyDescent="0.15">
      <c r="E1" t="s">
        <v>44</v>
      </c>
      <c r="R1" t="s">
        <v>51</v>
      </c>
      <c r="V1" t="s">
        <v>68</v>
      </c>
      <c r="W1" t="s">
        <v>60</v>
      </c>
      <c r="Z1" t="s">
        <v>99</v>
      </c>
    </row>
    <row r="2" spans="2:26" x14ac:dyDescent="0.15">
      <c r="B2" s="1" t="s">
        <v>30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67</v>
      </c>
      <c r="L2" s="1" t="s">
        <v>50</v>
      </c>
      <c r="N2" s="1" t="s">
        <v>61</v>
      </c>
      <c r="O2" s="1" t="s">
        <v>63</v>
      </c>
      <c r="P2" s="1" t="s">
        <v>64</v>
      </c>
      <c r="Q2" s="1" t="s">
        <v>62</v>
      </c>
      <c r="R2" s="1" t="s">
        <v>52</v>
      </c>
      <c r="S2" s="1" t="s">
        <v>53</v>
      </c>
      <c r="U2" t="s">
        <v>59</v>
      </c>
      <c r="V2" s="3">
        <f>'Cash Flow Management'!$C$11</f>
        <v>0</v>
      </c>
      <c r="W2" s="3">
        <f>'Funding Scenario'!$C$17</f>
        <v>0</v>
      </c>
      <c r="Y2" t="s">
        <v>59</v>
      </c>
      <c r="Z2" s="3">
        <f>'Weekly Cash Flow Template'!$C$8</f>
        <v>0</v>
      </c>
    </row>
    <row r="3" spans="2:26" x14ac:dyDescent="0.15">
      <c r="B3" t="s">
        <v>28</v>
      </c>
      <c r="D3">
        <v>0</v>
      </c>
      <c r="E3" t="str">
        <f>'Cash Flow Management'!$C$10</f>
        <v>January</v>
      </c>
      <c r="F3">
        <f>IF('Funding Scenario'!$C$10=Calculations!$E3, 0, "")</f>
        <v>0</v>
      </c>
      <c r="G3" t="str">
        <f>IF(D3-MATCH(0,$F$3:$F$14, 0)+1 &gt; 0, D3-MATCH(0,$F$3:$F$14, 0)+1, "")</f>
        <v/>
      </c>
      <c r="H3" t="str">
        <f>IF(ISNUMBER(G3), IF(MOD(G3, 'Funding Scenario'!$C$9)=0, 1, ""), "")</f>
        <v/>
      </c>
      <c r="I3" s="2" cm="1">
        <f t="array" ref="I3">IF(ISERROR(_xlfn.IFS($F3=0, 'Funding Scenario'!$C$8, Calculations!$H3=1, 'Funding Scenario'!$C$8)), 0, _xlfn.IFS($F3=0, 'Funding Scenario'!$C$8, Calculations!$H3=1, 'Funding Scenario'!$C$8))</f>
        <v>0</v>
      </c>
      <c r="J3" s="2" cm="1">
        <f t="array" ref="J3">IF(ISERROR(_xlfn.IFS($F3=0, 'Funding Scenario'!$C$12, Calculations!$H3=1, 'Funding Scenario'!$C$12)), 0, _xlfn.IFS($F3=0, 'Funding Scenario'!$C$12, Calculations!$H3=1, 'Funding Scenario'!$C$12))</f>
        <v>0</v>
      </c>
      <c r="L3">
        <v>1</v>
      </c>
      <c r="N3" s="2">
        <v>0</v>
      </c>
      <c r="O3" s="2">
        <f>J3+N3</f>
        <v>0</v>
      </c>
      <c r="P3" s="2">
        <f>IF(AND(O3&gt;0, O3&gt;S3), O3-S3, IF(AND(O3&gt;0,O3&lt;=S3), 0, 0))</f>
        <v>0</v>
      </c>
      <c r="Q3" s="2">
        <f>O3-P3</f>
        <v>0</v>
      </c>
      <c r="R3" s="2" cm="1">
        <f t="array" ref="R3">INDEX('Funding Scenario'!$C$34:$N$34, 0, MATCH(Calculations!$E3, 'Funding Scenario'!$C$16:$N$16, 0))</f>
        <v>0</v>
      </c>
      <c r="S3" s="2">
        <f>R3*'Funding Scenario'!$C$13</f>
        <v>0</v>
      </c>
      <c r="U3" t="str">
        <f t="shared" ref="U3:U14" si="0">LEFT(E3,3)</f>
        <v>Jan</v>
      </c>
      <c r="V3" s="3">
        <f>'Cash Flow Management'!$C$63</f>
        <v>0</v>
      </c>
      <c r="W3" s="3">
        <f>'Funding Scenario'!$C$67</f>
        <v>0</v>
      </c>
      <c r="Y3" s="4">
        <f>'Weekly Cash Flow Template'!$C$10</f>
        <v>0</v>
      </c>
      <c r="Z3" s="3">
        <f>'Weekly Cash Flow Template'!$C$62</f>
        <v>0</v>
      </c>
    </row>
    <row r="4" spans="2:26" x14ac:dyDescent="0.15">
      <c r="B4" t="s">
        <v>27</v>
      </c>
      <c r="D4">
        <v>1</v>
      </c>
      <c r="E4" t="str">
        <f ca="1">OFFSET('Cash Flow Management'!$C$10, 0, Calculations!$D4)</f>
        <v>February</v>
      </c>
      <c r="F4" t="str">
        <f ca="1">IF('Funding Scenario'!$C$10=Calculations!$E4, 0, "")</f>
        <v/>
      </c>
      <c r="G4">
        <f t="shared" ref="G4:G14" si="1">IF(D4-MATCH(0,$F$3:$F$14, 0)+1 &gt; 0, D4-MATCH(0,$F$3:$F$14, 0)+1, "")</f>
        <v>1</v>
      </c>
      <c r="H4" t="str">
        <f>IF(ISNUMBER(G4), IF(MOD(G4, 'Funding Scenario'!$C$9)=0, 1, ""), "")</f>
        <v/>
      </c>
      <c r="I4" s="2" cm="1">
        <f t="array" aca="1" ref="I4" ca="1">IF(ISERROR(_xlfn.IFS($F4=0, 'Funding Scenario'!$C$8, Calculations!$H4=1, 'Funding Scenario'!$C$8)), 0, _xlfn.IFS($F4=0, 'Funding Scenario'!$C$8, Calculations!$H4=1, 'Funding Scenario'!$C$8))</f>
        <v>0</v>
      </c>
      <c r="J4" s="2" cm="1">
        <f t="array" aca="1" ref="J4" ca="1">IF(ISERROR(_xlfn.IFS($F4=0, 'Funding Scenario'!$C$12, Calculations!$H4=1, 'Funding Scenario'!$C$12)), 0, _xlfn.IFS($F4=0, 'Funding Scenario'!$C$12, Calculations!$H4=1, 'Funding Scenario'!$C$12))</f>
        <v>0</v>
      </c>
      <c r="L4">
        <v>2</v>
      </c>
      <c r="N4" s="2">
        <f>P3</f>
        <v>0</v>
      </c>
      <c r="O4" s="2">
        <f t="shared" ref="O4:O14" ca="1" si="2">J4+N4</f>
        <v>0</v>
      </c>
      <c r="P4" s="2">
        <f t="shared" ref="P4:P14" ca="1" si="3">IF(AND(O4&gt;0, O4&gt;S4), O4-S4, IF(AND(O4&gt;0,O4&lt;=S4), 0, 0))</f>
        <v>0</v>
      </c>
      <c r="Q4" s="2">
        <f t="shared" ref="Q4:Q14" ca="1" si="4">O4-P4</f>
        <v>0</v>
      </c>
      <c r="R4" s="2" cm="1">
        <f t="array" aca="1" ref="R4" ca="1">INDEX('Funding Scenario'!$C$34:$N$34, 0, MATCH(Calculations!$E4, 'Funding Scenario'!$C$16:$N$16, 0))</f>
        <v>0</v>
      </c>
      <c r="S4" s="2">
        <f ca="1">R4*'Funding Scenario'!$C$13</f>
        <v>0</v>
      </c>
      <c r="U4" t="str">
        <f t="shared" ca="1" si="0"/>
        <v>Feb</v>
      </c>
      <c r="V4" s="3">
        <f>'Cash Flow Management'!$D$63</f>
        <v>0</v>
      </c>
      <c r="W4" s="3">
        <f ca="1">'Funding Scenario'!$D$67</f>
        <v>0</v>
      </c>
      <c r="Y4" s="4">
        <f>'Weekly Cash Flow Template'!$D$10</f>
        <v>7</v>
      </c>
      <c r="Z4" s="3">
        <f>'Weekly Cash Flow Template'!$D$62</f>
        <v>0</v>
      </c>
    </row>
    <row r="5" spans="2:26" x14ac:dyDescent="0.15">
      <c r="B5" t="s">
        <v>26</v>
      </c>
      <c r="D5">
        <v>2</v>
      </c>
      <c r="E5" t="str">
        <f ca="1">OFFSET('Cash Flow Management'!$C$10, 0, Calculations!$D5)</f>
        <v>March</v>
      </c>
      <c r="F5" t="str">
        <f ca="1">IF('Funding Scenario'!$C$10=Calculations!$E5, 0, "")</f>
        <v/>
      </c>
      <c r="G5">
        <f t="shared" si="1"/>
        <v>2</v>
      </c>
      <c r="H5" t="str">
        <f>IF(ISNUMBER(G5), IF(MOD(G5, 'Funding Scenario'!$C$9)=0, 1, ""), "")</f>
        <v/>
      </c>
      <c r="I5" s="2" cm="1">
        <f t="array" aca="1" ref="I5" ca="1">IF(ISERROR(_xlfn.IFS($F5=0, 'Funding Scenario'!$C$8, Calculations!$H5=1, 'Funding Scenario'!$C$8)), 0, _xlfn.IFS($F5=0, 'Funding Scenario'!$C$8, Calculations!$H5=1, 'Funding Scenario'!$C$8))</f>
        <v>0</v>
      </c>
      <c r="J5" s="2" cm="1">
        <f t="array" aca="1" ref="J5" ca="1">IF(ISERROR(_xlfn.IFS($F5=0, 'Funding Scenario'!$C$12, Calculations!$H5=1, 'Funding Scenario'!$C$12)), 0, _xlfn.IFS($F5=0, 'Funding Scenario'!$C$12, Calculations!$H5=1, 'Funding Scenario'!$C$12))</f>
        <v>0</v>
      </c>
      <c r="L5">
        <v>3</v>
      </c>
      <c r="N5" s="2">
        <f t="shared" ref="N5:N14" ca="1" si="5">P4</f>
        <v>0</v>
      </c>
      <c r="O5" s="2">
        <f t="shared" ca="1" si="2"/>
        <v>0</v>
      </c>
      <c r="P5" s="2">
        <f t="shared" ca="1" si="3"/>
        <v>0</v>
      </c>
      <c r="Q5" s="2">
        <f t="shared" ca="1" si="4"/>
        <v>0</v>
      </c>
      <c r="R5" s="2" cm="1">
        <f t="array" aca="1" ref="R5" ca="1">INDEX('Funding Scenario'!$C$34:$N$34, 0, MATCH(Calculations!$E5, 'Funding Scenario'!$C$16:$N$16, 0))</f>
        <v>0</v>
      </c>
      <c r="S5" s="2">
        <f ca="1">R5*'Funding Scenario'!$C$13</f>
        <v>0</v>
      </c>
      <c r="U5" t="str">
        <f t="shared" ca="1" si="0"/>
        <v>Mar</v>
      </c>
      <c r="V5" s="3">
        <f>'Cash Flow Management'!$E$63</f>
        <v>0</v>
      </c>
      <c r="W5" s="3">
        <f ca="1">'Funding Scenario'!$E$67</f>
        <v>0</v>
      </c>
      <c r="Y5" s="4">
        <f>'Weekly Cash Flow Template'!$E$10</f>
        <v>14</v>
      </c>
      <c r="Z5" s="3">
        <f>'Weekly Cash Flow Template'!$E$62</f>
        <v>0</v>
      </c>
    </row>
    <row r="6" spans="2:26" x14ac:dyDescent="0.15">
      <c r="B6" t="s">
        <v>25</v>
      </c>
      <c r="D6">
        <v>3</v>
      </c>
      <c r="E6" t="str">
        <f ca="1">OFFSET('Cash Flow Management'!$C$10, 0, Calculations!$D6)</f>
        <v>April</v>
      </c>
      <c r="F6" t="str">
        <f ca="1">IF('Funding Scenario'!$C$10=Calculations!$E6, 0, "")</f>
        <v/>
      </c>
      <c r="G6">
        <f t="shared" si="1"/>
        <v>3</v>
      </c>
      <c r="H6" t="str">
        <f>IF(ISNUMBER(G6), IF(MOD(G6, 'Funding Scenario'!$C$9)=0, 1, ""), "")</f>
        <v/>
      </c>
      <c r="I6" s="2" cm="1">
        <f t="array" aca="1" ref="I6" ca="1">IF(ISERROR(_xlfn.IFS($F6=0, 'Funding Scenario'!$C$8, Calculations!$H6=1, 'Funding Scenario'!$C$8)), 0, _xlfn.IFS($F6=0, 'Funding Scenario'!$C$8, Calculations!$H6=1, 'Funding Scenario'!$C$8))</f>
        <v>0</v>
      </c>
      <c r="J6" s="2" cm="1">
        <f t="array" aca="1" ref="J6" ca="1">IF(ISERROR(_xlfn.IFS($F6=0, 'Funding Scenario'!$C$12, Calculations!$H6=1, 'Funding Scenario'!$C$12)), 0, _xlfn.IFS($F6=0, 'Funding Scenario'!$C$12, Calculations!$H6=1, 'Funding Scenario'!$C$12))</f>
        <v>0</v>
      </c>
      <c r="L6">
        <v>4</v>
      </c>
      <c r="N6" s="2">
        <f t="shared" ca="1" si="5"/>
        <v>0</v>
      </c>
      <c r="O6" s="2">
        <f t="shared" ca="1" si="2"/>
        <v>0</v>
      </c>
      <c r="P6" s="2">
        <f t="shared" ca="1" si="3"/>
        <v>0</v>
      </c>
      <c r="Q6" s="2">
        <f t="shared" ca="1" si="4"/>
        <v>0</v>
      </c>
      <c r="R6" s="2" cm="1">
        <f t="array" aca="1" ref="R6" ca="1">INDEX('Funding Scenario'!$C$34:$N$34, 0, MATCH(Calculations!$E6, 'Funding Scenario'!$C$16:$N$16, 0))</f>
        <v>0</v>
      </c>
      <c r="S6" s="2">
        <f ca="1">R6*'Funding Scenario'!$C$13</f>
        <v>0</v>
      </c>
      <c r="U6" t="str">
        <f t="shared" ca="1" si="0"/>
        <v>Apr</v>
      </c>
      <c r="V6" s="3">
        <f>'Cash Flow Management'!$F$63</f>
        <v>0</v>
      </c>
      <c r="W6" s="3">
        <f ca="1">'Funding Scenario'!$F$67</f>
        <v>0</v>
      </c>
      <c r="Y6" s="4">
        <f>'Weekly Cash Flow Template'!$F$10</f>
        <v>21</v>
      </c>
      <c r="Z6" s="3">
        <f>'Weekly Cash Flow Template'!$F$62</f>
        <v>0</v>
      </c>
    </row>
    <row r="7" spans="2:26" x14ac:dyDescent="0.15">
      <c r="B7" t="s">
        <v>24</v>
      </c>
      <c r="D7">
        <v>4</v>
      </c>
      <c r="E7" t="str">
        <f ca="1">OFFSET('Cash Flow Management'!$C$10, 0, Calculations!$D7)</f>
        <v>May</v>
      </c>
      <c r="F7" t="str">
        <f ca="1">IF('Funding Scenario'!$C$10=Calculations!$E7, 0, "")</f>
        <v/>
      </c>
      <c r="G7">
        <f t="shared" si="1"/>
        <v>4</v>
      </c>
      <c r="H7" t="str">
        <f>IF(ISNUMBER(G7), IF(MOD(G7, 'Funding Scenario'!$C$9)=0, 1, ""), "")</f>
        <v/>
      </c>
      <c r="I7" s="2" cm="1">
        <f t="array" aca="1" ref="I7" ca="1">IF(ISERROR(_xlfn.IFS($F7=0, 'Funding Scenario'!$C$8, Calculations!$H7=1, 'Funding Scenario'!$C$8)), 0, _xlfn.IFS($F7=0, 'Funding Scenario'!$C$8, Calculations!$H7=1, 'Funding Scenario'!$C$8))</f>
        <v>0</v>
      </c>
      <c r="J7" s="2" cm="1">
        <f t="array" aca="1" ref="J7" ca="1">IF(ISERROR(_xlfn.IFS($F7=0, 'Funding Scenario'!$C$12, Calculations!$H7=1, 'Funding Scenario'!$C$12)), 0, _xlfn.IFS($F7=0, 'Funding Scenario'!$C$12, Calculations!$H7=1, 'Funding Scenario'!$C$12))</f>
        <v>0</v>
      </c>
      <c r="L7">
        <v>5</v>
      </c>
      <c r="N7" s="2">
        <f t="shared" ca="1" si="5"/>
        <v>0</v>
      </c>
      <c r="O7" s="2">
        <f t="shared" ca="1" si="2"/>
        <v>0</v>
      </c>
      <c r="P7" s="2">
        <f t="shared" ca="1" si="3"/>
        <v>0</v>
      </c>
      <c r="Q7" s="2">
        <f t="shared" ca="1" si="4"/>
        <v>0</v>
      </c>
      <c r="R7" s="2" cm="1">
        <f t="array" aca="1" ref="R7" ca="1">INDEX('Funding Scenario'!$C$34:$N$34, 0, MATCH(Calculations!$E7, 'Funding Scenario'!$C$16:$N$16, 0))</f>
        <v>0</v>
      </c>
      <c r="S7" s="2">
        <f ca="1">R7*'Funding Scenario'!$C$13</f>
        <v>0</v>
      </c>
      <c r="U7" t="str">
        <f t="shared" ca="1" si="0"/>
        <v>May</v>
      </c>
      <c r="V7" s="3">
        <f>'Cash Flow Management'!$G$63</f>
        <v>0</v>
      </c>
      <c r="W7" s="3">
        <f ca="1">'Funding Scenario'!$G$67</f>
        <v>0</v>
      </c>
      <c r="Y7" s="4">
        <f>'Weekly Cash Flow Template'!$G$10</f>
        <v>28</v>
      </c>
      <c r="Z7" s="3">
        <f>'Weekly Cash Flow Template'!$G$62</f>
        <v>0</v>
      </c>
    </row>
    <row r="8" spans="2:26" x14ac:dyDescent="0.15">
      <c r="B8" t="s">
        <v>23</v>
      </c>
      <c r="D8">
        <v>5</v>
      </c>
      <c r="E8" t="str">
        <f ca="1">OFFSET('Cash Flow Management'!$C$10, 0, Calculations!$D8)</f>
        <v>June</v>
      </c>
      <c r="F8" t="str">
        <f ca="1">IF('Funding Scenario'!$C$10=Calculations!$E8, 0, "")</f>
        <v/>
      </c>
      <c r="G8">
        <f t="shared" si="1"/>
        <v>5</v>
      </c>
      <c r="H8" t="str">
        <f>IF(ISNUMBER(G8), IF(MOD(G8, 'Funding Scenario'!$C$9)=0, 1, ""), "")</f>
        <v/>
      </c>
      <c r="I8" s="2" cm="1">
        <f t="array" aca="1" ref="I8" ca="1">IF(ISERROR(_xlfn.IFS($F8=0, 'Funding Scenario'!$C$8, Calculations!$H8=1, 'Funding Scenario'!$C$8)), 0, _xlfn.IFS($F8=0, 'Funding Scenario'!$C$8, Calculations!$H8=1, 'Funding Scenario'!$C$8))</f>
        <v>0</v>
      </c>
      <c r="J8" s="2" cm="1">
        <f t="array" aca="1" ref="J8" ca="1">IF(ISERROR(_xlfn.IFS($F8=0, 'Funding Scenario'!$C$12, Calculations!$H8=1, 'Funding Scenario'!$C$12)), 0, _xlfn.IFS($F8=0, 'Funding Scenario'!$C$12, Calculations!$H8=1, 'Funding Scenario'!$C$12))</f>
        <v>0</v>
      </c>
      <c r="L8">
        <v>6</v>
      </c>
      <c r="N8" s="2">
        <f t="shared" ca="1" si="5"/>
        <v>0</v>
      </c>
      <c r="O8" s="2">
        <f t="shared" ca="1" si="2"/>
        <v>0</v>
      </c>
      <c r="P8" s="2">
        <f t="shared" ca="1" si="3"/>
        <v>0</v>
      </c>
      <c r="Q8" s="2">
        <f t="shared" ca="1" si="4"/>
        <v>0</v>
      </c>
      <c r="R8" s="2" cm="1">
        <f t="array" aca="1" ref="R8" ca="1">INDEX('Funding Scenario'!$C$34:$N$34, 0, MATCH(Calculations!$E8, 'Funding Scenario'!$C$16:$N$16, 0))</f>
        <v>0</v>
      </c>
      <c r="S8" s="2">
        <f ca="1">R8*'Funding Scenario'!$C$13</f>
        <v>0</v>
      </c>
      <c r="U8" t="str">
        <f t="shared" ca="1" si="0"/>
        <v>Jun</v>
      </c>
      <c r="V8" s="3">
        <f>'Cash Flow Management'!$H$63</f>
        <v>0</v>
      </c>
      <c r="W8" s="3">
        <f ca="1">'Funding Scenario'!$H$67</f>
        <v>0</v>
      </c>
      <c r="Y8" s="4">
        <f>'Weekly Cash Flow Template'!$H$10</f>
        <v>35</v>
      </c>
      <c r="Z8" s="3">
        <f>'Weekly Cash Flow Template'!$H$62</f>
        <v>0</v>
      </c>
    </row>
    <row r="9" spans="2:26" x14ac:dyDescent="0.15">
      <c r="B9" t="s">
        <v>22</v>
      </c>
      <c r="D9">
        <v>6</v>
      </c>
      <c r="E9" t="str">
        <f ca="1">OFFSET('Cash Flow Management'!$C$10, 0, Calculations!$D9)</f>
        <v>July</v>
      </c>
      <c r="F9" t="str">
        <f ca="1">IF('Funding Scenario'!$C$10=Calculations!$E9, 0, "")</f>
        <v/>
      </c>
      <c r="G9">
        <f t="shared" si="1"/>
        <v>6</v>
      </c>
      <c r="H9" t="str">
        <f>IF(ISNUMBER(G9), IF(MOD(G9, 'Funding Scenario'!$C$9)=0, 1, ""), "")</f>
        <v/>
      </c>
      <c r="I9" s="2" cm="1">
        <f t="array" aca="1" ref="I9" ca="1">IF(ISERROR(_xlfn.IFS($F9=0, 'Funding Scenario'!$C$8, Calculations!$H9=1, 'Funding Scenario'!$C$8)), 0, _xlfn.IFS($F9=0, 'Funding Scenario'!$C$8, Calculations!$H9=1, 'Funding Scenario'!$C$8))</f>
        <v>0</v>
      </c>
      <c r="J9" s="2" cm="1">
        <f t="array" aca="1" ref="J9" ca="1">IF(ISERROR(_xlfn.IFS($F9=0, 'Funding Scenario'!$C$12, Calculations!$H9=1, 'Funding Scenario'!$C$12)), 0, _xlfn.IFS($F9=0, 'Funding Scenario'!$C$12, Calculations!$H9=1, 'Funding Scenario'!$C$12))</f>
        <v>0</v>
      </c>
      <c r="L9">
        <v>7</v>
      </c>
      <c r="N9" s="2">
        <f t="shared" ca="1" si="5"/>
        <v>0</v>
      </c>
      <c r="O9" s="2">
        <f t="shared" ca="1" si="2"/>
        <v>0</v>
      </c>
      <c r="P9" s="2">
        <f t="shared" ca="1" si="3"/>
        <v>0</v>
      </c>
      <c r="Q9" s="2">
        <f t="shared" ca="1" si="4"/>
        <v>0</v>
      </c>
      <c r="R9" s="2" cm="1">
        <f t="array" aca="1" ref="R9" ca="1">INDEX('Funding Scenario'!$C$34:$N$34, 0, MATCH(Calculations!$E9, 'Funding Scenario'!$C$16:$N$16, 0))</f>
        <v>0</v>
      </c>
      <c r="S9" s="2">
        <f ca="1">R9*'Funding Scenario'!$C$13</f>
        <v>0</v>
      </c>
      <c r="U9" t="str">
        <f t="shared" ca="1" si="0"/>
        <v>Jul</v>
      </c>
      <c r="V9" s="3">
        <f>'Cash Flow Management'!$I$63</f>
        <v>0</v>
      </c>
      <c r="W9" s="3">
        <f ca="1">'Funding Scenario'!$I$67</f>
        <v>0</v>
      </c>
      <c r="Y9" s="4">
        <f>'Weekly Cash Flow Template'!$I$10</f>
        <v>42</v>
      </c>
      <c r="Z9" s="3">
        <f>'Weekly Cash Flow Template'!$I$62</f>
        <v>0</v>
      </c>
    </row>
    <row r="10" spans="2:26" x14ac:dyDescent="0.15">
      <c r="B10" t="s">
        <v>21</v>
      </c>
      <c r="D10">
        <v>7</v>
      </c>
      <c r="E10" t="str">
        <f ca="1">OFFSET('Cash Flow Management'!$C$10, 0, Calculations!$D10)</f>
        <v>August</v>
      </c>
      <c r="F10" t="str">
        <f ca="1">IF('Funding Scenario'!$C$10=Calculations!$E10, 0, "")</f>
        <v/>
      </c>
      <c r="G10">
        <f t="shared" si="1"/>
        <v>7</v>
      </c>
      <c r="H10" t="str">
        <f>IF(ISNUMBER(G10), IF(MOD(G10, 'Funding Scenario'!$C$9)=0, 1, ""), "")</f>
        <v/>
      </c>
      <c r="I10" s="2" cm="1">
        <f t="array" aca="1" ref="I10" ca="1">IF(ISERROR(_xlfn.IFS($F10=0, 'Funding Scenario'!$C$8, Calculations!$H10=1, 'Funding Scenario'!$C$8)), 0, _xlfn.IFS($F10=0, 'Funding Scenario'!$C$8, Calculations!$H10=1, 'Funding Scenario'!$C$8))</f>
        <v>0</v>
      </c>
      <c r="J10" s="2" cm="1">
        <f t="array" aca="1" ref="J10" ca="1">IF(ISERROR(_xlfn.IFS($F10=0, 'Funding Scenario'!$C$12, Calculations!$H10=1, 'Funding Scenario'!$C$12)), 0, _xlfn.IFS($F10=0, 'Funding Scenario'!$C$12, Calculations!$H10=1, 'Funding Scenario'!$C$12))</f>
        <v>0</v>
      </c>
      <c r="L10">
        <v>8</v>
      </c>
      <c r="N10" s="2">
        <f t="shared" ca="1" si="5"/>
        <v>0</v>
      </c>
      <c r="O10" s="2">
        <f t="shared" ca="1" si="2"/>
        <v>0</v>
      </c>
      <c r="P10" s="2">
        <f t="shared" ca="1" si="3"/>
        <v>0</v>
      </c>
      <c r="Q10" s="2">
        <f t="shared" ca="1" si="4"/>
        <v>0</v>
      </c>
      <c r="R10" s="2" cm="1">
        <f t="array" aca="1" ref="R10" ca="1">INDEX('Funding Scenario'!$C$34:$N$34, 0, MATCH(Calculations!$E10, 'Funding Scenario'!$C$16:$N$16, 0))</f>
        <v>0</v>
      </c>
      <c r="S10" s="2">
        <f ca="1">R10*'Funding Scenario'!$C$13</f>
        <v>0</v>
      </c>
      <c r="U10" t="str">
        <f t="shared" ca="1" si="0"/>
        <v>Aug</v>
      </c>
      <c r="V10" s="3">
        <f>'Cash Flow Management'!$J$63</f>
        <v>0</v>
      </c>
      <c r="W10" s="3">
        <f ca="1">'Funding Scenario'!$J$67</f>
        <v>0</v>
      </c>
      <c r="Y10" s="4">
        <f>'Weekly Cash Flow Template'!$J$10</f>
        <v>49</v>
      </c>
      <c r="Z10" s="3">
        <f>'Weekly Cash Flow Template'!$J$62</f>
        <v>0</v>
      </c>
    </row>
    <row r="11" spans="2:26" x14ac:dyDescent="0.15">
      <c r="B11" t="s">
        <v>20</v>
      </c>
      <c r="D11">
        <v>8</v>
      </c>
      <c r="E11" t="str">
        <f ca="1">OFFSET('Cash Flow Management'!$C$10, 0, Calculations!$D11)</f>
        <v>September</v>
      </c>
      <c r="F11" t="str">
        <f ca="1">IF('Funding Scenario'!$C$10=Calculations!$E11, 0, "")</f>
        <v/>
      </c>
      <c r="G11">
        <f t="shared" si="1"/>
        <v>8</v>
      </c>
      <c r="H11" t="str">
        <f>IF(ISNUMBER(G11), IF(MOD(G11, 'Funding Scenario'!$C$9)=0, 1, ""), "")</f>
        <v/>
      </c>
      <c r="I11" s="2" cm="1">
        <f t="array" aca="1" ref="I11" ca="1">IF(ISERROR(_xlfn.IFS($F11=0, 'Funding Scenario'!$C$8, Calculations!$H11=1, 'Funding Scenario'!$C$8)), 0, _xlfn.IFS($F11=0, 'Funding Scenario'!$C$8, Calculations!$H11=1, 'Funding Scenario'!$C$8))</f>
        <v>0</v>
      </c>
      <c r="J11" s="2" cm="1">
        <f t="array" aca="1" ref="J11" ca="1">IF(ISERROR(_xlfn.IFS($F11=0, 'Funding Scenario'!$C$12, Calculations!$H11=1, 'Funding Scenario'!$C$12)), 0, _xlfn.IFS($F11=0, 'Funding Scenario'!$C$12, Calculations!$H11=1, 'Funding Scenario'!$C$12))</f>
        <v>0</v>
      </c>
      <c r="L11">
        <v>9</v>
      </c>
      <c r="N11" s="2">
        <f t="shared" ca="1" si="5"/>
        <v>0</v>
      </c>
      <c r="O11" s="2">
        <f t="shared" ca="1" si="2"/>
        <v>0</v>
      </c>
      <c r="P11" s="2">
        <f t="shared" ca="1" si="3"/>
        <v>0</v>
      </c>
      <c r="Q11" s="2">
        <f t="shared" ca="1" si="4"/>
        <v>0</v>
      </c>
      <c r="R11" s="2" cm="1">
        <f t="array" aca="1" ref="R11" ca="1">INDEX('Funding Scenario'!$C$34:$N$34, 0, MATCH(Calculations!$E11, 'Funding Scenario'!$C$16:$N$16, 0))</f>
        <v>0</v>
      </c>
      <c r="S11" s="2">
        <f ca="1">R11*'Funding Scenario'!$C$13</f>
        <v>0</v>
      </c>
      <c r="U11" t="str">
        <f t="shared" ca="1" si="0"/>
        <v>Sep</v>
      </c>
      <c r="V11" s="3">
        <f>'Cash Flow Management'!$K$63</f>
        <v>0</v>
      </c>
      <c r="W11" s="3">
        <f ca="1">'Funding Scenario'!$K$67</f>
        <v>0</v>
      </c>
      <c r="Y11" s="4">
        <f>'Weekly Cash Flow Template'!$K$10</f>
        <v>56</v>
      </c>
      <c r="Z11" s="3">
        <f>'Weekly Cash Flow Template'!$K$62</f>
        <v>0</v>
      </c>
    </row>
    <row r="12" spans="2:26" x14ac:dyDescent="0.15">
      <c r="B12" t="s">
        <v>19</v>
      </c>
      <c r="D12">
        <v>9</v>
      </c>
      <c r="E12" t="str">
        <f ca="1">OFFSET('Cash Flow Management'!$C$10, 0, Calculations!$D12)</f>
        <v>October</v>
      </c>
      <c r="F12" t="str">
        <f ca="1">IF('Funding Scenario'!$C$10=Calculations!$E12, 0, "")</f>
        <v/>
      </c>
      <c r="G12">
        <f t="shared" si="1"/>
        <v>9</v>
      </c>
      <c r="H12" t="str">
        <f>IF(ISNUMBER(G12), IF(MOD(G12, 'Funding Scenario'!$C$9)=0, 1, ""), "")</f>
        <v/>
      </c>
      <c r="I12" s="2" cm="1">
        <f t="array" aca="1" ref="I12" ca="1">IF(ISERROR(_xlfn.IFS($F12=0, 'Funding Scenario'!$C$8, Calculations!$H12=1, 'Funding Scenario'!$C$8)), 0, _xlfn.IFS($F12=0, 'Funding Scenario'!$C$8, Calculations!$H12=1, 'Funding Scenario'!$C$8))</f>
        <v>0</v>
      </c>
      <c r="J12" s="2" cm="1">
        <f t="array" aca="1" ref="J12" ca="1">IF(ISERROR(_xlfn.IFS($F12=0, 'Funding Scenario'!$C$12, Calculations!$H12=1, 'Funding Scenario'!$C$12)), 0, _xlfn.IFS($F12=0, 'Funding Scenario'!$C$12, Calculations!$H12=1, 'Funding Scenario'!$C$12))</f>
        <v>0</v>
      </c>
      <c r="L12">
        <v>10</v>
      </c>
      <c r="N12" s="2">
        <f t="shared" ca="1" si="5"/>
        <v>0</v>
      </c>
      <c r="O12" s="2">
        <f t="shared" ca="1" si="2"/>
        <v>0</v>
      </c>
      <c r="P12" s="2">
        <f t="shared" ca="1" si="3"/>
        <v>0</v>
      </c>
      <c r="Q12" s="2">
        <f t="shared" ca="1" si="4"/>
        <v>0</v>
      </c>
      <c r="R12" s="2" cm="1">
        <f t="array" aca="1" ref="R12" ca="1">INDEX('Funding Scenario'!$C$34:$N$34, 0, MATCH(Calculations!$E12, 'Funding Scenario'!$C$16:$N$16, 0))</f>
        <v>0</v>
      </c>
      <c r="S12" s="2">
        <f ca="1">R12*'Funding Scenario'!$C$13</f>
        <v>0</v>
      </c>
      <c r="U12" t="str">
        <f t="shared" ca="1" si="0"/>
        <v>Oct</v>
      </c>
      <c r="V12" s="3">
        <f>'Cash Flow Management'!$L$63</f>
        <v>0</v>
      </c>
      <c r="W12" s="3">
        <f ca="1">'Funding Scenario'!$L$67</f>
        <v>0</v>
      </c>
      <c r="Y12" s="4">
        <f>'Weekly Cash Flow Template'!$L$10</f>
        <v>63</v>
      </c>
      <c r="Z12" s="3">
        <f>'Weekly Cash Flow Template'!$L$62</f>
        <v>0</v>
      </c>
    </row>
    <row r="13" spans="2:26" x14ac:dyDescent="0.15">
      <c r="B13" t="s">
        <v>18</v>
      </c>
      <c r="D13">
        <v>10</v>
      </c>
      <c r="E13" t="str">
        <f ca="1">OFFSET('Cash Flow Management'!$C$10, 0, Calculations!$D13)</f>
        <v>November</v>
      </c>
      <c r="F13" t="str">
        <f ca="1">IF('Funding Scenario'!$C$10=Calculations!$E13, 0, "")</f>
        <v/>
      </c>
      <c r="G13">
        <f t="shared" si="1"/>
        <v>10</v>
      </c>
      <c r="H13" t="str">
        <f>IF(ISNUMBER(G13), IF(MOD(G13, 'Funding Scenario'!$C$9)=0, 1, ""), "")</f>
        <v/>
      </c>
      <c r="I13" s="2" cm="1">
        <f t="array" aca="1" ref="I13" ca="1">IF(ISERROR(_xlfn.IFS($F13=0, 'Funding Scenario'!$C$8, Calculations!$H13=1, 'Funding Scenario'!$C$8)), 0, _xlfn.IFS($F13=0, 'Funding Scenario'!$C$8, Calculations!$H13=1, 'Funding Scenario'!$C$8))</f>
        <v>0</v>
      </c>
      <c r="J13" s="2" cm="1">
        <f t="array" aca="1" ref="J13" ca="1">IF(ISERROR(_xlfn.IFS($F13=0, 'Funding Scenario'!$C$12, Calculations!$H13=1, 'Funding Scenario'!$C$12)), 0, _xlfn.IFS($F13=0, 'Funding Scenario'!$C$12, Calculations!$H13=1, 'Funding Scenario'!$C$12))</f>
        <v>0</v>
      </c>
      <c r="L13">
        <v>11</v>
      </c>
      <c r="N13" s="2">
        <f t="shared" ca="1" si="5"/>
        <v>0</v>
      </c>
      <c r="O13" s="2">
        <f t="shared" ca="1" si="2"/>
        <v>0</v>
      </c>
      <c r="P13" s="2">
        <f t="shared" ca="1" si="3"/>
        <v>0</v>
      </c>
      <c r="Q13" s="2">
        <f t="shared" ca="1" si="4"/>
        <v>0</v>
      </c>
      <c r="R13" s="2" cm="1">
        <f t="array" aca="1" ref="R13" ca="1">INDEX('Funding Scenario'!$C$34:$N$34, 0, MATCH(Calculations!$E13, 'Funding Scenario'!$C$16:$N$16, 0))</f>
        <v>0</v>
      </c>
      <c r="S13" s="2">
        <f ca="1">R13*'Funding Scenario'!$C$13</f>
        <v>0</v>
      </c>
      <c r="U13" t="str">
        <f t="shared" ca="1" si="0"/>
        <v>Nov</v>
      </c>
      <c r="V13" s="3">
        <f>'Cash Flow Management'!$M$63</f>
        <v>0</v>
      </c>
      <c r="W13" s="3">
        <f ca="1">'Funding Scenario'!$M$67</f>
        <v>0</v>
      </c>
      <c r="Y13" s="4">
        <f>'Weekly Cash Flow Template'!$M$10</f>
        <v>70</v>
      </c>
      <c r="Z13" s="3">
        <f>'Weekly Cash Flow Template'!$M$62</f>
        <v>0</v>
      </c>
    </row>
    <row r="14" spans="2:26" x14ac:dyDescent="0.15">
      <c r="B14" t="s">
        <v>17</v>
      </c>
      <c r="D14">
        <v>11</v>
      </c>
      <c r="E14" t="str">
        <f ca="1">OFFSET('Cash Flow Management'!$C$10, 0, Calculations!$D14)</f>
        <v>December</v>
      </c>
      <c r="F14" t="str">
        <f ca="1">IF('Funding Scenario'!$C$10=Calculations!$E14, 0, "")</f>
        <v/>
      </c>
      <c r="G14">
        <f t="shared" si="1"/>
        <v>11</v>
      </c>
      <c r="H14" t="str">
        <f>IF(ISNUMBER(G14), IF(MOD(G14, 'Funding Scenario'!$C$9)=0, 1, ""), "")</f>
        <v/>
      </c>
      <c r="I14" s="2" cm="1">
        <f t="array" aca="1" ref="I14" ca="1">IF(ISERROR(_xlfn.IFS($F14=0, 'Funding Scenario'!$C$8, Calculations!$H14=1, 'Funding Scenario'!$C$8)), 0, _xlfn.IFS($F14=0, 'Funding Scenario'!$C$8, Calculations!$H14=1, 'Funding Scenario'!$C$8))</f>
        <v>0</v>
      </c>
      <c r="J14" s="2" cm="1">
        <f t="array" aca="1" ref="J14" ca="1">IF(ISERROR(_xlfn.IFS($F14=0, 'Funding Scenario'!$C$12, Calculations!$H14=1, 'Funding Scenario'!$C$12)), 0, _xlfn.IFS($F14=0, 'Funding Scenario'!$C$12, Calculations!$H14=1, 'Funding Scenario'!$C$12))</f>
        <v>0</v>
      </c>
      <c r="L14">
        <v>12</v>
      </c>
      <c r="N14" s="2">
        <f t="shared" ca="1" si="5"/>
        <v>0</v>
      </c>
      <c r="O14" s="2">
        <f t="shared" ca="1" si="2"/>
        <v>0</v>
      </c>
      <c r="P14" s="2">
        <f t="shared" ca="1" si="3"/>
        <v>0</v>
      </c>
      <c r="Q14" s="2">
        <f t="shared" ca="1" si="4"/>
        <v>0</v>
      </c>
      <c r="R14" s="2" cm="1">
        <f t="array" aca="1" ref="R14" ca="1">INDEX('Funding Scenario'!$C$34:$N$34, 0, MATCH(Calculations!$E14, 'Funding Scenario'!$C$16:$N$16, 0))</f>
        <v>0</v>
      </c>
      <c r="S14" s="2">
        <f ca="1">R14*'Funding Scenario'!$C$13</f>
        <v>0</v>
      </c>
      <c r="U14" t="str">
        <f t="shared" ca="1" si="0"/>
        <v>Dec</v>
      </c>
      <c r="V14" s="3">
        <f>'Cash Flow Management'!$N$63</f>
        <v>0</v>
      </c>
      <c r="W14" s="3">
        <f ca="1">'Funding Scenario'!$N$67</f>
        <v>0</v>
      </c>
      <c r="Y14" s="4">
        <f>'Weekly Cash Flow Template'!$N$10</f>
        <v>77</v>
      </c>
      <c r="Z14" s="3">
        <f>'Weekly Cash Flow Template'!$N$62</f>
        <v>0</v>
      </c>
    </row>
    <row r="15" spans="2:26" x14ac:dyDescent="0.15">
      <c r="B15" t="s">
        <v>28</v>
      </c>
    </row>
    <row r="16" spans="2:26" x14ac:dyDescent="0.15">
      <c r="B16" t="s">
        <v>27</v>
      </c>
    </row>
    <row r="17" spans="2:2" x14ac:dyDescent="0.15">
      <c r="B17" t="s">
        <v>26</v>
      </c>
    </row>
    <row r="18" spans="2:2" x14ac:dyDescent="0.15">
      <c r="B18" t="s">
        <v>25</v>
      </c>
    </row>
    <row r="19" spans="2:2" x14ac:dyDescent="0.15">
      <c r="B19" t="s">
        <v>24</v>
      </c>
    </row>
    <row r="20" spans="2:2" x14ac:dyDescent="0.15">
      <c r="B20" t="s">
        <v>23</v>
      </c>
    </row>
    <row r="21" spans="2:2" x14ac:dyDescent="0.15">
      <c r="B21" t="s">
        <v>22</v>
      </c>
    </row>
    <row r="22" spans="2:2" x14ac:dyDescent="0.15">
      <c r="B22" t="s">
        <v>21</v>
      </c>
    </row>
    <row r="23" spans="2:2" x14ac:dyDescent="0.15">
      <c r="B23" t="s">
        <v>20</v>
      </c>
    </row>
    <row r="24" spans="2:2" x14ac:dyDescent="0.15">
      <c r="B24" t="s">
        <v>19</v>
      </c>
    </row>
    <row r="25" spans="2:2" x14ac:dyDescent="0.15">
      <c r="B25" t="s">
        <v>18</v>
      </c>
    </row>
    <row r="26" spans="2:2" x14ac:dyDescent="0.15"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 Management</vt:lpstr>
      <vt:lpstr>Funding Scenario</vt:lpstr>
      <vt:lpstr>Weekly Cash Flow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Duggan</dc:creator>
  <cp:lastModifiedBy>Rafael Doye</cp:lastModifiedBy>
  <dcterms:created xsi:type="dcterms:W3CDTF">2021-12-28T15:12:58Z</dcterms:created>
  <dcterms:modified xsi:type="dcterms:W3CDTF">2024-09-26T16:20:40Z</dcterms:modified>
</cp:coreProperties>
</file>