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01"/>
  <workbookPr/>
  <xr:revisionPtr revIDLastSave="556" documentId="11_0B1D56BE9CDCCE836B02CE7A5FB0D4A9BBFD1C62" xr6:coauthVersionLast="47" xr6:coauthVersionMax="47" xr10:uidLastSave="{630E24F8-83E0-4B9A-8F6E-DE0CB9F2BB08}"/>
  <bookViews>
    <workbookView xWindow="240" yWindow="105" windowWidth="14805" windowHeight="8010" xr2:uid="{00000000-000D-0000-FFFF-FFFF00000000}"/>
  </bookViews>
  <sheets>
    <sheet name="Revenue Build"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1" i="1" l="1"/>
  <c r="R82" i="1"/>
  <c r="C77" i="1"/>
  <c r="B83" i="1"/>
  <c r="C82" i="1"/>
  <c r="D82" i="1"/>
  <c r="E82" i="1"/>
  <c r="F82" i="1"/>
  <c r="G82" i="1"/>
  <c r="H82" i="1"/>
  <c r="I82" i="1"/>
  <c r="J82" i="1"/>
  <c r="K82" i="1"/>
  <c r="L82" i="1"/>
  <c r="M82" i="1"/>
  <c r="N82" i="1"/>
  <c r="O82" i="1"/>
  <c r="P82" i="1"/>
  <c r="Q82" i="1"/>
  <c r="S82" i="1"/>
  <c r="B82" i="1"/>
  <c r="D80" i="1"/>
  <c r="E80" i="1"/>
  <c r="F80" i="1"/>
  <c r="G80" i="1"/>
  <c r="H80" i="1"/>
  <c r="I80" i="1"/>
  <c r="J80" i="1"/>
  <c r="K80" i="1"/>
  <c r="L80" i="1"/>
  <c r="M80" i="1"/>
  <c r="N80" i="1"/>
  <c r="O80" i="1"/>
  <c r="P80" i="1"/>
  <c r="Q80" i="1"/>
  <c r="R80" i="1"/>
  <c r="S80" i="1"/>
  <c r="C80" i="1"/>
  <c r="C78" i="1"/>
  <c r="C83" i="1" s="1"/>
  <c r="B78" i="1"/>
  <c r="E77" i="1"/>
  <c r="D77" i="1"/>
  <c r="D78" i="1" s="1"/>
  <c r="D83" i="1" s="1"/>
  <c r="G68" i="1"/>
  <c r="H68" i="1"/>
  <c r="I68" i="1"/>
  <c r="J68" i="1"/>
  <c r="L68" i="1"/>
  <c r="M68" i="1"/>
  <c r="N68" i="1"/>
  <c r="O68" i="1"/>
  <c r="P68" i="1"/>
  <c r="Q68" i="1"/>
  <c r="R68" i="1"/>
  <c r="S68" i="1"/>
  <c r="F68" i="1"/>
  <c r="B73" i="1"/>
  <c r="C73" i="1"/>
  <c r="D73" i="1"/>
  <c r="E73" i="1"/>
  <c r="F73" i="1"/>
  <c r="G73" i="1"/>
  <c r="H73" i="1"/>
  <c r="I73" i="1"/>
  <c r="J73" i="1"/>
  <c r="L73" i="1"/>
  <c r="M73" i="1"/>
  <c r="N73" i="1"/>
  <c r="O73" i="1"/>
  <c r="P73" i="1"/>
  <c r="Q73" i="1"/>
  <c r="R73" i="1"/>
  <c r="S73" i="1"/>
  <c r="C70" i="1"/>
  <c r="D70" i="1"/>
  <c r="E70" i="1"/>
  <c r="F70" i="1"/>
  <c r="G70" i="1"/>
  <c r="H70" i="1"/>
  <c r="I70" i="1"/>
  <c r="J70" i="1"/>
  <c r="K70" i="1"/>
  <c r="L70" i="1"/>
  <c r="M70" i="1"/>
  <c r="N70" i="1"/>
  <c r="O70" i="1"/>
  <c r="P70" i="1"/>
  <c r="Q70" i="1"/>
  <c r="R70" i="1"/>
  <c r="S70" i="1"/>
  <c r="B70" i="1"/>
  <c r="C68" i="1"/>
  <c r="D68" i="1"/>
  <c r="E68" i="1"/>
  <c r="C31" i="1"/>
  <c r="D31" i="1"/>
  <c r="E31" i="1"/>
  <c r="F31" i="1"/>
  <c r="G31" i="1"/>
  <c r="H31" i="1"/>
  <c r="I31" i="1"/>
  <c r="J31" i="1"/>
  <c r="K31" i="1"/>
  <c r="L31" i="1"/>
  <c r="M31" i="1"/>
  <c r="N31" i="1"/>
  <c r="O31" i="1"/>
  <c r="P31" i="1"/>
  <c r="Q31" i="1"/>
  <c r="R31" i="1"/>
  <c r="S31" i="1"/>
  <c r="B31" i="1"/>
  <c r="B13" i="1"/>
  <c r="B11" i="1"/>
  <c r="B15" i="1" s="1"/>
  <c r="B24" i="1" s="1"/>
  <c r="B27" i="1" s="1"/>
  <c r="C9" i="1"/>
  <c r="C5" i="1"/>
  <c r="D5" i="1" s="1"/>
  <c r="E5" i="1" s="1"/>
  <c r="F5" i="1" s="1"/>
  <c r="G5" i="1" s="1"/>
  <c r="H5" i="1" s="1"/>
  <c r="I5" i="1" s="1"/>
  <c r="J5" i="1" s="1"/>
  <c r="K5" i="1" s="1"/>
  <c r="L5" i="1" s="1"/>
  <c r="M5" i="1" s="1"/>
  <c r="N5" i="1" s="1"/>
  <c r="O5" i="1" s="1"/>
  <c r="P5" i="1" s="1"/>
  <c r="Q5" i="1" s="1"/>
  <c r="R5" i="1" s="1"/>
  <c r="S5" i="1" s="1"/>
  <c r="E78" i="1" l="1"/>
  <c r="E83" i="1" s="1"/>
  <c r="F77" i="1"/>
  <c r="B33" i="1"/>
  <c r="B57" i="1" s="1"/>
  <c r="B18" i="1"/>
  <c r="B21" i="1"/>
  <c r="B16" i="1"/>
  <c r="B19" i="1"/>
  <c r="C13" i="1"/>
  <c r="C11" i="1"/>
  <c r="C15" i="1" s="1"/>
  <c r="C24" i="1" s="1"/>
  <c r="C27" i="1" s="1"/>
  <c r="C33" i="1" s="1"/>
  <c r="C57" i="1" s="1"/>
  <c r="D9" i="1"/>
  <c r="F78" i="1" l="1"/>
  <c r="F83" i="1" s="1"/>
  <c r="G77" i="1"/>
  <c r="C52" i="1"/>
  <c r="C43" i="1"/>
  <c r="C35" i="1"/>
  <c r="C41" i="1" s="1"/>
  <c r="B52" i="1"/>
  <c r="B43" i="1"/>
  <c r="B35" i="1"/>
  <c r="B41" i="1" s="1"/>
  <c r="C18" i="1"/>
  <c r="C21" i="1"/>
  <c r="C16" i="1"/>
  <c r="C19" i="1"/>
  <c r="D13" i="1"/>
  <c r="D11" i="1"/>
  <c r="D15" i="1" s="1"/>
  <c r="D24" i="1" s="1"/>
  <c r="D27" i="1" s="1"/>
  <c r="D33" i="1" s="1"/>
  <c r="D57" i="1" s="1"/>
  <c r="E9" i="1"/>
  <c r="H77" i="1" l="1"/>
  <c r="G78" i="1"/>
  <c r="G83" i="1" s="1"/>
  <c r="B46" i="1"/>
  <c r="B47" i="1" s="1"/>
  <c r="B55" i="1"/>
  <c r="C46" i="1"/>
  <c r="C47" i="1" s="1"/>
  <c r="C55" i="1"/>
  <c r="D52" i="1"/>
  <c r="D43" i="1"/>
  <c r="D35" i="1"/>
  <c r="D41" i="1" s="1"/>
  <c r="D18" i="1"/>
  <c r="D21" i="1"/>
  <c r="D16" i="1"/>
  <c r="D19" i="1"/>
  <c r="E13" i="1"/>
  <c r="E11" i="1"/>
  <c r="E15" i="1" s="1"/>
  <c r="E24" i="1" s="1"/>
  <c r="E27" i="1" s="1"/>
  <c r="E33" i="1" s="1"/>
  <c r="E57" i="1" s="1"/>
  <c r="F9" i="1"/>
  <c r="I77" i="1" l="1"/>
  <c r="H78" i="1"/>
  <c r="H83" i="1" s="1"/>
  <c r="D46" i="1"/>
  <c r="D47" i="1" s="1"/>
  <c r="D55" i="1"/>
  <c r="C60" i="1"/>
  <c r="C67" i="1"/>
  <c r="B60" i="1"/>
  <c r="B68" i="1" s="1"/>
  <c r="B67" i="1"/>
  <c r="E52" i="1"/>
  <c r="E43" i="1"/>
  <c r="E35" i="1"/>
  <c r="E41" i="1" s="1"/>
  <c r="E18" i="1"/>
  <c r="E21" i="1"/>
  <c r="E16" i="1"/>
  <c r="E19" i="1"/>
  <c r="F13" i="1"/>
  <c r="F11" i="1"/>
  <c r="F15" i="1" s="1"/>
  <c r="F24" i="1" s="1"/>
  <c r="F27" i="1" s="1"/>
  <c r="F33" i="1" s="1"/>
  <c r="F57" i="1" s="1"/>
  <c r="G9" i="1"/>
  <c r="I78" i="1" l="1"/>
  <c r="I83" i="1" s="1"/>
  <c r="J77" i="1"/>
  <c r="E46" i="1"/>
  <c r="E47" i="1" s="1"/>
  <c r="E55" i="1"/>
  <c r="D60" i="1"/>
  <c r="D67" i="1"/>
  <c r="F52" i="1"/>
  <c r="F43" i="1"/>
  <c r="F35" i="1"/>
  <c r="F41" i="1" s="1"/>
  <c r="F18" i="1"/>
  <c r="F21" i="1"/>
  <c r="F16" i="1"/>
  <c r="F19" i="1"/>
  <c r="G13" i="1"/>
  <c r="G11" i="1"/>
  <c r="G15" i="1" s="1"/>
  <c r="G24" i="1" s="1"/>
  <c r="G27" i="1" s="1"/>
  <c r="G33" i="1" s="1"/>
  <c r="G57" i="1" s="1"/>
  <c r="H9" i="1"/>
  <c r="J78" i="1" l="1"/>
  <c r="J83" i="1" s="1"/>
  <c r="K77" i="1"/>
  <c r="F46" i="1"/>
  <c r="F47" i="1" s="1"/>
  <c r="F55" i="1"/>
  <c r="E60" i="1"/>
  <c r="E67" i="1"/>
  <c r="G52" i="1"/>
  <c r="G43" i="1"/>
  <c r="G35" i="1"/>
  <c r="G41" i="1" s="1"/>
  <c r="G18" i="1"/>
  <c r="G21" i="1"/>
  <c r="G16" i="1"/>
  <c r="G19" i="1"/>
  <c r="H13" i="1"/>
  <c r="H11" i="1"/>
  <c r="H15" i="1" s="1"/>
  <c r="H24" i="1" s="1"/>
  <c r="H27" i="1" s="1"/>
  <c r="H33" i="1" s="1"/>
  <c r="H57" i="1" s="1"/>
  <c r="I9" i="1"/>
  <c r="L77" i="1" l="1"/>
  <c r="G46" i="1"/>
  <c r="G47" i="1" s="1"/>
  <c r="G55" i="1"/>
  <c r="F60" i="1"/>
  <c r="F67" i="1"/>
  <c r="H52" i="1"/>
  <c r="H43" i="1"/>
  <c r="H35" i="1"/>
  <c r="H41" i="1" s="1"/>
  <c r="H18" i="1"/>
  <c r="H21" i="1"/>
  <c r="H16" i="1"/>
  <c r="H19" i="1"/>
  <c r="I13" i="1"/>
  <c r="I11" i="1"/>
  <c r="I15" i="1" s="1"/>
  <c r="I24" i="1" s="1"/>
  <c r="I27" i="1" s="1"/>
  <c r="I33" i="1" s="1"/>
  <c r="I57" i="1" s="1"/>
  <c r="J9" i="1"/>
  <c r="L78" i="1" l="1"/>
  <c r="L83" i="1" s="1"/>
  <c r="M77" i="1"/>
  <c r="H46" i="1"/>
  <c r="H47" i="1" s="1"/>
  <c r="H55" i="1"/>
  <c r="G60" i="1"/>
  <c r="G67" i="1"/>
  <c r="I52" i="1"/>
  <c r="I43" i="1"/>
  <c r="I35" i="1"/>
  <c r="I41" i="1" s="1"/>
  <c r="I18" i="1"/>
  <c r="I21" i="1"/>
  <c r="I16" i="1"/>
  <c r="I19" i="1"/>
  <c r="J13" i="1"/>
  <c r="J11" i="1"/>
  <c r="J15" i="1" s="1"/>
  <c r="J24" i="1" s="1"/>
  <c r="J27" i="1" s="1"/>
  <c r="J33" i="1" s="1"/>
  <c r="J57" i="1" s="1"/>
  <c r="K9" i="1"/>
  <c r="M78" i="1" l="1"/>
  <c r="M83" i="1" s="1"/>
  <c r="N77" i="1"/>
  <c r="I46" i="1"/>
  <c r="I47" i="1" s="1"/>
  <c r="I55" i="1"/>
  <c r="H60" i="1"/>
  <c r="H67" i="1"/>
  <c r="J52" i="1"/>
  <c r="J43" i="1"/>
  <c r="J35" i="1"/>
  <c r="J41" i="1" s="1"/>
  <c r="J18" i="1"/>
  <c r="J21" i="1"/>
  <c r="J16" i="1"/>
  <c r="J19" i="1"/>
  <c r="K13" i="1"/>
  <c r="K11" i="1"/>
  <c r="K15" i="1" s="1"/>
  <c r="K24" i="1" s="1"/>
  <c r="K27" i="1" s="1"/>
  <c r="K33" i="1" s="1"/>
  <c r="K57" i="1" s="1"/>
  <c r="L9" i="1"/>
  <c r="N78" i="1" l="1"/>
  <c r="N83" i="1" s="1"/>
  <c r="O77" i="1"/>
  <c r="J46" i="1"/>
  <c r="J47" i="1" s="1"/>
  <c r="J55" i="1"/>
  <c r="I60" i="1"/>
  <c r="I67" i="1"/>
  <c r="K52" i="1"/>
  <c r="K43" i="1"/>
  <c r="K35" i="1"/>
  <c r="K18" i="1"/>
  <c r="K21" i="1"/>
  <c r="K16" i="1"/>
  <c r="K19" i="1"/>
  <c r="L13" i="1"/>
  <c r="L11" i="1"/>
  <c r="L15" i="1" s="1"/>
  <c r="L24" i="1" s="1"/>
  <c r="L27" i="1" s="1"/>
  <c r="L33" i="1" s="1"/>
  <c r="L57" i="1" s="1"/>
  <c r="M9" i="1"/>
  <c r="O78" i="1" l="1"/>
  <c r="O83" i="1" s="1"/>
  <c r="P77" i="1"/>
  <c r="K46" i="1"/>
  <c r="K47" i="1" s="1"/>
  <c r="K55" i="1"/>
  <c r="J60" i="1"/>
  <c r="J67" i="1"/>
  <c r="L52" i="1"/>
  <c r="L43" i="1"/>
  <c r="L35" i="1"/>
  <c r="L41" i="1" s="1"/>
  <c r="L18" i="1"/>
  <c r="L21" i="1"/>
  <c r="L16" i="1"/>
  <c r="L19" i="1"/>
  <c r="M13" i="1"/>
  <c r="M11" i="1"/>
  <c r="M15" i="1" s="1"/>
  <c r="M24" i="1" s="1"/>
  <c r="M27" i="1" s="1"/>
  <c r="M33" i="1" s="1"/>
  <c r="M57" i="1" s="1"/>
  <c r="N9" i="1"/>
  <c r="P78" i="1" l="1"/>
  <c r="P83" i="1" s="1"/>
  <c r="Q77" i="1"/>
  <c r="L46" i="1"/>
  <c r="L47" i="1" s="1"/>
  <c r="L55" i="1"/>
  <c r="K60" i="1"/>
  <c r="K68" i="1" s="1"/>
  <c r="K67" i="1"/>
  <c r="K73" i="1" s="1"/>
  <c r="K78" i="1" s="1"/>
  <c r="K83" i="1" s="1"/>
  <c r="M52" i="1"/>
  <c r="M43" i="1"/>
  <c r="M35" i="1"/>
  <c r="M41" i="1" s="1"/>
  <c r="M18" i="1"/>
  <c r="M21" i="1"/>
  <c r="M16" i="1"/>
  <c r="M19" i="1"/>
  <c r="N13" i="1"/>
  <c r="N11" i="1"/>
  <c r="N15" i="1" s="1"/>
  <c r="N24" i="1" s="1"/>
  <c r="N27" i="1" s="1"/>
  <c r="N33" i="1" s="1"/>
  <c r="N57" i="1" s="1"/>
  <c r="O9" i="1"/>
  <c r="Q78" i="1" l="1"/>
  <c r="Q83" i="1" s="1"/>
  <c r="R77" i="1"/>
  <c r="M46" i="1"/>
  <c r="M47" i="1" s="1"/>
  <c r="M55" i="1"/>
  <c r="L60" i="1"/>
  <c r="L67" i="1"/>
  <c r="N52" i="1"/>
  <c r="N43" i="1"/>
  <c r="N35" i="1"/>
  <c r="N41" i="1" s="1"/>
  <c r="N18" i="1"/>
  <c r="N21" i="1"/>
  <c r="N16" i="1"/>
  <c r="N19" i="1"/>
  <c r="O13" i="1"/>
  <c r="O11" i="1"/>
  <c r="O15" i="1" s="1"/>
  <c r="O24" i="1" s="1"/>
  <c r="O27" i="1" s="1"/>
  <c r="O33" i="1" s="1"/>
  <c r="O57" i="1" s="1"/>
  <c r="P9" i="1"/>
  <c r="R78" i="1" l="1"/>
  <c r="R83" i="1" s="1"/>
  <c r="S77" i="1"/>
  <c r="S78" i="1" s="1"/>
  <c r="S83" i="1" s="1"/>
  <c r="N46" i="1"/>
  <c r="N47" i="1" s="1"/>
  <c r="N55" i="1"/>
  <c r="M60" i="1"/>
  <c r="M67" i="1"/>
  <c r="O52" i="1"/>
  <c r="O43" i="1"/>
  <c r="O35" i="1"/>
  <c r="O41" i="1" s="1"/>
  <c r="O18" i="1"/>
  <c r="O21" i="1"/>
  <c r="O16" i="1"/>
  <c r="O19" i="1"/>
  <c r="P13" i="1"/>
  <c r="P11" i="1"/>
  <c r="P15" i="1" s="1"/>
  <c r="P24" i="1" s="1"/>
  <c r="P27" i="1" s="1"/>
  <c r="P33" i="1" s="1"/>
  <c r="P57" i="1" s="1"/>
  <c r="Q9" i="1"/>
  <c r="B89" i="1" l="1"/>
  <c r="B93" i="1" s="1"/>
  <c r="B95" i="1" s="1"/>
  <c r="B97" i="1" s="1"/>
  <c r="O46" i="1"/>
  <c r="O47" i="1" s="1"/>
  <c r="O55" i="1"/>
  <c r="N60" i="1"/>
  <c r="N67" i="1"/>
  <c r="P52" i="1"/>
  <c r="P43" i="1"/>
  <c r="P35" i="1"/>
  <c r="P41" i="1" s="1"/>
  <c r="P18" i="1"/>
  <c r="P21" i="1"/>
  <c r="P16" i="1"/>
  <c r="P19" i="1"/>
  <c r="Q13" i="1"/>
  <c r="Q11" i="1"/>
  <c r="Q15" i="1" s="1"/>
  <c r="Q24" i="1" s="1"/>
  <c r="Q27" i="1" s="1"/>
  <c r="Q33" i="1" s="1"/>
  <c r="Q57" i="1" s="1"/>
  <c r="R9" i="1"/>
  <c r="P46" i="1" l="1"/>
  <c r="P47" i="1" s="1"/>
  <c r="P55" i="1"/>
  <c r="O60" i="1"/>
  <c r="O67" i="1"/>
  <c r="Q52" i="1"/>
  <c r="Q43" i="1"/>
  <c r="Q35" i="1"/>
  <c r="Q41" i="1" s="1"/>
  <c r="Q18" i="1"/>
  <c r="Q21" i="1"/>
  <c r="Q16" i="1"/>
  <c r="Q19" i="1"/>
  <c r="R13" i="1"/>
  <c r="R11" i="1"/>
  <c r="R15" i="1" s="1"/>
  <c r="R24" i="1" s="1"/>
  <c r="R27" i="1" s="1"/>
  <c r="R33" i="1" s="1"/>
  <c r="R57" i="1" s="1"/>
  <c r="S9" i="1"/>
  <c r="Q46" i="1" l="1"/>
  <c r="Q47" i="1" s="1"/>
  <c r="Q55" i="1"/>
  <c r="P60" i="1"/>
  <c r="P67" i="1"/>
  <c r="R52" i="1"/>
  <c r="R43" i="1"/>
  <c r="R35" i="1"/>
  <c r="R41" i="1" s="1"/>
  <c r="R18" i="1"/>
  <c r="R21" i="1"/>
  <c r="R16" i="1"/>
  <c r="R19" i="1"/>
  <c r="S13" i="1"/>
  <c r="S11" i="1"/>
  <c r="S15" i="1" s="1"/>
  <c r="S24" i="1" s="1"/>
  <c r="S27" i="1" s="1"/>
  <c r="S33" i="1" s="1"/>
  <c r="S57" i="1" s="1"/>
  <c r="R46" i="1" l="1"/>
  <c r="R47" i="1" s="1"/>
  <c r="R55" i="1"/>
  <c r="Q60" i="1"/>
  <c r="Q67" i="1"/>
  <c r="S52" i="1"/>
  <c r="S43" i="1"/>
  <c r="S35" i="1"/>
  <c r="S41" i="1" s="1"/>
  <c r="S18" i="1"/>
  <c r="S21" i="1"/>
  <c r="S16" i="1"/>
  <c r="S19" i="1"/>
  <c r="S46" i="1" l="1"/>
  <c r="S47" i="1" s="1"/>
  <c r="S55" i="1"/>
  <c r="R60" i="1"/>
  <c r="R67" i="1"/>
  <c r="S60" i="1" l="1"/>
  <c r="S6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Rafael Doye</author>
  </authors>
  <commentList>
    <comment ref="A55" authorId="0" shapeId="0" xr:uid="{D515FDFE-7705-4BE7-9852-6B7806F8EB78}">
      <text>
        <r>
          <rPr>
            <sz val="11"/>
            <color theme="1"/>
            <rFont val="Aptos Narrow"/>
            <family val="2"/>
            <scheme val="minor"/>
          </rPr>
          <t>EBIT = earnings before interest and taxes; exclude interest and taxes for DCF because you want to ignore capital structure and get operating cash flow (google "unlevered free cash flow" to learn more)</t>
        </r>
      </text>
    </comment>
    <comment ref="A71" authorId="0" shapeId="0" xr:uid="{022C1D2E-1722-43E5-AF04-5A580DE012AE}">
      <text>
        <r>
          <rPr>
            <sz val="11"/>
            <color theme="1"/>
            <rFont val="Aptos Narrow"/>
            <family val="2"/>
            <scheme val="minor"/>
          </rPr>
          <t xml:space="preserve">
this is another accounting artifcat that is beyond the scope of this exercise: there are good resources online that cover this
basically accounting rules dictate that you record revenue and expenses when "incurred" according to accounting rules. recognizing an expense or revenue for accounting purposes does not always coincide with cash going in / out the door. because in a DCF we are interested in cash flow, not accounting profits, we adjust for this "working capital"
for this exercise we assume this is zero. ultimately this requires you to model some items from the cash flow statement and balance sheet, usually forecasting these items as percent of sales, COGS or SG&amp;A</t>
        </r>
      </text>
    </comment>
  </commentList>
</comments>
</file>

<file path=xl/sharedStrings.xml><?xml version="1.0" encoding="utf-8"?>
<sst xmlns="http://schemas.openxmlformats.org/spreadsheetml/2006/main" count="100" uniqueCount="62">
  <si>
    <t>Year</t>
  </si>
  <si>
    <t>Revenue Build</t>
  </si>
  <si>
    <t>US Population</t>
  </si>
  <si>
    <t>% Growth</t>
  </si>
  <si>
    <t>Us Population with Insurance</t>
  </si>
  <si>
    <t>% of US population with insurance</t>
  </si>
  <si>
    <t>US Population with Target Disease (eg breast cancer)</t>
  </si>
  <si>
    <t>% US Population with Target Disease</t>
  </si>
  <si>
    <t>Insured Us pop w/ Target Disease (eg breast cancer)</t>
  </si>
  <si>
    <t>Patients with criteria 1</t>
  </si>
  <si>
    <t>% Patients with criteria 1</t>
  </si>
  <si>
    <t>Insured Patients with criteria 1</t>
  </si>
  <si>
    <t>Patients with criteria 2</t>
  </si>
  <si>
    <t>% Patients with criteria 2</t>
  </si>
  <si>
    <t>Insured Patients with criteria 2</t>
  </si>
  <si>
    <t>% adherence to treatment</t>
  </si>
  <si>
    <t>Total eligle patients</t>
  </si>
  <si>
    <t>Penetration (% of eligible patients who get the drug)</t>
  </si>
  <si>
    <t>Patients treated with drug</t>
  </si>
  <si>
    <t>US list price (in actual $, not millions)</t>
  </si>
  <si>
    <t>Gross-to-net discount</t>
  </si>
  <si>
    <t>Net price</t>
  </si>
  <si>
    <t>Total product net revenue</t>
  </si>
  <si>
    <t>Royalties</t>
  </si>
  <si>
    <t>Net revenue</t>
  </si>
  <si>
    <t>Income Statement</t>
  </si>
  <si>
    <t>Net Revenue</t>
  </si>
  <si>
    <t>COSG</t>
  </si>
  <si>
    <t>% of sales</t>
  </si>
  <si>
    <t>Gross Profit</t>
  </si>
  <si>
    <t>Gross Margin</t>
  </si>
  <si>
    <t>R&amp;D</t>
  </si>
  <si>
    <t>Clinical Phase</t>
  </si>
  <si>
    <t>Phase 2</t>
  </si>
  <si>
    <t>Phase 3</t>
  </si>
  <si>
    <t>Approved</t>
  </si>
  <si>
    <t>SG&amp;A</t>
  </si>
  <si>
    <t>EBIT</t>
  </si>
  <si>
    <t>Depreciation and amortization (D&amp;A)</t>
  </si>
  <si>
    <t>Taxes paid</t>
  </si>
  <si>
    <t>% of Sales</t>
  </si>
  <si>
    <t>Unlevered FCF</t>
  </si>
  <si>
    <t>Less: adjusted taxes</t>
  </si>
  <si>
    <t>Less: capex</t>
  </si>
  <si>
    <t>Plus:D&amp;A</t>
  </si>
  <si>
    <t>Less: Increase in working capital</t>
  </si>
  <si>
    <t>Probability of sucess of given stage</t>
  </si>
  <si>
    <t>Probability of Incurring Expenses</t>
  </si>
  <si>
    <t>Prob-adjusted FCF</t>
  </si>
  <si>
    <t>Years</t>
  </si>
  <si>
    <t>Discount Rate</t>
  </si>
  <si>
    <t>Discount factor</t>
  </si>
  <si>
    <t>Present value of cash flows</t>
  </si>
  <si>
    <t>DCF</t>
  </si>
  <si>
    <t>Sum of discounted cash flows</t>
  </si>
  <si>
    <t>Terminal Value</t>
  </si>
  <si>
    <t>Present value of terminal value</t>
  </si>
  <si>
    <t>Enterprise Value</t>
  </si>
  <si>
    <t>Plus: Net Cash</t>
  </si>
  <si>
    <t>Market Cap</t>
  </si>
  <si>
    <t>Shares Outstanding</t>
  </si>
  <si>
    <t>Price per Shares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</si>
</sst>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sz val="11"/>
      <color rgb="FF000000"/>
      <name val="Aptos Narrow"/>
      <family val="2"/>
      <scheme val="minor"/>
    </font>
    <font>
      <sz val="11"/>
      <color rgb="FF000000"/>
      <name val="Aptos Narrow"/>
      <charset val="1"/>
    </font>
    <font>
      <b/>
      <sz val="11"/>
      <color theme="1"/>
      <name val="Aptos Narrow"/>
      <family val="2"/>
      <scheme val="minor"/>
    </font>
    <font>
      <sz val="16"/>
      <color theme="1"/>
      <name val="Aptos Narrow"/>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3" tint="0.89999084444715716"/>
        <bgColor indexed="64"/>
      </patternFill>
    </fill>
  </fills>
  <borders count="2">
    <border>
      <left/>
      <right/>
      <top/>
      <bottom/>
      <diagonal/>
    </border>
    <border>
      <left/>
      <right/>
      <top/>
      <bottom style="thin">
        <color rgb="FF000000"/>
      </bottom>
      <diagonal/>
    </border>
  </borders>
  <cellStyleXfs count="1">
    <xf numFmtId="0" fontId="0" fillId="0" borderId="0"/>
  </cellStyleXfs>
  <cellXfs count="12">
    <xf numFmtId="0" fontId="0" fillId="0" borderId="0" xfId="0"/>
    <xf numFmtId="0" fontId="1" fillId="2" borderId="0" xfId="0" applyFont="1" applyFill="1"/>
    <xf numFmtId="0" fontId="2" fillId="0" borderId="0" xfId="0" applyFont="1"/>
    <xf numFmtId="0" fontId="3" fillId="0" borderId="0" xfId="0" applyFont="1"/>
    <xf numFmtId="0" fontId="4" fillId="3" borderId="1" xfId="0" applyFont="1" applyFill="1" applyBorder="1"/>
    <xf numFmtId="4" fontId="0" fillId="0" borderId="0" xfId="0" applyNumberFormat="1"/>
    <xf numFmtId="10" fontId="0" fillId="0" borderId="0" xfId="0" applyNumberFormat="1"/>
    <xf numFmtId="10" fontId="2" fillId="0" borderId="0" xfId="0" applyNumberFormat="1" applyFont="1"/>
    <xf numFmtId="4" fontId="3" fillId="0" borderId="0" xfId="0" applyNumberFormat="1" applyFont="1"/>
    <xf numFmtId="3" fontId="0" fillId="0" borderId="0" xfId="0" applyNumberFormat="1"/>
    <xf numFmtId="3" fontId="3" fillId="0" borderId="0" xfId="0" applyNumberFormat="1" applyFont="1"/>
    <xf numFmtId="0" fontId="0" fillId="3" borderId="1" xfId="0"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CL146"/>
  <sheetViews>
    <sheetView tabSelected="1" workbookViewId="0">
      <pane xSplit="1" topLeftCell="K31" activePane="topRight" state="frozen"/>
      <selection pane="topRight" activeCell="L39" sqref="L39"/>
    </sheetView>
  </sheetViews>
  <sheetFormatPr defaultRowHeight="15"/>
  <cols>
    <col min="1" max="1" width="45.85546875" customWidth="1"/>
    <col min="2" max="2" width="14.5703125" bestFit="1" customWidth="1"/>
    <col min="3" max="25" width="13.7109375" customWidth="1"/>
  </cols>
  <sheetData>
    <row r="5" spans="1:90" s="1" customFormat="1">
      <c r="A5" s="1" t="s">
        <v>0</v>
      </c>
      <c r="B5" s="1">
        <v>2022</v>
      </c>
      <c r="C5" s="1">
        <f>B5+1</f>
        <v>2023</v>
      </c>
      <c r="D5" s="1">
        <f t="shared" ref="D5:Y5" si="0">C5+1</f>
        <v>2024</v>
      </c>
      <c r="E5" s="1">
        <f t="shared" si="0"/>
        <v>2025</v>
      </c>
      <c r="F5" s="1">
        <f t="shared" si="0"/>
        <v>2026</v>
      </c>
      <c r="G5" s="1">
        <f t="shared" si="0"/>
        <v>2027</v>
      </c>
      <c r="H5" s="1">
        <f t="shared" si="0"/>
        <v>2028</v>
      </c>
      <c r="I5" s="1">
        <f t="shared" si="0"/>
        <v>2029</v>
      </c>
      <c r="J5" s="1">
        <f t="shared" si="0"/>
        <v>2030</v>
      </c>
      <c r="K5" s="1">
        <f t="shared" si="0"/>
        <v>2031</v>
      </c>
      <c r="L5" s="1">
        <f t="shared" si="0"/>
        <v>2032</v>
      </c>
      <c r="M5" s="1">
        <f t="shared" si="0"/>
        <v>2033</v>
      </c>
      <c r="N5" s="1">
        <f t="shared" si="0"/>
        <v>2034</v>
      </c>
      <c r="O5" s="1">
        <f t="shared" si="0"/>
        <v>2035</v>
      </c>
      <c r="P5" s="1">
        <f t="shared" si="0"/>
        <v>2036</v>
      </c>
      <c r="Q5" s="1">
        <f t="shared" si="0"/>
        <v>2037</v>
      </c>
      <c r="R5" s="1">
        <f t="shared" si="0"/>
        <v>2038</v>
      </c>
      <c r="S5" s="1">
        <f t="shared" si="0"/>
        <v>2039</v>
      </c>
    </row>
    <row r="7" spans="1:90" s="11" customFormat="1" ht="21">
      <c r="A7" s="4" t="s">
        <v>1</v>
      </c>
    </row>
    <row r="8" spans="1:90">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row>
    <row r="9" spans="1:90">
      <c r="A9" t="s">
        <v>2</v>
      </c>
      <c r="B9" s="5">
        <v>330000000</v>
      </c>
      <c r="C9" s="5">
        <f>B9*(1+C10)</f>
        <v>331649999.99999994</v>
      </c>
      <c r="D9" s="5">
        <f t="shared" ref="D9:Y9" si="1">C9*(1+D10)</f>
        <v>333308249.99999988</v>
      </c>
      <c r="E9" s="5">
        <f t="shared" si="1"/>
        <v>334974791.24999982</v>
      </c>
      <c r="F9" s="5">
        <f t="shared" si="1"/>
        <v>336649665.20624977</v>
      </c>
      <c r="G9" s="5">
        <f t="shared" si="1"/>
        <v>338332913.53228098</v>
      </c>
      <c r="H9" s="5">
        <f t="shared" si="1"/>
        <v>340024578.09994233</v>
      </c>
      <c r="I9" s="5">
        <f t="shared" si="1"/>
        <v>341724700.99044198</v>
      </c>
      <c r="J9" s="5">
        <f t="shared" si="1"/>
        <v>343433324.49539417</v>
      </c>
      <c r="K9" s="5">
        <f t="shared" si="1"/>
        <v>345150491.11787111</v>
      </c>
      <c r="L9" s="5">
        <f t="shared" si="1"/>
        <v>346876243.5734604</v>
      </c>
      <c r="M9" s="5">
        <f t="shared" si="1"/>
        <v>348610624.79132766</v>
      </c>
      <c r="N9" s="5">
        <f t="shared" si="1"/>
        <v>350353677.91528428</v>
      </c>
      <c r="O9" s="5">
        <f t="shared" si="1"/>
        <v>352105446.30486065</v>
      </c>
      <c r="P9" s="5">
        <f t="shared" si="1"/>
        <v>353865973.53638494</v>
      </c>
      <c r="Q9" s="5">
        <f t="shared" si="1"/>
        <v>355635303.4040668</v>
      </c>
      <c r="R9" s="5">
        <f t="shared" si="1"/>
        <v>357413479.92108709</v>
      </c>
      <c r="S9" s="5">
        <f t="shared" si="1"/>
        <v>359200547.32069248</v>
      </c>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row>
    <row r="10" spans="1:90" s="6" customFormat="1">
      <c r="A10" s="6" t="s">
        <v>3</v>
      </c>
      <c r="C10" s="6">
        <v>5.0000000000000001E-3</v>
      </c>
      <c r="D10" s="6">
        <v>5.0000000000000001E-3</v>
      </c>
      <c r="E10" s="6">
        <v>5.0000000000000001E-3</v>
      </c>
      <c r="F10" s="6">
        <v>5.0000000000000001E-3</v>
      </c>
      <c r="G10" s="6">
        <v>5.0000000000000001E-3</v>
      </c>
      <c r="H10" s="6">
        <v>5.0000000000000001E-3</v>
      </c>
      <c r="I10" s="6">
        <v>5.0000000000000001E-3</v>
      </c>
      <c r="J10" s="6">
        <v>5.0000000000000001E-3</v>
      </c>
      <c r="K10" s="6">
        <v>5.0000000000000001E-3</v>
      </c>
      <c r="L10" s="6">
        <v>5.0000000000000001E-3</v>
      </c>
      <c r="M10" s="6">
        <v>5.0000000000000001E-3</v>
      </c>
      <c r="N10" s="6">
        <v>5.0000000000000001E-3</v>
      </c>
      <c r="O10" s="6">
        <v>5.0000000000000001E-3</v>
      </c>
      <c r="P10" s="6">
        <v>5.0000000000000001E-3</v>
      </c>
      <c r="Q10" s="6">
        <v>5.0000000000000001E-3</v>
      </c>
      <c r="R10" s="6">
        <v>5.0000000000000001E-3</v>
      </c>
      <c r="S10" s="6">
        <v>5.0000000000000001E-3</v>
      </c>
    </row>
    <row r="11" spans="1:90">
      <c r="A11" t="s">
        <v>4</v>
      </c>
      <c r="B11" s="5">
        <f>B12*B9</f>
        <v>297000000</v>
      </c>
      <c r="C11" s="5">
        <f t="shared" ref="C11:Y11" si="2">C12*C9</f>
        <v>298484999.99999994</v>
      </c>
      <c r="D11" s="5">
        <f t="shared" si="2"/>
        <v>299977424.99999988</v>
      </c>
      <c r="E11" s="5">
        <f t="shared" si="2"/>
        <v>301477312.12499982</v>
      </c>
      <c r="F11" s="5">
        <f t="shared" si="2"/>
        <v>302984698.68562478</v>
      </c>
      <c r="G11" s="5">
        <f t="shared" si="2"/>
        <v>304499622.17905289</v>
      </c>
      <c r="H11" s="5">
        <f t="shared" si="2"/>
        <v>306022120.28994811</v>
      </c>
      <c r="I11" s="5">
        <f t="shared" si="2"/>
        <v>307552230.89139777</v>
      </c>
      <c r="J11" s="5">
        <f t="shared" si="2"/>
        <v>309089992.04585475</v>
      </c>
      <c r="K11" s="5">
        <f t="shared" si="2"/>
        <v>310635442.00608402</v>
      </c>
      <c r="L11" s="5">
        <f t="shared" si="2"/>
        <v>312188619.21611434</v>
      </c>
      <c r="M11" s="5">
        <f t="shared" si="2"/>
        <v>313749562.31219488</v>
      </c>
      <c r="N11" s="5">
        <f t="shared" si="2"/>
        <v>315318310.12375587</v>
      </c>
      <c r="O11" s="5">
        <f t="shared" si="2"/>
        <v>316894901.67437458</v>
      </c>
      <c r="P11" s="5">
        <f t="shared" si="2"/>
        <v>318479376.18274647</v>
      </c>
      <c r="Q11" s="5">
        <f t="shared" si="2"/>
        <v>320071773.06366014</v>
      </c>
      <c r="R11" s="5">
        <f t="shared" si="2"/>
        <v>321672131.92897838</v>
      </c>
      <c r="S11" s="5">
        <f t="shared" si="2"/>
        <v>323280492.58862323</v>
      </c>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row>
    <row r="12" spans="1:90" s="6" customFormat="1">
      <c r="A12" s="6" t="s">
        <v>5</v>
      </c>
      <c r="B12" s="6">
        <v>0.9</v>
      </c>
      <c r="C12" s="6">
        <v>0.9</v>
      </c>
      <c r="D12" s="6">
        <v>0.9</v>
      </c>
      <c r="E12" s="6">
        <v>0.9</v>
      </c>
      <c r="F12" s="6">
        <v>0.9</v>
      </c>
      <c r="G12" s="6">
        <v>0.9</v>
      </c>
      <c r="H12" s="6">
        <v>0.9</v>
      </c>
      <c r="I12" s="6">
        <v>0.9</v>
      </c>
      <c r="J12" s="6">
        <v>0.9</v>
      </c>
      <c r="K12" s="6">
        <v>0.9</v>
      </c>
      <c r="L12" s="6">
        <v>0.9</v>
      </c>
      <c r="M12" s="6">
        <v>0.9</v>
      </c>
      <c r="N12" s="6">
        <v>0.9</v>
      </c>
      <c r="O12" s="6">
        <v>0.9</v>
      </c>
      <c r="P12" s="6">
        <v>0.9</v>
      </c>
      <c r="Q12" s="6">
        <v>0.9</v>
      </c>
      <c r="R12" s="6">
        <v>0.9</v>
      </c>
      <c r="S12" s="6">
        <v>0.9</v>
      </c>
    </row>
    <row r="13" spans="1:90">
      <c r="A13" t="s">
        <v>6</v>
      </c>
      <c r="B13" s="5">
        <f>B9*B14</f>
        <v>98999.999999999985</v>
      </c>
      <c r="C13" s="5">
        <f t="shared" ref="C13:Y13" si="3">C9*C14</f>
        <v>99494.999999999971</v>
      </c>
      <c r="D13" s="5">
        <f t="shared" si="3"/>
        <v>99992.474999999962</v>
      </c>
      <c r="E13" s="5">
        <f t="shared" si="3"/>
        <v>100492.43737499994</v>
      </c>
      <c r="F13" s="5">
        <f t="shared" si="3"/>
        <v>100994.89956187492</v>
      </c>
      <c r="G13" s="5">
        <f t="shared" si="3"/>
        <v>101499.87405968428</v>
      </c>
      <c r="H13" s="5">
        <f t="shared" si="3"/>
        <v>102007.37342998269</v>
      </c>
      <c r="I13" s="5">
        <f t="shared" si="3"/>
        <v>102517.41029713258</v>
      </c>
      <c r="J13" s="5">
        <f t="shared" si="3"/>
        <v>103029.99734861824</v>
      </c>
      <c r="K13" s="5">
        <f t="shared" si="3"/>
        <v>103545.14733536133</v>
      </c>
      <c r="L13" s="5">
        <f t="shared" si="3"/>
        <v>104062.87307203811</v>
      </c>
      <c r="M13" s="5">
        <f t="shared" si="3"/>
        <v>104583.18743739829</v>
      </c>
      <c r="N13" s="5">
        <f t="shared" si="3"/>
        <v>105106.10337458528</v>
      </c>
      <c r="O13" s="5">
        <f t="shared" si="3"/>
        <v>105631.63389145819</v>
      </c>
      <c r="P13" s="5">
        <f t="shared" si="3"/>
        <v>106159.79206091547</v>
      </c>
      <c r="Q13" s="5">
        <f t="shared" si="3"/>
        <v>106690.59102122003</v>
      </c>
      <c r="R13" s="5">
        <f t="shared" si="3"/>
        <v>107224.04397632611</v>
      </c>
      <c r="S13" s="5">
        <f t="shared" si="3"/>
        <v>107760.16419620774</v>
      </c>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row>
    <row r="14" spans="1:90" s="6" customFormat="1">
      <c r="A14" s="6" t="s">
        <v>7</v>
      </c>
      <c r="B14" s="6">
        <v>2.9999999999999997E-4</v>
      </c>
      <c r="C14" s="6">
        <v>2.9999999999999997E-4</v>
      </c>
      <c r="D14" s="6">
        <v>2.9999999999999997E-4</v>
      </c>
      <c r="E14" s="6">
        <v>2.9999999999999997E-4</v>
      </c>
      <c r="F14" s="6">
        <v>2.9999999999999997E-4</v>
      </c>
      <c r="G14" s="6">
        <v>2.9999999999999997E-4</v>
      </c>
      <c r="H14" s="6">
        <v>2.9999999999999997E-4</v>
      </c>
      <c r="I14" s="6">
        <v>2.9999999999999997E-4</v>
      </c>
      <c r="J14" s="6">
        <v>2.9999999999999997E-4</v>
      </c>
      <c r="K14" s="6">
        <v>2.9999999999999997E-4</v>
      </c>
      <c r="L14" s="6">
        <v>2.9999999999999997E-4</v>
      </c>
      <c r="M14" s="6">
        <v>2.9999999999999997E-4</v>
      </c>
      <c r="N14" s="6">
        <v>2.9999999999999997E-4</v>
      </c>
      <c r="O14" s="6">
        <v>2.9999999999999997E-4</v>
      </c>
      <c r="P14" s="6">
        <v>2.9999999999999997E-4</v>
      </c>
      <c r="Q14" s="6">
        <v>2.9999999999999997E-4</v>
      </c>
      <c r="R14" s="6">
        <v>2.9999999999999997E-4</v>
      </c>
      <c r="S14" s="6">
        <v>2.9999999999999997E-4</v>
      </c>
    </row>
    <row r="15" spans="1:90">
      <c r="A15" t="s">
        <v>8</v>
      </c>
      <c r="B15" s="5">
        <f>B11*B14</f>
        <v>89099.999999999985</v>
      </c>
      <c r="C15" s="5">
        <f t="shared" ref="C15:Y15" si="4">C11*C14</f>
        <v>89545.499999999971</v>
      </c>
      <c r="D15" s="5">
        <f t="shared" si="4"/>
        <v>89993.22749999995</v>
      </c>
      <c r="E15" s="5">
        <f t="shared" si="4"/>
        <v>90443.193637499935</v>
      </c>
      <c r="F15" s="5">
        <f t="shared" si="4"/>
        <v>90895.409605687426</v>
      </c>
      <c r="G15" s="5">
        <f t="shared" si="4"/>
        <v>91349.886653715861</v>
      </c>
      <c r="H15" s="5">
        <f t="shared" si="4"/>
        <v>91806.636086984421</v>
      </c>
      <c r="I15" s="5">
        <f t="shared" si="4"/>
        <v>92265.669267419318</v>
      </c>
      <c r="J15" s="5">
        <f t="shared" si="4"/>
        <v>92726.997613756423</v>
      </c>
      <c r="K15" s="5">
        <f t="shared" si="4"/>
        <v>93190.6326018252</v>
      </c>
      <c r="L15" s="5">
        <f t="shared" si="4"/>
        <v>93656.585764834294</v>
      </c>
      <c r="M15" s="5">
        <f t="shared" si="4"/>
        <v>94124.868693658456</v>
      </c>
      <c r="N15" s="5">
        <f t="shared" si="4"/>
        <v>94595.493037126755</v>
      </c>
      <c r="O15" s="5">
        <f t="shared" si="4"/>
        <v>95068.470502312368</v>
      </c>
      <c r="P15" s="5">
        <f t="shared" si="4"/>
        <v>95543.812854823933</v>
      </c>
      <c r="Q15" s="5">
        <f t="shared" si="4"/>
        <v>96021.531919098037</v>
      </c>
      <c r="R15" s="5">
        <f t="shared" si="4"/>
        <v>96501.639578693503</v>
      </c>
      <c r="S15" s="5">
        <f t="shared" si="4"/>
        <v>96984.147776586964</v>
      </c>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row>
    <row r="16" spans="1:90">
      <c r="A16" s="2" t="s">
        <v>9</v>
      </c>
      <c r="B16" s="5">
        <f>B13*B17</f>
        <v>59399.999999999985</v>
      </c>
      <c r="C16" s="5">
        <f t="shared" ref="C16:Y16" si="5">C13*C17</f>
        <v>59696.999999999978</v>
      </c>
      <c r="D16" s="5">
        <f t="shared" si="5"/>
        <v>59995.484999999971</v>
      </c>
      <c r="E16" s="5">
        <f t="shared" si="5"/>
        <v>60295.462424999962</v>
      </c>
      <c r="F16" s="5">
        <f t="shared" si="5"/>
        <v>60596.939737124951</v>
      </c>
      <c r="G16" s="5">
        <f t="shared" si="5"/>
        <v>60899.924435810564</v>
      </c>
      <c r="H16" s="5">
        <f t="shared" si="5"/>
        <v>61204.424057989614</v>
      </c>
      <c r="I16" s="5">
        <f t="shared" si="5"/>
        <v>61510.446178279541</v>
      </c>
      <c r="J16" s="5">
        <f t="shared" si="5"/>
        <v>61817.998409170941</v>
      </c>
      <c r="K16" s="5">
        <f t="shared" si="5"/>
        <v>62127.088401216795</v>
      </c>
      <c r="L16" s="5">
        <f t="shared" si="5"/>
        <v>62437.723843222862</v>
      </c>
      <c r="M16" s="5">
        <f t="shared" si="5"/>
        <v>62749.912462438966</v>
      </c>
      <c r="N16" s="5">
        <f t="shared" si="5"/>
        <v>63063.66202475116</v>
      </c>
      <c r="O16" s="5">
        <f t="shared" si="5"/>
        <v>63378.980334874912</v>
      </c>
      <c r="P16" s="5">
        <f t="shared" si="5"/>
        <v>63695.875236549276</v>
      </c>
      <c r="Q16" s="5">
        <f t="shared" si="5"/>
        <v>64014.354612732015</v>
      </c>
      <c r="R16" s="5">
        <f t="shared" si="5"/>
        <v>64334.426385795661</v>
      </c>
      <c r="S16" s="5">
        <f t="shared" si="5"/>
        <v>64656.09851772464</v>
      </c>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row>
    <row r="17" spans="1:90" s="6" customFormat="1">
      <c r="A17" s="7" t="s">
        <v>10</v>
      </c>
      <c r="B17" s="6">
        <v>0.6</v>
      </c>
      <c r="C17" s="6">
        <v>0.6</v>
      </c>
      <c r="D17" s="6">
        <v>0.6</v>
      </c>
      <c r="E17" s="6">
        <v>0.6</v>
      </c>
      <c r="F17" s="6">
        <v>0.6</v>
      </c>
      <c r="G17" s="6">
        <v>0.6</v>
      </c>
      <c r="H17" s="6">
        <v>0.6</v>
      </c>
      <c r="I17" s="6">
        <v>0.6</v>
      </c>
      <c r="J17" s="6">
        <v>0.6</v>
      </c>
      <c r="K17" s="6">
        <v>0.6</v>
      </c>
      <c r="L17" s="6">
        <v>0.6</v>
      </c>
      <c r="M17" s="6">
        <v>0.6</v>
      </c>
      <c r="N17" s="6">
        <v>0.6</v>
      </c>
      <c r="O17" s="6">
        <v>0.6</v>
      </c>
      <c r="P17" s="6">
        <v>0.6</v>
      </c>
      <c r="Q17" s="6">
        <v>0.6</v>
      </c>
      <c r="R17" s="6">
        <v>0.6</v>
      </c>
      <c r="S17" s="6">
        <v>0.6</v>
      </c>
    </row>
    <row r="18" spans="1:90">
      <c r="A18" s="2" t="s">
        <v>11</v>
      </c>
      <c r="B18" s="5">
        <f>B15*B17</f>
        <v>53459.999999999993</v>
      </c>
      <c r="C18" s="5">
        <f t="shared" ref="C18:Y18" si="6">C15*C17</f>
        <v>53727.299999999981</v>
      </c>
      <c r="D18" s="5">
        <f t="shared" si="6"/>
        <v>53995.936499999967</v>
      </c>
      <c r="E18" s="5">
        <f t="shared" si="6"/>
        <v>54265.916182499961</v>
      </c>
      <c r="F18" s="5">
        <f t="shared" si="6"/>
        <v>54537.245763412451</v>
      </c>
      <c r="G18" s="5">
        <f t="shared" si="6"/>
        <v>54809.931992229518</v>
      </c>
      <c r="H18" s="5">
        <f t="shared" si="6"/>
        <v>55083.981652190654</v>
      </c>
      <c r="I18" s="5">
        <f t="shared" si="6"/>
        <v>55359.401560451588</v>
      </c>
      <c r="J18" s="5">
        <f t="shared" si="6"/>
        <v>55636.198568253851</v>
      </c>
      <c r="K18" s="5">
        <f t="shared" si="6"/>
        <v>55914.37956109512</v>
      </c>
      <c r="L18" s="5">
        <f t="shared" si="6"/>
        <v>56193.951458900578</v>
      </c>
      <c r="M18" s="5">
        <f t="shared" si="6"/>
        <v>56474.921216195071</v>
      </c>
      <c r="N18" s="5">
        <f t="shared" si="6"/>
        <v>56757.29582227605</v>
      </c>
      <c r="O18" s="5">
        <f t="shared" si="6"/>
        <v>57041.082301387418</v>
      </c>
      <c r="P18" s="5">
        <f t="shared" si="6"/>
        <v>57326.287712894358</v>
      </c>
      <c r="Q18" s="5">
        <f t="shared" si="6"/>
        <v>57612.919151458824</v>
      </c>
      <c r="R18" s="5">
        <f t="shared" si="6"/>
        <v>57900.983747216102</v>
      </c>
      <c r="S18" s="5">
        <f t="shared" si="6"/>
        <v>58190.48866595218</v>
      </c>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row>
    <row r="19" spans="1:90">
      <c r="A19" s="2" t="s">
        <v>12</v>
      </c>
      <c r="B19" s="5">
        <f>B13*B20</f>
        <v>49499.999999999993</v>
      </c>
      <c r="C19" s="5">
        <f t="shared" ref="C19:Y19" si="7">C13*C20</f>
        <v>49747.499999999985</v>
      </c>
      <c r="D19" s="5">
        <f t="shared" si="7"/>
        <v>49996.237499999981</v>
      </c>
      <c r="E19" s="5">
        <f t="shared" si="7"/>
        <v>50246.218687499968</v>
      </c>
      <c r="F19" s="5">
        <f t="shared" si="7"/>
        <v>50497.449780937459</v>
      </c>
      <c r="G19" s="5">
        <f t="shared" si="7"/>
        <v>50749.937029842142</v>
      </c>
      <c r="H19" s="5">
        <f t="shared" si="7"/>
        <v>51003.686714991345</v>
      </c>
      <c r="I19" s="5">
        <f t="shared" si="7"/>
        <v>51258.705148566289</v>
      </c>
      <c r="J19" s="5">
        <f t="shared" si="7"/>
        <v>51514.998674309121</v>
      </c>
      <c r="K19" s="5">
        <f t="shared" si="7"/>
        <v>51772.573667680663</v>
      </c>
      <c r="L19" s="5">
        <f t="shared" si="7"/>
        <v>52031.436536019057</v>
      </c>
      <c r="M19" s="5">
        <f t="shared" si="7"/>
        <v>52291.593718699143</v>
      </c>
      <c r="N19" s="5">
        <f t="shared" si="7"/>
        <v>52553.051687292638</v>
      </c>
      <c r="O19" s="5">
        <f t="shared" si="7"/>
        <v>52815.816945729093</v>
      </c>
      <c r="P19" s="5">
        <f t="shared" si="7"/>
        <v>53079.896030457734</v>
      </c>
      <c r="Q19" s="5">
        <f t="shared" si="7"/>
        <v>53345.295510610013</v>
      </c>
      <c r="R19" s="5">
        <f t="shared" si="7"/>
        <v>53612.021988163055</v>
      </c>
      <c r="S19" s="5">
        <f t="shared" si="7"/>
        <v>53880.082098103871</v>
      </c>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row>
    <row r="20" spans="1:90" s="6" customFormat="1">
      <c r="A20" s="7" t="s">
        <v>13</v>
      </c>
      <c r="B20" s="6">
        <v>0.5</v>
      </c>
      <c r="C20" s="6">
        <v>0.5</v>
      </c>
      <c r="D20" s="6">
        <v>0.5</v>
      </c>
      <c r="E20" s="6">
        <v>0.5</v>
      </c>
      <c r="F20" s="6">
        <v>0.5</v>
      </c>
      <c r="G20" s="6">
        <v>0.5</v>
      </c>
      <c r="H20" s="6">
        <v>0.5</v>
      </c>
      <c r="I20" s="6">
        <v>0.5</v>
      </c>
      <c r="J20" s="6">
        <v>0.5</v>
      </c>
      <c r="K20" s="6">
        <v>0.5</v>
      </c>
      <c r="L20" s="6">
        <v>0.5</v>
      </c>
      <c r="M20" s="6">
        <v>0.5</v>
      </c>
      <c r="N20" s="6">
        <v>0.5</v>
      </c>
      <c r="O20" s="6">
        <v>0.5</v>
      </c>
      <c r="P20" s="6">
        <v>0.5</v>
      </c>
      <c r="Q20" s="6">
        <v>0.5</v>
      </c>
      <c r="R20" s="6">
        <v>0.5</v>
      </c>
      <c r="S20" s="6">
        <v>0.5</v>
      </c>
    </row>
    <row r="21" spans="1:90">
      <c r="A21" s="2" t="s">
        <v>14</v>
      </c>
      <c r="B21" s="5">
        <f>B15*B20</f>
        <v>44549.999999999993</v>
      </c>
      <c r="C21" s="5">
        <f t="shared" ref="C21:Y21" si="8">C15*C20</f>
        <v>44772.749999999985</v>
      </c>
      <c r="D21" s="5">
        <f t="shared" si="8"/>
        <v>44996.613749999975</v>
      </c>
      <c r="E21" s="5">
        <f t="shared" si="8"/>
        <v>45221.596818749967</v>
      </c>
      <c r="F21" s="5">
        <f t="shared" si="8"/>
        <v>45447.704802843713</v>
      </c>
      <c r="G21" s="5">
        <f t="shared" si="8"/>
        <v>45674.943326857931</v>
      </c>
      <c r="H21" s="5">
        <f t="shared" si="8"/>
        <v>45903.318043492211</v>
      </c>
      <c r="I21" s="5">
        <f t="shared" si="8"/>
        <v>46132.834633709659</v>
      </c>
      <c r="J21" s="5">
        <f t="shared" si="8"/>
        <v>46363.498806878211</v>
      </c>
      <c r="K21" s="5">
        <f t="shared" si="8"/>
        <v>46595.3163009126</v>
      </c>
      <c r="L21" s="5">
        <f t="shared" si="8"/>
        <v>46828.292882417147</v>
      </c>
      <c r="M21" s="5">
        <f t="shared" si="8"/>
        <v>47062.434346829228</v>
      </c>
      <c r="N21" s="5">
        <f t="shared" si="8"/>
        <v>47297.746518563377</v>
      </c>
      <c r="O21" s="5">
        <f t="shared" si="8"/>
        <v>47534.235251156184</v>
      </c>
      <c r="P21" s="5">
        <f t="shared" si="8"/>
        <v>47771.906427411966</v>
      </c>
      <c r="Q21" s="5">
        <f t="shared" si="8"/>
        <v>48010.765959549019</v>
      </c>
      <c r="R21" s="5">
        <f t="shared" si="8"/>
        <v>48250.819789346751</v>
      </c>
      <c r="S21" s="5">
        <f t="shared" si="8"/>
        <v>48492.073888293482</v>
      </c>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row>
    <row r="22" spans="1:90" s="6" customFormat="1">
      <c r="A22" s="6" t="s">
        <v>15</v>
      </c>
      <c r="B22" s="6">
        <v>0.9</v>
      </c>
      <c r="C22" s="6">
        <v>0.9</v>
      </c>
      <c r="D22" s="6">
        <v>0.9</v>
      </c>
      <c r="E22" s="6">
        <v>0.9</v>
      </c>
      <c r="F22" s="6">
        <v>0.9</v>
      </c>
      <c r="G22" s="6">
        <v>0.9</v>
      </c>
      <c r="H22" s="6">
        <v>0.9</v>
      </c>
      <c r="I22" s="6">
        <v>0.9</v>
      </c>
      <c r="J22" s="6">
        <v>0.9</v>
      </c>
      <c r="K22" s="6">
        <v>0.9</v>
      </c>
      <c r="L22" s="6">
        <v>0.9</v>
      </c>
      <c r="M22" s="6">
        <v>0.9</v>
      </c>
      <c r="N22" s="6">
        <v>0.9</v>
      </c>
      <c r="O22" s="6">
        <v>0.9</v>
      </c>
      <c r="P22" s="6">
        <v>0.9</v>
      </c>
      <c r="Q22" s="6">
        <v>0.9</v>
      </c>
      <c r="R22" s="6">
        <v>0.9</v>
      </c>
      <c r="S22" s="6">
        <v>0.9</v>
      </c>
    </row>
    <row r="23" spans="1:90">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row>
    <row r="24" spans="1:90">
      <c r="A24" s="3" t="s">
        <v>16</v>
      </c>
      <c r="B24" s="8">
        <f>B15*B17*B20*B22</f>
        <v>24056.999999999996</v>
      </c>
      <c r="C24" s="8">
        <f t="shared" ref="C24:Y24" si="9">C15*C17*C20*C22</f>
        <v>24177.284999999993</v>
      </c>
      <c r="D24" s="8">
        <f t="shared" si="9"/>
        <v>24298.171424999986</v>
      </c>
      <c r="E24" s="8">
        <f t="shared" si="9"/>
        <v>24419.662282124984</v>
      </c>
      <c r="F24" s="8">
        <f t="shared" si="9"/>
        <v>24541.760593535604</v>
      </c>
      <c r="G24" s="8">
        <f t="shared" si="9"/>
        <v>24664.469396503282</v>
      </c>
      <c r="H24" s="8">
        <f t="shared" si="9"/>
        <v>24787.791743485795</v>
      </c>
      <c r="I24" s="8">
        <f t="shared" si="9"/>
        <v>24911.730702203215</v>
      </c>
      <c r="J24" s="8">
        <f t="shared" si="9"/>
        <v>25036.289355714234</v>
      </c>
      <c r="K24" s="8">
        <f t="shared" si="9"/>
        <v>25161.470802492804</v>
      </c>
      <c r="L24" s="8">
        <f t="shared" si="9"/>
        <v>25287.278156505261</v>
      </c>
      <c r="M24" s="8">
        <f t="shared" si="9"/>
        <v>25413.714547287782</v>
      </c>
      <c r="N24" s="8">
        <f t="shared" si="9"/>
        <v>25540.783120024222</v>
      </c>
      <c r="O24" s="8">
        <f t="shared" si="9"/>
        <v>25668.487035624337</v>
      </c>
      <c r="P24" s="8">
        <f t="shared" si="9"/>
        <v>25796.829470802462</v>
      </c>
      <c r="Q24" s="8">
        <f t="shared" si="9"/>
        <v>25925.81361815647</v>
      </c>
      <c r="R24" s="8">
        <f t="shared" si="9"/>
        <v>26055.442686247246</v>
      </c>
      <c r="S24" s="8">
        <f t="shared" si="9"/>
        <v>26185.719899678483</v>
      </c>
      <c r="T24" s="8"/>
      <c r="U24" s="8"/>
      <c r="V24" s="8"/>
      <c r="W24" s="8"/>
      <c r="X24" s="8"/>
      <c r="Y24" s="8"/>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row>
    <row r="25" spans="1:90">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row>
    <row r="26" spans="1:90" s="6" customFormat="1">
      <c r="A26" s="6" t="s">
        <v>17</v>
      </c>
      <c r="B26" s="6">
        <v>0</v>
      </c>
      <c r="C26" s="6">
        <v>0</v>
      </c>
      <c r="D26" s="6">
        <v>0</v>
      </c>
      <c r="E26" s="6">
        <v>0</v>
      </c>
      <c r="F26" s="6">
        <v>0.05</v>
      </c>
      <c r="G26" s="6">
        <v>0.1</v>
      </c>
      <c r="H26" s="6">
        <v>0.15</v>
      </c>
      <c r="I26" s="6">
        <v>0.2</v>
      </c>
      <c r="J26" s="6">
        <v>0.25</v>
      </c>
      <c r="K26" s="6">
        <v>0.3</v>
      </c>
      <c r="L26" s="6">
        <v>0.35</v>
      </c>
      <c r="M26" s="6">
        <v>0.35</v>
      </c>
      <c r="N26" s="6">
        <v>0.35</v>
      </c>
      <c r="O26" s="6">
        <v>0.35</v>
      </c>
      <c r="P26" s="6">
        <v>0.35</v>
      </c>
      <c r="Q26" s="6">
        <v>0.3</v>
      </c>
      <c r="R26" s="6">
        <v>0.25</v>
      </c>
      <c r="S26" s="6">
        <v>0</v>
      </c>
    </row>
    <row r="27" spans="1:90">
      <c r="A27" s="3" t="s">
        <v>18</v>
      </c>
      <c r="B27" s="8">
        <f>B26*B24</f>
        <v>0</v>
      </c>
      <c r="C27" s="8">
        <f t="shared" ref="C27:S27" si="10">C26*C24</f>
        <v>0</v>
      </c>
      <c r="D27" s="8">
        <f t="shared" si="10"/>
        <v>0</v>
      </c>
      <c r="E27" s="8">
        <f t="shared" si="10"/>
        <v>0</v>
      </c>
      <c r="F27" s="8">
        <f t="shared" si="10"/>
        <v>1227.0880296767803</v>
      </c>
      <c r="G27" s="8">
        <f t="shared" si="10"/>
        <v>2466.4469396503282</v>
      </c>
      <c r="H27" s="8">
        <f t="shared" si="10"/>
        <v>3718.1687615228693</v>
      </c>
      <c r="I27" s="8">
        <f t="shared" si="10"/>
        <v>4982.3461404406435</v>
      </c>
      <c r="J27" s="8">
        <f t="shared" si="10"/>
        <v>6259.0723389285586</v>
      </c>
      <c r="K27" s="8">
        <f t="shared" si="10"/>
        <v>7548.4412407478412</v>
      </c>
      <c r="L27" s="8">
        <f t="shared" si="10"/>
        <v>8850.5473547768415</v>
      </c>
      <c r="M27" s="8">
        <f t="shared" si="10"/>
        <v>8894.8000915507237</v>
      </c>
      <c r="N27" s="8">
        <f t="shared" si="10"/>
        <v>8939.2740920084761</v>
      </c>
      <c r="O27" s="8">
        <f t="shared" si="10"/>
        <v>8983.9704624685182</v>
      </c>
      <c r="P27" s="8">
        <f t="shared" si="10"/>
        <v>9028.8903147808614</v>
      </c>
      <c r="Q27" s="8">
        <f t="shared" si="10"/>
        <v>7777.7440854469405</v>
      </c>
      <c r="R27" s="8">
        <f t="shared" si="10"/>
        <v>6513.8606715618116</v>
      </c>
      <c r="S27" s="8">
        <f t="shared" si="10"/>
        <v>0</v>
      </c>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row>
    <row r="28" spans="1:90">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row>
    <row r="29" spans="1:90" s="9" customFormat="1">
      <c r="A29" s="9" t="s">
        <v>19</v>
      </c>
      <c r="B29" s="9">
        <v>100000</v>
      </c>
      <c r="C29" s="9">
        <v>100000</v>
      </c>
      <c r="D29" s="9">
        <v>100000</v>
      </c>
      <c r="E29" s="9">
        <v>100000</v>
      </c>
      <c r="F29" s="9">
        <v>100000</v>
      </c>
      <c r="G29" s="9">
        <v>100000</v>
      </c>
      <c r="H29" s="9">
        <v>100000</v>
      </c>
      <c r="I29" s="9">
        <v>100000</v>
      </c>
      <c r="J29" s="9">
        <v>100000</v>
      </c>
      <c r="K29" s="9">
        <v>100000</v>
      </c>
      <c r="L29" s="9">
        <v>100000</v>
      </c>
      <c r="M29" s="9">
        <v>100000</v>
      </c>
      <c r="N29" s="9">
        <v>100000</v>
      </c>
      <c r="O29" s="9">
        <v>100000</v>
      </c>
      <c r="P29" s="9">
        <v>100000</v>
      </c>
      <c r="Q29" s="9">
        <v>100000</v>
      </c>
      <c r="R29" s="9">
        <v>100000</v>
      </c>
      <c r="S29" s="9">
        <v>100000</v>
      </c>
    </row>
    <row r="30" spans="1:90" s="6" customFormat="1">
      <c r="A30" s="6" t="s">
        <v>20</v>
      </c>
      <c r="B30" s="6">
        <v>0.1</v>
      </c>
      <c r="C30" s="6">
        <v>0.1</v>
      </c>
      <c r="D30" s="6">
        <v>0.1</v>
      </c>
      <c r="E30" s="6">
        <v>0.1</v>
      </c>
      <c r="F30" s="6">
        <v>0.1</v>
      </c>
      <c r="G30" s="6">
        <v>0.1</v>
      </c>
      <c r="H30" s="6">
        <v>0.1</v>
      </c>
      <c r="I30" s="6">
        <v>0.1</v>
      </c>
      <c r="J30" s="6">
        <v>0.1</v>
      </c>
      <c r="K30" s="6">
        <v>0.1</v>
      </c>
      <c r="L30" s="6">
        <v>0.1</v>
      </c>
      <c r="M30" s="6">
        <v>0.1</v>
      </c>
      <c r="N30" s="6">
        <v>0.1</v>
      </c>
      <c r="O30" s="6">
        <v>0.1</v>
      </c>
      <c r="P30" s="6">
        <v>0.1</v>
      </c>
      <c r="Q30" s="6">
        <v>0.1</v>
      </c>
      <c r="R30" s="6">
        <v>0.1</v>
      </c>
      <c r="S30" s="6">
        <v>0.1</v>
      </c>
    </row>
    <row r="31" spans="1:90" s="9" customFormat="1">
      <c r="A31" s="9" t="s">
        <v>21</v>
      </c>
      <c r="B31" s="9">
        <f>B29*(1-B30)</f>
        <v>90000</v>
      </c>
      <c r="C31" s="9">
        <f t="shared" ref="C31:S31" si="11">C29*(1-C30)</f>
        <v>90000</v>
      </c>
      <c r="D31" s="9">
        <f t="shared" si="11"/>
        <v>90000</v>
      </c>
      <c r="E31" s="9">
        <f t="shared" si="11"/>
        <v>90000</v>
      </c>
      <c r="F31" s="9">
        <f t="shared" si="11"/>
        <v>90000</v>
      </c>
      <c r="G31" s="9">
        <f t="shared" si="11"/>
        <v>90000</v>
      </c>
      <c r="H31" s="9">
        <f t="shared" si="11"/>
        <v>90000</v>
      </c>
      <c r="I31" s="9">
        <f t="shared" si="11"/>
        <v>90000</v>
      </c>
      <c r="J31" s="9">
        <f t="shared" si="11"/>
        <v>90000</v>
      </c>
      <c r="K31" s="9">
        <f t="shared" si="11"/>
        <v>90000</v>
      </c>
      <c r="L31" s="9">
        <f t="shared" si="11"/>
        <v>90000</v>
      </c>
      <c r="M31" s="9">
        <f t="shared" si="11"/>
        <v>90000</v>
      </c>
      <c r="N31" s="9">
        <f t="shared" si="11"/>
        <v>90000</v>
      </c>
      <c r="O31" s="9">
        <f t="shared" si="11"/>
        <v>90000</v>
      </c>
      <c r="P31" s="9">
        <f t="shared" si="11"/>
        <v>90000</v>
      </c>
      <c r="Q31" s="9">
        <f t="shared" si="11"/>
        <v>90000</v>
      </c>
      <c r="R31" s="9">
        <f t="shared" si="11"/>
        <v>90000</v>
      </c>
      <c r="S31" s="9">
        <f t="shared" si="11"/>
        <v>90000</v>
      </c>
    </row>
    <row r="32" spans="1:90">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row>
    <row r="33" spans="1:90" s="9" customFormat="1">
      <c r="A33" s="9" t="s">
        <v>22</v>
      </c>
      <c r="B33" s="9">
        <f>B31*B27</f>
        <v>0</v>
      </c>
      <c r="C33" s="9">
        <f t="shared" ref="C33:S33" si="12">C31*C27</f>
        <v>0</v>
      </c>
      <c r="D33" s="9">
        <f t="shared" si="12"/>
        <v>0</v>
      </c>
      <c r="E33" s="9">
        <f t="shared" si="12"/>
        <v>0</v>
      </c>
      <c r="F33" s="9">
        <f t="shared" si="12"/>
        <v>110437922.67091022</v>
      </c>
      <c r="G33" s="9">
        <f t="shared" si="12"/>
        <v>221980224.56852955</v>
      </c>
      <c r="H33" s="9">
        <f t="shared" si="12"/>
        <v>334635188.53705823</v>
      </c>
      <c r="I33" s="9">
        <f t="shared" si="12"/>
        <v>448411152.63965791</v>
      </c>
      <c r="J33" s="9">
        <f t="shared" si="12"/>
        <v>563316510.50357032</v>
      </c>
      <c r="K33" s="9">
        <f t="shared" si="12"/>
        <v>679359711.66730571</v>
      </c>
      <c r="L33" s="9">
        <f t="shared" si="12"/>
        <v>796549261.92991579</v>
      </c>
      <c r="M33" s="9">
        <f t="shared" si="12"/>
        <v>800532008.23956513</v>
      </c>
      <c r="N33" s="9">
        <f t="shared" si="12"/>
        <v>804534668.28076291</v>
      </c>
      <c r="O33" s="9">
        <f t="shared" si="12"/>
        <v>808557341.62216663</v>
      </c>
      <c r="P33" s="9">
        <f t="shared" si="12"/>
        <v>812600128.33027756</v>
      </c>
      <c r="Q33" s="9">
        <f t="shared" si="12"/>
        <v>699996967.69022465</v>
      </c>
      <c r="R33" s="9">
        <f t="shared" si="12"/>
        <v>586247460.44056308</v>
      </c>
      <c r="S33" s="9">
        <f t="shared" si="12"/>
        <v>0</v>
      </c>
    </row>
    <row r="34" spans="1:90" s="6" customFormat="1">
      <c r="A34" s="6" t="s">
        <v>23</v>
      </c>
      <c r="B34" s="6">
        <v>0.1</v>
      </c>
      <c r="C34" s="6">
        <v>0.1</v>
      </c>
      <c r="D34" s="6">
        <v>0.1</v>
      </c>
      <c r="E34" s="6">
        <v>0.1</v>
      </c>
      <c r="F34" s="6">
        <v>0.1</v>
      </c>
      <c r="G34" s="6">
        <v>0.1</v>
      </c>
      <c r="H34" s="6">
        <v>0.1</v>
      </c>
      <c r="I34" s="6">
        <v>0.1</v>
      </c>
      <c r="J34" s="6">
        <v>0.1</v>
      </c>
      <c r="K34" s="6">
        <v>0.1</v>
      </c>
      <c r="L34" s="6">
        <v>0.1</v>
      </c>
      <c r="M34" s="6">
        <v>0.1</v>
      </c>
      <c r="N34" s="6">
        <v>0.1</v>
      </c>
      <c r="O34" s="6">
        <v>0.1</v>
      </c>
      <c r="P34" s="6">
        <v>0.1</v>
      </c>
      <c r="Q34" s="6">
        <v>0.1</v>
      </c>
      <c r="R34" s="6">
        <v>0.1</v>
      </c>
      <c r="S34" s="6">
        <v>0.1</v>
      </c>
    </row>
    <row r="35" spans="1:90" s="9" customFormat="1">
      <c r="A35" s="10" t="s">
        <v>24</v>
      </c>
      <c r="B35" s="10">
        <f>B33*(1-B34)</f>
        <v>0</v>
      </c>
      <c r="C35" s="10">
        <f t="shared" ref="C35:S35" si="13">C33*(1-C34)</f>
        <v>0</v>
      </c>
      <c r="D35" s="10">
        <f t="shared" si="13"/>
        <v>0</v>
      </c>
      <c r="E35" s="10">
        <f t="shared" si="13"/>
        <v>0</v>
      </c>
      <c r="F35" s="10">
        <f t="shared" si="13"/>
        <v>99394130.403819203</v>
      </c>
      <c r="G35" s="10">
        <f t="shared" si="13"/>
        <v>199782202.1116766</v>
      </c>
      <c r="H35" s="10">
        <f t="shared" si="13"/>
        <v>301171669.68335241</v>
      </c>
      <c r="I35" s="10">
        <f t="shared" si="13"/>
        <v>403570037.37569213</v>
      </c>
      <c r="J35" s="10">
        <f t="shared" si="13"/>
        <v>506984859.45321327</v>
      </c>
      <c r="K35" s="10">
        <f t="shared" si="13"/>
        <v>611423740.50057518</v>
      </c>
      <c r="L35" s="10">
        <f t="shared" si="13"/>
        <v>716894335.73692417</v>
      </c>
      <c r="M35" s="10">
        <f t="shared" si="13"/>
        <v>720478807.41560864</v>
      </c>
      <c r="N35" s="10">
        <f t="shared" si="13"/>
        <v>724081201.45268667</v>
      </c>
      <c r="O35" s="10">
        <f t="shared" si="13"/>
        <v>727701607.45994997</v>
      </c>
      <c r="P35" s="10">
        <f t="shared" si="13"/>
        <v>731340115.49724984</v>
      </c>
      <c r="Q35" s="10">
        <f t="shared" si="13"/>
        <v>629997270.92120218</v>
      </c>
      <c r="R35" s="10">
        <f t="shared" si="13"/>
        <v>527622714.39650679</v>
      </c>
      <c r="S35" s="10">
        <f t="shared" si="13"/>
        <v>0</v>
      </c>
    </row>
    <row r="36" spans="1:90">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row>
    <row r="37" spans="1:90">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row>
    <row r="38" spans="1:90">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row>
    <row r="39" spans="1:90" ht="21">
      <c r="A39" s="4" t="s">
        <v>25</v>
      </c>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row>
    <row r="40" spans="1:90">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row>
    <row r="41" spans="1:90" s="9" customFormat="1">
      <c r="A41" s="9" t="s">
        <v>26</v>
      </c>
      <c r="B41" s="10">
        <f>B35</f>
        <v>0</v>
      </c>
      <c r="C41" s="10">
        <f>C35</f>
        <v>0</v>
      </c>
      <c r="D41" s="10">
        <f>D35</f>
        <v>0</v>
      </c>
      <c r="E41" s="10">
        <f>E35</f>
        <v>0</v>
      </c>
      <c r="F41" s="10">
        <f>F35</f>
        <v>99394130.403819203</v>
      </c>
      <c r="G41" s="10">
        <f>G35</f>
        <v>199782202.1116766</v>
      </c>
      <c r="H41" s="10">
        <f>H35</f>
        <v>301171669.68335241</v>
      </c>
      <c r="I41" s="10">
        <f>I35</f>
        <v>403570037.37569213</v>
      </c>
      <c r="J41" s="10">
        <f>J35</f>
        <v>506984859.45321327</v>
      </c>
      <c r="K41" s="10">
        <f>K35</f>
        <v>611423740.50057518</v>
      </c>
      <c r="L41" s="10">
        <f>L35</f>
        <v>716894335.73692417</v>
      </c>
      <c r="M41" s="10">
        <f>M35</f>
        <v>720478807.41560864</v>
      </c>
      <c r="N41" s="10">
        <f>N35</f>
        <v>724081201.45268667</v>
      </c>
      <c r="O41" s="10">
        <f>O35</f>
        <v>727701607.45994997</v>
      </c>
      <c r="P41" s="10">
        <f>P35</f>
        <v>731340115.49724984</v>
      </c>
      <c r="Q41" s="10">
        <f>Q35</f>
        <v>629997270.92120218</v>
      </c>
      <c r="R41" s="10">
        <f>R35</f>
        <v>527622714.39650679</v>
      </c>
      <c r="S41" s="10">
        <f>S35</f>
        <v>0</v>
      </c>
    </row>
    <row r="42" spans="1:90">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row>
    <row r="43" spans="1:90" s="9" customFormat="1">
      <c r="A43" s="9" t="s">
        <v>27</v>
      </c>
      <c r="B43" s="9">
        <f>B44*B33</f>
        <v>0</v>
      </c>
      <c r="C43" s="9">
        <f t="shared" ref="C43:S43" si="14">C44*C33</f>
        <v>0</v>
      </c>
      <c r="D43" s="9">
        <f t="shared" si="14"/>
        <v>0</v>
      </c>
      <c r="E43" s="9">
        <f t="shared" si="14"/>
        <v>0</v>
      </c>
      <c r="F43" s="9">
        <f t="shared" si="14"/>
        <v>11043792.267091023</v>
      </c>
      <c r="G43" s="9">
        <f t="shared" si="14"/>
        <v>22198022.456852958</v>
      </c>
      <c r="H43" s="9">
        <f t="shared" si="14"/>
        <v>33463518.853705823</v>
      </c>
      <c r="I43" s="9">
        <f t="shared" si="14"/>
        <v>44841115.263965793</v>
      </c>
      <c r="J43" s="9">
        <f t="shared" si="14"/>
        <v>56331651.050357036</v>
      </c>
      <c r="K43" s="9">
        <f t="shared" si="14"/>
        <v>67935971.166730568</v>
      </c>
      <c r="L43" s="9">
        <f t="shared" si="14"/>
        <v>79654926.192991585</v>
      </c>
      <c r="M43" s="9">
        <f t="shared" si="14"/>
        <v>80053200.823956519</v>
      </c>
      <c r="N43" s="9">
        <f t="shared" si="14"/>
        <v>80453466.828076288</v>
      </c>
      <c r="O43" s="9">
        <f t="shared" si="14"/>
        <v>80855734.162216663</v>
      </c>
      <c r="P43" s="9">
        <f t="shared" si="14"/>
        <v>81260012.833027765</v>
      </c>
      <c r="Q43" s="9">
        <f t="shared" si="14"/>
        <v>69999696.769022465</v>
      </c>
      <c r="R43" s="9">
        <f t="shared" si="14"/>
        <v>58624746.044056311</v>
      </c>
      <c r="S43" s="9">
        <f t="shared" si="14"/>
        <v>0</v>
      </c>
    </row>
    <row r="44" spans="1:90" s="6" customFormat="1">
      <c r="A44" s="6" t="s">
        <v>28</v>
      </c>
      <c r="B44" s="6">
        <v>0.1</v>
      </c>
      <c r="C44" s="6">
        <v>0.1</v>
      </c>
      <c r="D44" s="6">
        <v>0.1</v>
      </c>
      <c r="E44" s="6">
        <v>0.1</v>
      </c>
      <c r="F44" s="6">
        <v>0.1</v>
      </c>
      <c r="G44" s="6">
        <v>0.1</v>
      </c>
      <c r="H44" s="6">
        <v>0.1</v>
      </c>
      <c r="I44" s="6">
        <v>0.1</v>
      </c>
      <c r="J44" s="6">
        <v>0.1</v>
      </c>
      <c r="K44" s="6">
        <v>0.1</v>
      </c>
      <c r="L44" s="6">
        <v>0.1</v>
      </c>
      <c r="M44" s="6">
        <v>0.1</v>
      </c>
      <c r="N44" s="6">
        <v>0.1</v>
      </c>
      <c r="O44" s="6">
        <v>0.1</v>
      </c>
      <c r="P44" s="6">
        <v>0.1</v>
      </c>
      <c r="Q44" s="6">
        <v>0.1</v>
      </c>
      <c r="R44" s="6">
        <v>0.1</v>
      </c>
      <c r="S44" s="6">
        <v>0.1</v>
      </c>
    </row>
    <row r="45" spans="1:90">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row>
    <row r="46" spans="1:90" s="9" customFormat="1">
      <c r="A46" s="9" t="s">
        <v>29</v>
      </c>
      <c r="B46" s="9">
        <f>B41-B43</f>
        <v>0</v>
      </c>
      <c r="C46" s="9">
        <f t="shared" ref="C46:S46" si="15">C41-C43</f>
        <v>0</v>
      </c>
      <c r="D46" s="9">
        <f t="shared" si="15"/>
        <v>0</v>
      </c>
      <c r="E46" s="9">
        <f t="shared" si="15"/>
        <v>0</v>
      </c>
      <c r="F46" s="9">
        <f t="shared" si="15"/>
        <v>88350338.136728182</v>
      </c>
      <c r="G46" s="9">
        <f t="shared" si="15"/>
        <v>177584179.65482366</v>
      </c>
      <c r="H46" s="9">
        <f t="shared" si="15"/>
        <v>267708150.82964659</v>
      </c>
      <c r="I46" s="9">
        <f t="shared" si="15"/>
        <v>358728922.11172634</v>
      </c>
      <c r="J46" s="9">
        <f t="shared" si="15"/>
        <v>450653208.40285623</v>
      </c>
      <c r="K46" s="9">
        <f t="shared" si="15"/>
        <v>543487769.33384466</v>
      </c>
      <c r="L46" s="9">
        <f t="shared" si="15"/>
        <v>637239409.54393256</v>
      </c>
      <c r="M46" s="9">
        <f t="shared" si="15"/>
        <v>640425606.59165215</v>
      </c>
      <c r="N46" s="9">
        <f t="shared" si="15"/>
        <v>643627734.62461042</v>
      </c>
      <c r="O46" s="9">
        <f t="shared" si="15"/>
        <v>646845873.29773331</v>
      </c>
      <c r="P46" s="9">
        <f t="shared" si="15"/>
        <v>650080102.66422212</v>
      </c>
      <c r="Q46" s="9">
        <f t="shared" si="15"/>
        <v>559997574.15217972</v>
      </c>
      <c r="R46" s="9">
        <f t="shared" si="15"/>
        <v>468997968.35245049</v>
      </c>
      <c r="S46" s="9">
        <f t="shared" si="15"/>
        <v>0</v>
      </c>
    </row>
    <row r="47" spans="1:90" s="6" customFormat="1">
      <c r="A47" s="6" t="s">
        <v>30</v>
      </c>
      <c r="B47" s="6" t="e">
        <f>B46/B41</f>
        <v>#DIV/0!</v>
      </c>
      <c r="C47" s="6" t="e">
        <f t="shared" ref="C47:S47" si="16">C46/C41</f>
        <v>#DIV/0!</v>
      </c>
      <c r="D47" s="6" t="e">
        <f t="shared" si="16"/>
        <v>#DIV/0!</v>
      </c>
      <c r="E47" s="6" t="e">
        <f t="shared" si="16"/>
        <v>#DIV/0!</v>
      </c>
      <c r="F47" s="6">
        <f t="shared" si="16"/>
        <v>0.88888888888888895</v>
      </c>
      <c r="G47" s="6">
        <f t="shared" si="16"/>
        <v>0.88888888888888895</v>
      </c>
      <c r="H47" s="6">
        <f t="shared" si="16"/>
        <v>0.88888888888888884</v>
      </c>
      <c r="I47" s="6">
        <f t="shared" si="16"/>
        <v>0.88888888888888895</v>
      </c>
      <c r="J47" s="6">
        <f t="shared" si="16"/>
        <v>0.88888888888888884</v>
      </c>
      <c r="K47" s="6">
        <f t="shared" si="16"/>
        <v>0.88888888888888895</v>
      </c>
      <c r="L47" s="6">
        <f t="shared" si="16"/>
        <v>0.88888888888888884</v>
      </c>
      <c r="M47" s="6">
        <f t="shared" si="16"/>
        <v>0.88888888888888895</v>
      </c>
      <c r="N47" s="6">
        <f t="shared" si="16"/>
        <v>0.88888888888888895</v>
      </c>
      <c r="O47" s="6">
        <f t="shared" si="16"/>
        <v>0.88888888888888884</v>
      </c>
      <c r="P47" s="6">
        <f t="shared" si="16"/>
        <v>0.88888888888888895</v>
      </c>
      <c r="Q47" s="6">
        <f t="shared" si="16"/>
        <v>0.88888888888888884</v>
      </c>
      <c r="R47" s="6">
        <f t="shared" si="16"/>
        <v>0.88888888888888895</v>
      </c>
      <c r="S47" s="6" t="e">
        <f t="shared" si="16"/>
        <v>#DIV/0!</v>
      </c>
    </row>
    <row r="48" spans="1:90">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row>
    <row r="49" spans="1:90" s="9" customFormat="1">
      <c r="A49" s="9" t="s">
        <v>31</v>
      </c>
      <c r="B49" s="9">
        <v>40000000</v>
      </c>
      <c r="C49" s="9">
        <v>50000000</v>
      </c>
      <c r="D49" s="9">
        <v>50000000</v>
      </c>
      <c r="E49" s="9">
        <v>50000000</v>
      </c>
      <c r="F49" s="9">
        <v>0</v>
      </c>
      <c r="G49" s="9">
        <v>0</v>
      </c>
      <c r="H49" s="9">
        <v>0</v>
      </c>
      <c r="I49" s="9">
        <v>0</v>
      </c>
      <c r="J49" s="9">
        <v>0</v>
      </c>
      <c r="K49" s="9">
        <v>0</v>
      </c>
      <c r="L49" s="9">
        <v>0</v>
      </c>
      <c r="M49" s="9">
        <v>0</v>
      </c>
      <c r="N49" s="9">
        <v>0</v>
      </c>
      <c r="O49" s="9">
        <v>0</v>
      </c>
      <c r="P49" s="9">
        <v>0</v>
      </c>
      <c r="Q49" s="9">
        <v>0</v>
      </c>
      <c r="R49" s="9">
        <v>0</v>
      </c>
      <c r="S49" s="9">
        <v>0</v>
      </c>
    </row>
    <row r="50" spans="1:90">
      <c r="A50" t="s">
        <v>32</v>
      </c>
      <c r="B50" s="5" t="s">
        <v>33</v>
      </c>
      <c r="C50" s="5" t="s">
        <v>34</v>
      </c>
      <c r="D50" s="5" t="s">
        <v>34</v>
      </c>
      <c r="E50" s="5" t="s">
        <v>34</v>
      </c>
      <c r="F50" s="5" t="s">
        <v>35</v>
      </c>
      <c r="G50" s="5" t="s">
        <v>35</v>
      </c>
      <c r="H50" s="5" t="s">
        <v>35</v>
      </c>
      <c r="I50" s="5" t="s">
        <v>35</v>
      </c>
      <c r="J50" s="5" t="s">
        <v>35</v>
      </c>
      <c r="K50" s="5" t="s">
        <v>35</v>
      </c>
      <c r="L50" s="5" t="s">
        <v>35</v>
      </c>
      <c r="M50" s="5" t="s">
        <v>35</v>
      </c>
      <c r="N50" s="5" t="s">
        <v>35</v>
      </c>
      <c r="O50" s="5" t="s">
        <v>35</v>
      </c>
      <c r="P50" s="5" t="s">
        <v>35</v>
      </c>
      <c r="Q50" s="5" t="s">
        <v>35</v>
      </c>
      <c r="R50" s="5" t="s">
        <v>35</v>
      </c>
      <c r="S50" s="5" t="s">
        <v>35</v>
      </c>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row>
    <row r="51" spans="1:90">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row>
    <row r="52" spans="1:90" s="9" customFormat="1">
      <c r="A52" s="9" t="s">
        <v>36</v>
      </c>
      <c r="B52" s="9">
        <f>B53*B33</f>
        <v>0</v>
      </c>
      <c r="C52" s="9">
        <f t="shared" ref="C52:S52" si="17">C53*C33</f>
        <v>0</v>
      </c>
      <c r="D52" s="9">
        <f t="shared" si="17"/>
        <v>0</v>
      </c>
      <c r="E52" s="9">
        <f t="shared" si="17"/>
        <v>0</v>
      </c>
      <c r="F52" s="9">
        <f t="shared" si="17"/>
        <v>27609480.667727556</v>
      </c>
      <c r="G52" s="9">
        <f t="shared" si="17"/>
        <v>55495056.142132387</v>
      </c>
      <c r="H52" s="9">
        <f t="shared" si="17"/>
        <v>83658797.134264559</v>
      </c>
      <c r="I52" s="9">
        <f t="shared" si="17"/>
        <v>112102788.15991448</v>
      </c>
      <c r="J52" s="9">
        <f t="shared" si="17"/>
        <v>140829127.62589258</v>
      </c>
      <c r="K52" s="9">
        <f t="shared" si="17"/>
        <v>169839927.91682643</v>
      </c>
      <c r="L52" s="9">
        <f t="shared" si="17"/>
        <v>199137315.48247895</v>
      </c>
      <c r="M52" s="9">
        <f t="shared" si="17"/>
        <v>200133002.05989128</v>
      </c>
      <c r="N52" s="9">
        <f t="shared" si="17"/>
        <v>201133667.07019073</v>
      </c>
      <c r="O52" s="9">
        <f t="shared" si="17"/>
        <v>202139335.40554166</v>
      </c>
      <c r="P52" s="9">
        <f t="shared" si="17"/>
        <v>203150032.08256939</v>
      </c>
      <c r="Q52" s="9">
        <f t="shared" si="17"/>
        <v>174999241.92255616</v>
      </c>
      <c r="R52" s="9">
        <f t="shared" si="17"/>
        <v>146561865.11014077</v>
      </c>
      <c r="S52" s="9">
        <f t="shared" si="17"/>
        <v>0</v>
      </c>
    </row>
    <row r="53" spans="1:90" s="6" customFormat="1">
      <c r="A53" s="6" t="s">
        <v>28</v>
      </c>
      <c r="B53" s="6">
        <v>0.25</v>
      </c>
      <c r="C53" s="6">
        <v>0.25</v>
      </c>
      <c r="D53" s="6">
        <v>0.25</v>
      </c>
      <c r="E53" s="6">
        <v>0.25</v>
      </c>
      <c r="F53" s="6">
        <v>0.25</v>
      </c>
      <c r="G53" s="6">
        <v>0.25</v>
      </c>
      <c r="H53" s="6">
        <v>0.25</v>
      </c>
      <c r="I53" s="6">
        <v>0.25</v>
      </c>
      <c r="J53" s="6">
        <v>0.25</v>
      </c>
      <c r="K53" s="6">
        <v>0.25</v>
      </c>
      <c r="L53" s="6">
        <v>0.25</v>
      </c>
      <c r="M53" s="6">
        <v>0.25</v>
      </c>
      <c r="N53" s="6">
        <v>0.25</v>
      </c>
      <c r="O53" s="6">
        <v>0.25</v>
      </c>
      <c r="P53" s="6">
        <v>0.25</v>
      </c>
      <c r="Q53" s="6">
        <v>0.25</v>
      </c>
      <c r="R53" s="6">
        <v>0.25</v>
      </c>
      <c r="S53" s="6">
        <v>0.25</v>
      </c>
    </row>
    <row r="54" spans="1:90">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row>
    <row r="55" spans="1:90" s="9" customFormat="1">
      <c r="A55" s="9" t="s">
        <v>37</v>
      </c>
      <c r="B55" s="9">
        <f>B41-B43-B49-B52</f>
        <v>-40000000</v>
      </c>
      <c r="C55" s="9">
        <f t="shared" ref="C55:S55" si="18">C41-C43-C49-C52</f>
        <v>-50000000</v>
      </c>
      <c r="D55" s="9">
        <f t="shared" si="18"/>
        <v>-50000000</v>
      </c>
      <c r="E55" s="9">
        <f t="shared" si="18"/>
        <v>-50000000</v>
      </c>
      <c r="F55" s="9">
        <f t="shared" si="18"/>
        <v>60740857.469000623</v>
      </c>
      <c r="G55" s="9">
        <f t="shared" si="18"/>
        <v>122089123.51269127</v>
      </c>
      <c r="H55" s="9">
        <f t="shared" si="18"/>
        <v>184049353.69538203</v>
      </c>
      <c r="I55" s="9">
        <f t="shared" si="18"/>
        <v>246626133.95181185</v>
      </c>
      <c r="J55" s="9">
        <f t="shared" si="18"/>
        <v>309824080.77696365</v>
      </c>
      <c r="K55" s="9">
        <f t="shared" si="18"/>
        <v>373647841.41701823</v>
      </c>
      <c r="L55" s="9">
        <f t="shared" si="18"/>
        <v>438102094.06145358</v>
      </c>
      <c r="M55" s="9">
        <f t="shared" si="18"/>
        <v>440292604.53176087</v>
      </c>
      <c r="N55" s="9">
        <f t="shared" si="18"/>
        <v>442494067.5544197</v>
      </c>
      <c r="O55" s="9">
        <f t="shared" si="18"/>
        <v>444706537.89219165</v>
      </c>
      <c r="P55" s="9">
        <f t="shared" si="18"/>
        <v>446930070.58165276</v>
      </c>
      <c r="Q55" s="9">
        <f t="shared" si="18"/>
        <v>384998332.22962356</v>
      </c>
      <c r="R55" s="9">
        <f t="shared" si="18"/>
        <v>322436103.24230969</v>
      </c>
      <c r="S55" s="9">
        <f t="shared" si="18"/>
        <v>0</v>
      </c>
    </row>
    <row r="56" spans="1:90">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row>
    <row r="57" spans="1:90" s="9" customFormat="1">
      <c r="A57" s="9" t="s">
        <v>38</v>
      </c>
      <c r="B57" s="9">
        <f>B58*B33</f>
        <v>0</v>
      </c>
      <c r="C57" s="9">
        <f t="shared" ref="C57:S57" si="19">C58*C33</f>
        <v>0</v>
      </c>
      <c r="D57" s="9">
        <f t="shared" si="19"/>
        <v>0</v>
      </c>
      <c r="E57" s="9">
        <f t="shared" si="19"/>
        <v>0</v>
      </c>
      <c r="F57" s="9">
        <f t="shared" si="19"/>
        <v>3313137.6801273064</v>
      </c>
      <c r="G57" s="9">
        <f t="shared" si="19"/>
        <v>6659406.7370558865</v>
      </c>
      <c r="H57" s="9">
        <f t="shared" si="19"/>
        <v>10039055.656111747</v>
      </c>
      <c r="I57" s="9">
        <f t="shared" si="19"/>
        <v>13452334.579189736</v>
      </c>
      <c r="J57" s="9">
        <f t="shared" si="19"/>
        <v>16899495.315107107</v>
      </c>
      <c r="K57" s="9">
        <f t="shared" si="19"/>
        <v>20380791.350019172</v>
      </c>
      <c r="L57" s="9">
        <f t="shared" si="19"/>
        <v>23896477.857897472</v>
      </c>
      <c r="M57" s="9">
        <f t="shared" si="19"/>
        <v>24015960.247186951</v>
      </c>
      <c r="N57" s="9">
        <f t="shared" si="19"/>
        <v>24136040.048422888</v>
      </c>
      <c r="O57" s="9">
        <f t="shared" si="19"/>
        <v>24256720.248664998</v>
      </c>
      <c r="P57" s="9">
        <f t="shared" si="19"/>
        <v>24378003.849908326</v>
      </c>
      <c r="Q57" s="9">
        <f t="shared" si="19"/>
        <v>20999909.030706737</v>
      </c>
      <c r="R57" s="9">
        <f t="shared" si="19"/>
        <v>17587423.813216891</v>
      </c>
      <c r="S57" s="9">
        <f t="shared" si="19"/>
        <v>0</v>
      </c>
    </row>
    <row r="58" spans="1:90" s="6" customFormat="1">
      <c r="A58" s="6" t="s">
        <v>28</v>
      </c>
      <c r="B58" s="6">
        <v>0.03</v>
      </c>
      <c r="C58" s="6">
        <v>0.03</v>
      </c>
      <c r="D58" s="6">
        <v>0.03</v>
      </c>
      <c r="E58" s="6">
        <v>0.03</v>
      </c>
      <c r="F58" s="6">
        <v>0.03</v>
      </c>
      <c r="G58" s="6">
        <v>0.03</v>
      </c>
      <c r="H58" s="6">
        <v>0.03</v>
      </c>
      <c r="I58" s="6">
        <v>0.03</v>
      </c>
      <c r="J58" s="6">
        <v>0.03</v>
      </c>
      <c r="K58" s="6">
        <v>0.03</v>
      </c>
      <c r="L58" s="6">
        <v>0.03</v>
      </c>
      <c r="M58" s="6">
        <v>0.03</v>
      </c>
      <c r="N58" s="6">
        <v>0.03</v>
      </c>
      <c r="O58" s="6">
        <v>0.03</v>
      </c>
      <c r="P58" s="6">
        <v>0.03</v>
      </c>
      <c r="Q58" s="6">
        <v>0.03</v>
      </c>
      <c r="R58" s="6">
        <v>0.03</v>
      </c>
      <c r="S58" s="6">
        <v>0.03</v>
      </c>
    </row>
    <row r="59" spans="1:90">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row>
    <row r="60" spans="1:90" s="9" customFormat="1">
      <c r="A60" s="9" t="s">
        <v>39</v>
      </c>
      <c r="B60" s="9">
        <f>MAX(0,B61*B55)</f>
        <v>0</v>
      </c>
      <c r="C60" s="9">
        <f t="shared" ref="C60:S60" si="20">MAX(0,C61*C55)</f>
        <v>0</v>
      </c>
      <c r="D60" s="9">
        <f t="shared" si="20"/>
        <v>0</v>
      </c>
      <c r="E60" s="9">
        <f t="shared" si="20"/>
        <v>0</v>
      </c>
      <c r="F60" s="9">
        <f t="shared" si="20"/>
        <v>12148171.493800126</v>
      </c>
      <c r="G60" s="9">
        <f t="shared" si="20"/>
        <v>24417824.702538256</v>
      </c>
      <c r="H60" s="9">
        <f t="shared" si="20"/>
        <v>36809870.739076406</v>
      </c>
      <c r="I60" s="9">
        <f t="shared" si="20"/>
        <v>49325226.790362373</v>
      </c>
      <c r="J60" s="9">
        <f t="shared" si="20"/>
        <v>61964816.155392736</v>
      </c>
      <c r="K60" s="9">
        <f t="shared" si="20"/>
        <v>74729568.28340365</v>
      </c>
      <c r="L60" s="9">
        <f t="shared" si="20"/>
        <v>87620418.812290728</v>
      </c>
      <c r="M60" s="9">
        <f t="shared" si="20"/>
        <v>88058520.906352177</v>
      </c>
      <c r="N60" s="9">
        <f t="shared" si="20"/>
        <v>88498813.510883942</v>
      </c>
      <c r="O60" s="9">
        <f t="shared" si="20"/>
        <v>88941307.578438342</v>
      </c>
      <c r="P60" s="9">
        <f t="shared" si="20"/>
        <v>89386014.116330564</v>
      </c>
      <c r="Q60" s="9">
        <f t="shared" si="20"/>
        <v>76999666.445924714</v>
      </c>
      <c r="R60" s="9">
        <f t="shared" si="20"/>
        <v>64487220.648461938</v>
      </c>
      <c r="S60" s="9">
        <f t="shared" si="20"/>
        <v>0</v>
      </c>
    </row>
    <row r="61" spans="1:90" s="6" customFormat="1">
      <c r="A61" s="6" t="s">
        <v>40</v>
      </c>
      <c r="B61" s="6">
        <v>0.2</v>
      </c>
      <c r="C61" s="6">
        <v>0.2</v>
      </c>
      <c r="D61" s="6">
        <v>0.2</v>
      </c>
      <c r="E61" s="6">
        <v>0.2</v>
      </c>
      <c r="F61" s="6">
        <v>0.2</v>
      </c>
      <c r="G61" s="6">
        <v>0.2</v>
      </c>
      <c r="H61" s="6">
        <v>0.2</v>
      </c>
      <c r="I61" s="6">
        <v>0.2</v>
      </c>
      <c r="J61" s="6">
        <v>0.2</v>
      </c>
      <c r="K61" s="6">
        <v>0.2</v>
      </c>
      <c r="L61" s="6">
        <v>0.2</v>
      </c>
      <c r="M61" s="6">
        <v>0.2</v>
      </c>
      <c r="N61" s="6">
        <v>0.2</v>
      </c>
      <c r="O61" s="6">
        <v>0.2</v>
      </c>
      <c r="P61" s="6">
        <v>0.2</v>
      </c>
      <c r="Q61" s="6">
        <v>0.2</v>
      </c>
      <c r="R61" s="6">
        <v>0.2</v>
      </c>
      <c r="S61" s="6">
        <v>0.2</v>
      </c>
    </row>
    <row r="62" spans="1:90">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row>
    <row r="63" spans="1:90">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row>
    <row r="64" spans="1:90">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row>
    <row r="65" spans="1:90" ht="21">
      <c r="A65" s="4" t="s">
        <v>41</v>
      </c>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row>
    <row r="66" spans="1:90">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row>
    <row r="67" spans="1:90" s="9" customFormat="1">
      <c r="A67" s="9" t="s">
        <v>37</v>
      </c>
      <c r="B67" s="9">
        <f>B55</f>
        <v>-40000000</v>
      </c>
      <c r="C67" s="9">
        <f>C55</f>
        <v>-50000000</v>
      </c>
      <c r="D67" s="9">
        <f>D55</f>
        <v>-50000000</v>
      </c>
      <c r="E67" s="9">
        <f t="shared" ref="E67:S67" si="21">E55</f>
        <v>-50000000</v>
      </c>
      <c r="F67" s="9">
        <f t="shared" si="21"/>
        <v>60740857.469000623</v>
      </c>
      <c r="G67" s="9">
        <f t="shared" si="21"/>
        <v>122089123.51269127</v>
      </c>
      <c r="H67" s="9">
        <f t="shared" si="21"/>
        <v>184049353.69538203</v>
      </c>
      <c r="I67" s="9">
        <f t="shared" si="21"/>
        <v>246626133.95181185</v>
      </c>
      <c r="J67" s="9">
        <f t="shared" si="21"/>
        <v>309824080.77696365</v>
      </c>
      <c r="K67" s="9">
        <f t="shared" si="21"/>
        <v>373647841.41701823</v>
      </c>
      <c r="L67" s="9">
        <f t="shared" si="21"/>
        <v>438102094.06145358</v>
      </c>
      <c r="M67" s="9">
        <f t="shared" si="21"/>
        <v>440292604.53176087</v>
      </c>
      <c r="N67" s="9">
        <f t="shared" si="21"/>
        <v>442494067.5544197</v>
      </c>
      <c r="O67" s="9">
        <f t="shared" si="21"/>
        <v>444706537.89219165</v>
      </c>
      <c r="P67" s="9">
        <f t="shared" si="21"/>
        <v>446930070.58165276</v>
      </c>
      <c r="Q67" s="9">
        <f t="shared" si="21"/>
        <v>384998332.22962356</v>
      </c>
      <c r="R67" s="9">
        <f t="shared" si="21"/>
        <v>322436103.24230969</v>
      </c>
      <c r="S67" s="9">
        <f t="shared" si="21"/>
        <v>0</v>
      </c>
    </row>
    <row r="68" spans="1:90" s="9" customFormat="1">
      <c r="A68" s="9" t="s">
        <v>42</v>
      </c>
      <c r="B68" s="9">
        <f>B60</f>
        <v>0</v>
      </c>
      <c r="C68" s="9">
        <f t="shared" ref="C68:S68" si="22">C60</f>
        <v>0</v>
      </c>
      <c r="D68" s="9">
        <f t="shared" si="22"/>
        <v>0</v>
      </c>
      <c r="E68" s="9">
        <f t="shared" si="22"/>
        <v>0</v>
      </c>
      <c r="F68" s="9">
        <f>-F60</f>
        <v>-12148171.493800126</v>
      </c>
      <c r="G68" s="9">
        <f t="shared" ref="G68:S68" si="23">-G60</f>
        <v>-24417824.702538256</v>
      </c>
      <c r="H68" s="9">
        <f t="shared" si="23"/>
        <v>-36809870.739076406</v>
      </c>
      <c r="I68" s="9">
        <f t="shared" si="23"/>
        <v>-49325226.790362373</v>
      </c>
      <c r="J68" s="9">
        <f t="shared" si="23"/>
        <v>-61964816.155392736</v>
      </c>
      <c r="K68" s="9">
        <f t="shared" si="23"/>
        <v>-74729568.28340365</v>
      </c>
      <c r="L68" s="9">
        <f t="shared" si="23"/>
        <v>-87620418.812290728</v>
      </c>
      <c r="M68" s="9">
        <f t="shared" si="23"/>
        <v>-88058520.906352177</v>
      </c>
      <c r="N68" s="9">
        <f t="shared" si="23"/>
        <v>-88498813.510883942</v>
      </c>
      <c r="O68" s="9">
        <f t="shared" si="23"/>
        <v>-88941307.578438342</v>
      </c>
      <c r="P68" s="9">
        <f t="shared" si="23"/>
        <v>-89386014.116330564</v>
      </c>
      <c r="Q68" s="9">
        <f t="shared" si="23"/>
        <v>-76999666.445924714</v>
      </c>
      <c r="R68" s="9">
        <f t="shared" si="23"/>
        <v>-64487220.648461938</v>
      </c>
      <c r="S68" s="9">
        <f t="shared" si="23"/>
        <v>0</v>
      </c>
    </row>
    <row r="69" spans="1:90" s="9" customFormat="1">
      <c r="A69" s="9" t="s">
        <v>43</v>
      </c>
      <c r="B69" s="9">
        <v>-10000000</v>
      </c>
      <c r="C69" s="9">
        <v>-20000000</v>
      </c>
      <c r="D69" s="9">
        <v>-20000000</v>
      </c>
      <c r="E69" s="9">
        <v>-30000000</v>
      </c>
      <c r="F69" s="9">
        <v>0</v>
      </c>
      <c r="G69" s="9">
        <v>0</v>
      </c>
      <c r="H69" s="9">
        <v>0</v>
      </c>
      <c r="I69" s="9">
        <v>0</v>
      </c>
      <c r="J69" s="9">
        <v>0</v>
      </c>
      <c r="K69" s="9">
        <v>0</v>
      </c>
      <c r="L69" s="9">
        <v>0</v>
      </c>
      <c r="M69" s="9">
        <v>0</v>
      </c>
      <c r="N69" s="9">
        <v>0</v>
      </c>
      <c r="O69" s="9">
        <v>0</v>
      </c>
      <c r="P69" s="9">
        <v>0</v>
      </c>
      <c r="Q69" s="9">
        <v>0</v>
      </c>
      <c r="R69" s="9">
        <v>0</v>
      </c>
      <c r="S69" s="9">
        <v>0</v>
      </c>
    </row>
    <row r="70" spans="1:90" s="9" customFormat="1">
      <c r="A70" s="9" t="s">
        <v>44</v>
      </c>
      <c r="B70" s="9">
        <f>B57</f>
        <v>0</v>
      </c>
      <c r="C70" s="9">
        <f t="shared" ref="C70:S70" si="24">C57</f>
        <v>0</v>
      </c>
      <c r="D70" s="9">
        <f t="shared" si="24"/>
        <v>0</v>
      </c>
      <c r="E70" s="9">
        <f t="shared" si="24"/>
        <v>0</v>
      </c>
      <c r="F70" s="9">
        <f t="shared" si="24"/>
        <v>3313137.6801273064</v>
      </c>
      <c r="G70" s="9">
        <f t="shared" si="24"/>
        <v>6659406.7370558865</v>
      </c>
      <c r="H70" s="9">
        <f t="shared" si="24"/>
        <v>10039055.656111747</v>
      </c>
      <c r="I70" s="9">
        <f t="shared" si="24"/>
        <v>13452334.579189736</v>
      </c>
      <c r="J70" s="9">
        <f t="shared" si="24"/>
        <v>16899495.315107107</v>
      </c>
      <c r="K70" s="9">
        <f t="shared" si="24"/>
        <v>20380791.350019172</v>
      </c>
      <c r="L70" s="9">
        <f t="shared" si="24"/>
        <v>23896477.857897472</v>
      </c>
      <c r="M70" s="9">
        <f t="shared" si="24"/>
        <v>24015960.247186951</v>
      </c>
      <c r="N70" s="9">
        <f t="shared" si="24"/>
        <v>24136040.048422888</v>
      </c>
      <c r="O70" s="9">
        <f t="shared" si="24"/>
        <v>24256720.248664998</v>
      </c>
      <c r="P70" s="9">
        <f t="shared" si="24"/>
        <v>24378003.849908326</v>
      </c>
      <c r="Q70" s="9">
        <f t="shared" si="24"/>
        <v>20999909.030706737</v>
      </c>
      <c r="R70" s="9">
        <f t="shared" si="24"/>
        <v>17587423.813216891</v>
      </c>
      <c r="S70" s="9">
        <f t="shared" si="24"/>
        <v>0</v>
      </c>
    </row>
    <row r="71" spans="1:90" s="9" customFormat="1">
      <c r="A71" s="9" t="s">
        <v>45</v>
      </c>
      <c r="B71" s="9">
        <v>0</v>
      </c>
      <c r="C71" s="9">
        <v>0</v>
      </c>
      <c r="D71" s="9">
        <v>0</v>
      </c>
      <c r="E71" s="9">
        <v>0</v>
      </c>
      <c r="F71" s="9">
        <v>0</v>
      </c>
      <c r="G71" s="9">
        <v>0</v>
      </c>
      <c r="H71" s="9">
        <v>0</v>
      </c>
      <c r="I71" s="9">
        <v>0</v>
      </c>
      <c r="J71" s="9">
        <v>0</v>
      </c>
      <c r="K71" s="9">
        <v>0</v>
      </c>
      <c r="L71" s="9">
        <v>0</v>
      </c>
      <c r="M71" s="9">
        <v>0</v>
      </c>
      <c r="N71" s="9">
        <v>0</v>
      </c>
      <c r="O71" s="9">
        <v>0</v>
      </c>
      <c r="P71" s="9">
        <v>0</v>
      </c>
      <c r="Q71" s="9">
        <v>0</v>
      </c>
      <c r="R71" s="9">
        <v>0</v>
      </c>
      <c r="S71" s="9">
        <v>0</v>
      </c>
    </row>
    <row r="72" spans="1:90">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row>
    <row r="73" spans="1:90" s="9" customFormat="1">
      <c r="A73" s="9" t="s">
        <v>41</v>
      </c>
      <c r="B73" s="9">
        <f>SUM(B67:B71)</f>
        <v>-50000000</v>
      </c>
      <c r="C73" s="9">
        <f t="shared" ref="C73:S73" si="25">SUM(C67:C71)</f>
        <v>-70000000</v>
      </c>
      <c r="D73" s="9">
        <f t="shared" si="25"/>
        <v>-70000000</v>
      </c>
      <c r="E73" s="9">
        <f t="shared" si="25"/>
        <v>-80000000</v>
      </c>
      <c r="F73" s="9">
        <f t="shared" si="25"/>
        <v>51905823.655327804</v>
      </c>
      <c r="G73" s="9">
        <f t="shared" si="25"/>
        <v>104330705.54720891</v>
      </c>
      <c r="H73" s="9">
        <f t="shared" si="25"/>
        <v>157278538.61241737</v>
      </c>
      <c r="I73" s="9">
        <f t="shared" si="25"/>
        <v>210753241.74063924</v>
      </c>
      <c r="J73" s="9">
        <f t="shared" si="25"/>
        <v>264758759.93667802</v>
      </c>
      <c r="K73" s="9">
        <f t="shared" si="25"/>
        <v>319299064.48363376</v>
      </c>
      <c r="L73" s="9">
        <f t="shared" si="25"/>
        <v>374378153.10706031</v>
      </c>
      <c r="M73" s="9">
        <f t="shared" si="25"/>
        <v>376250043.87259567</v>
      </c>
      <c r="N73" s="9">
        <f t="shared" si="25"/>
        <v>378131294.09195864</v>
      </c>
      <c r="O73" s="9">
        <f t="shared" si="25"/>
        <v>380021950.56241828</v>
      </c>
      <c r="P73" s="9">
        <f t="shared" si="25"/>
        <v>381922060.31523055</v>
      </c>
      <c r="Q73" s="9">
        <f t="shared" si="25"/>
        <v>328998574.81440562</v>
      </c>
      <c r="R73" s="9">
        <f t="shared" si="25"/>
        <v>275536306.40706462</v>
      </c>
      <c r="S73" s="9">
        <f t="shared" si="25"/>
        <v>0</v>
      </c>
    </row>
    <row r="74" spans="1:90">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row>
    <row r="75" spans="1:90">
      <c r="A75" t="s">
        <v>32</v>
      </c>
      <c r="B75" s="5" t="s">
        <v>33</v>
      </c>
      <c r="C75" s="5" t="s">
        <v>34</v>
      </c>
      <c r="D75" s="5" t="s">
        <v>34</v>
      </c>
      <c r="E75" s="5" t="s">
        <v>34</v>
      </c>
      <c r="F75" s="5" t="s">
        <v>35</v>
      </c>
      <c r="G75" s="5" t="s">
        <v>35</v>
      </c>
      <c r="H75" s="5" t="s">
        <v>35</v>
      </c>
      <c r="I75" s="5" t="s">
        <v>35</v>
      </c>
      <c r="J75" s="5" t="s">
        <v>35</v>
      </c>
      <c r="K75" s="5" t="s">
        <v>35</v>
      </c>
      <c r="L75" s="5" t="s">
        <v>35</v>
      </c>
      <c r="M75" s="5" t="s">
        <v>35</v>
      </c>
      <c r="N75" s="5" t="s">
        <v>35</v>
      </c>
      <c r="O75" s="5" t="s">
        <v>35</v>
      </c>
      <c r="P75" s="5" t="s">
        <v>35</v>
      </c>
      <c r="Q75" s="5" t="s">
        <v>35</v>
      </c>
      <c r="R75" s="5" t="s">
        <v>35</v>
      </c>
      <c r="S75" s="5" t="s">
        <v>35</v>
      </c>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row>
    <row r="76" spans="1:90" s="6" customFormat="1">
      <c r="A76" s="6" t="s">
        <v>46</v>
      </c>
      <c r="B76" s="6">
        <v>0.3</v>
      </c>
      <c r="C76" s="6">
        <v>0.7</v>
      </c>
      <c r="D76" s="6">
        <v>0.7</v>
      </c>
      <c r="E76" s="6">
        <v>0.7</v>
      </c>
      <c r="F76" s="6">
        <v>1</v>
      </c>
      <c r="G76" s="6">
        <v>1</v>
      </c>
      <c r="H76" s="6">
        <v>1</v>
      </c>
      <c r="I76" s="6">
        <v>1</v>
      </c>
      <c r="J76" s="6">
        <v>1</v>
      </c>
      <c r="K76" s="6">
        <v>1</v>
      </c>
      <c r="L76" s="6">
        <v>1</v>
      </c>
      <c r="M76" s="6">
        <v>1</v>
      </c>
      <c r="N76" s="6">
        <v>1</v>
      </c>
      <c r="O76" s="6">
        <v>1</v>
      </c>
      <c r="P76" s="6">
        <v>1</v>
      </c>
      <c r="Q76" s="6">
        <v>1</v>
      </c>
      <c r="R76" s="6">
        <v>1</v>
      </c>
      <c r="S76" s="6">
        <v>1</v>
      </c>
    </row>
    <row r="77" spans="1:90" s="6" customFormat="1">
      <c r="A77" s="6" t="s">
        <v>47</v>
      </c>
      <c r="B77" s="6">
        <v>1</v>
      </c>
      <c r="C77" s="6">
        <f>B76</f>
        <v>0.3</v>
      </c>
      <c r="D77" s="6">
        <f>C77</f>
        <v>0.3</v>
      </c>
      <c r="E77" s="6">
        <f>C77</f>
        <v>0.3</v>
      </c>
      <c r="F77" s="6">
        <f>E77*E76</f>
        <v>0.21</v>
      </c>
      <c r="G77" s="6">
        <f t="shared" ref="G77:S77" si="26">F77*F76</f>
        <v>0.21</v>
      </c>
      <c r="H77" s="6">
        <f>G77*G76</f>
        <v>0.21</v>
      </c>
      <c r="I77" s="6">
        <f>H77*H76</f>
        <v>0.21</v>
      </c>
      <c r="J77" s="6">
        <f t="shared" si="26"/>
        <v>0.21</v>
      </c>
      <c r="K77" s="6">
        <f t="shared" si="26"/>
        <v>0.21</v>
      </c>
      <c r="L77" s="6">
        <f t="shared" si="26"/>
        <v>0.21</v>
      </c>
      <c r="M77" s="6">
        <f t="shared" si="26"/>
        <v>0.21</v>
      </c>
      <c r="N77" s="6">
        <f t="shared" si="26"/>
        <v>0.21</v>
      </c>
      <c r="O77" s="6">
        <f t="shared" si="26"/>
        <v>0.21</v>
      </c>
      <c r="P77" s="6">
        <f t="shared" si="26"/>
        <v>0.21</v>
      </c>
      <c r="Q77" s="6">
        <f t="shared" si="26"/>
        <v>0.21</v>
      </c>
      <c r="R77" s="6">
        <f t="shared" si="26"/>
        <v>0.21</v>
      </c>
      <c r="S77" s="6">
        <f t="shared" si="26"/>
        <v>0.21</v>
      </c>
    </row>
    <row r="78" spans="1:90" s="9" customFormat="1">
      <c r="A78" s="9" t="s">
        <v>48</v>
      </c>
      <c r="B78" s="9">
        <f>B77*B73</f>
        <v>-50000000</v>
      </c>
      <c r="C78" s="9">
        <f>C77*C73</f>
        <v>-21000000</v>
      </c>
      <c r="D78" s="9">
        <f>D77*D73</f>
        <v>-21000000</v>
      </c>
      <c r="E78" s="9">
        <f>E77*E73</f>
        <v>-24000000</v>
      </c>
      <c r="F78" s="9">
        <f>F77*F73</f>
        <v>10900222.967618838</v>
      </c>
      <c r="G78" s="9">
        <f>G77*G73</f>
        <v>21909448.16491387</v>
      </c>
      <c r="H78" s="9">
        <f>H77*H73</f>
        <v>33028493.108607646</v>
      </c>
      <c r="I78" s="9">
        <f>I77*I73</f>
        <v>44258180.765534237</v>
      </c>
      <c r="J78" s="9">
        <f>J77*J73</f>
        <v>55599339.586702384</v>
      </c>
      <c r="K78" s="9">
        <f>K77*K73</f>
        <v>67052803.541563086</v>
      </c>
      <c r="L78" s="9">
        <f>L77*L73</f>
        <v>78619412.152482659</v>
      </c>
      <c r="M78" s="9">
        <f>M77*M73</f>
        <v>79012509.213245094</v>
      </c>
      <c r="N78" s="9">
        <f>N77*N73</f>
        <v>79407571.759311318</v>
      </c>
      <c r="O78" s="9">
        <f>O77*O73</f>
        <v>79804609.61810784</v>
      </c>
      <c r="P78" s="9">
        <f>P77*P73</f>
        <v>80203632.666198418</v>
      </c>
      <c r="Q78" s="9">
        <f>Q77*Q73</f>
        <v>69089700.711025178</v>
      </c>
      <c r="R78" s="9">
        <f>R77*R73</f>
        <v>57862624.345483564</v>
      </c>
      <c r="S78" s="9">
        <f>S77*S73</f>
        <v>0</v>
      </c>
    </row>
    <row r="79" spans="1:90">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row>
    <row r="80" spans="1:90" s="9" customFormat="1">
      <c r="A80" s="9" t="s">
        <v>49</v>
      </c>
      <c r="B80" s="9">
        <v>1</v>
      </c>
      <c r="C80" s="9">
        <f>B80+1</f>
        <v>2</v>
      </c>
      <c r="D80" s="9">
        <f t="shared" ref="D80:S80" si="27">C80+1</f>
        <v>3</v>
      </c>
      <c r="E80" s="9">
        <f t="shared" si="27"/>
        <v>4</v>
      </c>
      <c r="F80" s="9">
        <f t="shared" si="27"/>
        <v>5</v>
      </c>
      <c r="G80" s="9">
        <f t="shared" si="27"/>
        <v>6</v>
      </c>
      <c r="H80" s="9">
        <f t="shared" si="27"/>
        <v>7</v>
      </c>
      <c r="I80" s="9">
        <f t="shared" si="27"/>
        <v>8</v>
      </c>
      <c r="J80" s="9">
        <f t="shared" si="27"/>
        <v>9</v>
      </c>
      <c r="K80" s="9">
        <f t="shared" si="27"/>
        <v>10</v>
      </c>
      <c r="L80" s="9">
        <f t="shared" si="27"/>
        <v>11</v>
      </c>
      <c r="M80" s="9">
        <f t="shared" si="27"/>
        <v>12</v>
      </c>
      <c r="N80" s="9">
        <f t="shared" si="27"/>
        <v>13</v>
      </c>
      <c r="O80" s="9">
        <f t="shared" si="27"/>
        <v>14</v>
      </c>
      <c r="P80" s="9">
        <f t="shared" si="27"/>
        <v>15</v>
      </c>
      <c r="Q80" s="9">
        <f t="shared" si="27"/>
        <v>16</v>
      </c>
      <c r="R80" s="9">
        <f t="shared" si="27"/>
        <v>17</v>
      </c>
      <c r="S80" s="9">
        <f t="shared" si="27"/>
        <v>18</v>
      </c>
    </row>
    <row r="81" spans="1:90" s="6" customFormat="1">
      <c r="A81" s="6" t="s">
        <v>50</v>
      </c>
      <c r="B81" s="6">
        <v>0.12</v>
      </c>
      <c r="C81" s="6">
        <v>0.12</v>
      </c>
      <c r="D81" s="6">
        <v>0.12</v>
      </c>
      <c r="E81" s="6">
        <v>0.12</v>
      </c>
      <c r="F81" s="6">
        <v>0.12</v>
      </c>
      <c r="G81" s="6">
        <v>0.12</v>
      </c>
      <c r="H81" s="6">
        <v>0.12</v>
      </c>
      <c r="I81" s="6">
        <v>0.12</v>
      </c>
      <c r="J81" s="6">
        <v>0.12</v>
      </c>
      <c r="K81" s="6">
        <v>0.12</v>
      </c>
      <c r="L81" s="6">
        <v>0.12</v>
      </c>
      <c r="M81" s="6">
        <v>0.12</v>
      </c>
      <c r="N81" s="6">
        <v>0.12</v>
      </c>
      <c r="O81" s="6">
        <v>0.12</v>
      </c>
      <c r="P81" s="6">
        <v>0.12</v>
      </c>
      <c r="Q81" s="6">
        <v>0.12</v>
      </c>
      <c r="R81" s="6">
        <v>0.12</v>
      </c>
      <c r="S81" s="6">
        <v>0.12</v>
      </c>
    </row>
    <row r="82" spans="1:90">
      <c r="A82" t="s">
        <v>51</v>
      </c>
      <c r="B82" s="5">
        <f>1/(1+B81)^B80</f>
        <v>0.89285714285714279</v>
      </c>
      <c r="C82" s="5">
        <f t="shared" ref="C82:S82" si="28">1/(1+C81)^C80</f>
        <v>0.79719387755102034</v>
      </c>
      <c r="D82" s="5">
        <f t="shared" si="28"/>
        <v>0.71178024781341087</v>
      </c>
      <c r="E82" s="5">
        <f t="shared" si="28"/>
        <v>0.63551807840483121</v>
      </c>
      <c r="F82" s="5">
        <f t="shared" si="28"/>
        <v>0.56742685571859919</v>
      </c>
      <c r="G82" s="5">
        <f t="shared" si="28"/>
        <v>0.50663112117732068</v>
      </c>
      <c r="H82" s="5">
        <f t="shared" si="28"/>
        <v>0.45234921533689343</v>
      </c>
      <c r="I82" s="5">
        <f t="shared" si="28"/>
        <v>0.4038832279793691</v>
      </c>
      <c r="J82" s="5">
        <f t="shared" si="28"/>
        <v>0.36061002498157957</v>
      </c>
      <c r="K82" s="5">
        <f t="shared" si="28"/>
        <v>0.32197323659069599</v>
      </c>
      <c r="L82" s="5">
        <f t="shared" si="28"/>
        <v>0.28747610409883567</v>
      </c>
      <c r="M82" s="5">
        <f t="shared" si="28"/>
        <v>0.25667509294538904</v>
      </c>
      <c r="N82" s="5">
        <f t="shared" si="28"/>
        <v>0.22917419012981158</v>
      </c>
      <c r="O82" s="5">
        <f t="shared" si="28"/>
        <v>0.20461981261590317</v>
      </c>
      <c r="P82" s="5">
        <f t="shared" si="28"/>
        <v>0.18269626126419927</v>
      </c>
      <c r="Q82" s="5">
        <f t="shared" si="28"/>
        <v>0.16312166184303503</v>
      </c>
      <c r="R82" s="5">
        <f>1/(1+R81)^R80</f>
        <v>0.14564434093128129</v>
      </c>
      <c r="S82" s="5">
        <f t="shared" si="28"/>
        <v>0.13003959011721541</v>
      </c>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row>
    <row r="83" spans="1:90">
      <c r="A83" t="s">
        <v>52</v>
      </c>
      <c r="B83" s="5">
        <f>B78*B82</f>
        <v>-44642857.142857142</v>
      </c>
      <c r="C83" s="5">
        <f t="shared" ref="C83:S83" si="29">C78*C82</f>
        <v>-16741071.428571427</v>
      </c>
      <c r="D83" s="5">
        <f t="shared" si="29"/>
        <v>-14947385.204081628</v>
      </c>
      <c r="E83" s="5">
        <f t="shared" si="29"/>
        <v>-15252433.88171595</v>
      </c>
      <c r="F83" s="5">
        <f t="shared" si="29"/>
        <v>6185079.2451476157</v>
      </c>
      <c r="G83" s="5">
        <f t="shared" si="29"/>
        <v>11100008.288166706</v>
      </c>
      <c r="H83" s="5">
        <f t="shared" si="29"/>
        <v>14940412.94143866</v>
      </c>
      <c r="I83" s="5">
        <f t="shared" si="29"/>
        <v>17875136.912078392</v>
      </c>
      <c r="J83" s="5">
        <f t="shared" si="29"/>
        <v>20049679.237320073</v>
      </c>
      <c r="K83" s="5">
        <f t="shared" si="29"/>
        <v>21589208.17875715</v>
      </c>
      <c r="L83" s="5">
        <f t="shared" si="29"/>
        <v>22601202.312136371</v>
      </c>
      <c r="M83" s="5">
        <f t="shared" si="29"/>
        <v>20280543.146158092</v>
      </c>
      <c r="N83" s="5">
        <f t="shared" si="29"/>
        <v>18198165.948115069</v>
      </c>
      <c r="O83" s="5">
        <f t="shared" si="29"/>
        <v>16329604.265942531</v>
      </c>
      <c r="P83" s="5">
        <f t="shared" si="29"/>
        <v>14652903.827921653</v>
      </c>
      <c r="Q83" s="5">
        <f t="shared" si="29"/>
        <v>11270026.796220345</v>
      </c>
      <c r="R83" s="5">
        <f t="shared" si="29"/>
        <v>8427363.7873522639</v>
      </c>
      <c r="S83" s="5">
        <f t="shared" si="29"/>
        <v>0</v>
      </c>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row>
    <row r="84" spans="1:90">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row>
    <row r="85" spans="1:90">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row>
    <row r="86" spans="1:90">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row>
    <row r="87" spans="1:90" ht="21">
      <c r="A87" s="4" t="s">
        <v>53</v>
      </c>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row>
    <row r="88" spans="1:90">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row>
    <row r="89" spans="1:90" s="9" customFormat="1">
      <c r="A89" s="9" t="s">
        <v>54</v>
      </c>
      <c r="B89" s="9">
        <f>SUM(B83:S83)</f>
        <v>111915587.22952878</v>
      </c>
    </row>
    <row r="90" spans="1:90" s="9" customFormat="1">
      <c r="A90" s="9" t="s">
        <v>55</v>
      </c>
      <c r="B90" s="9">
        <v>0</v>
      </c>
    </row>
    <row r="91" spans="1:90">
      <c r="A91" t="s">
        <v>56</v>
      </c>
      <c r="B91" s="9">
        <v>0</v>
      </c>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row>
    <row r="92" spans="1:90">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row>
    <row r="93" spans="1:90" s="9" customFormat="1">
      <c r="A93" s="9" t="s">
        <v>57</v>
      </c>
      <c r="B93" s="9">
        <f>SUM(B89:B91)</f>
        <v>111915587.22952878</v>
      </c>
    </row>
    <row r="94" spans="1:90" s="9" customFormat="1">
      <c r="A94" s="9" t="s">
        <v>58</v>
      </c>
      <c r="B94" s="9">
        <v>50000000</v>
      </c>
    </row>
    <row r="95" spans="1:90" s="9" customFormat="1">
      <c r="A95" s="9" t="s">
        <v>59</v>
      </c>
      <c r="B95" s="9">
        <f>B93+B94</f>
        <v>161915587.22952878</v>
      </c>
    </row>
    <row r="96" spans="1:90" s="9" customFormat="1">
      <c r="A96" s="9" t="s">
        <v>60</v>
      </c>
      <c r="B96" s="9">
        <v>20000000</v>
      </c>
    </row>
    <row r="97" spans="1:90">
      <c r="A97" s="3" t="s">
        <v>61</v>
      </c>
      <c r="B97" s="8">
        <f>B95/B96</f>
        <v>8.0957793614764384</v>
      </c>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row>
    <row r="98" spans="1:90">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row>
    <row r="99" spans="1:90">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row>
    <row r="100" spans="1:90">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row>
    <row r="101" spans="1:90">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c r="CH101" s="5"/>
      <c r="CI101" s="5"/>
      <c r="CJ101" s="5"/>
      <c r="CK101" s="5"/>
      <c r="CL101" s="5"/>
    </row>
    <row r="102" spans="1:90">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row>
    <row r="103" spans="1:90">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row>
    <row r="104" spans="1:90">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row>
    <row r="105" spans="1:90">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row>
    <row r="106" spans="1:90">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row>
    <row r="107" spans="1:90">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row>
    <row r="108" spans="1:90">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row>
    <row r="109" spans="1:90">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row>
    <row r="110" spans="1:90">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row>
    <row r="111" spans="1:90">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row>
    <row r="112" spans="1:90">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row>
    <row r="113" spans="2:90">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row>
    <row r="114" spans="2:90">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row>
    <row r="115" spans="2:90">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row>
    <row r="116" spans="2:90">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row>
    <row r="117" spans="2:90">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row>
    <row r="118" spans="2:90">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row>
    <row r="119" spans="2:90">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row>
    <row r="120" spans="2:90">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row>
    <row r="121" spans="2:90">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row>
    <row r="122" spans="2:90">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row>
    <row r="123" spans="2:90">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row>
    <row r="124" spans="2:90">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row>
    <row r="125" spans="2:90">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row>
    <row r="126" spans="2:90">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row>
    <row r="127" spans="2:90">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row>
    <row r="128" spans="2:90">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5"/>
      <c r="BY128" s="5"/>
      <c r="BZ128" s="5"/>
      <c r="CA128" s="5"/>
      <c r="CB128" s="5"/>
      <c r="CC128" s="5"/>
      <c r="CD128" s="5"/>
      <c r="CE128" s="5"/>
      <c r="CF128" s="5"/>
      <c r="CG128" s="5"/>
      <c r="CH128" s="5"/>
      <c r="CI128" s="5"/>
      <c r="CJ128" s="5"/>
      <c r="CK128" s="5"/>
      <c r="CL128" s="5"/>
    </row>
    <row r="129" spans="2:90">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row>
    <row r="130" spans="2:90">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row>
    <row r="131" spans="2:90">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row>
    <row r="132" spans="2:90">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row>
    <row r="133" spans="2:90">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row>
    <row r="134" spans="2:90">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row>
    <row r="135" spans="2:90">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row>
    <row r="136" spans="2:90">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row>
    <row r="137" spans="2:90">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row>
    <row r="138" spans="2:90">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row>
    <row r="139" spans="2:90">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5"/>
      <c r="CG139" s="5"/>
      <c r="CH139" s="5"/>
      <c r="CI139" s="5"/>
      <c r="CJ139" s="5"/>
      <c r="CK139" s="5"/>
      <c r="CL139" s="5"/>
    </row>
    <row r="140" spans="2:90">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5"/>
      <c r="CE140" s="5"/>
      <c r="CF140" s="5"/>
      <c r="CG140" s="5"/>
      <c r="CH140" s="5"/>
      <c r="CI140" s="5"/>
      <c r="CJ140" s="5"/>
      <c r="CK140" s="5"/>
      <c r="CL140" s="5"/>
    </row>
    <row r="141" spans="2:90">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row>
    <row r="142" spans="2:90">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row>
    <row r="143" spans="2:90">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c r="CE143" s="5"/>
      <c r="CF143" s="5"/>
      <c r="CG143" s="5"/>
      <c r="CH143" s="5"/>
      <c r="CI143" s="5"/>
      <c r="CJ143" s="5"/>
      <c r="CK143" s="5"/>
      <c r="CL143" s="5"/>
    </row>
    <row r="144" spans="2:90">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5"/>
      <c r="BZ144" s="5"/>
      <c r="CA144" s="5"/>
      <c r="CB144" s="5"/>
      <c r="CC144" s="5"/>
      <c r="CD144" s="5"/>
      <c r="CE144" s="5"/>
      <c r="CF144" s="5"/>
      <c r="CG144" s="5"/>
      <c r="CH144" s="5"/>
      <c r="CI144" s="5"/>
      <c r="CJ144" s="5"/>
      <c r="CK144" s="5"/>
      <c r="CL144" s="5"/>
    </row>
    <row r="145" spans="2:90">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row>
    <row r="146" spans="2:90">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c r="BW146" s="5"/>
      <c r="BX146" s="5"/>
      <c r="BY146" s="5"/>
      <c r="BZ146" s="5"/>
      <c r="CA146" s="5"/>
      <c r="CB146" s="5"/>
      <c r="CC146" s="5"/>
      <c r="CD146" s="5"/>
      <c r="CE146" s="5"/>
      <c r="CF146" s="5"/>
      <c r="CG146" s="5"/>
      <c r="CH146" s="5"/>
      <c r="CI146" s="5"/>
      <c r="CJ146" s="5"/>
      <c r="CK146" s="5"/>
      <c r="CL146" s="5"/>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Rafael Doye</cp:lastModifiedBy>
  <cp:revision/>
  <dcterms:created xsi:type="dcterms:W3CDTF">2024-03-30T10:22:57Z</dcterms:created>
  <dcterms:modified xsi:type="dcterms:W3CDTF">2024-04-05T08:34:26Z</dcterms:modified>
  <cp:category/>
  <cp:contentStatus/>
</cp:coreProperties>
</file>