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https://d.docs.live.net/4da458b352674048/Documenten/"/>
    </mc:Choice>
  </mc:AlternateContent>
  <xr:revisionPtr revIDLastSave="59" documentId="8_{9A2AB89D-D3DC-2749-A92E-48312CA2D873}" xr6:coauthVersionLast="47" xr6:coauthVersionMax="47" xr10:uidLastSave="{3F09206A-964D-244C-A261-34C570406562}"/>
  <bookViews>
    <workbookView xWindow="-72280" yWindow="700" windowWidth="27640" windowHeight="16440" xr2:uid="{49DDDC67-8C05-624A-9001-48C3EFD7185D}"/>
  </bookViews>
  <sheets>
    <sheet name="Explanation" sheetId="1" r:id="rId1"/>
    <sheet name="Model" sheetId="2" r:id="rId2"/>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2" l="1"/>
  <c r="C38" i="2"/>
  <c r="C15" i="2"/>
  <c r="C16" i="2"/>
  <c r="C17" i="2"/>
  <c r="C18" i="2"/>
  <c r="F40" i="2"/>
  <c r="C40" i="2"/>
  <c r="C39" i="2"/>
  <c r="F39" i="2"/>
  <c r="C43" i="2"/>
  <c r="C44" i="2"/>
  <c r="C46" i="2"/>
  <c r="C47" i="2"/>
  <c r="C53" i="2"/>
  <c r="C5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14" authorId="0" shapeId="0" xr:uid="{E73A0E70-C91D-114A-A330-378E6AAD4DAF}">
      <text>
        <r>
          <rPr>
            <b/>
            <sz val="10"/>
            <color rgb="FF000000"/>
            <rFont val="Tahoma"/>
            <family val="2"/>
          </rPr>
          <t>DPS</t>
        </r>
        <r>
          <rPr>
            <sz val="10"/>
            <color rgb="FF000000"/>
            <rFont val="Tahoma"/>
            <family val="2"/>
          </rPr>
          <t xml:space="preserve">
</t>
        </r>
      </text>
    </comment>
    <comment ref="E14" authorId="0" shapeId="0" xr:uid="{A9E1EAF2-9C82-7A4B-9A9E-2C25145FAFE7}">
      <text>
        <r>
          <rPr>
            <sz val="10"/>
            <color rgb="FF000000"/>
            <rFont val="Tahoma"/>
            <family val="2"/>
          </rPr>
          <t>Payment in days</t>
        </r>
      </text>
    </comment>
    <comment ref="B44" authorId="0" shapeId="0" xr:uid="{265E6803-9BA5-624D-B418-3658EEE18DB8}">
      <text>
        <r>
          <rPr>
            <b/>
            <sz val="10"/>
            <color rgb="FF000000"/>
            <rFont val="Tahoma"/>
            <family val="2"/>
          </rPr>
          <t>It's the Option Delta</t>
        </r>
        <r>
          <rPr>
            <sz val="10"/>
            <color rgb="FF000000"/>
            <rFont val="Tahoma"/>
            <family val="2"/>
          </rPr>
          <t xml:space="preserve">
</t>
        </r>
      </text>
    </comment>
  </commentList>
</comments>
</file>

<file path=xl/sharedStrings.xml><?xml version="1.0" encoding="utf-8"?>
<sst xmlns="http://schemas.openxmlformats.org/spreadsheetml/2006/main" count="48" uniqueCount="46">
  <si>
    <t>Explanation of the Dividend-Adjusted Model for Valuing Short-Term Options</t>
  </si>
  <si>
    <t>This Excel model is designed to calculate the value of short-term options (&lt; 1y)</t>
  </si>
  <si>
    <t>By adjusting for expected dividends that will be paid out during the life of the option</t>
  </si>
  <si>
    <t>Why Adjust for Dividends?</t>
  </si>
  <si>
    <t>This is important for options, as the option’s value depends on the stock’s price</t>
  </si>
  <si>
    <t>When companies pay dividends, the value of the stock typically drops by the dividend amount on the day the dividend is paid</t>
  </si>
  <si>
    <t>If dividends are expected to be paid during the life of the option, it will affect the option’s price because the stock price is likely to decrease when the dividend is paid out</t>
  </si>
  <si>
    <t>The present value is calculated because money in the future is worth less than money today due to the time value of money (this concept accounts for things like interest rates or the opportunity cost of investing).</t>
  </si>
  <si>
    <t>a)</t>
  </si>
  <si>
    <t>The idea is that the stock’s price is expected to drop by the dividend amount when the dividend is paid, so by adjusting for this, the model gives a better estimate of the stock price over the life of the option.</t>
  </si>
  <si>
    <t>Inputs relating to the underlying asset</t>
  </si>
  <si>
    <t>Enter the current market value of the underlying asset</t>
  </si>
  <si>
    <t>Enter the standard deviation in ln(market value) of the underlying asset</t>
  </si>
  <si>
    <t>Are any dividends expected during the option's lifetime?</t>
  </si>
  <si>
    <t>Yes</t>
  </si>
  <si>
    <t>(Yes or No)</t>
  </si>
  <si>
    <t>If yes, enter the number of dividends expected</t>
  </si>
  <si>
    <t>(in #)</t>
  </si>
  <si>
    <t>(Maximum=4)</t>
  </si>
  <si>
    <t>Enter the expected value and time till each dividend payments</t>
  </si>
  <si>
    <t>Time until</t>
  </si>
  <si>
    <t>Inputs on the option</t>
  </si>
  <si>
    <t>Enter the strike price of the option</t>
  </si>
  <si>
    <t>Enter the time to expiration on the option (in days)</t>
  </si>
  <si>
    <t>General Inputs</t>
  </si>
  <si>
    <t>Enter the annualized riskless rate corresponding to option lifetime</t>
  </si>
  <si>
    <t>Valuing a Listed Option</t>
  </si>
  <si>
    <t>Stock Price</t>
  </si>
  <si>
    <t>Strike Price</t>
  </si>
  <si>
    <t>Expiration (y)</t>
  </si>
  <si>
    <t>d1</t>
  </si>
  <si>
    <t xml:space="preserve">N(d1) </t>
  </si>
  <si>
    <t>d2</t>
  </si>
  <si>
    <t>N(d2)</t>
  </si>
  <si>
    <t>Value of the Call</t>
  </si>
  <si>
    <t>Value of the Puts</t>
  </si>
  <si>
    <t>How the Model Works</t>
  </si>
  <si>
    <t>Interest rate</t>
  </si>
  <si>
    <t>Variance</t>
  </si>
  <si>
    <t>PV of Expected Dividend</t>
  </si>
  <si>
    <t>Expected</t>
  </si>
  <si>
    <t>Dividend</t>
  </si>
  <si>
    <r>
      <t>1)Start with the current asset value (stock price)</t>
    </r>
    <r>
      <rPr>
        <sz val="12"/>
        <color theme="1"/>
        <rFont val="Aptos Narrow"/>
        <scheme val="minor"/>
      </rPr>
      <t>: The model begins with the current price of the asset, which is the stock price.</t>
    </r>
  </si>
  <si>
    <r>
      <t>2)Calculate the Present Value of Expected Dividends</t>
    </r>
    <r>
      <rPr>
        <sz val="12"/>
        <color theme="1"/>
        <rFont val="Aptos Narrow"/>
        <scheme val="minor"/>
      </rPr>
      <t>: If a dividend is expected during the option’s life, the model calculates the present value of that dividend. This means it estimates the value of the dividend today, even if the actual payment will happen later.</t>
    </r>
  </si>
  <si>
    <r>
      <t>3)Subtract the Present Value of Dividends from the Asset Price</t>
    </r>
    <r>
      <rPr>
        <sz val="12"/>
        <color theme="1"/>
        <rFont val="Aptos Narrow"/>
        <scheme val="minor"/>
      </rPr>
      <t>: Once the model calculates the present value of the dividend, it subtracts this from the current stock price. This adjusted price is used to more accurately estimate the value of the option.</t>
    </r>
  </si>
  <si>
    <r>
      <t>4)Calculate the Value of the Option</t>
    </r>
    <r>
      <rPr>
        <sz val="12"/>
        <color theme="1"/>
        <rFont val="Aptos Narrow"/>
        <scheme val="minor"/>
      </rPr>
      <t>: After adjusting the stock price for expected dividends, the model uses standard option pricing formulas (like Black-Scholes, though the exact formula depends on the model) to calculate the value of the short-term option.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</si>
</sst>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74" formatCode="0.000"/>
  </numFmts>
  <fonts count="12" x14ac:knownFonts="1">
    <font>
      <sz val="12"/>
      <color theme="1"/>
      <name val="Aptos Narrow"/>
      <family val="2"/>
      <scheme val="minor"/>
    </font>
    <font>
      <b/>
      <sz val="12"/>
      <color theme="1"/>
      <name val="Aptos Narrow"/>
      <scheme val="minor"/>
    </font>
    <font>
      <b/>
      <sz val="12"/>
      <name val="Aptos Narrow"/>
      <scheme val="minor"/>
    </font>
    <font>
      <sz val="12"/>
      <color theme="1"/>
      <name val="Aptos Narrow"/>
      <scheme val="minor"/>
    </font>
    <font>
      <b/>
      <sz val="12"/>
      <color theme="0"/>
      <name val="Aptos Narrow"/>
      <scheme val="minor"/>
    </font>
    <font>
      <sz val="12"/>
      <color theme="0"/>
      <name val="Aptos Narrow"/>
      <scheme val="minor"/>
    </font>
    <font>
      <sz val="12"/>
      <name val="Aptos Narrow"/>
      <scheme val="minor"/>
    </font>
    <font>
      <i/>
      <sz val="12"/>
      <name val="Aptos Narrow"/>
      <scheme val="minor"/>
    </font>
    <font>
      <sz val="10"/>
      <color rgb="FF000000"/>
      <name val="Tahoma"/>
      <family val="2"/>
    </font>
    <font>
      <b/>
      <sz val="10"/>
      <color rgb="FF000000"/>
      <name val="Tahoma"/>
      <family val="2"/>
    </font>
    <font>
      <b/>
      <sz val="13.5"/>
      <color theme="0"/>
      <name val="Aptos Narrow"/>
      <scheme val="minor"/>
    </font>
    <font>
      <sz val="13.5"/>
      <color theme="0"/>
      <name val="Aptos Narrow"/>
      <scheme val="minor"/>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2" fillId="2" borderId="0" xfId="0" applyFont="1" applyFill="1"/>
    <xf numFmtId="0" fontId="1" fillId="2" borderId="0" xfId="0" applyFont="1" applyFill="1"/>
    <xf numFmtId="0" fontId="3" fillId="2" borderId="0" xfId="0" applyFont="1" applyFill="1"/>
    <xf numFmtId="0" fontId="3" fillId="2" borderId="0" xfId="0" applyFont="1" applyFill="1" applyAlignment="1">
      <alignment horizontal="right"/>
    </xf>
    <xf numFmtId="0" fontId="4" fillId="3" borderId="0" xfId="0" applyFont="1" applyFill="1"/>
    <xf numFmtId="0" fontId="5" fillId="3" borderId="0" xfId="0" applyFont="1" applyFill="1"/>
    <xf numFmtId="0" fontId="6" fillId="2" borderId="0" xfId="0" applyFont="1" applyFill="1"/>
    <xf numFmtId="7" fontId="6" fillId="2" borderId="1" xfId="0" applyNumberFormat="1" applyFont="1" applyFill="1" applyBorder="1" applyAlignment="1">
      <alignment horizontal="center"/>
    </xf>
    <xf numFmtId="0" fontId="6" fillId="2" borderId="0" xfId="0" applyFont="1" applyFill="1" applyAlignment="1">
      <alignment horizontal="center"/>
    </xf>
    <xf numFmtId="0" fontId="7" fillId="2" borderId="0" xfId="0" applyFont="1" applyFill="1"/>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7" fontId="6" fillId="2" borderId="5" xfId="0" applyNumberFormat="1" applyFont="1" applyFill="1" applyBorder="1" applyAlignment="1">
      <alignment horizontal="center"/>
    </xf>
    <xf numFmtId="0" fontId="6" fillId="2" borderId="6" xfId="0" applyFont="1" applyFill="1" applyBorder="1" applyAlignment="1">
      <alignment horizontal="center"/>
    </xf>
    <xf numFmtId="0" fontId="6" fillId="2" borderId="0" xfId="0" applyFont="1" applyFill="1" applyAlignment="1">
      <alignment horizontal="left"/>
    </xf>
    <xf numFmtId="0" fontId="6" fillId="3" borderId="0" xfId="0" applyFont="1" applyFill="1"/>
    <xf numFmtId="0" fontId="6" fillId="2" borderId="0" xfId="0" applyFont="1" applyFill="1" applyBorder="1" applyAlignment="1">
      <alignment horizontal="center"/>
    </xf>
    <xf numFmtId="7" fontId="6" fillId="2" borderId="0" xfId="0" applyNumberFormat="1" applyFont="1" applyFill="1" applyBorder="1" applyAlignment="1">
      <alignment horizontal="center"/>
    </xf>
    <xf numFmtId="10" fontId="6" fillId="2" borderId="0" xfId="0" applyNumberFormat="1" applyFont="1" applyFill="1" applyBorder="1" applyAlignment="1">
      <alignment horizontal="center"/>
    </xf>
    <xf numFmtId="0" fontId="4" fillId="2" borderId="0" xfId="0" applyFont="1" applyFill="1"/>
    <xf numFmtId="0" fontId="5" fillId="2" borderId="0" xfId="0" applyFont="1" applyFill="1"/>
    <xf numFmtId="0" fontId="1" fillId="2" borderId="0" xfId="0" applyFont="1" applyFill="1" applyAlignment="1">
      <alignment horizontal="right"/>
    </xf>
    <xf numFmtId="2" fontId="6" fillId="2" borderId="1" xfId="0" applyNumberFormat="1" applyFont="1" applyFill="1" applyBorder="1" applyAlignment="1">
      <alignment horizontal="center"/>
    </xf>
    <xf numFmtId="2" fontId="6" fillId="2" borderId="1" xfId="0" applyNumberFormat="1" applyFont="1" applyFill="1" applyBorder="1" applyAlignment="1">
      <alignment horizontal="right"/>
    </xf>
    <xf numFmtId="2" fontId="6" fillId="2" borderId="1" xfId="0" applyNumberFormat="1" applyFont="1" applyFill="1" applyBorder="1"/>
    <xf numFmtId="0" fontId="6" fillId="2" borderId="0" xfId="0" applyFont="1" applyFill="1" applyAlignment="1">
      <alignment horizontal="right"/>
    </xf>
    <xf numFmtId="10" fontId="2" fillId="2" borderId="0" xfId="0" applyNumberFormat="1" applyFont="1" applyFill="1" applyBorder="1" applyAlignment="1">
      <alignment horizontal="right"/>
    </xf>
    <xf numFmtId="0" fontId="2" fillId="2" borderId="0" xfId="0" applyFont="1" applyFill="1" applyBorder="1" applyAlignment="1">
      <alignment horizontal="right"/>
    </xf>
    <xf numFmtId="2" fontId="2" fillId="2" borderId="0" xfId="0" applyNumberFormat="1" applyFont="1" applyFill="1" applyBorder="1" applyAlignment="1">
      <alignment horizontal="right"/>
    </xf>
    <xf numFmtId="2" fontId="6" fillId="2" borderId="0" xfId="0" applyNumberFormat="1" applyFont="1" applyFill="1" applyBorder="1" applyAlignment="1">
      <alignment horizontal="center"/>
    </xf>
    <xf numFmtId="0" fontId="6" fillId="2" borderId="0" xfId="0" applyFont="1" applyFill="1" applyBorder="1"/>
    <xf numFmtId="174" fontId="2" fillId="2" borderId="0" xfId="0" applyNumberFormat="1" applyFont="1" applyFill="1" applyBorder="1" applyAlignment="1">
      <alignment horizontal="right"/>
    </xf>
    <xf numFmtId="174" fontId="6" fillId="2" borderId="0" xfId="0" applyNumberFormat="1" applyFont="1" applyFill="1" applyBorder="1" applyAlignment="1">
      <alignment horizontal="right"/>
    </xf>
    <xf numFmtId="0" fontId="10" fillId="3" borderId="0" xfId="0" applyFont="1" applyFill="1"/>
    <xf numFmtId="0" fontId="11" fillId="3" borderId="0" xfId="0" applyFont="1" applyFill="1"/>
    <xf numFmtId="0" fontId="7"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AF11-4A77-0C42-98D0-859109327E15}">
  <dimension ref="A3:H22"/>
  <sheetViews>
    <sheetView tabSelected="1" zoomScale="150" zoomScaleNormal="150" workbookViewId="0">
      <selection activeCell="J5" sqref="J5"/>
    </sheetView>
  </sheetViews>
  <sheetFormatPr baseColWidth="10" defaultRowHeight="16" x14ac:dyDescent="0.2"/>
  <cols>
    <col min="1" max="16384" width="10.83203125" style="3"/>
  </cols>
  <sheetData>
    <row r="3" spans="2:8" ht="19" x14ac:dyDescent="0.25">
      <c r="B3" s="35" t="s">
        <v>0</v>
      </c>
      <c r="C3" s="6"/>
      <c r="D3" s="6"/>
      <c r="E3" s="6"/>
      <c r="F3" s="6"/>
      <c r="G3" s="6"/>
      <c r="H3" s="6"/>
    </row>
    <row r="4" spans="2:8" x14ac:dyDescent="0.2">
      <c r="B4" s="3" t="s">
        <v>1</v>
      </c>
    </row>
    <row r="5" spans="2:8" x14ac:dyDescent="0.2">
      <c r="B5" s="3" t="s">
        <v>2</v>
      </c>
    </row>
    <row r="9" spans="2:8" ht="19" x14ac:dyDescent="0.25">
      <c r="B9" s="35" t="s">
        <v>3</v>
      </c>
      <c r="C9" s="6"/>
      <c r="D9" s="6"/>
      <c r="E9" s="6"/>
      <c r="F9" s="6"/>
      <c r="G9" s="6"/>
      <c r="H9" s="6"/>
    </row>
    <row r="10" spans="2:8" x14ac:dyDescent="0.2">
      <c r="B10" s="3" t="s">
        <v>5</v>
      </c>
    </row>
    <row r="11" spans="2:8" x14ac:dyDescent="0.2">
      <c r="B11" s="3" t="s">
        <v>4</v>
      </c>
    </row>
    <row r="12" spans="2:8" x14ac:dyDescent="0.2">
      <c r="B12" s="3" t="s">
        <v>6</v>
      </c>
    </row>
    <row r="16" spans="2:8" ht="19" x14ac:dyDescent="0.25">
      <c r="B16" s="35" t="s">
        <v>36</v>
      </c>
      <c r="C16" s="36"/>
      <c r="D16" s="36"/>
      <c r="E16" s="36"/>
      <c r="F16" s="36"/>
      <c r="G16" s="36"/>
      <c r="H16" s="36"/>
    </row>
    <row r="17" spans="1:3" x14ac:dyDescent="0.2">
      <c r="A17" s="4"/>
      <c r="B17" s="2" t="s">
        <v>42</v>
      </c>
    </row>
    <row r="18" spans="1:3" x14ac:dyDescent="0.2">
      <c r="A18" s="4"/>
      <c r="B18" s="2" t="s">
        <v>43</v>
      </c>
    </row>
    <row r="19" spans="1:3" x14ac:dyDescent="0.2">
      <c r="B19" s="4" t="s">
        <v>8</v>
      </c>
      <c r="C19" s="3" t="s">
        <v>7</v>
      </c>
    </row>
    <row r="20" spans="1:3" x14ac:dyDescent="0.2">
      <c r="A20" s="4"/>
      <c r="B20" s="2" t="s">
        <v>44</v>
      </c>
    </row>
    <row r="21" spans="1:3" x14ac:dyDescent="0.2">
      <c r="B21" s="4" t="s">
        <v>8</v>
      </c>
      <c r="C21" s="3" t="s">
        <v>9</v>
      </c>
    </row>
    <row r="22" spans="1:3" x14ac:dyDescent="0.2">
      <c r="A22" s="4"/>
      <c r="B22" s="2"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BF7A-1BA3-DF45-BF6D-345A04502F60}">
  <dimension ref="A2:I54"/>
  <sheetViews>
    <sheetView zoomScale="150" zoomScaleNormal="150" workbookViewId="0">
      <selection activeCell="I15" sqref="I15"/>
    </sheetView>
  </sheetViews>
  <sheetFormatPr baseColWidth="10" defaultRowHeight="16" x14ac:dyDescent="0.2"/>
  <cols>
    <col min="1" max="1" width="7" style="4" customWidth="1"/>
    <col min="2" max="2" width="16.1640625" style="3" customWidth="1"/>
    <col min="3" max="16384" width="10.83203125" style="3"/>
  </cols>
  <sheetData>
    <row r="2" spans="1:9" x14ac:dyDescent="0.2">
      <c r="B2" s="7"/>
      <c r="C2" s="7"/>
      <c r="D2" s="7"/>
      <c r="E2" s="7"/>
      <c r="F2" s="7"/>
      <c r="G2" s="7"/>
      <c r="H2" s="7"/>
      <c r="I2" s="7"/>
    </row>
    <row r="3" spans="1:9" x14ac:dyDescent="0.2">
      <c r="A3" s="23"/>
      <c r="B3" s="5" t="s">
        <v>10</v>
      </c>
      <c r="C3" s="6"/>
      <c r="D3" s="6"/>
      <c r="E3" s="6"/>
      <c r="F3" s="6"/>
      <c r="G3" s="6"/>
      <c r="H3" s="6"/>
      <c r="I3" s="7"/>
    </row>
    <row r="4" spans="1:9" x14ac:dyDescent="0.2">
      <c r="B4" s="21"/>
      <c r="C4" s="22"/>
      <c r="D4" s="22"/>
      <c r="E4" s="22"/>
      <c r="F4" s="22"/>
      <c r="G4" s="22"/>
      <c r="H4" s="22"/>
      <c r="I4" s="7"/>
    </row>
    <row r="5" spans="1:9" x14ac:dyDescent="0.2">
      <c r="B5" s="7" t="s">
        <v>11</v>
      </c>
      <c r="C5" s="7"/>
      <c r="D5" s="7"/>
      <c r="E5" s="7"/>
      <c r="F5" s="7"/>
      <c r="G5" s="31">
        <v>252.87</v>
      </c>
      <c r="H5" s="9"/>
      <c r="I5" s="7"/>
    </row>
    <row r="6" spans="1:9" x14ac:dyDescent="0.2">
      <c r="B6" s="7"/>
      <c r="C6" s="7"/>
      <c r="D6" s="7"/>
      <c r="E6" s="7"/>
      <c r="F6" s="7"/>
      <c r="G6" s="32"/>
      <c r="H6" s="7"/>
      <c r="I6" s="7"/>
    </row>
    <row r="7" spans="1:9" x14ac:dyDescent="0.2">
      <c r="B7" s="7" t="s">
        <v>12</v>
      </c>
      <c r="C7" s="7"/>
      <c r="D7" s="7"/>
      <c r="E7" s="7"/>
      <c r="F7" s="7"/>
      <c r="G7" s="20">
        <v>0.35249999999999998</v>
      </c>
      <c r="H7" s="9"/>
      <c r="I7" s="7"/>
    </row>
    <row r="8" spans="1:9" x14ac:dyDescent="0.2">
      <c r="B8" s="7"/>
      <c r="C8" s="7"/>
      <c r="D8" s="7"/>
      <c r="E8" s="7"/>
      <c r="F8" s="7"/>
      <c r="G8" s="32"/>
      <c r="H8" s="7"/>
      <c r="I8" s="7"/>
    </row>
    <row r="9" spans="1:9" x14ac:dyDescent="0.2">
      <c r="B9" s="7" t="s">
        <v>13</v>
      </c>
      <c r="C9" s="7"/>
      <c r="D9" s="7"/>
      <c r="E9" s="7"/>
      <c r="F9" s="7"/>
      <c r="G9" s="18" t="s">
        <v>14</v>
      </c>
      <c r="H9" s="9" t="s">
        <v>15</v>
      </c>
      <c r="I9" s="7"/>
    </row>
    <row r="10" spans="1:9" x14ac:dyDescent="0.2">
      <c r="B10" s="7" t="s">
        <v>16</v>
      </c>
      <c r="C10" s="7"/>
      <c r="D10" s="7"/>
      <c r="E10" s="7"/>
      <c r="F10" s="7"/>
      <c r="G10" s="18">
        <v>1</v>
      </c>
      <c r="H10" s="9" t="s">
        <v>17</v>
      </c>
      <c r="I10" s="7"/>
    </row>
    <row r="11" spans="1:9" x14ac:dyDescent="0.2">
      <c r="B11" s="7"/>
      <c r="C11" s="7"/>
      <c r="D11" s="7"/>
      <c r="E11" s="7"/>
      <c r="F11" s="7"/>
      <c r="G11" s="7" t="s">
        <v>18</v>
      </c>
      <c r="H11" s="9"/>
      <c r="I11" s="7"/>
    </row>
    <row r="12" spans="1:9" x14ac:dyDescent="0.2">
      <c r="B12" s="7" t="s">
        <v>19</v>
      </c>
      <c r="C12" s="7"/>
      <c r="D12" s="7"/>
      <c r="E12" s="7"/>
      <c r="F12" s="7"/>
      <c r="G12" s="7"/>
      <c r="H12" s="7"/>
      <c r="I12" s="7"/>
    </row>
    <row r="13" spans="1:9" x14ac:dyDescent="0.2">
      <c r="B13" s="10"/>
      <c r="C13" s="7"/>
      <c r="D13" s="7"/>
      <c r="E13" s="7"/>
      <c r="F13" s="7"/>
      <c r="G13" s="7"/>
      <c r="H13" s="7"/>
      <c r="I13" s="7"/>
    </row>
    <row r="14" spans="1:9" x14ac:dyDescent="0.2">
      <c r="C14" s="10" t="s">
        <v>41</v>
      </c>
      <c r="D14" s="37" t="s">
        <v>40</v>
      </c>
      <c r="E14" s="37" t="s">
        <v>20</v>
      </c>
      <c r="F14" s="7"/>
      <c r="G14" s="7"/>
      <c r="H14" s="7"/>
      <c r="I14" s="7"/>
    </row>
    <row r="15" spans="1:9" x14ac:dyDescent="0.2">
      <c r="C15" s="11">
        <f>IF(G10&gt;0,1,0)</f>
        <v>1</v>
      </c>
      <c r="D15" s="24">
        <v>4.58</v>
      </c>
      <c r="E15" s="12">
        <v>67</v>
      </c>
      <c r="F15" s="7"/>
      <c r="G15" s="7"/>
      <c r="H15" s="7"/>
      <c r="I15" s="7"/>
    </row>
    <row r="16" spans="1:9" x14ac:dyDescent="0.2">
      <c r="C16" s="11">
        <f>IF(G10&gt;1,1,0)</f>
        <v>0</v>
      </c>
      <c r="D16" s="8"/>
      <c r="E16" s="12"/>
      <c r="F16" s="7"/>
      <c r="G16" s="7"/>
      <c r="H16" s="7"/>
      <c r="I16" s="7"/>
    </row>
    <row r="17" spans="1:9" x14ac:dyDescent="0.2">
      <c r="C17" s="11">
        <f>IF(G10&gt;2,1,0)</f>
        <v>0</v>
      </c>
      <c r="D17" s="8"/>
      <c r="E17" s="12"/>
      <c r="F17" s="7"/>
      <c r="G17" s="7"/>
      <c r="H17" s="7"/>
      <c r="I17" s="7"/>
    </row>
    <row r="18" spans="1:9" x14ac:dyDescent="0.2">
      <c r="C18" s="13">
        <f>IF(G10&gt;3,1,0)</f>
        <v>0</v>
      </c>
      <c r="D18" s="14"/>
      <c r="E18" s="15"/>
      <c r="F18" s="7"/>
      <c r="G18" s="7"/>
      <c r="H18" s="7"/>
      <c r="I18" s="7"/>
    </row>
    <row r="19" spans="1:9" x14ac:dyDescent="0.2">
      <c r="B19" s="18"/>
      <c r="C19" s="19"/>
      <c r="D19" s="18"/>
      <c r="E19" s="7"/>
      <c r="F19" s="7"/>
      <c r="G19" s="7"/>
      <c r="H19" s="7"/>
      <c r="I19" s="7"/>
    </row>
    <row r="20" spans="1:9" x14ac:dyDescent="0.2">
      <c r="B20" s="18"/>
      <c r="C20" s="19"/>
      <c r="D20" s="18"/>
      <c r="E20" s="7"/>
      <c r="F20" s="7"/>
      <c r="G20" s="7"/>
      <c r="H20" s="7"/>
      <c r="I20" s="7"/>
    </row>
    <row r="21" spans="1:9" x14ac:dyDescent="0.2">
      <c r="B21" s="7"/>
      <c r="C21" s="7"/>
      <c r="D21" s="7"/>
      <c r="E21" s="7"/>
      <c r="F21" s="7"/>
      <c r="G21" s="7"/>
      <c r="H21" s="7"/>
      <c r="I21" s="7"/>
    </row>
    <row r="22" spans="1:9" x14ac:dyDescent="0.2">
      <c r="A22" s="23"/>
      <c r="B22" s="5" t="s">
        <v>21</v>
      </c>
      <c r="C22" s="6"/>
      <c r="D22" s="6"/>
      <c r="E22" s="6"/>
      <c r="F22" s="6"/>
      <c r="G22" s="6"/>
      <c r="H22" s="6"/>
      <c r="I22" s="7"/>
    </row>
    <row r="23" spans="1:9" x14ac:dyDescent="0.2">
      <c r="B23" s="21"/>
      <c r="C23" s="22"/>
      <c r="D23" s="22"/>
      <c r="E23" s="22"/>
      <c r="F23" s="22"/>
      <c r="G23" s="22"/>
      <c r="H23" s="22"/>
      <c r="I23" s="7"/>
    </row>
    <row r="24" spans="1:9" x14ac:dyDescent="0.2">
      <c r="B24" s="7" t="s">
        <v>22</v>
      </c>
      <c r="C24" s="7"/>
      <c r="D24" s="7"/>
      <c r="E24" s="7"/>
      <c r="F24" s="31">
        <v>365</v>
      </c>
      <c r="G24" s="9"/>
      <c r="H24" s="7"/>
      <c r="I24" s="7"/>
    </row>
    <row r="25" spans="1:9" x14ac:dyDescent="0.2">
      <c r="B25" s="7"/>
      <c r="C25" s="7"/>
      <c r="D25" s="7"/>
      <c r="E25" s="7"/>
      <c r="F25" s="32"/>
      <c r="G25" s="7"/>
      <c r="H25" s="7"/>
      <c r="I25" s="7"/>
    </row>
    <row r="26" spans="1:9" x14ac:dyDescent="0.2">
      <c r="B26" s="7" t="s">
        <v>23</v>
      </c>
      <c r="C26" s="7"/>
      <c r="D26" s="7"/>
      <c r="E26" s="7"/>
      <c r="F26" s="18">
        <v>46</v>
      </c>
      <c r="G26" s="9"/>
      <c r="H26" s="7"/>
      <c r="I26" s="7"/>
    </row>
    <row r="27" spans="1:9" x14ac:dyDescent="0.2">
      <c r="B27" s="7"/>
      <c r="C27" s="7"/>
      <c r="D27" s="7"/>
      <c r="E27" s="7"/>
      <c r="F27" s="7"/>
      <c r="G27" s="7"/>
      <c r="H27" s="7"/>
      <c r="I27" s="7"/>
    </row>
    <row r="28" spans="1:9" x14ac:dyDescent="0.2">
      <c r="B28" s="7"/>
      <c r="C28" s="7"/>
      <c r="D28" s="7"/>
      <c r="E28" s="7"/>
      <c r="F28" s="7"/>
      <c r="G28" s="7"/>
      <c r="H28" s="7"/>
      <c r="I28" s="7"/>
    </row>
    <row r="29" spans="1:9" x14ac:dyDescent="0.2">
      <c r="B29" s="7"/>
      <c r="C29" s="7"/>
      <c r="D29" s="7"/>
      <c r="E29" s="7"/>
      <c r="F29" s="7"/>
      <c r="G29" s="7"/>
      <c r="H29" s="7"/>
      <c r="I29" s="7"/>
    </row>
    <row r="30" spans="1:9" x14ac:dyDescent="0.2">
      <c r="A30" s="23"/>
      <c r="B30" s="5" t="s">
        <v>24</v>
      </c>
      <c r="C30" s="6"/>
      <c r="D30" s="6"/>
      <c r="E30" s="6"/>
      <c r="F30" s="6"/>
      <c r="G30" s="6"/>
      <c r="H30" s="6"/>
      <c r="I30" s="7"/>
    </row>
    <row r="31" spans="1:9" x14ac:dyDescent="0.2">
      <c r="B31" s="21"/>
      <c r="C31" s="22"/>
      <c r="D31" s="22"/>
      <c r="E31" s="22"/>
      <c r="F31" s="22"/>
      <c r="G31" s="22"/>
      <c r="H31" s="22"/>
      <c r="I31" s="7"/>
    </row>
    <row r="32" spans="1:9" x14ac:dyDescent="0.2">
      <c r="B32" s="7" t="s">
        <v>25</v>
      </c>
      <c r="C32" s="7"/>
      <c r="D32" s="7"/>
      <c r="E32" s="7"/>
      <c r="F32" s="7"/>
      <c r="G32" s="20">
        <v>3.95E-2</v>
      </c>
      <c r="H32" s="9"/>
      <c r="I32" s="7"/>
    </row>
    <row r="33" spans="1:9" x14ac:dyDescent="0.2">
      <c r="B33" s="7"/>
      <c r="C33" s="7"/>
      <c r="D33" s="7"/>
      <c r="E33" s="7"/>
      <c r="F33" s="7"/>
      <c r="G33" s="20"/>
      <c r="H33" s="9"/>
      <c r="I33" s="7"/>
    </row>
    <row r="34" spans="1:9" x14ac:dyDescent="0.2">
      <c r="B34" s="7"/>
      <c r="C34" s="7"/>
      <c r="D34" s="7"/>
      <c r="E34" s="7"/>
      <c r="F34" s="7"/>
      <c r="G34" s="20"/>
      <c r="H34" s="9"/>
      <c r="I34" s="7"/>
    </row>
    <row r="35" spans="1:9" x14ac:dyDescent="0.2">
      <c r="B35" s="7"/>
      <c r="C35" s="7"/>
      <c r="D35" s="7"/>
      <c r="E35" s="7"/>
      <c r="F35" s="7"/>
      <c r="G35" s="20"/>
      <c r="H35" s="9"/>
      <c r="I35" s="7"/>
    </row>
    <row r="36" spans="1:9" x14ac:dyDescent="0.2">
      <c r="A36" s="23"/>
      <c r="B36" s="5" t="s">
        <v>26</v>
      </c>
      <c r="C36" s="17"/>
      <c r="D36" s="17"/>
      <c r="E36" s="17"/>
      <c r="F36" s="17"/>
      <c r="G36" s="17"/>
      <c r="H36" s="17"/>
      <c r="I36" s="7"/>
    </row>
    <row r="37" spans="1:9" x14ac:dyDescent="0.2">
      <c r="B37" s="21"/>
      <c r="C37" s="7"/>
      <c r="D37" s="7"/>
      <c r="E37" s="7"/>
      <c r="F37" s="7"/>
      <c r="G37" s="7"/>
      <c r="H37" s="7"/>
      <c r="I37" s="7"/>
    </row>
    <row r="38" spans="1:9" x14ac:dyDescent="0.2">
      <c r="B38" s="7" t="s">
        <v>27</v>
      </c>
      <c r="C38" s="30">
        <f>G5</f>
        <v>252.87</v>
      </c>
      <c r="E38" s="7" t="s">
        <v>37</v>
      </c>
      <c r="F38" s="28">
        <f>1-EXP(-G32)</f>
        <v>3.8730046009401775E-2</v>
      </c>
      <c r="I38" s="7"/>
    </row>
    <row r="39" spans="1:9" x14ac:dyDescent="0.2">
      <c r="B39" s="7" t="s">
        <v>28</v>
      </c>
      <c r="C39" s="30">
        <f>F24</f>
        <v>365</v>
      </c>
      <c r="E39" s="7" t="s">
        <v>38</v>
      </c>
      <c r="F39" s="29">
        <f>G7^2</f>
        <v>0.12425624999999998</v>
      </c>
      <c r="I39" s="7"/>
    </row>
    <row r="40" spans="1:9" x14ac:dyDescent="0.2">
      <c r="B40" s="7" t="s">
        <v>29</v>
      </c>
      <c r="C40" s="33">
        <f>F26/365</f>
        <v>0.12602739726027398</v>
      </c>
      <c r="E40" s="7" t="s">
        <v>39</v>
      </c>
      <c r="F40" s="30">
        <f>(D15/((1+G32)^(E15/365)))*C15+(D16/((1+G32)^(E16/365)))*C16+(D17/((1+G32)^(E17/365)))*C17+(D18/((1+G32)^(E18/365)))*C18</f>
        <v>4.5475464763622169</v>
      </c>
      <c r="I40" s="7"/>
    </row>
    <row r="41" spans="1:9" x14ac:dyDescent="0.2">
      <c r="B41" s="7"/>
      <c r="C41" s="27"/>
      <c r="D41" s="7"/>
      <c r="E41" s="7"/>
      <c r="F41" s="7"/>
      <c r="G41" s="1"/>
      <c r="H41" s="7"/>
      <c r="I41" s="7"/>
    </row>
    <row r="42" spans="1:9" x14ac:dyDescent="0.2">
      <c r="B42" s="7"/>
      <c r="C42" s="27"/>
      <c r="D42" s="7"/>
      <c r="E42" s="7"/>
      <c r="F42" s="7"/>
      <c r="G42" s="7"/>
      <c r="H42" s="7"/>
      <c r="I42" s="7"/>
    </row>
    <row r="43" spans="1:9" x14ac:dyDescent="0.2">
      <c r="B43" s="3" t="s">
        <v>30</v>
      </c>
      <c r="C43" s="34">
        <f>(LN((C38-F40)/C39)+(F38+(F39/2))*C40)/(((F39)^(0.5))*(C40^0.5))</f>
        <v>-2.976364406678103</v>
      </c>
      <c r="D43" s="9"/>
      <c r="F43" s="7"/>
      <c r="G43" s="7"/>
      <c r="H43" s="7"/>
      <c r="I43" s="7"/>
    </row>
    <row r="44" spans="1:9" x14ac:dyDescent="0.2">
      <c r="B44" s="16" t="s">
        <v>31</v>
      </c>
      <c r="C44" s="34">
        <f>NORMSDIST(C43)</f>
        <v>1.4584401871108172E-3</v>
      </c>
      <c r="D44" s="16"/>
      <c r="F44" s="7"/>
      <c r="G44" s="7"/>
      <c r="H44" s="7"/>
      <c r="I44" s="7"/>
    </row>
    <row r="45" spans="1:9" x14ac:dyDescent="0.2">
      <c r="B45" s="7"/>
      <c r="C45" s="27"/>
      <c r="D45" s="7"/>
      <c r="F45" s="7"/>
      <c r="G45" s="7"/>
      <c r="H45" s="7"/>
      <c r="I45" s="7"/>
    </row>
    <row r="46" spans="1:9" x14ac:dyDescent="0.2">
      <c r="B46" s="16" t="s">
        <v>32</v>
      </c>
      <c r="C46" s="34">
        <f>C43-((F39^0.5)*(C40^(0.5)))</f>
        <v>-3.1015030968615229</v>
      </c>
      <c r="D46" s="9"/>
      <c r="F46" s="7"/>
      <c r="G46" s="7"/>
      <c r="H46" s="7"/>
      <c r="I46" s="7"/>
    </row>
    <row r="47" spans="1:9" x14ac:dyDescent="0.2">
      <c r="B47" s="16" t="s">
        <v>33</v>
      </c>
      <c r="C47" s="34">
        <f>NORMSDIST(C46)</f>
        <v>9.6270429196577902E-4</v>
      </c>
      <c r="D47" s="7"/>
      <c r="F47" s="7"/>
      <c r="G47" s="7"/>
      <c r="H47" s="7"/>
      <c r="I47" s="7"/>
    </row>
    <row r="48" spans="1:9" x14ac:dyDescent="0.2">
      <c r="B48" s="9"/>
      <c r="C48" s="16"/>
      <c r="D48" s="18"/>
      <c r="E48" s="7"/>
      <c r="F48" s="7"/>
      <c r="G48" s="7"/>
      <c r="H48" s="7"/>
      <c r="I48" s="7"/>
    </row>
    <row r="49" spans="2:9" x14ac:dyDescent="0.2">
      <c r="B49" s="9"/>
      <c r="C49" s="16"/>
      <c r="D49" s="18"/>
      <c r="E49" s="7"/>
      <c r="F49" s="7"/>
      <c r="G49" s="7"/>
      <c r="H49" s="7"/>
      <c r="I49" s="7"/>
    </row>
    <row r="50" spans="2:9" x14ac:dyDescent="0.2">
      <c r="B50" s="9"/>
      <c r="C50" s="16"/>
      <c r="D50" s="18"/>
      <c r="E50" s="7"/>
      <c r="F50" s="7"/>
      <c r="G50" s="7"/>
      <c r="H50" s="7"/>
      <c r="I50" s="7"/>
    </row>
    <row r="51" spans="2:9" x14ac:dyDescent="0.2">
      <c r="B51" s="5" t="s">
        <v>26</v>
      </c>
      <c r="C51" s="17"/>
      <c r="D51" s="17"/>
      <c r="E51" s="17"/>
      <c r="F51" s="17"/>
      <c r="G51" s="17"/>
      <c r="H51" s="17"/>
      <c r="I51" s="7"/>
    </row>
    <row r="52" spans="2:9" x14ac:dyDescent="0.2">
      <c r="B52" s="21"/>
      <c r="C52" s="7"/>
      <c r="D52" s="7"/>
      <c r="E52" s="7"/>
      <c r="F52" s="7"/>
      <c r="G52" s="7"/>
      <c r="H52" s="7"/>
      <c r="I52" s="7"/>
    </row>
    <row r="53" spans="2:9" x14ac:dyDescent="0.2">
      <c r="B53" s="7" t="s">
        <v>34</v>
      </c>
      <c r="C53" s="25">
        <f>(C38-(F40/(1+F38)^C40))*C44-C39*(EXP((0-F38)*C40))*C47</f>
        <v>1.2519022323583484E-2</v>
      </c>
      <c r="E53" s="7"/>
      <c r="F53" s="7"/>
      <c r="G53" s="7"/>
      <c r="H53" s="7"/>
      <c r="I53" s="7"/>
    </row>
    <row r="54" spans="2:9" x14ac:dyDescent="0.2">
      <c r="B54" s="7" t="s">
        <v>35</v>
      </c>
      <c r="C54" s="26">
        <f>C53-(C38-(F40/(1+F38)^C40))+C39*(EXP((0-F38)*C40))</f>
        <v>114.89109863996106</v>
      </c>
      <c r="E54" s="7"/>
      <c r="G54" s="7"/>
      <c r="H54" s="7"/>
      <c r="I54"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Explanation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Doye</dc:creator>
  <cp:lastModifiedBy>Rafael Doye</cp:lastModifiedBy>
  <dcterms:created xsi:type="dcterms:W3CDTF">2024-09-22T13:20:39Z</dcterms:created>
  <dcterms:modified xsi:type="dcterms:W3CDTF">2024-09-22T13:58:58Z</dcterms:modified>
</cp:coreProperties>
</file>