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c\Downloads\AoL Time Series\"/>
    </mc:Choice>
  </mc:AlternateContent>
  <xr:revisionPtr revIDLastSave="0" documentId="13_ncr:1_{416C9097-59A3-4FFF-8A41-E9C63DAE8291}" xr6:coauthVersionLast="47" xr6:coauthVersionMax="47" xr10:uidLastSave="{00000000-0000-0000-0000-000000000000}"/>
  <bookViews>
    <workbookView xWindow="-108" yWindow="-108" windowWidth="23256" windowHeight="12456" xr2:uid="{9C115996-E543-4FFE-96F9-288AA4FAB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1" i="1" l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10" i="1"/>
  <c r="AR9" i="1"/>
  <c r="AR8" i="1"/>
  <c r="AR7" i="1"/>
  <c r="AR6" i="1"/>
  <c r="AR5" i="1"/>
  <c r="AR4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9" i="1"/>
  <c r="AK8" i="1"/>
  <c r="AK7" i="1"/>
  <c r="AK6" i="1"/>
  <c r="AK5" i="1"/>
  <c r="AK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6" i="1"/>
  <c r="I5" i="1"/>
  <c r="I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6" i="1"/>
  <c r="G6" i="1" s="1"/>
  <c r="F7" i="1"/>
  <c r="G7" i="1" s="1"/>
  <c r="F8" i="1"/>
  <c r="G8" i="1" s="1"/>
  <c r="F9" i="1"/>
  <c r="G9" i="1" s="1"/>
  <c r="F10" i="1"/>
  <c r="H10" i="1" s="1"/>
  <c r="F11" i="1"/>
  <c r="H11" i="1" s="1"/>
  <c r="F12" i="1"/>
  <c r="H12" i="1" s="1"/>
  <c r="F13" i="1"/>
  <c r="F14" i="1"/>
  <c r="G14" i="1" s="1"/>
  <c r="F15" i="1"/>
  <c r="G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G22" i="1" s="1"/>
  <c r="F23" i="1"/>
  <c r="G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F30" i="1"/>
  <c r="G30" i="1" s="1"/>
  <c r="F31" i="1"/>
  <c r="G31" i="1" s="1"/>
  <c r="F32" i="1"/>
  <c r="G32" i="1" s="1"/>
  <c r="F33" i="1"/>
  <c r="H33" i="1" s="1"/>
  <c r="F34" i="1"/>
  <c r="G34" i="1" s="1"/>
  <c r="F35" i="1"/>
  <c r="H35" i="1" s="1"/>
  <c r="F5" i="1"/>
  <c r="H5" i="1" s="1"/>
  <c r="I88" i="1" l="1"/>
  <c r="G58" i="1"/>
  <c r="J5" i="1"/>
  <c r="K5" i="1" s="1"/>
  <c r="AS12" i="1"/>
  <c r="AT12" i="1" s="1"/>
  <c r="AS10" i="1"/>
  <c r="AT10" i="1" s="1"/>
  <c r="AL9" i="1"/>
  <c r="AN9" i="1" s="1"/>
  <c r="AS11" i="1"/>
  <c r="AT11" i="1" s="1"/>
  <c r="AS25" i="1"/>
  <c r="AU25" i="1" s="1"/>
  <c r="AS14" i="1"/>
  <c r="AU14" i="1" s="1"/>
  <c r="AS18" i="1"/>
  <c r="AT18" i="1" s="1"/>
  <c r="AS17" i="1"/>
  <c r="AU17" i="1" s="1"/>
  <c r="AS26" i="1"/>
  <c r="AT26" i="1" s="1"/>
  <c r="AS19" i="1"/>
  <c r="AT19" i="1" s="1"/>
  <c r="AS13" i="1"/>
  <c r="AU13" i="1" s="1"/>
  <c r="AL31" i="1"/>
  <c r="AN31" i="1" s="1"/>
  <c r="G16" i="1"/>
  <c r="AL20" i="1"/>
  <c r="AM20" i="1" s="1"/>
  <c r="AS24" i="1"/>
  <c r="AT24" i="1" s="1"/>
  <c r="AS23" i="1"/>
  <c r="AT23" i="1" s="1"/>
  <c r="AS34" i="1"/>
  <c r="AU34" i="1" s="1"/>
  <c r="AS30" i="1"/>
  <c r="AT30" i="1" s="1"/>
  <c r="AS22" i="1"/>
  <c r="AU22" i="1" s="1"/>
  <c r="AS33" i="1"/>
  <c r="AU33" i="1" s="1"/>
  <c r="AL15" i="1"/>
  <c r="AN15" i="1" s="1"/>
  <c r="AL12" i="1"/>
  <c r="AM12" i="1" s="1"/>
  <c r="AS32" i="1"/>
  <c r="AT32" i="1" s="1"/>
  <c r="AS31" i="1"/>
  <c r="AT31" i="1" s="1"/>
  <c r="AS27" i="1"/>
  <c r="AS15" i="1"/>
  <c r="AT15" i="1" s="1"/>
  <c r="AL24" i="1"/>
  <c r="AM24" i="1" s="1"/>
  <c r="AL13" i="1"/>
  <c r="AM13" i="1" s="1"/>
  <c r="AS29" i="1"/>
  <c r="AU29" i="1" s="1"/>
  <c r="AS21" i="1"/>
  <c r="AU21" i="1" s="1"/>
  <c r="AS16" i="1"/>
  <c r="AU16" i="1" s="1"/>
  <c r="AL32" i="1"/>
  <c r="AM32" i="1" s="1"/>
  <c r="AL16" i="1"/>
  <c r="AM16" i="1" s="1"/>
  <c r="AL14" i="1"/>
  <c r="AM14" i="1" s="1"/>
  <c r="AS28" i="1"/>
  <c r="AS20" i="1"/>
  <c r="AL11" i="1"/>
  <c r="AL18" i="1"/>
  <c r="AM18" i="1" s="1"/>
  <c r="AL33" i="1"/>
  <c r="AN33" i="1" s="1"/>
  <c r="J6" i="1"/>
  <c r="L6" i="1" s="1"/>
  <c r="AL27" i="1"/>
  <c r="AL26" i="1"/>
  <c r="AM26" i="1" s="1"/>
  <c r="AL17" i="1"/>
  <c r="AN17" i="1" s="1"/>
  <c r="AL23" i="1"/>
  <c r="AN23" i="1" s="1"/>
  <c r="AL30" i="1"/>
  <c r="AL22" i="1"/>
  <c r="AL28" i="1"/>
  <c r="AM28" i="1" s="1"/>
  <c r="AL19" i="1"/>
  <c r="AL34" i="1"/>
  <c r="AM34" i="1" s="1"/>
  <c r="AL10" i="1"/>
  <c r="AM10" i="1" s="1"/>
  <c r="AL25" i="1"/>
  <c r="AN25" i="1" s="1"/>
  <c r="AL29" i="1"/>
  <c r="AL21" i="1"/>
  <c r="G33" i="1"/>
  <c r="J21" i="1"/>
  <c r="L21" i="1" s="1"/>
  <c r="H34" i="1"/>
  <c r="J34" i="1"/>
  <c r="L34" i="1" s="1"/>
  <c r="G35" i="1"/>
  <c r="G56" i="1" s="1"/>
  <c r="H8" i="1"/>
  <c r="J20" i="1"/>
  <c r="K20" i="1" s="1"/>
  <c r="J18" i="1"/>
  <c r="L18" i="1" s="1"/>
  <c r="H32" i="1"/>
  <c r="H9" i="1"/>
  <c r="H6" i="1"/>
  <c r="H30" i="1"/>
  <c r="H7" i="1"/>
  <c r="H31" i="1"/>
  <c r="G18" i="1"/>
  <c r="H23" i="1"/>
  <c r="G17" i="1"/>
  <c r="H22" i="1"/>
  <c r="L5" i="1"/>
  <c r="J11" i="1"/>
  <c r="K11" i="1" s="1"/>
  <c r="J10" i="1"/>
  <c r="K10" i="1" s="1"/>
  <c r="J19" i="1"/>
  <c r="K19" i="1" s="1"/>
  <c r="G26" i="1"/>
  <c r="G10" i="1"/>
  <c r="H15" i="1"/>
  <c r="J27" i="1"/>
  <c r="K27" i="1" s="1"/>
  <c r="J26" i="1"/>
  <c r="K26" i="1" s="1"/>
  <c r="G27" i="1"/>
  <c r="G25" i="1"/>
  <c r="H14" i="1"/>
  <c r="J29" i="1"/>
  <c r="K29" i="1" s="1"/>
  <c r="J13" i="1"/>
  <c r="L13" i="1" s="1"/>
  <c r="G12" i="1"/>
  <c r="G11" i="1"/>
  <c r="G5" i="1"/>
  <c r="G24" i="1"/>
  <c r="J28" i="1"/>
  <c r="K28" i="1" s="1"/>
  <c r="J12" i="1"/>
  <c r="K12" i="1" s="1"/>
  <c r="J25" i="1"/>
  <c r="J9" i="1"/>
  <c r="G21" i="1"/>
  <c r="H21" i="1"/>
  <c r="J24" i="1"/>
  <c r="L24" i="1" s="1"/>
  <c r="J8" i="1"/>
  <c r="K8" i="1" s="1"/>
  <c r="J17" i="1"/>
  <c r="J32" i="1"/>
  <c r="L32" i="1" s="1"/>
  <c r="J16" i="1"/>
  <c r="L16" i="1" s="1"/>
  <c r="G28" i="1"/>
  <c r="J33" i="1"/>
  <c r="G29" i="1"/>
  <c r="H29" i="1"/>
  <c r="G13" i="1"/>
  <c r="H13" i="1"/>
  <c r="G20" i="1"/>
  <c r="G19" i="1"/>
  <c r="J31" i="1"/>
  <c r="L31" i="1" s="1"/>
  <c r="J23" i="1"/>
  <c r="L23" i="1" s="1"/>
  <c r="J15" i="1"/>
  <c r="K15" i="1" s="1"/>
  <c r="J7" i="1"/>
  <c r="L7" i="1" s="1"/>
  <c r="J30" i="1"/>
  <c r="K30" i="1" s="1"/>
  <c r="J22" i="1"/>
  <c r="L22" i="1" s="1"/>
  <c r="J14" i="1"/>
  <c r="L14" i="1" s="1"/>
  <c r="AU12" i="1" l="1"/>
  <c r="AV12" i="1" s="1"/>
  <c r="AW12" i="1" s="1"/>
  <c r="AN13" i="1"/>
  <c r="AO13" i="1" s="1"/>
  <c r="AQ13" i="1" s="1"/>
  <c r="G57" i="1"/>
  <c r="H88" i="1"/>
  <c r="AU10" i="1"/>
  <c r="AV10" i="1" s="1"/>
  <c r="AX10" i="1" s="1"/>
  <c r="AT25" i="1"/>
  <c r="AV25" i="1" s="1"/>
  <c r="I64" i="1"/>
  <c r="AT17" i="1"/>
  <c r="AV17" i="1" s="1"/>
  <c r="AU11" i="1"/>
  <c r="AV11" i="1" s="1"/>
  <c r="AX11" i="1" s="1"/>
  <c r="AM31" i="1"/>
  <c r="AO31" i="1" s="1"/>
  <c r="AQ31" i="1" s="1"/>
  <c r="AM9" i="1"/>
  <c r="AO9" i="1" s="1"/>
  <c r="AQ9" i="1" s="1"/>
  <c r="AT14" i="1"/>
  <c r="AV14" i="1" s="1"/>
  <c r="AX14" i="1" s="1"/>
  <c r="AT34" i="1"/>
  <c r="AV37" i="1" s="1"/>
  <c r="AN16" i="1"/>
  <c r="AO16" i="1" s="1"/>
  <c r="AQ16" i="1" s="1"/>
  <c r="AN32" i="1"/>
  <c r="AO32" i="1" s="1"/>
  <c r="AP32" i="1" s="1"/>
  <c r="AT33" i="1"/>
  <c r="AV33" i="1" s="1"/>
  <c r="AW33" i="1" s="1"/>
  <c r="AM25" i="1"/>
  <c r="AO25" i="1" s="1"/>
  <c r="AN20" i="1"/>
  <c r="AO20" i="1" s="1"/>
  <c r="AQ20" i="1" s="1"/>
  <c r="AU24" i="1"/>
  <c r="AV24" i="1" s="1"/>
  <c r="AX24" i="1" s="1"/>
  <c r="AU18" i="1"/>
  <c r="AV18" i="1" s="1"/>
  <c r="K34" i="1"/>
  <c r="M48" i="1" s="1"/>
  <c r="AU26" i="1"/>
  <c r="AV26" i="1" s="1"/>
  <c r="AX26" i="1" s="1"/>
  <c r="AT22" i="1"/>
  <c r="AV22" i="1" s="1"/>
  <c r="AT13" i="1"/>
  <c r="AV13" i="1" s="1"/>
  <c r="AX13" i="1" s="1"/>
  <c r="K6" i="1"/>
  <c r="M6" i="1" s="1"/>
  <c r="AX12" i="1"/>
  <c r="AN10" i="1"/>
  <c r="AO10" i="1" s="1"/>
  <c r="AP10" i="1" s="1"/>
  <c r="AN12" i="1"/>
  <c r="AO12" i="1" s="1"/>
  <c r="AP12" i="1" s="1"/>
  <c r="AU23" i="1"/>
  <c r="AV23" i="1" s="1"/>
  <c r="AU32" i="1"/>
  <c r="AV32" i="1" s="1"/>
  <c r="AN26" i="1"/>
  <c r="AO26" i="1" s="1"/>
  <c r="AN24" i="1"/>
  <c r="AO24" i="1" s="1"/>
  <c r="AU19" i="1"/>
  <c r="AV19" i="1" s="1"/>
  <c r="AW19" i="1" s="1"/>
  <c r="AN34" i="1"/>
  <c r="AO41" i="1" s="1"/>
  <c r="AT16" i="1"/>
  <c r="AV16" i="1" s="1"/>
  <c r="AM33" i="1"/>
  <c r="AO33" i="1" s="1"/>
  <c r="AU20" i="1"/>
  <c r="AT20" i="1"/>
  <c r="AU30" i="1"/>
  <c r="AV30" i="1" s="1"/>
  <c r="AN14" i="1"/>
  <c r="AO14" i="1" s="1"/>
  <c r="AU27" i="1"/>
  <c r="AT27" i="1"/>
  <c r="AU15" i="1"/>
  <c r="AV15" i="1" s="1"/>
  <c r="AT29" i="1"/>
  <c r="AV29" i="1" s="1"/>
  <c r="AT21" i="1"/>
  <c r="AV21" i="1" s="1"/>
  <c r="AT28" i="1"/>
  <c r="AU28" i="1"/>
  <c r="AM15" i="1"/>
  <c r="AO15" i="1" s="1"/>
  <c r="AP15" i="1" s="1"/>
  <c r="AM23" i="1"/>
  <c r="AO23" i="1" s="1"/>
  <c r="AP23" i="1" s="1"/>
  <c r="AM17" i="1"/>
  <c r="AO17" i="1" s="1"/>
  <c r="AU31" i="1"/>
  <c r="AV31" i="1" s="1"/>
  <c r="AM29" i="1"/>
  <c r="AN29" i="1"/>
  <c r="AN28" i="1"/>
  <c r="AO28" i="1" s="1"/>
  <c r="AN27" i="1"/>
  <c r="AM27" i="1"/>
  <c r="AN11" i="1"/>
  <c r="AM11" i="1"/>
  <c r="AM21" i="1"/>
  <c r="AN21" i="1"/>
  <c r="AM22" i="1"/>
  <c r="AN22" i="1"/>
  <c r="AN18" i="1"/>
  <c r="AO18" i="1" s="1"/>
  <c r="AM19" i="1"/>
  <c r="AN19" i="1"/>
  <c r="AN30" i="1"/>
  <c r="AM30" i="1"/>
  <c r="K21" i="1"/>
  <c r="M21" i="1" s="1"/>
  <c r="O21" i="1" s="1"/>
  <c r="L29" i="1"/>
  <c r="M29" i="1" s="1"/>
  <c r="O29" i="1" s="1"/>
  <c r="K31" i="1"/>
  <c r="M31" i="1" s="1"/>
  <c r="L28" i="1"/>
  <c r="M28" i="1" s="1"/>
  <c r="O28" i="1" s="1"/>
  <c r="K16" i="1"/>
  <c r="M16" i="1" s="1"/>
  <c r="M5" i="1"/>
  <c r="O5" i="1" s="1"/>
  <c r="L20" i="1"/>
  <c r="M20" i="1" s="1"/>
  <c r="N20" i="1" s="1"/>
  <c r="K18" i="1"/>
  <c r="M18" i="1" s="1"/>
  <c r="L27" i="1"/>
  <c r="M27" i="1" s="1"/>
  <c r="O27" i="1" s="1"/>
  <c r="G55" i="1"/>
  <c r="K23" i="1"/>
  <c r="M23" i="1" s="1"/>
  <c r="N23" i="1" s="1"/>
  <c r="L10" i="1"/>
  <c r="M10" i="1" s="1"/>
  <c r="L15" i="1"/>
  <c r="M15" i="1" s="1"/>
  <c r="K7" i="1"/>
  <c r="M7" i="1" s="1"/>
  <c r="K32" i="1"/>
  <c r="M32" i="1" s="1"/>
  <c r="L19" i="1"/>
  <c r="M19" i="1" s="1"/>
  <c r="K24" i="1"/>
  <c r="M24" i="1" s="1"/>
  <c r="L12" i="1"/>
  <c r="M12" i="1" s="1"/>
  <c r="G53" i="1"/>
  <c r="L26" i="1"/>
  <c r="M26" i="1" s="1"/>
  <c r="L8" i="1"/>
  <c r="M8" i="1" s="1"/>
  <c r="K13" i="1"/>
  <c r="M13" i="1" s="1"/>
  <c r="N13" i="1" s="1"/>
  <c r="L30" i="1"/>
  <c r="M30" i="1" s="1"/>
  <c r="N30" i="1" s="1"/>
  <c r="L11" i="1"/>
  <c r="M11" i="1" s="1"/>
  <c r="K17" i="1"/>
  <c r="L17" i="1"/>
  <c r="K25" i="1"/>
  <c r="L25" i="1"/>
  <c r="K33" i="1"/>
  <c r="L33" i="1"/>
  <c r="K14" i="1"/>
  <c r="M14" i="1" s="1"/>
  <c r="K22" i="1"/>
  <c r="M22" i="1" s="1"/>
  <c r="K9" i="1"/>
  <c r="L9" i="1"/>
  <c r="AW10" i="1" l="1"/>
  <c r="AV20" i="1"/>
  <c r="AW20" i="1" s="1"/>
  <c r="AP9" i="1"/>
  <c r="M43" i="1"/>
  <c r="O43" i="1" s="1"/>
  <c r="AV35" i="1"/>
  <c r="AW35" i="1" s="1"/>
  <c r="AV49" i="1"/>
  <c r="AW49" i="1" s="1"/>
  <c r="AV40" i="1"/>
  <c r="AX40" i="1" s="1"/>
  <c r="M44" i="1"/>
  <c r="O44" i="1" s="1"/>
  <c r="AV50" i="1"/>
  <c r="AW50" i="1" s="1"/>
  <c r="M47" i="1"/>
  <c r="N47" i="1" s="1"/>
  <c r="AV44" i="1"/>
  <c r="AX44" i="1" s="1"/>
  <c r="M50" i="1"/>
  <c r="N50" i="1" s="1"/>
  <c r="M49" i="1"/>
  <c r="O49" i="1" s="1"/>
  <c r="M39" i="1"/>
  <c r="N39" i="1" s="1"/>
  <c r="AV46" i="1"/>
  <c r="AX46" i="1" s="1"/>
  <c r="AV43" i="1"/>
  <c r="AW43" i="1" s="1"/>
  <c r="M42" i="1"/>
  <c r="N42" i="1" s="1"/>
  <c r="AP31" i="1"/>
  <c r="AV38" i="1"/>
  <c r="AW38" i="1" s="1"/>
  <c r="AO48" i="1"/>
  <c r="AQ48" i="1" s="1"/>
  <c r="AV51" i="1"/>
  <c r="AW51" i="1" s="1"/>
  <c r="AP13" i="1"/>
  <c r="M38" i="1"/>
  <c r="O38" i="1" s="1"/>
  <c r="M36" i="1"/>
  <c r="O36" i="1" s="1"/>
  <c r="AV47" i="1"/>
  <c r="AX47" i="1" s="1"/>
  <c r="AQ26" i="1"/>
  <c r="AP26" i="1"/>
  <c r="AW14" i="1"/>
  <c r="AP20" i="1"/>
  <c r="AO39" i="1"/>
  <c r="AP39" i="1" s="1"/>
  <c r="AW11" i="1"/>
  <c r="AO40" i="1"/>
  <c r="AQ40" i="1" s="1"/>
  <c r="AV48" i="1"/>
  <c r="AW48" i="1" s="1"/>
  <c r="M37" i="1"/>
  <c r="O37" i="1" s="1"/>
  <c r="M41" i="1"/>
  <c r="O41" i="1" s="1"/>
  <c r="M35" i="1"/>
  <c r="N35" i="1" s="1"/>
  <c r="M40" i="1"/>
  <c r="N40" i="1" s="1"/>
  <c r="AO30" i="1"/>
  <c r="AP30" i="1" s="1"/>
  <c r="AO27" i="1"/>
  <c r="AQ27" i="1" s="1"/>
  <c r="AO51" i="1"/>
  <c r="AP51" i="1" s="1"/>
  <c r="AV34" i="1"/>
  <c r="AX34" i="1" s="1"/>
  <c r="AV36" i="1"/>
  <c r="AX36" i="1" s="1"/>
  <c r="AO49" i="1"/>
  <c r="AQ49" i="1" s="1"/>
  <c r="AO34" i="1"/>
  <c r="AP34" i="1" s="1"/>
  <c r="AW26" i="1"/>
  <c r="M45" i="1"/>
  <c r="O45" i="1" s="1"/>
  <c r="M46" i="1"/>
  <c r="N46" i="1" s="1"/>
  <c r="AO42" i="1"/>
  <c r="AP42" i="1" s="1"/>
  <c r="AV39" i="1"/>
  <c r="AX39" i="1" s="1"/>
  <c r="AV45" i="1"/>
  <c r="AX45" i="1" s="1"/>
  <c r="M34" i="1"/>
  <c r="N34" i="1" s="1"/>
  <c r="H64" i="1"/>
  <c r="G54" i="1"/>
  <c r="AV42" i="1"/>
  <c r="AW42" i="1" s="1"/>
  <c r="AW18" i="1"/>
  <c r="AX18" i="1"/>
  <c r="AP24" i="1"/>
  <c r="AQ24" i="1"/>
  <c r="AO44" i="1"/>
  <c r="AP44" i="1" s="1"/>
  <c r="AO35" i="1"/>
  <c r="AP35" i="1" s="1"/>
  <c r="AO38" i="1"/>
  <c r="AQ38" i="1" s="1"/>
  <c r="AO50" i="1"/>
  <c r="AQ50" i="1" s="1"/>
  <c r="AQ12" i="1"/>
  <c r="AO45" i="1"/>
  <c r="AQ45" i="1" s="1"/>
  <c r="AO36" i="1"/>
  <c r="AP36" i="1" s="1"/>
  <c r="AX19" i="1"/>
  <c r="AO37" i="1"/>
  <c r="AP37" i="1" s="1"/>
  <c r="AO46" i="1"/>
  <c r="AP46" i="1" s="1"/>
  <c r="AO47" i="1"/>
  <c r="AQ47" i="1" s="1"/>
  <c r="AW24" i="1"/>
  <c r="M51" i="1"/>
  <c r="N51" i="1" s="1"/>
  <c r="AO43" i="1"/>
  <c r="AQ43" i="1" s="1"/>
  <c r="AV41" i="1"/>
  <c r="AW41" i="1" s="1"/>
  <c r="O6" i="1"/>
  <c r="N6" i="1"/>
  <c r="AX32" i="1"/>
  <c r="AW32" i="1"/>
  <c r="AX23" i="1"/>
  <c r="AW23" i="1"/>
  <c r="AX33" i="1"/>
  <c r="AQ15" i="1"/>
  <c r="AQ32" i="1"/>
  <c r="AP16" i="1"/>
  <c r="AQ23" i="1"/>
  <c r="AQ10" i="1"/>
  <c r="AW13" i="1"/>
  <c r="AW15" i="1"/>
  <c r="AX15" i="1"/>
  <c r="AX16" i="1"/>
  <c r="AW16" i="1"/>
  <c r="AW44" i="1"/>
  <c r="AX29" i="1"/>
  <c r="AW29" i="1"/>
  <c r="AW22" i="1"/>
  <c r="AX22" i="1"/>
  <c r="AX21" i="1"/>
  <c r="AW21" i="1"/>
  <c r="AX30" i="1"/>
  <c r="AW30" i="1"/>
  <c r="AX25" i="1"/>
  <c r="AW25" i="1"/>
  <c r="AV28" i="1"/>
  <c r="AX31" i="1"/>
  <c r="AW31" i="1"/>
  <c r="AO19" i="1"/>
  <c r="AQ19" i="1" s="1"/>
  <c r="AX17" i="1"/>
  <c r="AW17" i="1"/>
  <c r="AV27" i="1"/>
  <c r="AX37" i="1"/>
  <c r="AW37" i="1"/>
  <c r="AQ18" i="1"/>
  <c r="AP18" i="1"/>
  <c r="AO22" i="1"/>
  <c r="AP41" i="1"/>
  <c r="AQ41" i="1"/>
  <c r="AO29" i="1"/>
  <c r="AP25" i="1"/>
  <c r="AQ25" i="1"/>
  <c r="AO11" i="1"/>
  <c r="AO21" i="1"/>
  <c r="AQ28" i="1"/>
  <c r="AP28" i="1"/>
  <c r="AP14" i="1"/>
  <c r="AQ14" i="1"/>
  <c r="AP17" i="1"/>
  <c r="AQ17" i="1"/>
  <c r="AP33" i="1"/>
  <c r="AQ33" i="1"/>
  <c r="N5" i="1"/>
  <c r="O20" i="1"/>
  <c r="N28" i="1"/>
  <c r="N21" i="1"/>
  <c r="O23" i="1"/>
  <c r="O10" i="1"/>
  <c r="N10" i="1"/>
  <c r="N15" i="1"/>
  <c r="O15" i="1"/>
  <c r="N19" i="1"/>
  <c r="O19" i="1"/>
  <c r="N26" i="1"/>
  <c r="O26" i="1"/>
  <c r="N27" i="1"/>
  <c r="O11" i="1"/>
  <c r="N11" i="1"/>
  <c r="O8" i="1"/>
  <c r="N8" i="1"/>
  <c r="O48" i="1"/>
  <c r="N48" i="1"/>
  <c r="N29" i="1"/>
  <c r="O13" i="1"/>
  <c r="O30" i="1"/>
  <c r="O12" i="1"/>
  <c r="N12" i="1"/>
  <c r="N18" i="1"/>
  <c r="O18" i="1"/>
  <c r="M33" i="1"/>
  <c r="O24" i="1"/>
  <c r="N24" i="1"/>
  <c r="M9" i="1"/>
  <c r="N14" i="1"/>
  <c r="O14" i="1"/>
  <c r="M25" i="1"/>
  <c r="O32" i="1"/>
  <c r="N32" i="1"/>
  <c r="O7" i="1"/>
  <c r="N7" i="1"/>
  <c r="O16" i="1"/>
  <c r="N16" i="1"/>
  <c r="N31" i="1"/>
  <c r="O31" i="1"/>
  <c r="M17" i="1"/>
  <c r="O22" i="1"/>
  <c r="N22" i="1"/>
  <c r="AX20" i="1" l="1"/>
  <c r="AX51" i="1"/>
  <c r="N43" i="1"/>
  <c r="AX35" i="1"/>
  <c r="AX50" i="1"/>
  <c r="AW40" i="1"/>
  <c r="AX49" i="1"/>
  <c r="AX43" i="1"/>
  <c r="AX48" i="1"/>
  <c r="N36" i="1"/>
  <c r="O47" i="1"/>
  <c r="O42" i="1"/>
  <c r="AW46" i="1"/>
  <c r="O50" i="1"/>
  <c r="N44" i="1"/>
  <c r="AX38" i="1"/>
  <c r="O34" i="1"/>
  <c r="N49" i="1"/>
  <c r="O39" i="1"/>
  <c r="AP48" i="1"/>
  <c r="AP40" i="1"/>
  <c r="AW34" i="1"/>
  <c r="AW36" i="1"/>
  <c r="AQ51" i="1"/>
  <c r="N38" i="1"/>
  <c r="AP43" i="1"/>
  <c r="AW39" i="1"/>
  <c r="AQ42" i="1"/>
  <c r="AQ36" i="1"/>
  <c r="AP19" i="1"/>
  <c r="AP49" i="1"/>
  <c r="N37" i="1"/>
  <c r="N41" i="1"/>
  <c r="AW47" i="1"/>
  <c r="AW45" i="1"/>
  <c r="AP27" i="1"/>
  <c r="AQ39" i="1"/>
  <c r="O35" i="1"/>
  <c r="AQ34" i="1"/>
  <c r="AQ37" i="1"/>
  <c r="AQ30" i="1"/>
  <c r="O51" i="1"/>
  <c r="O46" i="1"/>
  <c r="AP50" i="1"/>
  <c r="AX42" i="1"/>
  <c r="N45" i="1"/>
  <c r="O40" i="1"/>
  <c r="AP38" i="1"/>
  <c r="AQ35" i="1"/>
  <c r="AP45" i="1"/>
  <c r="AQ44" i="1"/>
  <c r="AQ46" i="1"/>
  <c r="AP47" i="1"/>
  <c r="AX41" i="1"/>
  <c r="AW28" i="1"/>
  <c r="AX28" i="1"/>
  <c r="AW27" i="1"/>
  <c r="AX27" i="1"/>
  <c r="AP21" i="1"/>
  <c r="AQ21" i="1"/>
  <c r="AQ29" i="1"/>
  <c r="AP29" i="1"/>
  <c r="AP22" i="1"/>
  <c r="AQ22" i="1"/>
  <c r="AQ11" i="1"/>
  <c r="AP11" i="1"/>
  <c r="O25" i="1"/>
  <c r="N25" i="1"/>
  <c r="O9" i="1"/>
  <c r="N9" i="1"/>
  <c r="O33" i="1"/>
  <c r="N33" i="1"/>
  <c r="O17" i="1"/>
  <c r="N17" i="1"/>
  <c r="I70" i="1" l="1"/>
  <c r="I94" i="1"/>
  <c r="AW58" i="1"/>
  <c r="AW55" i="1"/>
  <c r="I93" i="1"/>
  <c r="AP58" i="1"/>
  <c r="I69" i="1"/>
  <c r="AP55" i="1"/>
  <c r="I65" i="1"/>
  <c r="AW56" i="1"/>
  <c r="N56" i="1"/>
  <c r="H89" i="1" s="1"/>
  <c r="I89" i="1"/>
  <c r="N58" i="1"/>
  <c r="N55" i="1"/>
  <c r="AP56" i="1"/>
  <c r="AW53" i="1"/>
  <c r="AP53" i="1"/>
  <c r="N53" i="1"/>
  <c r="N57" i="1" l="1"/>
  <c r="AP57" i="1"/>
  <c r="H93" i="1"/>
  <c r="H94" i="1"/>
  <c r="AW57" i="1"/>
  <c r="H70" i="1"/>
  <c r="AW54" i="1"/>
  <c r="AP54" i="1"/>
  <c r="H69" i="1"/>
  <c r="H65" i="1"/>
  <c r="N54" i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P5" i="1"/>
  <c r="P6" i="1"/>
  <c r="D20" i="1" l="1"/>
  <c r="E20" i="1"/>
  <c r="D35" i="1"/>
  <c r="D56" i="1" s="1"/>
  <c r="E35" i="1"/>
  <c r="D27" i="1"/>
  <c r="E27" i="1"/>
  <c r="D19" i="1"/>
  <c r="E19" i="1"/>
  <c r="D11" i="1"/>
  <c r="E11" i="1"/>
  <c r="D34" i="1"/>
  <c r="E34" i="1"/>
  <c r="D26" i="1"/>
  <c r="E26" i="1"/>
  <c r="D18" i="1"/>
  <c r="E18" i="1"/>
  <c r="D10" i="1"/>
  <c r="E10" i="1"/>
  <c r="D24" i="1"/>
  <c r="E24" i="1"/>
  <c r="D21" i="1"/>
  <c r="E21" i="1"/>
  <c r="D28" i="1"/>
  <c r="E28" i="1"/>
  <c r="D25" i="1"/>
  <c r="E25" i="1"/>
  <c r="D9" i="1"/>
  <c r="E9" i="1"/>
  <c r="D16" i="1"/>
  <c r="E16" i="1"/>
  <c r="D31" i="1"/>
  <c r="E31" i="1"/>
  <c r="D23" i="1"/>
  <c r="E23" i="1"/>
  <c r="D15" i="1"/>
  <c r="E15" i="1"/>
  <c r="D7" i="1"/>
  <c r="E7" i="1"/>
  <c r="D29" i="1"/>
  <c r="E29" i="1"/>
  <c r="D13" i="1"/>
  <c r="E13" i="1"/>
  <c r="D5" i="1"/>
  <c r="E5" i="1"/>
  <c r="D12" i="1"/>
  <c r="E12" i="1"/>
  <c r="D33" i="1"/>
  <c r="E33" i="1"/>
  <c r="D17" i="1"/>
  <c r="E17" i="1"/>
  <c r="D32" i="1"/>
  <c r="E32" i="1"/>
  <c r="D8" i="1"/>
  <c r="E8" i="1"/>
  <c r="D30" i="1"/>
  <c r="E30" i="1"/>
  <c r="D22" i="1"/>
  <c r="E22" i="1"/>
  <c r="D14" i="1"/>
  <c r="E14" i="1"/>
  <c r="D6" i="1"/>
  <c r="E6" i="1"/>
  <c r="Q19" i="1"/>
  <c r="R19" i="1" s="1"/>
  <c r="Q26" i="1"/>
  <c r="S26" i="1" s="1"/>
  <c r="Q33" i="1"/>
  <c r="S33" i="1" s="1"/>
  <c r="Q32" i="1"/>
  <c r="S32" i="1" s="1"/>
  <c r="Q34" i="1"/>
  <c r="S34" i="1" s="1"/>
  <c r="Q10" i="1"/>
  <c r="S10" i="1" s="1"/>
  <c r="Q16" i="1"/>
  <c r="S16" i="1" s="1"/>
  <c r="Q17" i="1"/>
  <c r="S17" i="1" s="1"/>
  <c r="Q6" i="1"/>
  <c r="S6" i="1" s="1"/>
  <c r="Q18" i="1"/>
  <c r="S18" i="1" s="1"/>
  <c r="Q7" i="1"/>
  <c r="R7" i="1" s="1"/>
  <c r="Q30" i="1"/>
  <c r="Q22" i="1"/>
  <c r="S22" i="1" s="1"/>
  <c r="Q14" i="1"/>
  <c r="Q29" i="1"/>
  <c r="S29" i="1" s="1"/>
  <c r="Q21" i="1"/>
  <c r="S21" i="1" s="1"/>
  <c r="Q13" i="1"/>
  <c r="S13" i="1" s="1"/>
  <c r="Q28" i="1"/>
  <c r="R28" i="1" s="1"/>
  <c r="Q27" i="1"/>
  <c r="R27" i="1" s="1"/>
  <c r="Q12" i="1"/>
  <c r="R12" i="1" s="1"/>
  <c r="Q25" i="1"/>
  <c r="Q11" i="1"/>
  <c r="R11" i="1" s="1"/>
  <c r="Q24" i="1"/>
  <c r="Q8" i="1"/>
  <c r="Q31" i="1"/>
  <c r="R31" i="1" s="1"/>
  <c r="Q23" i="1"/>
  <c r="R23" i="1" s="1"/>
  <c r="Q15" i="1"/>
  <c r="R15" i="1" s="1"/>
  <c r="Q20" i="1"/>
  <c r="R20" i="1" s="1"/>
  <c r="Q9" i="1"/>
  <c r="AY3" i="1"/>
  <c r="AY4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8" i="1"/>
  <c r="AD4" i="1"/>
  <c r="AD5" i="1"/>
  <c r="AD6" i="1"/>
  <c r="AD7" i="1"/>
  <c r="W6" i="1"/>
  <c r="W4" i="1"/>
  <c r="W5" i="1"/>
  <c r="W28" i="1"/>
  <c r="W29" i="1"/>
  <c r="W30" i="1"/>
  <c r="W31" i="1"/>
  <c r="W32" i="1"/>
  <c r="W33" i="1"/>
  <c r="W3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9" i="1"/>
  <c r="W10" i="1"/>
  <c r="W11" i="1"/>
  <c r="W12" i="1"/>
  <c r="W13" i="1"/>
  <c r="W14" i="1"/>
  <c r="W8" i="1"/>
  <c r="W7" i="1"/>
  <c r="D53" i="1" l="1"/>
  <c r="H63" i="1" s="1"/>
  <c r="D57" i="1"/>
  <c r="H87" i="1"/>
  <c r="R26" i="1"/>
  <c r="T26" i="1" s="1"/>
  <c r="V26" i="1" s="1"/>
  <c r="I63" i="1"/>
  <c r="D55" i="1"/>
  <c r="I87" i="1"/>
  <c r="D58" i="1"/>
  <c r="D54" i="1"/>
  <c r="S27" i="1"/>
  <c r="T27" i="1" s="1"/>
  <c r="R18" i="1"/>
  <c r="T18" i="1" s="1"/>
  <c r="V18" i="1" s="1"/>
  <c r="R6" i="1"/>
  <c r="T6" i="1" s="1"/>
  <c r="V6" i="1" s="1"/>
  <c r="S19" i="1"/>
  <c r="T19" i="1" s="1"/>
  <c r="S7" i="1"/>
  <c r="T7" i="1" s="1"/>
  <c r="R13" i="1"/>
  <c r="T13" i="1" s="1"/>
  <c r="U13" i="1" s="1"/>
  <c r="R10" i="1"/>
  <c r="T10" i="1" s="1"/>
  <c r="V10" i="1" s="1"/>
  <c r="R34" i="1"/>
  <c r="T41" i="1" s="1"/>
  <c r="V41" i="1" s="1"/>
  <c r="S12" i="1"/>
  <c r="T12" i="1" s="1"/>
  <c r="R33" i="1"/>
  <c r="T33" i="1" s="1"/>
  <c r="V33" i="1" s="1"/>
  <c r="S28" i="1"/>
  <c r="T28" i="1" s="1"/>
  <c r="S31" i="1"/>
  <c r="T31" i="1" s="1"/>
  <c r="R17" i="1"/>
  <c r="T17" i="1" s="1"/>
  <c r="R16" i="1"/>
  <c r="T16" i="1" s="1"/>
  <c r="R32" i="1"/>
  <c r="T32" i="1" s="1"/>
  <c r="R21" i="1"/>
  <c r="T21" i="1" s="1"/>
  <c r="R29" i="1"/>
  <c r="T29" i="1" s="1"/>
  <c r="S25" i="1"/>
  <c r="R25" i="1"/>
  <c r="S11" i="1"/>
  <c r="T11" i="1" s="1"/>
  <c r="R14" i="1"/>
  <c r="S14" i="1"/>
  <c r="S20" i="1"/>
  <c r="T20" i="1" s="1"/>
  <c r="S15" i="1"/>
  <c r="T15" i="1" s="1"/>
  <c r="S23" i="1"/>
  <c r="T23" i="1" s="1"/>
  <c r="S24" i="1"/>
  <c r="R24" i="1"/>
  <c r="R30" i="1"/>
  <c r="S30" i="1"/>
  <c r="S9" i="1"/>
  <c r="R9" i="1"/>
  <c r="S8" i="1"/>
  <c r="R8" i="1"/>
  <c r="R22" i="1"/>
  <c r="T22" i="1" s="1"/>
  <c r="X26" i="1"/>
  <c r="Z26" i="1" s="1"/>
  <c r="AE17" i="1"/>
  <c r="AG17" i="1" s="1"/>
  <c r="AE8" i="1"/>
  <c r="AG8" i="1" s="1"/>
  <c r="X9" i="1"/>
  <c r="Z9" i="1" s="1"/>
  <c r="AE15" i="1"/>
  <c r="AG15" i="1" s="1"/>
  <c r="AE26" i="1"/>
  <c r="AF26" i="1" s="1"/>
  <c r="X19" i="1"/>
  <c r="Z19" i="1" s="1"/>
  <c r="AE16" i="1"/>
  <c r="AG16" i="1" s="1"/>
  <c r="AE11" i="1"/>
  <c r="AF11" i="1" s="1"/>
  <c r="AE24" i="1"/>
  <c r="AF24" i="1" s="1"/>
  <c r="AE27" i="1"/>
  <c r="AF27" i="1" s="1"/>
  <c r="AE10" i="1"/>
  <c r="AF10" i="1" s="1"/>
  <c r="AE9" i="1"/>
  <c r="AG9" i="1" s="1"/>
  <c r="X15" i="1"/>
  <c r="Y15" i="1" s="1"/>
  <c r="AE12" i="1"/>
  <c r="AF12" i="1" s="1"/>
  <c r="AE22" i="1"/>
  <c r="AF22" i="1" s="1"/>
  <c r="AE14" i="1"/>
  <c r="AG14" i="1" s="1"/>
  <c r="X10" i="1"/>
  <c r="Z10" i="1" s="1"/>
  <c r="X23" i="1"/>
  <c r="Z23" i="1" s="1"/>
  <c r="X22" i="1"/>
  <c r="Y22" i="1" s="1"/>
  <c r="X21" i="1"/>
  <c r="Y21" i="1" s="1"/>
  <c r="X25" i="1"/>
  <c r="X14" i="1"/>
  <c r="X24" i="1"/>
  <c r="Y24" i="1" s="1"/>
  <c r="X12" i="1"/>
  <c r="X11" i="1"/>
  <c r="Z11" i="1" s="1"/>
  <c r="X34" i="1"/>
  <c r="Z34" i="1" s="1"/>
  <c r="X13" i="1"/>
  <c r="AE28" i="1"/>
  <c r="AG28" i="1" s="1"/>
  <c r="AE34" i="1"/>
  <c r="AF34" i="1" s="1"/>
  <c r="X32" i="1"/>
  <c r="Y32" i="1" s="1"/>
  <c r="AE23" i="1"/>
  <c r="AF23" i="1" s="1"/>
  <c r="X29" i="1"/>
  <c r="AE32" i="1"/>
  <c r="AF32" i="1" s="1"/>
  <c r="X33" i="1"/>
  <c r="Y33" i="1" s="1"/>
  <c r="X20" i="1"/>
  <c r="Z20" i="1" s="1"/>
  <c r="AE33" i="1"/>
  <c r="AG33" i="1" s="1"/>
  <c r="X16" i="1"/>
  <c r="Y16" i="1" s="1"/>
  <c r="X31" i="1"/>
  <c r="Z31" i="1" s="1"/>
  <c r="X28" i="1"/>
  <c r="Z28" i="1" s="1"/>
  <c r="X18" i="1"/>
  <c r="AE31" i="1"/>
  <c r="AF31" i="1" s="1"/>
  <c r="AE19" i="1"/>
  <c r="AF19" i="1" s="1"/>
  <c r="AE20" i="1"/>
  <c r="AF20" i="1" s="1"/>
  <c r="AE25" i="1"/>
  <c r="AG25" i="1" s="1"/>
  <c r="X30" i="1"/>
  <c r="X7" i="1"/>
  <c r="Y7" i="1" s="1"/>
  <c r="X8" i="1"/>
  <c r="Y8" i="1" s="1"/>
  <c r="X27" i="1"/>
  <c r="Z27" i="1" s="1"/>
  <c r="X17" i="1"/>
  <c r="AE30" i="1"/>
  <c r="AF30" i="1" s="1"/>
  <c r="AE18" i="1"/>
  <c r="AF18" i="1" s="1"/>
  <c r="AE29" i="1"/>
  <c r="AE21" i="1"/>
  <c r="AF21" i="1" s="1"/>
  <c r="AE13" i="1"/>
  <c r="AZ4" i="1"/>
  <c r="AY5" i="1" s="1"/>
  <c r="U26" i="1" l="1"/>
  <c r="V13" i="1"/>
  <c r="U18" i="1"/>
  <c r="U10" i="1"/>
  <c r="T24" i="1"/>
  <c r="U24" i="1" s="1"/>
  <c r="T39" i="1"/>
  <c r="V39" i="1" s="1"/>
  <c r="T42" i="1"/>
  <c r="U42" i="1" s="1"/>
  <c r="Y19" i="1"/>
  <c r="AA19" i="1" s="1"/>
  <c r="AC19" i="1" s="1"/>
  <c r="T49" i="1"/>
  <c r="V49" i="1" s="1"/>
  <c r="T50" i="1"/>
  <c r="V50" i="1" s="1"/>
  <c r="T37" i="1"/>
  <c r="U37" i="1" s="1"/>
  <c r="T51" i="1"/>
  <c r="U51" i="1" s="1"/>
  <c r="T38" i="1"/>
  <c r="V38" i="1" s="1"/>
  <c r="T40" i="1"/>
  <c r="V40" i="1" s="1"/>
  <c r="T48" i="1"/>
  <c r="U48" i="1" s="1"/>
  <c r="T47" i="1"/>
  <c r="U47" i="1" s="1"/>
  <c r="U33" i="1"/>
  <c r="T36" i="1"/>
  <c r="U36" i="1" s="1"/>
  <c r="T8" i="1"/>
  <c r="V8" i="1" s="1"/>
  <c r="T35" i="1"/>
  <c r="U35" i="1" s="1"/>
  <c r="T45" i="1"/>
  <c r="V45" i="1" s="1"/>
  <c r="U41" i="1"/>
  <c r="T46" i="1"/>
  <c r="U46" i="1" s="1"/>
  <c r="T34" i="1"/>
  <c r="U34" i="1" s="1"/>
  <c r="T43" i="1"/>
  <c r="U43" i="1" s="1"/>
  <c r="T44" i="1"/>
  <c r="U44" i="1" s="1"/>
  <c r="U15" i="1"/>
  <c r="V15" i="1"/>
  <c r="U27" i="1"/>
  <c r="V27" i="1"/>
  <c r="U32" i="1"/>
  <c r="V32" i="1"/>
  <c r="U17" i="1"/>
  <c r="V17" i="1"/>
  <c r="U28" i="1"/>
  <c r="V28" i="1"/>
  <c r="U11" i="1"/>
  <c r="V11" i="1"/>
  <c r="U29" i="1"/>
  <c r="V29" i="1"/>
  <c r="U23" i="1"/>
  <c r="V23" i="1"/>
  <c r="T25" i="1"/>
  <c r="U12" i="1"/>
  <c r="V12" i="1"/>
  <c r="U21" i="1"/>
  <c r="V21" i="1"/>
  <c r="U19" i="1"/>
  <c r="V19" i="1"/>
  <c r="U20" i="1"/>
  <c r="V20" i="1"/>
  <c r="U6" i="1"/>
  <c r="U22" i="1"/>
  <c r="V22" i="1"/>
  <c r="U16" i="1"/>
  <c r="V16" i="1"/>
  <c r="U31" i="1"/>
  <c r="V31" i="1"/>
  <c r="T9" i="1"/>
  <c r="U7" i="1"/>
  <c r="V7" i="1"/>
  <c r="T14" i="1"/>
  <c r="T30" i="1"/>
  <c r="Y31" i="1"/>
  <c r="AA31" i="1" s="1"/>
  <c r="AC31" i="1" s="1"/>
  <c r="AF8" i="1"/>
  <c r="AH8" i="1" s="1"/>
  <c r="AJ8" i="1" s="1"/>
  <c r="Z15" i="1"/>
  <c r="AA15" i="1" s="1"/>
  <c r="Y9" i="1"/>
  <c r="AA9" i="1" s="1"/>
  <c r="AC9" i="1" s="1"/>
  <c r="Y26" i="1"/>
  <c r="AA26" i="1" s="1"/>
  <c r="AC26" i="1" s="1"/>
  <c r="AG26" i="1"/>
  <c r="AH26" i="1" s="1"/>
  <c r="AJ26" i="1" s="1"/>
  <c r="Y20" i="1"/>
  <c r="AA20" i="1" s="1"/>
  <c r="AC20" i="1" s="1"/>
  <c r="Z7" i="1"/>
  <c r="AA7" i="1" s="1"/>
  <c r="AC7" i="1" s="1"/>
  <c r="AF15" i="1"/>
  <c r="AH15" i="1" s="1"/>
  <c r="AJ15" i="1" s="1"/>
  <c r="Z24" i="1"/>
  <c r="AA24" i="1" s="1"/>
  <c r="AC24" i="1" s="1"/>
  <c r="AG11" i="1"/>
  <c r="AH11" i="1" s="1"/>
  <c r="AG27" i="1"/>
  <c r="AH27" i="1" s="1"/>
  <c r="AJ27" i="1" s="1"/>
  <c r="AF17" i="1"/>
  <c r="AH17" i="1" s="1"/>
  <c r="Z22" i="1"/>
  <c r="AA22" i="1" s="1"/>
  <c r="AC22" i="1" s="1"/>
  <c r="Z8" i="1"/>
  <c r="AA8" i="1" s="1"/>
  <c r="AC8" i="1" s="1"/>
  <c r="AG22" i="1"/>
  <c r="AH22" i="1" s="1"/>
  <c r="AJ22" i="1" s="1"/>
  <c r="AG30" i="1"/>
  <c r="AH30" i="1" s="1"/>
  <c r="AJ30" i="1" s="1"/>
  <c r="AF16" i="1"/>
  <c r="AH16" i="1" s="1"/>
  <c r="Y34" i="1"/>
  <c r="AA34" i="1" s="1"/>
  <c r="AC34" i="1" s="1"/>
  <c r="AG24" i="1"/>
  <c r="AH24" i="1" s="1"/>
  <c r="AJ24" i="1" s="1"/>
  <c r="Z21" i="1"/>
  <c r="AA21" i="1" s="1"/>
  <c r="AC21" i="1" s="1"/>
  <c r="Y10" i="1"/>
  <c r="AA10" i="1" s="1"/>
  <c r="AC10" i="1" s="1"/>
  <c r="Z32" i="1"/>
  <c r="AA32" i="1" s="1"/>
  <c r="AC32" i="1" s="1"/>
  <c r="Y28" i="1"/>
  <c r="AA28" i="1" s="1"/>
  <c r="AC28" i="1" s="1"/>
  <c r="AG12" i="1"/>
  <c r="AH12" i="1" s="1"/>
  <c r="AJ12" i="1" s="1"/>
  <c r="BA5" i="1"/>
  <c r="Z16" i="1"/>
  <c r="AA16" i="1" s="1"/>
  <c r="AC16" i="1" s="1"/>
  <c r="AF9" i="1"/>
  <c r="AH9" i="1" s="1"/>
  <c r="AJ9" i="1" s="1"/>
  <c r="Y23" i="1"/>
  <c r="AA23" i="1" s="1"/>
  <c r="AC23" i="1" s="1"/>
  <c r="AG10" i="1"/>
  <c r="AH10" i="1" s="1"/>
  <c r="AJ10" i="1" s="1"/>
  <c r="AF14" i="1"/>
  <c r="AH14" i="1" s="1"/>
  <c r="AJ14" i="1" s="1"/>
  <c r="AG21" i="1"/>
  <c r="AH21" i="1" s="1"/>
  <c r="AJ21" i="1" s="1"/>
  <c r="Y11" i="1"/>
  <c r="AA11" i="1" s="1"/>
  <c r="AC11" i="1" s="1"/>
  <c r="Y17" i="1"/>
  <c r="Z17" i="1"/>
  <c r="AG13" i="1"/>
  <c r="AF13" i="1"/>
  <c r="Z13" i="1"/>
  <c r="Y13" i="1"/>
  <c r="Z29" i="1"/>
  <c r="Y29" i="1"/>
  <c r="AF25" i="1"/>
  <c r="AH25" i="1" s="1"/>
  <c r="AJ25" i="1" s="1"/>
  <c r="Z33" i="1"/>
  <c r="AA33" i="1" s="1"/>
  <c r="AC33" i="1" s="1"/>
  <c r="AG31" i="1"/>
  <c r="AH31" i="1" s="1"/>
  <c r="AJ31" i="1" s="1"/>
  <c r="AF33" i="1"/>
  <c r="AH33" i="1" s="1"/>
  <c r="AJ33" i="1" s="1"/>
  <c r="Z12" i="1"/>
  <c r="Y12" i="1"/>
  <c r="AG20" i="1"/>
  <c r="AH20" i="1" s="1"/>
  <c r="AJ20" i="1" s="1"/>
  <c r="Y27" i="1"/>
  <c r="AA27" i="1" s="1"/>
  <c r="AC27" i="1" s="1"/>
  <c r="Y14" i="1"/>
  <c r="Z14" i="1"/>
  <c r="AG34" i="1"/>
  <c r="AH36" i="1" s="1"/>
  <c r="AJ36" i="1" s="1"/>
  <c r="AG32" i="1"/>
  <c r="AH32" i="1" s="1"/>
  <c r="AJ32" i="1" s="1"/>
  <c r="AF28" i="1"/>
  <c r="AH28" i="1" s="1"/>
  <c r="AJ28" i="1" s="1"/>
  <c r="AG18" i="1"/>
  <c r="AH18" i="1" s="1"/>
  <c r="AJ18" i="1" s="1"/>
  <c r="AF29" i="1"/>
  <c r="AG29" i="1"/>
  <c r="AG19" i="1"/>
  <c r="AH19" i="1" s="1"/>
  <c r="AJ19" i="1" s="1"/>
  <c r="Y18" i="1"/>
  <c r="Z18" i="1"/>
  <c r="Z30" i="1"/>
  <c r="Y30" i="1"/>
  <c r="AG23" i="1"/>
  <c r="AH23" i="1" s="1"/>
  <c r="AJ23" i="1" s="1"/>
  <c r="Z25" i="1"/>
  <c r="Y25" i="1"/>
  <c r="AZ5" i="1"/>
  <c r="AY6" i="1" s="1"/>
  <c r="U38" i="1" l="1"/>
  <c r="V42" i="1"/>
  <c r="V24" i="1"/>
  <c r="U39" i="1"/>
  <c r="V48" i="1"/>
  <c r="U50" i="1"/>
  <c r="U8" i="1"/>
  <c r="U40" i="1"/>
  <c r="U49" i="1"/>
  <c r="V51" i="1"/>
  <c r="V35" i="1"/>
  <c r="V37" i="1"/>
  <c r="V43" i="1"/>
  <c r="V34" i="1"/>
  <c r="V47" i="1"/>
  <c r="U45" i="1"/>
  <c r="V44" i="1"/>
  <c r="V36" i="1"/>
  <c r="AI16" i="1"/>
  <c r="AJ16" i="1"/>
  <c r="AI11" i="1"/>
  <c r="AJ11" i="1"/>
  <c r="V46" i="1"/>
  <c r="AI8" i="1"/>
  <c r="AI17" i="1"/>
  <c r="AJ17" i="1"/>
  <c r="BC5" i="1"/>
  <c r="U30" i="1"/>
  <c r="V30" i="1"/>
  <c r="U14" i="1"/>
  <c r="V14" i="1"/>
  <c r="U25" i="1"/>
  <c r="V25" i="1"/>
  <c r="U9" i="1"/>
  <c r="V9" i="1"/>
  <c r="AI26" i="1"/>
  <c r="AC15" i="1"/>
  <c r="AA30" i="1"/>
  <c r="AI15" i="1"/>
  <c r="AA25" i="1"/>
  <c r="AA13" i="1"/>
  <c r="AI22" i="1"/>
  <c r="AB7" i="1"/>
  <c r="AB15" i="1"/>
  <c r="AH49" i="1"/>
  <c r="AJ49" i="1" s="1"/>
  <c r="AH39" i="1"/>
  <c r="AJ39" i="1" s="1"/>
  <c r="AH29" i="1"/>
  <c r="AB32" i="1"/>
  <c r="AI20" i="1"/>
  <c r="AB21" i="1"/>
  <c r="AI31" i="1"/>
  <c r="AI10" i="1"/>
  <c r="AB10" i="1"/>
  <c r="AI12" i="1"/>
  <c r="AI36" i="1"/>
  <c r="AB23" i="1"/>
  <c r="AB33" i="1"/>
  <c r="AB11" i="1"/>
  <c r="AB22" i="1"/>
  <c r="AB9" i="1"/>
  <c r="AH44" i="1"/>
  <c r="AJ44" i="1" s="1"/>
  <c r="AH47" i="1"/>
  <c r="AJ47" i="1" s="1"/>
  <c r="AB24" i="1"/>
  <c r="AI30" i="1"/>
  <c r="AI25" i="1"/>
  <c r="AB31" i="1"/>
  <c r="AI9" i="1"/>
  <c r="AH45" i="1"/>
  <c r="AJ45" i="1" s="1"/>
  <c r="AH35" i="1"/>
  <c r="AJ35" i="1" s="1"/>
  <c r="AI32" i="1"/>
  <c r="AB34" i="1"/>
  <c r="AB19" i="1"/>
  <c r="AH38" i="1"/>
  <c r="AJ38" i="1" s="1"/>
  <c r="AA12" i="1"/>
  <c r="AC12" i="1" s="1"/>
  <c r="AA29" i="1"/>
  <c r="AC29" i="1" s="1"/>
  <c r="AH13" i="1"/>
  <c r="AJ13" i="1" s="1"/>
  <c r="AH40" i="1"/>
  <c r="AJ40" i="1" s="1"/>
  <c r="AH46" i="1"/>
  <c r="AJ46" i="1" s="1"/>
  <c r="AH51" i="1"/>
  <c r="AJ51" i="1" s="1"/>
  <c r="AB26" i="1"/>
  <c r="AH43" i="1"/>
  <c r="AJ43" i="1" s="1"/>
  <c r="AI24" i="1"/>
  <c r="AI23" i="1"/>
  <c r="AA18" i="1"/>
  <c r="AC18" i="1" s="1"/>
  <c r="AB20" i="1"/>
  <c r="BB5" i="1"/>
  <c r="AB8" i="1"/>
  <c r="AH48" i="1"/>
  <c r="AJ48" i="1" s="1"/>
  <c r="AH42" i="1"/>
  <c r="AJ42" i="1" s="1"/>
  <c r="AI33" i="1"/>
  <c r="AI27" i="1"/>
  <c r="AI21" i="1"/>
  <c r="AH37" i="1"/>
  <c r="AJ37" i="1" s="1"/>
  <c r="AI19" i="1"/>
  <c r="AB16" i="1"/>
  <c r="AB28" i="1"/>
  <c r="AH34" i="1"/>
  <c r="AJ34" i="1" s="1"/>
  <c r="AH50" i="1"/>
  <c r="AJ50" i="1" s="1"/>
  <c r="AA48" i="1"/>
  <c r="AC48" i="1" s="1"/>
  <c r="AA40" i="1"/>
  <c r="AC40" i="1" s="1"/>
  <c r="AA36" i="1"/>
  <c r="AC36" i="1" s="1"/>
  <c r="AA41" i="1"/>
  <c r="AC41" i="1" s="1"/>
  <c r="AA47" i="1"/>
  <c r="AC47" i="1" s="1"/>
  <c r="AA39" i="1"/>
  <c r="AC39" i="1" s="1"/>
  <c r="AA44" i="1"/>
  <c r="AC44" i="1" s="1"/>
  <c r="AA51" i="1"/>
  <c r="AC51" i="1" s="1"/>
  <c r="AA43" i="1"/>
  <c r="AC43" i="1" s="1"/>
  <c r="AA35" i="1"/>
  <c r="AC35" i="1" s="1"/>
  <c r="AA50" i="1"/>
  <c r="AC50" i="1" s="1"/>
  <c r="AA46" i="1"/>
  <c r="AC46" i="1" s="1"/>
  <c r="AA38" i="1"/>
  <c r="AC38" i="1" s="1"/>
  <c r="AA45" i="1"/>
  <c r="AC45" i="1" s="1"/>
  <c r="AA37" i="1"/>
  <c r="AC37" i="1" s="1"/>
  <c r="AA49" i="1"/>
  <c r="AC49" i="1" s="1"/>
  <c r="AA42" i="1"/>
  <c r="AC42" i="1" s="1"/>
  <c r="AI18" i="1"/>
  <c r="AI28" i="1"/>
  <c r="AB27" i="1"/>
  <c r="AI14" i="1"/>
  <c r="AH41" i="1"/>
  <c r="AJ41" i="1" s="1"/>
  <c r="AA14" i="1"/>
  <c r="AC14" i="1" s="1"/>
  <c r="AA17" i="1"/>
  <c r="AC17" i="1" s="1"/>
  <c r="AZ6" i="1"/>
  <c r="AY7" i="1" s="1"/>
  <c r="BA6" i="1"/>
  <c r="BC6" i="1" s="1"/>
  <c r="I66" i="1" l="1"/>
  <c r="I90" i="1"/>
  <c r="U58" i="1"/>
  <c r="U55" i="1"/>
  <c r="U56" i="1"/>
  <c r="I92" i="1"/>
  <c r="U53" i="1"/>
  <c r="I91" i="1"/>
  <c r="AI29" i="1"/>
  <c r="AJ29" i="1"/>
  <c r="I68" i="1" s="1"/>
  <c r="AI58" i="1"/>
  <c r="AB25" i="1"/>
  <c r="AC25" i="1"/>
  <c r="AB30" i="1"/>
  <c r="AC30" i="1"/>
  <c r="AB58" i="1"/>
  <c r="AC13" i="1"/>
  <c r="AI49" i="1"/>
  <c r="AB13" i="1"/>
  <c r="AI39" i="1"/>
  <c r="AB50" i="1"/>
  <c r="AI38" i="1"/>
  <c r="AB36" i="1"/>
  <c r="AB17" i="1"/>
  <c r="AB35" i="1"/>
  <c r="AB40" i="1"/>
  <c r="AI51" i="1"/>
  <c r="AI35" i="1"/>
  <c r="AB14" i="1"/>
  <c r="AB42" i="1"/>
  <c r="AB43" i="1"/>
  <c r="AB48" i="1"/>
  <c r="AI43" i="1"/>
  <c r="AI46" i="1"/>
  <c r="AI45" i="1"/>
  <c r="AB49" i="1"/>
  <c r="AB37" i="1"/>
  <c r="AI34" i="1"/>
  <c r="AI48" i="1"/>
  <c r="AI47" i="1"/>
  <c r="BB6" i="1"/>
  <c r="AI41" i="1"/>
  <c r="AB38" i="1"/>
  <c r="AB47" i="1"/>
  <c r="AB29" i="1"/>
  <c r="AI44" i="1"/>
  <c r="AB51" i="1"/>
  <c r="AI50" i="1"/>
  <c r="AI40" i="1"/>
  <c r="AB44" i="1"/>
  <c r="AI42" i="1"/>
  <c r="AB45" i="1"/>
  <c r="AB39" i="1"/>
  <c r="AI37" i="1"/>
  <c r="AB18" i="1"/>
  <c r="AI13" i="1"/>
  <c r="BA7" i="1"/>
  <c r="BC7" i="1" s="1"/>
  <c r="AB46" i="1"/>
  <c r="AB41" i="1"/>
  <c r="AB12" i="1"/>
  <c r="AZ7" i="1"/>
  <c r="BA8" i="1" s="1"/>
  <c r="BC8" i="1" s="1"/>
  <c r="H66" i="1" l="1"/>
  <c r="U54" i="1"/>
  <c r="H90" i="1"/>
  <c r="U57" i="1"/>
  <c r="AI55" i="1"/>
  <c r="I67" i="1"/>
  <c r="AB55" i="1"/>
  <c r="AB53" i="1"/>
  <c r="H67" i="1" s="1"/>
  <c r="AI53" i="1"/>
  <c r="AI54" i="1" s="1"/>
  <c r="AI56" i="1"/>
  <c r="AB56" i="1"/>
  <c r="BB7" i="1"/>
  <c r="BB8" i="1"/>
  <c r="AY8" i="1"/>
  <c r="AB54" i="1" l="1"/>
  <c r="H68" i="1"/>
  <c r="AI57" i="1"/>
  <c r="H92" i="1"/>
  <c r="AB57" i="1"/>
  <c r="H91" i="1"/>
  <c r="AZ8" i="1"/>
  <c r="AY9" i="1" s="1"/>
  <c r="BA9" i="1" l="1"/>
  <c r="BC9" i="1" s="1"/>
  <c r="AZ9" i="1"/>
  <c r="BA10" i="1" s="1"/>
  <c r="BC10" i="1" s="1"/>
  <c r="BB10" i="1" l="1"/>
  <c r="BB9" i="1"/>
  <c r="AY10" i="1"/>
  <c r="AZ10" i="1" l="1"/>
  <c r="BA11" i="1" s="1"/>
  <c r="BC11" i="1" s="1"/>
  <c r="AY11" i="1" l="1"/>
  <c r="BB11" i="1"/>
  <c r="AZ11" i="1" l="1"/>
  <c r="AY12" i="1" s="1"/>
  <c r="AZ12" i="1" s="1"/>
  <c r="AY13" i="1" s="1"/>
  <c r="AZ13" i="1" l="1"/>
  <c r="BA14" i="1" s="1"/>
  <c r="BA13" i="1"/>
  <c r="BA12" i="1"/>
  <c r="BC12" i="1" s="1"/>
  <c r="BB13" i="1" l="1"/>
  <c r="BC13" i="1"/>
  <c r="BC14" i="1"/>
  <c r="BB14" i="1"/>
  <c r="BB12" i="1"/>
  <c r="AY14" i="1"/>
  <c r="AZ14" i="1" l="1"/>
  <c r="AY15" i="1" s="1"/>
  <c r="AZ15" i="1" s="1"/>
  <c r="BA16" i="1" s="1"/>
  <c r="BB16" i="1" l="1"/>
  <c r="BC16" i="1"/>
  <c r="AY16" i="1"/>
  <c r="AZ16" i="1" s="1"/>
  <c r="BA17" i="1" s="1"/>
  <c r="BC17" i="1" s="1"/>
  <c r="BA15" i="1"/>
  <c r="BB15" i="1" s="1"/>
  <c r="BC15" i="1" l="1"/>
  <c r="AY17" i="1"/>
  <c r="AZ17" i="1" s="1"/>
  <c r="AY18" i="1" s="1"/>
  <c r="AZ18" i="1" s="1"/>
  <c r="AY19" i="1" s="1"/>
  <c r="BB17" i="1"/>
  <c r="BA18" i="1" l="1"/>
  <c r="BA19" i="1"/>
  <c r="BC19" i="1" s="1"/>
  <c r="AZ19" i="1"/>
  <c r="BA20" i="1" s="1"/>
  <c r="BC20" i="1" s="1"/>
  <c r="BB18" i="1" l="1"/>
  <c r="BC18" i="1"/>
  <c r="BB20" i="1"/>
  <c r="BB19" i="1"/>
  <c r="AY20" i="1"/>
  <c r="AZ20" i="1" l="1"/>
  <c r="BA21" i="1" s="1"/>
  <c r="BC21" i="1" s="1"/>
  <c r="AY21" i="1" l="1"/>
  <c r="AZ21" i="1" s="1"/>
  <c r="BA22" i="1" s="1"/>
  <c r="BB21" i="1"/>
  <c r="BC22" i="1" l="1"/>
  <c r="AY22" i="1"/>
  <c r="AZ22" i="1" s="1"/>
  <c r="BA23" i="1" s="1"/>
  <c r="BC23" i="1" s="1"/>
  <c r="BB22" i="1"/>
  <c r="BB23" i="1" l="1"/>
  <c r="AY23" i="1"/>
  <c r="AZ23" i="1" s="1"/>
  <c r="BA24" i="1" s="1"/>
  <c r="BC24" i="1" s="1"/>
  <c r="AY24" i="1" l="1"/>
  <c r="AZ24" i="1" s="1"/>
  <c r="BA25" i="1" s="1"/>
  <c r="BC25" i="1" s="1"/>
  <c r="BB24" i="1"/>
  <c r="BB25" i="1" l="1"/>
  <c r="AY25" i="1"/>
  <c r="AZ25" i="1" s="1"/>
  <c r="BA26" i="1" s="1"/>
  <c r="BC26" i="1" s="1"/>
  <c r="BB26" i="1" l="1"/>
  <c r="AY26" i="1"/>
  <c r="AZ26" i="1" l="1"/>
  <c r="BA27" i="1" s="1"/>
  <c r="BC27" i="1" s="1"/>
  <c r="AY27" i="1" l="1"/>
  <c r="AZ27" i="1" s="1"/>
  <c r="BA28" i="1" s="1"/>
  <c r="BC28" i="1" s="1"/>
  <c r="BB27" i="1"/>
  <c r="BB28" i="1" l="1"/>
  <c r="AY28" i="1"/>
  <c r="AZ28" i="1" s="1"/>
  <c r="BA29" i="1" s="1"/>
  <c r="BC29" i="1" s="1"/>
  <c r="BB29" i="1" l="1"/>
  <c r="AY29" i="1"/>
  <c r="AZ29" i="1" s="1"/>
  <c r="BA30" i="1" s="1"/>
  <c r="BC30" i="1" s="1"/>
  <c r="BB30" i="1" l="1"/>
  <c r="AY30" i="1"/>
  <c r="AZ30" i="1" s="1"/>
  <c r="BA31" i="1" s="1"/>
  <c r="BC31" i="1" s="1"/>
  <c r="AY31" i="1" l="1"/>
  <c r="AZ31" i="1" s="1"/>
  <c r="BA32" i="1" s="1"/>
  <c r="BC32" i="1" s="1"/>
  <c r="BB31" i="1"/>
  <c r="BB32" i="1" l="1"/>
  <c r="AY32" i="1"/>
  <c r="AZ32" i="1" s="1"/>
  <c r="AY33" i="1" s="1"/>
  <c r="BA33" i="1" l="1"/>
  <c r="BC33" i="1" s="1"/>
  <c r="AZ33" i="1"/>
  <c r="BA34" i="1" s="1"/>
  <c r="BC34" i="1" s="1"/>
  <c r="BB55" i="1" l="1"/>
  <c r="AY34" i="1"/>
  <c r="AZ34" i="1" s="1"/>
  <c r="BA40" i="1" s="1"/>
  <c r="BC40" i="1" s="1"/>
  <c r="BB34" i="1"/>
  <c r="BB33" i="1"/>
  <c r="BA41" i="1" l="1"/>
  <c r="BA48" i="1"/>
  <c r="BB48" i="1" s="1"/>
  <c r="BA35" i="1"/>
  <c r="BA43" i="1"/>
  <c r="BA45" i="1"/>
  <c r="BB45" i="1" s="1"/>
  <c r="BA49" i="1"/>
  <c r="BA36" i="1"/>
  <c r="BA51" i="1"/>
  <c r="BA44" i="1"/>
  <c r="BA39" i="1"/>
  <c r="BA37" i="1"/>
  <c r="BA47" i="1"/>
  <c r="BA38" i="1"/>
  <c r="BB40" i="1"/>
  <c r="BA42" i="1"/>
  <c r="BC42" i="1" s="1"/>
  <c r="BA46" i="1"/>
  <c r="BC46" i="1" s="1"/>
  <c r="BA50" i="1"/>
  <c r="BC50" i="1" s="1"/>
  <c r="BB53" i="1"/>
  <c r="BB54" i="1" l="1"/>
  <c r="BC37" i="1"/>
  <c r="BC39" i="1"/>
  <c r="BB51" i="1"/>
  <c r="BC51" i="1"/>
  <c r="BC36" i="1"/>
  <c r="BB35" i="1"/>
  <c r="BC35" i="1"/>
  <c r="BC47" i="1"/>
  <c r="BC44" i="1"/>
  <c r="BC43" i="1"/>
  <c r="BB49" i="1"/>
  <c r="BC49" i="1"/>
  <c r="BC48" i="1"/>
  <c r="BC38" i="1"/>
  <c r="BC45" i="1"/>
  <c r="BC41" i="1"/>
  <c r="BB41" i="1"/>
  <c r="BB36" i="1"/>
  <c r="BB43" i="1"/>
  <c r="BB47" i="1"/>
  <c r="BB39" i="1"/>
  <c r="BB37" i="1"/>
  <c r="BB38" i="1"/>
  <c r="BB44" i="1"/>
  <c r="BB50" i="1"/>
  <c r="BB46" i="1"/>
  <c r="BB42" i="1"/>
  <c r="BB58" i="1" l="1"/>
  <c r="BB56" i="1"/>
  <c r="BB57" i="1" l="1"/>
</calcChain>
</file>

<file path=xl/sharedStrings.xml><?xml version="1.0" encoding="utf-8"?>
<sst xmlns="http://schemas.openxmlformats.org/spreadsheetml/2006/main" count="358" uniqueCount="44">
  <si>
    <t>Tahun</t>
  </si>
  <si>
    <t>Total Impor</t>
  </si>
  <si>
    <t>mt</t>
  </si>
  <si>
    <t>mt'</t>
  </si>
  <si>
    <t>at</t>
  </si>
  <si>
    <t>bt</t>
  </si>
  <si>
    <t>yhat</t>
  </si>
  <si>
    <t>error</t>
  </si>
  <si>
    <t>*</t>
  </si>
  <si>
    <t>MSE</t>
  </si>
  <si>
    <t>RMSE</t>
  </si>
  <si>
    <t>Double Moving Average (n = 4)</t>
  </si>
  <si>
    <t>Double Moving Average (n = 5)</t>
  </si>
  <si>
    <t>Tt</t>
  </si>
  <si>
    <t>Double Exponential Smoothing</t>
  </si>
  <si>
    <t>Data Training</t>
  </si>
  <si>
    <t>Data Testing</t>
  </si>
  <si>
    <t>Alpha</t>
  </si>
  <si>
    <t>Beta</t>
  </si>
  <si>
    <t>MAPE</t>
  </si>
  <si>
    <t>ARIMA (0, 1, 1)</t>
  </si>
  <si>
    <t>Double Exponential Smoothing (Alpha = 0.1, Beta = 0.5)</t>
  </si>
  <si>
    <t>ARIMA (0, 2, 1)</t>
  </si>
  <si>
    <t>Neural Network</t>
  </si>
  <si>
    <t>absolute error</t>
  </si>
  <si>
    <t>Naïve</t>
  </si>
  <si>
    <t>Double Moving Average (n = 3)</t>
  </si>
  <si>
    <t>Double Moving Average (n = 2)</t>
  </si>
  <si>
    <t>Double Moving Average (n = 6)</t>
  </si>
  <si>
    <t>Double Moving Average (n = 7)</t>
  </si>
  <si>
    <t>Additive</t>
  </si>
  <si>
    <t>Multiplicative</t>
  </si>
  <si>
    <t>Naïve (Multiplicative)</t>
  </si>
  <si>
    <t>Naïve (Additive)</t>
  </si>
  <si>
    <t>Double Exponential Smoothing (Alpha = 0.2, Beta = 0.6)</t>
  </si>
  <si>
    <t>Double Exponential Smoothing (Alpha = 0.3, Beta = 0.7)</t>
  </si>
  <si>
    <t>Double Exponential Smoothing (Alpha = 0.4, Beta = 0.8)</t>
  </si>
  <si>
    <t>Double Exponential Smoothing (Alpha = 0.8, Beta = 0.4)</t>
  </si>
  <si>
    <t>Double Exponential Smoothing (Alpha = 0.7, Beta = 0.3)</t>
  </si>
  <si>
    <t>Double Exponential Smoothing (Alpha = 0.1, Beta = 0.3)</t>
  </si>
  <si>
    <t>Double Exponential Smoothing (Alpha = 0.1, Beta = 0.4)</t>
  </si>
  <si>
    <t>Double Exponential Smoothing (Alpha = 0.6, Beta = 0.2)</t>
  </si>
  <si>
    <t>Double Exponential Smoothing (Alpha = 0.5, Beta = 0.1)</t>
  </si>
  <si>
    <t>Time Series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</si>
</sst>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8CCB-282D-45A3-82FE-501561770863}">
  <dimension ref="A1:BF108"/>
  <sheetViews>
    <sheetView tabSelected="1" topLeftCell="A78" zoomScale="70" zoomScaleNormal="70" workbookViewId="0">
      <selection activeCell="N89" sqref="N89"/>
    </sheetView>
  </sheetViews>
  <sheetFormatPr defaultRowHeight="14.4" x14ac:dyDescent="0.3"/>
  <cols>
    <col min="1" max="1" width="6.5546875" bestFit="1" customWidth="1"/>
    <col min="2" max="2" width="11.5546875" bestFit="1" customWidth="1"/>
    <col min="3" max="4" width="11.5546875" customWidth="1"/>
    <col min="5" max="5" width="14.44140625" customWidth="1"/>
    <col min="6" max="7" width="11.5546875" customWidth="1"/>
    <col min="8" max="8" width="15.21875" customWidth="1"/>
    <col min="9" max="14" width="11.5546875" customWidth="1"/>
    <col min="15" max="15" width="14.77734375" customWidth="1"/>
    <col min="16" max="21" width="11.5546875" customWidth="1"/>
    <col min="22" max="22" width="14.5546875" customWidth="1"/>
    <col min="23" max="27" width="9.109375" customWidth="1"/>
    <col min="28" max="29" width="14.21875" customWidth="1"/>
    <col min="30" max="30" width="10.5546875" customWidth="1"/>
    <col min="31" max="34" width="9.109375" customWidth="1"/>
    <col min="35" max="50" width="14.21875" customWidth="1"/>
    <col min="51" max="51" width="10.5546875" bestFit="1" customWidth="1"/>
    <col min="52" max="53" width="9.109375" bestFit="1" customWidth="1"/>
    <col min="54" max="54" width="14.21875" bestFit="1" customWidth="1"/>
    <col min="55" max="55" width="14.33203125" customWidth="1"/>
    <col min="58" max="58" width="9.109375" bestFit="1" customWidth="1"/>
    <col min="59" max="59" width="11.5546875" customWidth="1"/>
  </cols>
  <sheetData>
    <row r="1" spans="1:58" ht="15.6" x14ac:dyDescent="0.3">
      <c r="A1" s="1"/>
      <c r="B1" s="1"/>
      <c r="C1" s="41" t="s">
        <v>30</v>
      </c>
      <c r="D1" s="41"/>
      <c r="E1" s="41"/>
      <c r="F1" s="30" t="s">
        <v>31</v>
      </c>
      <c r="G1" s="30"/>
      <c r="H1" s="30"/>
      <c r="I1" s="38" t="s">
        <v>27</v>
      </c>
      <c r="J1" s="39"/>
      <c r="K1" s="39"/>
      <c r="L1" s="39"/>
      <c r="M1" s="39"/>
      <c r="N1" s="39"/>
      <c r="O1" s="40"/>
      <c r="P1" s="38" t="s">
        <v>26</v>
      </c>
      <c r="Q1" s="39"/>
      <c r="R1" s="39"/>
      <c r="S1" s="39"/>
      <c r="T1" s="39"/>
      <c r="U1" s="39"/>
      <c r="V1" s="40"/>
      <c r="W1" s="31" t="s">
        <v>11</v>
      </c>
      <c r="X1" s="36"/>
      <c r="Y1" s="36"/>
      <c r="Z1" s="36"/>
      <c r="AA1" s="36"/>
      <c r="AB1" s="36"/>
      <c r="AC1" s="37"/>
      <c r="AD1" s="31" t="s">
        <v>12</v>
      </c>
      <c r="AE1" s="36"/>
      <c r="AF1" s="36"/>
      <c r="AG1" s="36"/>
      <c r="AH1" s="36"/>
      <c r="AI1" s="36"/>
      <c r="AJ1" s="37"/>
      <c r="AK1" s="31" t="s">
        <v>28</v>
      </c>
      <c r="AL1" s="36"/>
      <c r="AM1" s="36"/>
      <c r="AN1" s="36"/>
      <c r="AO1" s="36"/>
      <c r="AP1" s="36"/>
      <c r="AQ1" s="37"/>
      <c r="AR1" s="31" t="s">
        <v>29</v>
      </c>
      <c r="AS1" s="36"/>
      <c r="AT1" s="36"/>
      <c r="AU1" s="36"/>
      <c r="AV1" s="36"/>
      <c r="AW1" s="36"/>
      <c r="AX1" s="37"/>
      <c r="AY1" s="31" t="s">
        <v>14</v>
      </c>
      <c r="AZ1" s="36"/>
      <c r="BA1" s="36"/>
      <c r="BB1" s="36"/>
      <c r="BC1" s="37"/>
      <c r="BD1" s="3"/>
      <c r="BE1" s="3"/>
      <c r="BF1" s="3"/>
    </row>
    <row r="2" spans="1:58" ht="15.6" x14ac:dyDescent="0.3">
      <c r="A2" s="4" t="s">
        <v>0</v>
      </c>
      <c r="B2" s="5" t="s">
        <v>1</v>
      </c>
      <c r="C2" s="17" t="s">
        <v>25</v>
      </c>
      <c r="D2" s="17" t="s">
        <v>7</v>
      </c>
      <c r="E2" s="17" t="s">
        <v>24</v>
      </c>
      <c r="F2" s="17" t="s">
        <v>25</v>
      </c>
      <c r="G2" s="17" t="s">
        <v>7</v>
      </c>
      <c r="H2" s="17" t="s">
        <v>24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  <c r="N2" s="17" t="s">
        <v>7</v>
      </c>
      <c r="O2" s="17" t="s">
        <v>24</v>
      </c>
      <c r="P2" s="17" t="s">
        <v>2</v>
      </c>
      <c r="Q2" s="17" t="s">
        <v>3</v>
      </c>
      <c r="R2" s="17" t="s">
        <v>4</v>
      </c>
      <c r="S2" s="17" t="s">
        <v>5</v>
      </c>
      <c r="T2" s="17" t="s">
        <v>6</v>
      </c>
      <c r="U2" s="17" t="s">
        <v>7</v>
      </c>
      <c r="V2" s="17" t="s">
        <v>24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24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2" t="s">
        <v>7</v>
      </c>
      <c r="AJ2" s="2" t="s">
        <v>24</v>
      </c>
      <c r="AK2" s="2" t="s">
        <v>2</v>
      </c>
      <c r="AL2" s="2" t="s">
        <v>3</v>
      </c>
      <c r="AM2" s="2" t="s">
        <v>4</v>
      </c>
      <c r="AN2" s="2" t="s">
        <v>5</v>
      </c>
      <c r="AO2" s="2" t="s">
        <v>6</v>
      </c>
      <c r="AP2" s="2" t="s">
        <v>7</v>
      </c>
      <c r="AQ2" s="2" t="s">
        <v>24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24</v>
      </c>
      <c r="AY2" s="2" t="s">
        <v>4</v>
      </c>
      <c r="AZ2" s="2" t="s">
        <v>13</v>
      </c>
      <c r="BA2" s="2" t="s">
        <v>6</v>
      </c>
      <c r="BB2" s="2" t="s">
        <v>7</v>
      </c>
      <c r="BC2" s="2" t="s">
        <v>24</v>
      </c>
      <c r="BD2" s="3"/>
      <c r="BE2" s="3"/>
      <c r="BF2" s="3"/>
    </row>
    <row r="3" spans="1:58" ht="15.6" x14ac:dyDescent="0.3">
      <c r="A3" s="6">
        <v>1975</v>
      </c>
      <c r="B3" s="7">
        <v>8894.2000000000007</v>
      </c>
      <c r="C3" s="7" t="s">
        <v>8</v>
      </c>
      <c r="D3" s="7" t="s">
        <v>8</v>
      </c>
      <c r="E3" s="7" t="s">
        <v>8</v>
      </c>
      <c r="F3" s="7" t="s">
        <v>8</v>
      </c>
      <c r="G3" s="7" t="s">
        <v>8</v>
      </c>
      <c r="H3" s="7" t="s">
        <v>8</v>
      </c>
      <c r="I3" s="7"/>
      <c r="J3" s="7" t="s">
        <v>8</v>
      </c>
      <c r="K3" s="7" t="s">
        <v>8</v>
      </c>
      <c r="L3" s="7" t="s">
        <v>8</v>
      </c>
      <c r="M3" s="7" t="s">
        <v>8</v>
      </c>
      <c r="N3" s="7" t="s">
        <v>8</v>
      </c>
      <c r="O3" s="7" t="s">
        <v>8</v>
      </c>
      <c r="P3" s="7" t="s">
        <v>8</v>
      </c>
      <c r="Q3" s="7" t="s">
        <v>8</v>
      </c>
      <c r="R3" s="7" t="s">
        <v>8</v>
      </c>
      <c r="S3" s="7" t="s">
        <v>8</v>
      </c>
      <c r="T3" s="7" t="s">
        <v>8</v>
      </c>
      <c r="U3" s="7" t="s">
        <v>8</v>
      </c>
      <c r="V3" s="7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>
        <f>BF3*B3</f>
        <v>6225.9400000000005</v>
      </c>
      <c r="AZ3" s="6" t="s">
        <v>8</v>
      </c>
      <c r="BA3" s="6" t="s">
        <v>8</v>
      </c>
      <c r="BB3" s="6" t="s">
        <v>8</v>
      </c>
      <c r="BC3" s="6" t="s">
        <v>8</v>
      </c>
      <c r="BD3" s="3"/>
      <c r="BE3" s="2" t="s">
        <v>17</v>
      </c>
      <c r="BF3" s="2">
        <v>0.7</v>
      </c>
    </row>
    <row r="4" spans="1:58" ht="15.6" x14ac:dyDescent="0.3">
      <c r="A4" s="6">
        <v>1976</v>
      </c>
      <c r="B4" s="8">
        <v>11088.9</v>
      </c>
      <c r="C4" s="8" t="s">
        <v>8</v>
      </c>
      <c r="D4" s="8" t="s">
        <v>8</v>
      </c>
      <c r="E4" s="8" t="s">
        <v>8</v>
      </c>
      <c r="F4" s="8" t="s">
        <v>8</v>
      </c>
      <c r="G4" s="8" t="s">
        <v>8</v>
      </c>
      <c r="H4" s="8" t="s">
        <v>8</v>
      </c>
      <c r="I4" s="8">
        <f>B3</f>
        <v>8894.2000000000007</v>
      </c>
      <c r="J4" s="7" t="s">
        <v>8</v>
      </c>
      <c r="K4" s="7" t="s">
        <v>8</v>
      </c>
      <c r="L4" s="7" t="s">
        <v>8</v>
      </c>
      <c r="M4" s="7" t="s">
        <v>8</v>
      </c>
      <c r="N4" s="7" t="s">
        <v>8</v>
      </c>
      <c r="O4" s="7" t="s">
        <v>8</v>
      </c>
      <c r="P4" s="8">
        <f>B3</f>
        <v>8894.2000000000007</v>
      </c>
      <c r="Q4" s="8" t="s">
        <v>8</v>
      </c>
      <c r="R4" s="8" t="s">
        <v>8</v>
      </c>
      <c r="S4" s="8" t="s">
        <v>8</v>
      </c>
      <c r="T4" s="8" t="s">
        <v>8</v>
      </c>
      <c r="U4" s="8" t="s">
        <v>8</v>
      </c>
      <c r="V4" s="8" t="s">
        <v>8</v>
      </c>
      <c r="W4" s="6">
        <f>B3</f>
        <v>8894.2000000000007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>
        <f>B3</f>
        <v>8894.2000000000007</v>
      </c>
      <c r="AE4" s="6" t="s">
        <v>8</v>
      </c>
      <c r="AF4" s="6" t="s">
        <v>8</v>
      </c>
      <c r="AG4" s="6" t="s">
        <v>8</v>
      </c>
      <c r="AH4" s="6" t="s">
        <v>8</v>
      </c>
      <c r="AI4" s="6" t="s">
        <v>8</v>
      </c>
      <c r="AJ4" s="6" t="s">
        <v>8</v>
      </c>
      <c r="AK4" s="6">
        <f>B3</f>
        <v>8894.2000000000007</v>
      </c>
      <c r="AL4" s="6" t="s">
        <v>8</v>
      </c>
      <c r="AM4" s="6" t="s">
        <v>8</v>
      </c>
      <c r="AN4" s="6" t="s">
        <v>8</v>
      </c>
      <c r="AO4" s="6" t="s">
        <v>8</v>
      </c>
      <c r="AP4" s="6" t="s">
        <v>8</v>
      </c>
      <c r="AQ4" s="6" t="s">
        <v>8</v>
      </c>
      <c r="AR4" s="6">
        <f>B3</f>
        <v>8894.2000000000007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>
        <f>(BF3*B4)+((1-BF3)*AY3)</f>
        <v>9630.0120000000006</v>
      </c>
      <c r="AZ4" s="6">
        <f>BF4*(AY4-AY3)</f>
        <v>1021.2216</v>
      </c>
      <c r="BA4" s="6" t="s">
        <v>8</v>
      </c>
      <c r="BB4" s="6" t="s">
        <v>8</v>
      </c>
      <c r="BC4" s="6" t="s">
        <v>8</v>
      </c>
      <c r="BD4" s="3"/>
      <c r="BE4" s="2" t="s">
        <v>18</v>
      </c>
      <c r="BF4" s="2">
        <v>0.3</v>
      </c>
    </row>
    <row r="5" spans="1:58" ht="15.6" x14ac:dyDescent="0.3">
      <c r="A5" s="6">
        <v>1977</v>
      </c>
      <c r="B5" s="7">
        <v>10852.6</v>
      </c>
      <c r="C5" s="7">
        <f>B4+(B4-B3)</f>
        <v>13283.599999999999</v>
      </c>
      <c r="D5" s="7">
        <f>(B5-C5)^2</f>
        <v>5909760.9999999916</v>
      </c>
      <c r="E5" s="7">
        <f>ABS(B5-C5)/B5*100</f>
        <v>22.400162173119789</v>
      </c>
      <c r="F5" s="8">
        <f>B4^2/B3</f>
        <v>13825.156080366978</v>
      </c>
      <c r="G5" s="7">
        <f>(B5-F5)^2</f>
        <v>8836089.6509266905</v>
      </c>
      <c r="H5" s="7">
        <f>ABS(B5-F5)/B5*100</f>
        <v>27.390266667590968</v>
      </c>
      <c r="I5" s="7">
        <f>AVERAGE(B3:B4)</f>
        <v>9991.5499999999993</v>
      </c>
      <c r="J5" s="7">
        <f>AVERAGE(I4:I5)</f>
        <v>9442.875</v>
      </c>
      <c r="K5" s="7">
        <f>2*I5-J5</f>
        <v>10540.224999999999</v>
      </c>
      <c r="L5" s="7">
        <f>2/1*(I5-J5)</f>
        <v>1097.3499999999985</v>
      </c>
      <c r="M5" s="7">
        <f>K5+L5</f>
        <v>11637.574999999997</v>
      </c>
      <c r="N5" s="7">
        <f>(B5-M5)^2</f>
        <v>616185.75062499486</v>
      </c>
      <c r="O5" s="7">
        <f>ABS(B5-M5)/M5*100</f>
        <v>6.7451767228137891</v>
      </c>
      <c r="P5" s="7">
        <f>AVERAGE(B3:B4)</f>
        <v>9991.5499999999993</v>
      </c>
      <c r="Q5" s="7" t="s">
        <v>8</v>
      </c>
      <c r="R5" s="7" t="s">
        <v>8</v>
      </c>
      <c r="S5" s="7" t="s">
        <v>8</v>
      </c>
      <c r="T5" s="7" t="s">
        <v>8</v>
      </c>
      <c r="U5" s="7" t="s">
        <v>8</v>
      </c>
      <c r="V5" s="7" t="s">
        <v>8</v>
      </c>
      <c r="W5" s="6">
        <f>AVERAGE(B3:B4)</f>
        <v>9991.5499999999993</v>
      </c>
      <c r="X5" s="6" t="s">
        <v>8</v>
      </c>
      <c r="Y5" s="6" t="s">
        <v>8</v>
      </c>
      <c r="Z5" s="6" t="s">
        <v>8</v>
      </c>
      <c r="AA5" s="6" t="s">
        <v>8</v>
      </c>
      <c r="AB5" s="6" t="s">
        <v>8</v>
      </c>
      <c r="AC5" s="6" t="s">
        <v>8</v>
      </c>
      <c r="AD5" s="6">
        <f>AVERAGE(B3:B4)</f>
        <v>9991.5499999999993</v>
      </c>
      <c r="AE5" s="6" t="s">
        <v>8</v>
      </c>
      <c r="AF5" s="6" t="s">
        <v>8</v>
      </c>
      <c r="AG5" s="6" t="s">
        <v>8</v>
      </c>
      <c r="AH5" s="6" t="s">
        <v>8</v>
      </c>
      <c r="AI5" s="6" t="s">
        <v>8</v>
      </c>
      <c r="AJ5" s="6" t="s">
        <v>8</v>
      </c>
      <c r="AK5" s="6">
        <f>AVERAGE(B3:B4)</f>
        <v>9991.5499999999993</v>
      </c>
      <c r="AL5" s="6" t="s">
        <v>8</v>
      </c>
      <c r="AM5" s="6" t="s">
        <v>8</v>
      </c>
      <c r="AN5" s="6" t="s">
        <v>8</v>
      </c>
      <c r="AO5" s="6" t="s">
        <v>8</v>
      </c>
      <c r="AP5" s="6" t="s">
        <v>8</v>
      </c>
      <c r="AQ5" s="6" t="s">
        <v>8</v>
      </c>
      <c r="AR5" s="6">
        <f>AVERAGE(B3:B4)</f>
        <v>9991.5499999999993</v>
      </c>
      <c r="AS5" s="6" t="s">
        <v>8</v>
      </c>
      <c r="AT5" s="6" t="s">
        <v>8</v>
      </c>
      <c r="AU5" s="6" t="s">
        <v>8</v>
      </c>
      <c r="AV5" s="6" t="s">
        <v>8</v>
      </c>
      <c r="AW5" s="6" t="s">
        <v>8</v>
      </c>
      <c r="AX5" s="6" t="s">
        <v>8</v>
      </c>
      <c r="AY5" s="6">
        <f t="shared" ref="AY5:AY34" si="0">($BF$3*B5)+((1-$BF$3)*(AY4+AZ4))</f>
        <v>10792.19008</v>
      </c>
      <c r="AZ5" s="6">
        <f t="shared" ref="AZ5:AZ34" si="1">$BF$4*(AY5-AY4)+((1-$BF$4)*AZ4)</f>
        <v>1063.5085439999998</v>
      </c>
      <c r="BA5" s="6">
        <f t="shared" ref="BA5:BA34" si="2">AY4+AZ4</f>
        <v>10651.233600000001</v>
      </c>
      <c r="BB5" s="6">
        <f t="shared" ref="BB5:BB51" si="3">(B5-BA5)^2</f>
        <v>40548.427048959587</v>
      </c>
      <c r="BC5" s="6">
        <f t="shared" ref="BC5:BC51" si="4">ABS(B5-BA5)/BA5*100</f>
        <v>1.8905453355186854</v>
      </c>
      <c r="BD5" s="3"/>
      <c r="BE5" s="3"/>
      <c r="BF5" s="3"/>
    </row>
    <row r="6" spans="1:58" ht="15.6" x14ac:dyDescent="0.3">
      <c r="A6" s="6">
        <v>1978</v>
      </c>
      <c r="B6" s="8">
        <v>11643.2</v>
      </c>
      <c r="C6" s="7">
        <f t="shared" ref="C6:C35" si="5">B5+(B5-B4)</f>
        <v>10616.300000000001</v>
      </c>
      <c r="D6" s="7">
        <f t="shared" ref="D6:D51" si="6">(B6-C6)^2</f>
        <v>1054523.6099999992</v>
      </c>
      <c r="E6" s="7">
        <f t="shared" ref="E6:E51" si="7">ABS(B6-C6)/B6*100</f>
        <v>8.8197402775869147</v>
      </c>
      <c r="F6" s="8">
        <f t="shared" ref="F6:F35" si="8">B5^2/B4</f>
        <v>10621.335457980504</v>
      </c>
      <c r="G6" s="7">
        <f t="shared" ref="G6:G51" si="9">(B6-F6)^2</f>
        <v>1044207.1422367166</v>
      </c>
      <c r="H6" s="7">
        <f t="shared" ref="H6:H51" si="10">ABS(B6-F6)/B6*100</f>
        <v>8.7764922188015078</v>
      </c>
      <c r="I6" s="8">
        <f>AVERAGE(B4:B5)</f>
        <v>10970.75</v>
      </c>
      <c r="J6" s="7">
        <f t="shared" ref="J6:J34" si="11">AVERAGE(I5:I6)</f>
        <v>10481.15</v>
      </c>
      <c r="K6" s="7">
        <f t="shared" ref="K6:K34" si="12">2*I6-J6</f>
        <v>11460.35</v>
      </c>
      <c r="L6" s="7">
        <f t="shared" ref="L6:L34" si="13">2/1*(I6-J6)</f>
        <v>979.20000000000073</v>
      </c>
      <c r="M6" s="7">
        <f t="shared" ref="M6:M33" si="14">K6+L6</f>
        <v>12439.550000000001</v>
      </c>
      <c r="N6" s="7">
        <f t="shared" ref="N6:N51" si="15">(B6-M6)^2</f>
        <v>634173.32250000059</v>
      </c>
      <c r="O6" s="7">
        <f t="shared" ref="O6:O51" si="16">ABS(B6-M6)/M6*100</f>
        <v>6.4017589060697562</v>
      </c>
      <c r="P6" s="8">
        <f t="shared" ref="P6:P34" si="17">AVERAGE(B3:B5)</f>
        <v>10278.566666666666</v>
      </c>
      <c r="Q6" s="8">
        <f>AVERAGE(P4:P6)</f>
        <v>9721.438888888888</v>
      </c>
      <c r="R6" s="8">
        <f>2*P6-Q6</f>
        <v>10835.694444444443</v>
      </c>
      <c r="S6" s="8">
        <f>2/2*(P6-Q6)</f>
        <v>557.12777777777774</v>
      </c>
      <c r="T6" s="8">
        <f>R6+S6</f>
        <v>11392.822222222221</v>
      </c>
      <c r="U6" s="8">
        <f t="shared" ref="U6:U51" si="18">(B6-T6)^2</f>
        <v>62689.031604939162</v>
      </c>
      <c r="V6" s="8">
        <f t="shared" ref="V6:V51" si="19">ABS(B6-T6)/T6*100</f>
        <v>2.1976800207538236</v>
      </c>
      <c r="W6" s="6">
        <f>AVERAGE(B3:B5)</f>
        <v>10278.566666666666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>
        <f>AVERAGE(B3:B5)</f>
        <v>10278.566666666666</v>
      </c>
      <c r="AE6" s="6" t="s">
        <v>8</v>
      </c>
      <c r="AF6" s="6" t="s">
        <v>8</v>
      </c>
      <c r="AG6" s="6" t="s">
        <v>8</v>
      </c>
      <c r="AH6" s="6" t="s">
        <v>8</v>
      </c>
      <c r="AI6" s="6" t="s">
        <v>8</v>
      </c>
      <c r="AJ6" s="6" t="s">
        <v>8</v>
      </c>
      <c r="AK6" s="6">
        <f>AVERAGE(B3:B5)</f>
        <v>10278.566666666666</v>
      </c>
      <c r="AL6" s="6" t="s">
        <v>8</v>
      </c>
      <c r="AM6" s="6" t="s">
        <v>8</v>
      </c>
      <c r="AN6" s="6" t="s">
        <v>8</v>
      </c>
      <c r="AO6" s="6" t="s">
        <v>8</v>
      </c>
      <c r="AP6" s="6" t="s">
        <v>8</v>
      </c>
      <c r="AQ6" s="6" t="s">
        <v>8</v>
      </c>
      <c r="AR6" s="6">
        <f>AVERAGE(B3:B5)</f>
        <v>10278.566666666666</v>
      </c>
      <c r="AS6" s="6" t="s">
        <v>8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>
        <f t="shared" si="0"/>
        <v>11706.949587200001</v>
      </c>
      <c r="AZ6" s="6">
        <f t="shared" si="1"/>
        <v>1018.8838329599998</v>
      </c>
      <c r="BA6" s="6">
        <f t="shared" si="2"/>
        <v>11855.698624000001</v>
      </c>
      <c r="BB6" s="6">
        <f t="shared" si="3"/>
        <v>45155.665201893309</v>
      </c>
      <c r="BC6" s="6">
        <f t="shared" si="4"/>
        <v>1.7923753862115703</v>
      </c>
      <c r="BD6" s="3"/>
      <c r="BE6" s="3"/>
      <c r="BF6" s="3"/>
    </row>
    <row r="7" spans="1:58" ht="15.6" x14ac:dyDescent="0.3">
      <c r="A7" s="6">
        <v>1979</v>
      </c>
      <c r="B7" s="7">
        <v>15590.1</v>
      </c>
      <c r="C7" s="7">
        <f t="shared" si="5"/>
        <v>12433.800000000001</v>
      </c>
      <c r="D7" s="7">
        <f t="shared" si="6"/>
        <v>9962229.6899999958</v>
      </c>
      <c r="E7" s="7">
        <f t="shared" si="7"/>
        <v>20.245540439124824</v>
      </c>
      <c r="F7" s="8">
        <f t="shared" si="8"/>
        <v>12491.394342369571</v>
      </c>
      <c r="G7" s="7">
        <f t="shared" si="9"/>
        <v>9601976.7526308317</v>
      </c>
      <c r="H7" s="7">
        <f t="shared" si="10"/>
        <v>19.87611149146208</v>
      </c>
      <c r="I7" s="8">
        <f t="shared" ref="I7:I34" si="20">AVERAGE(B5:B6)</f>
        <v>11247.900000000001</v>
      </c>
      <c r="J7" s="7">
        <f t="shared" si="11"/>
        <v>11109.325000000001</v>
      </c>
      <c r="K7" s="7">
        <f t="shared" si="12"/>
        <v>11386.475000000002</v>
      </c>
      <c r="L7" s="7">
        <f t="shared" si="13"/>
        <v>277.15000000000146</v>
      </c>
      <c r="M7" s="7">
        <f t="shared" si="14"/>
        <v>11663.625000000004</v>
      </c>
      <c r="N7" s="7">
        <f t="shared" si="15"/>
        <v>15417205.925624974</v>
      </c>
      <c r="O7" s="7">
        <f t="shared" si="16"/>
        <v>33.664276757868976</v>
      </c>
      <c r="P7" s="8">
        <f t="shared" si="17"/>
        <v>11194.9</v>
      </c>
      <c r="Q7" s="8">
        <f t="shared" ref="Q7:Q34" si="21">AVERAGE(P5:P7)</f>
        <v>10488.338888888888</v>
      </c>
      <c r="R7" s="8">
        <f t="shared" ref="R7:R34" si="22">2*P7-Q7</f>
        <v>11901.461111111112</v>
      </c>
      <c r="S7" s="8">
        <f t="shared" ref="S7:S34" si="23">2/2*(P7-Q7)</f>
        <v>706.56111111111204</v>
      </c>
      <c r="T7" s="8">
        <f t="shared" ref="T7:T34" si="24">R7+S7</f>
        <v>12608.022222222224</v>
      </c>
      <c r="U7" s="8">
        <f t="shared" si="18"/>
        <v>8892787.8727160431</v>
      </c>
      <c r="V7" s="8">
        <f t="shared" si="19"/>
        <v>23.652224950252119</v>
      </c>
      <c r="W7" s="6">
        <f t="shared" ref="W7:W34" si="25">AVERAGE(B3:B6)</f>
        <v>10619.724999999999</v>
      </c>
      <c r="X7" s="6">
        <f t="shared" ref="X7:X34" si="26">AVERAGE(W4:W7)</f>
        <v>9946.0104166666661</v>
      </c>
      <c r="Y7" s="6">
        <f t="shared" ref="Y7:Y34" si="27">2*W7-X7</f>
        <v>11293.439583333331</v>
      </c>
      <c r="Z7" s="6">
        <f t="shared" ref="Z7:Z34" si="28">2/3*(W7-X7)</f>
        <v>449.14305555555495</v>
      </c>
      <c r="AA7" s="6">
        <f t="shared" ref="AA7:AA34" si="29">Y7+Z7</f>
        <v>11742.582638888885</v>
      </c>
      <c r="AB7" s="6">
        <f t="shared" ref="AB7:AB51" si="30">(B7-AA7)^2</f>
        <v>14803389.844051437</v>
      </c>
      <c r="AC7" s="6">
        <f t="shared" ref="AC7:AC51" si="31">ABS(B7-AA7)/AA7*100</f>
        <v>32.765512318976342</v>
      </c>
      <c r="AD7" s="6">
        <f>AVERAGE(B3:B6)</f>
        <v>10619.724999999999</v>
      </c>
      <c r="AE7" s="6" t="s">
        <v>8</v>
      </c>
      <c r="AF7" s="6" t="s">
        <v>8</v>
      </c>
      <c r="AG7" s="6" t="s">
        <v>8</v>
      </c>
      <c r="AH7" s="6" t="s">
        <v>8</v>
      </c>
      <c r="AI7" s="6" t="s">
        <v>8</v>
      </c>
      <c r="AJ7" s="6" t="s">
        <v>8</v>
      </c>
      <c r="AK7" s="6">
        <f>AVERAGE(B3:B6)</f>
        <v>10619.724999999999</v>
      </c>
      <c r="AL7" s="6" t="s">
        <v>8</v>
      </c>
      <c r="AM7" s="6" t="s">
        <v>8</v>
      </c>
      <c r="AN7" s="6" t="s">
        <v>8</v>
      </c>
      <c r="AO7" s="6" t="s">
        <v>8</v>
      </c>
      <c r="AP7" s="6" t="s">
        <v>8</v>
      </c>
      <c r="AQ7" s="6" t="s">
        <v>8</v>
      </c>
      <c r="AR7" s="6">
        <f>AVERAGE(B3:B6)</f>
        <v>10619.724999999999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>
        <f t="shared" si="0"/>
        <v>14730.820026048001</v>
      </c>
      <c r="AZ7" s="6">
        <f t="shared" si="1"/>
        <v>1620.3798147263999</v>
      </c>
      <c r="BA7" s="6">
        <f t="shared" si="2"/>
        <v>12725.833420160001</v>
      </c>
      <c r="BB7" s="6">
        <f t="shared" si="3"/>
        <v>8204023.040388328</v>
      </c>
      <c r="BC7" s="6">
        <f t="shared" si="4"/>
        <v>22.507497035930768</v>
      </c>
      <c r="BD7" s="3"/>
      <c r="BE7" s="3"/>
      <c r="BF7" s="3"/>
    </row>
    <row r="8" spans="1:58" ht="15.6" x14ac:dyDescent="0.3">
      <c r="A8" s="6">
        <v>1980</v>
      </c>
      <c r="B8" s="7">
        <v>23950.400000000001</v>
      </c>
      <c r="C8" s="7">
        <f t="shared" si="5"/>
        <v>19537</v>
      </c>
      <c r="D8" s="7">
        <f t="shared" si="6"/>
        <v>19478099.560000014</v>
      </c>
      <c r="E8" s="7">
        <f t="shared" si="7"/>
        <v>18.427249649275172</v>
      </c>
      <c r="F8" s="8">
        <f t="shared" si="8"/>
        <v>20874.950014600796</v>
      </c>
      <c r="G8" s="7">
        <f t="shared" si="9"/>
        <v>9458392.6126919743</v>
      </c>
      <c r="H8" s="7">
        <f t="shared" si="10"/>
        <v>12.84091282566974</v>
      </c>
      <c r="I8" s="8">
        <f t="shared" si="20"/>
        <v>13616.650000000001</v>
      </c>
      <c r="J8" s="7">
        <f t="shared" si="11"/>
        <v>12432.275000000001</v>
      </c>
      <c r="K8" s="7">
        <f t="shared" si="12"/>
        <v>14801.025000000001</v>
      </c>
      <c r="L8" s="7">
        <f t="shared" si="13"/>
        <v>2368.75</v>
      </c>
      <c r="M8" s="7">
        <f t="shared" si="14"/>
        <v>17169.775000000001</v>
      </c>
      <c r="N8" s="7">
        <f t="shared" si="15"/>
        <v>45976875.390625</v>
      </c>
      <c r="O8" s="7">
        <f t="shared" si="16"/>
        <v>39.49163573780087</v>
      </c>
      <c r="P8" s="8">
        <f t="shared" si="17"/>
        <v>12695.300000000001</v>
      </c>
      <c r="Q8" s="8">
        <f t="shared" si="21"/>
        <v>11389.588888888889</v>
      </c>
      <c r="R8" s="8">
        <f t="shared" si="22"/>
        <v>14001.011111111113</v>
      </c>
      <c r="S8" s="8">
        <f t="shared" si="23"/>
        <v>1305.7111111111117</v>
      </c>
      <c r="T8" s="8">
        <f t="shared" si="24"/>
        <v>15306.722222222224</v>
      </c>
      <c r="U8" s="8">
        <f t="shared" si="18"/>
        <v>74713165.526049376</v>
      </c>
      <c r="V8" s="8">
        <f t="shared" si="19"/>
        <v>56.469815367975563</v>
      </c>
      <c r="W8" s="6">
        <f t="shared" si="25"/>
        <v>12293.699999999999</v>
      </c>
      <c r="X8" s="6">
        <f t="shared" si="26"/>
        <v>10795.885416666666</v>
      </c>
      <c r="Y8" s="6">
        <f t="shared" si="27"/>
        <v>13791.514583333332</v>
      </c>
      <c r="Z8" s="6">
        <f t="shared" si="28"/>
        <v>998.54305555555516</v>
      </c>
      <c r="AA8" s="6">
        <f t="shared" si="29"/>
        <v>14790.057638888888</v>
      </c>
      <c r="AB8" s="6">
        <f t="shared" si="30"/>
        <v>83911872.17276673</v>
      </c>
      <c r="AC8" s="6">
        <f t="shared" si="31"/>
        <v>61.935812454340713</v>
      </c>
      <c r="AD8" s="6">
        <f t="shared" ref="AD8:AD34" si="32">AVERAGE(B3:B7)</f>
        <v>11613.8</v>
      </c>
      <c r="AE8" s="6">
        <f t="shared" ref="AE8:AE34" si="33">AVERAGE(AD4:AD8)</f>
        <v>10279.568333333333</v>
      </c>
      <c r="AF8" s="6">
        <f t="shared" ref="AF8:AF34" si="34">2*AD8-AE8</f>
        <v>12948.031666666666</v>
      </c>
      <c r="AG8" s="6">
        <f t="shared" ref="AG8:AG34" si="35">2/4*(AD8-AE8)</f>
        <v>667.11583333333328</v>
      </c>
      <c r="AH8" s="6">
        <f t="shared" ref="AH8:AH34" si="36">AF8+AG8</f>
        <v>13615.147499999999</v>
      </c>
      <c r="AI8" s="6">
        <f t="shared" ref="AI8:AI51" si="37">(B8-AH8)^2</f>
        <v>106817444.2387563</v>
      </c>
      <c r="AJ8" s="6">
        <f t="shared" ref="AJ8:AJ51" si="38">ABS(B8-AH8)/AH8*100</f>
        <v>75.909956171976859</v>
      </c>
      <c r="AK8" s="6">
        <f>AVERAGE(B3:B7)</f>
        <v>11613.8</v>
      </c>
      <c r="AL8" s="6" t="s">
        <v>8</v>
      </c>
      <c r="AM8" s="6" t="s">
        <v>8</v>
      </c>
      <c r="AN8" s="6" t="s">
        <v>8</v>
      </c>
      <c r="AO8" s="6" t="s">
        <v>8</v>
      </c>
      <c r="AP8" s="6" t="s">
        <v>8</v>
      </c>
      <c r="AQ8" s="6" t="s">
        <v>8</v>
      </c>
      <c r="AR8" s="6">
        <f>AVERAGE(B3:B7)</f>
        <v>11613.8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>
        <f t="shared" si="0"/>
        <v>21670.639952232319</v>
      </c>
      <c r="AZ8" s="6">
        <f t="shared" si="1"/>
        <v>3216.2118481637754</v>
      </c>
      <c r="BA8" s="6">
        <f t="shared" si="2"/>
        <v>16351.199840774401</v>
      </c>
      <c r="BB8" s="6">
        <f t="shared" si="3"/>
        <v>57747843.059974387</v>
      </c>
      <c r="BC8" s="6">
        <f t="shared" si="4"/>
        <v>46.47487788801741</v>
      </c>
      <c r="BE8" s="3"/>
      <c r="BF8" s="3"/>
    </row>
    <row r="9" spans="1:58" ht="15.6" x14ac:dyDescent="0.3">
      <c r="A9" s="6">
        <v>1981</v>
      </c>
      <c r="B9" s="7">
        <v>25164.5</v>
      </c>
      <c r="C9" s="7">
        <f t="shared" si="5"/>
        <v>32310.700000000004</v>
      </c>
      <c r="D9" s="7">
        <f t="shared" si="6"/>
        <v>51068174.440000065</v>
      </c>
      <c r="E9" s="7">
        <f t="shared" si="7"/>
        <v>28.397941544636314</v>
      </c>
      <c r="F9" s="8">
        <f t="shared" si="8"/>
        <v>36793.969259979094</v>
      </c>
      <c r="G9" s="7">
        <f t="shared" si="9"/>
        <v>135244555.26879871</v>
      </c>
      <c r="H9" s="7">
        <f t="shared" si="10"/>
        <v>46.213790299744062</v>
      </c>
      <c r="I9" s="8">
        <f t="shared" si="20"/>
        <v>19770.25</v>
      </c>
      <c r="J9" s="7">
        <f t="shared" si="11"/>
        <v>16693.45</v>
      </c>
      <c r="K9" s="7">
        <f t="shared" si="12"/>
        <v>22847.05</v>
      </c>
      <c r="L9" s="7">
        <f t="shared" si="13"/>
        <v>6153.5999999999985</v>
      </c>
      <c r="M9" s="7">
        <f t="shared" si="14"/>
        <v>29000.649999999998</v>
      </c>
      <c r="N9" s="7">
        <f t="shared" si="15"/>
        <v>14716046.822499983</v>
      </c>
      <c r="O9" s="7">
        <f t="shared" si="16"/>
        <v>13.227806962947374</v>
      </c>
      <c r="P9" s="8">
        <f t="shared" si="17"/>
        <v>17061.233333333334</v>
      </c>
      <c r="Q9" s="8">
        <f t="shared" si="21"/>
        <v>13650.477777777778</v>
      </c>
      <c r="R9" s="8">
        <f t="shared" si="22"/>
        <v>20471.988888888889</v>
      </c>
      <c r="S9" s="8">
        <f t="shared" si="23"/>
        <v>3410.7555555555555</v>
      </c>
      <c r="T9" s="8">
        <f t="shared" si="24"/>
        <v>23882.744444444445</v>
      </c>
      <c r="U9" s="8">
        <f t="shared" si="18"/>
        <v>1642897.3041975307</v>
      </c>
      <c r="V9" s="8">
        <f t="shared" si="19"/>
        <v>5.3668687806677715</v>
      </c>
      <c r="W9" s="6">
        <f t="shared" si="25"/>
        <v>15509.075000000001</v>
      </c>
      <c r="X9" s="6">
        <f t="shared" si="26"/>
        <v>12175.266666666666</v>
      </c>
      <c r="Y9" s="6">
        <f t="shared" si="27"/>
        <v>18842.883333333335</v>
      </c>
      <c r="Z9" s="6">
        <f t="shared" si="28"/>
        <v>2222.5388888888892</v>
      </c>
      <c r="AA9" s="6">
        <f t="shared" si="29"/>
        <v>21065.422222222223</v>
      </c>
      <c r="AB9" s="6">
        <f t="shared" si="30"/>
        <v>16802438.628271595</v>
      </c>
      <c r="AC9" s="6">
        <f t="shared" si="31"/>
        <v>19.45879714413509</v>
      </c>
      <c r="AD9" s="6">
        <f t="shared" si="32"/>
        <v>14625.039999999999</v>
      </c>
      <c r="AE9" s="6">
        <f t="shared" si="33"/>
        <v>11425.736333333332</v>
      </c>
      <c r="AF9" s="6">
        <f t="shared" si="34"/>
        <v>17824.343666666668</v>
      </c>
      <c r="AG9" s="6">
        <f t="shared" si="35"/>
        <v>1599.6518333333333</v>
      </c>
      <c r="AH9" s="6">
        <f t="shared" si="36"/>
        <v>19423.995500000001</v>
      </c>
      <c r="AI9" s="6">
        <f t="shared" si="37"/>
        <v>32953391.914520241</v>
      </c>
      <c r="AJ9" s="6">
        <f t="shared" si="38"/>
        <v>29.55367498926778</v>
      </c>
      <c r="AK9" s="6">
        <f>AVERAGE(B3:B8)</f>
        <v>13669.9</v>
      </c>
      <c r="AL9" s="6">
        <f>AVERAGE(AK4:AK9)</f>
        <v>10844.62361111111</v>
      </c>
      <c r="AM9" s="6">
        <f>2*AK9-AL9</f>
        <v>16495.176388888889</v>
      </c>
      <c r="AN9" s="6">
        <f>2/5*(AK9-AL9)</f>
        <v>1130.1105555555557</v>
      </c>
      <c r="AO9" s="6">
        <f>AM9+AN9</f>
        <v>17625.286944444444</v>
      </c>
      <c r="AP9" s="6">
        <f>(B9-AO9)^2</f>
        <v>56839733.497059345</v>
      </c>
      <c r="AQ9" s="6">
        <f>ABS(B9-AO9)/AO9*100</f>
        <v>42.774980511349597</v>
      </c>
      <c r="AR9" s="6">
        <f>AVERAGE(B3:B8)</f>
        <v>13669.9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8</v>
      </c>
      <c r="AX9" s="6" t="s">
        <v>8</v>
      </c>
      <c r="AY9" s="6">
        <f t="shared" si="0"/>
        <v>25081.205540118826</v>
      </c>
      <c r="AZ9" s="6">
        <f t="shared" si="1"/>
        <v>3274.5179700805948</v>
      </c>
      <c r="BA9" s="6">
        <f t="shared" si="2"/>
        <v>24886.851800396093</v>
      </c>
      <c r="BB9" s="6">
        <f t="shared" si="3"/>
        <v>77088.522743291207</v>
      </c>
      <c r="BC9" s="6">
        <f t="shared" si="4"/>
        <v>1.1156421142809572</v>
      </c>
      <c r="BD9" s="3"/>
      <c r="BE9" s="3"/>
      <c r="BF9" s="3"/>
    </row>
    <row r="10" spans="1:58" ht="15.6" x14ac:dyDescent="0.3">
      <c r="A10" s="6">
        <v>1982</v>
      </c>
      <c r="B10" s="7">
        <v>22328.3</v>
      </c>
      <c r="C10" s="7">
        <f t="shared" si="5"/>
        <v>26378.6</v>
      </c>
      <c r="D10" s="7">
        <f t="shared" si="6"/>
        <v>16404930.089999994</v>
      </c>
      <c r="E10" s="7">
        <f t="shared" si="7"/>
        <v>18.139759856325828</v>
      </c>
      <c r="F10" s="8">
        <f t="shared" si="8"/>
        <v>26440.145477737322</v>
      </c>
      <c r="G10" s="7">
        <f t="shared" si="9"/>
        <v>16907273.232788872</v>
      </c>
      <c r="H10" s="7">
        <f t="shared" si="10"/>
        <v>18.41539874391388</v>
      </c>
      <c r="I10" s="8">
        <f t="shared" si="20"/>
        <v>24557.45</v>
      </c>
      <c r="J10" s="7">
        <f t="shared" si="11"/>
        <v>22163.85</v>
      </c>
      <c r="K10" s="7">
        <f t="shared" si="12"/>
        <v>26951.050000000003</v>
      </c>
      <c r="L10" s="7">
        <f t="shared" si="13"/>
        <v>4787.2000000000044</v>
      </c>
      <c r="M10" s="7">
        <f t="shared" si="14"/>
        <v>31738.250000000007</v>
      </c>
      <c r="N10" s="7">
        <f t="shared" si="15"/>
        <v>88547159.002500147</v>
      </c>
      <c r="O10" s="7">
        <f t="shared" si="16"/>
        <v>29.64861011555459</v>
      </c>
      <c r="P10" s="8">
        <f t="shared" si="17"/>
        <v>21568.333333333332</v>
      </c>
      <c r="Q10" s="8">
        <f t="shared" si="21"/>
        <v>17108.288888888888</v>
      </c>
      <c r="R10" s="8">
        <f t="shared" si="22"/>
        <v>26028.377777777776</v>
      </c>
      <c r="S10" s="8">
        <f t="shared" si="23"/>
        <v>4460.0444444444438</v>
      </c>
      <c r="T10" s="8">
        <f t="shared" si="24"/>
        <v>30488.42222222222</v>
      </c>
      <c r="U10" s="8">
        <f t="shared" si="18"/>
        <v>66587594.681604907</v>
      </c>
      <c r="V10" s="8">
        <f t="shared" si="19"/>
        <v>26.764658934283975</v>
      </c>
      <c r="W10" s="6">
        <f t="shared" si="25"/>
        <v>19087.050000000003</v>
      </c>
      <c r="X10" s="6">
        <f t="shared" si="26"/>
        <v>14377.387500000001</v>
      </c>
      <c r="Y10" s="6">
        <f t="shared" si="27"/>
        <v>23796.712500000005</v>
      </c>
      <c r="Z10" s="6">
        <f t="shared" si="28"/>
        <v>3139.7750000000015</v>
      </c>
      <c r="AA10" s="6">
        <f t="shared" si="29"/>
        <v>26936.487500000007</v>
      </c>
      <c r="AB10" s="6">
        <f t="shared" si="30"/>
        <v>21235392.035156317</v>
      </c>
      <c r="AC10" s="6">
        <f t="shared" si="31"/>
        <v>17.107603580459426</v>
      </c>
      <c r="AD10" s="6">
        <f t="shared" si="32"/>
        <v>17440.16</v>
      </c>
      <c r="AE10" s="6">
        <f t="shared" si="33"/>
        <v>12915.458333333332</v>
      </c>
      <c r="AF10" s="6">
        <f t="shared" si="34"/>
        <v>21964.861666666668</v>
      </c>
      <c r="AG10" s="6">
        <f t="shared" si="35"/>
        <v>2262.3508333333339</v>
      </c>
      <c r="AH10" s="6">
        <f t="shared" si="36"/>
        <v>24227.212500000001</v>
      </c>
      <c r="AI10" s="6">
        <f t="shared" si="37"/>
        <v>3605868.6826562583</v>
      </c>
      <c r="AJ10" s="6">
        <f t="shared" si="38"/>
        <v>7.8379322425144951</v>
      </c>
      <c r="AK10" s="6">
        <f t="shared" ref="AK10:AK34" si="39">AVERAGE(B4:B9)</f>
        <v>16381.616666666667</v>
      </c>
      <c r="AL10" s="6">
        <f t="shared" ref="AL10:AL34" si="40">AVERAGE(AK5:AK10)</f>
        <v>12092.526388888888</v>
      </c>
      <c r="AM10" s="6">
        <f t="shared" ref="AM10:AM34" si="41">2*AK10-AL10</f>
        <v>20670.706944444446</v>
      </c>
      <c r="AN10" s="6">
        <f t="shared" ref="AN10:AN34" si="42">2/5*(AK10-AL10)</f>
        <v>1715.6361111111119</v>
      </c>
      <c r="AO10" s="6">
        <f t="shared" ref="AO10:AO33" si="43">AM10+AN10</f>
        <v>22386.343055555557</v>
      </c>
      <c r="AP10" s="6">
        <f t="shared" ref="AP10:AP51" si="44">(B10-AO10)^2</f>
        <v>3368.9962982255524</v>
      </c>
      <c r="AQ10" s="6">
        <f t="shared" ref="AQ10:AQ51" si="45">ABS(B10-AO10)/AO10*100</f>
        <v>0.25927886216839363</v>
      </c>
      <c r="AR10" s="6">
        <f>AVERAGE(B3:B9)</f>
        <v>15311.985714285713</v>
      </c>
      <c r="AS10" s="6">
        <f>AVERAGE(AR4:AR10)</f>
        <v>11482.818197278912</v>
      </c>
      <c r="AT10" s="6">
        <f>2*AR10-AS10</f>
        <v>19141.153231292512</v>
      </c>
      <c r="AU10" s="6">
        <f>2/6*(AR10-AS10)</f>
        <v>1276.3891723356003</v>
      </c>
      <c r="AV10" s="6">
        <f>AT10+AU10</f>
        <v>20417.542403628111</v>
      </c>
      <c r="AW10" s="6">
        <f>(B10-AV10)^2</f>
        <v>3650994.5920928759</v>
      </c>
      <c r="AX10" s="6">
        <f>ABS(B10-AV10)/AV10*100</f>
        <v>9.3584113043514723</v>
      </c>
      <c r="AY10" s="6">
        <f t="shared" si="0"/>
        <v>24136.527053059828</v>
      </c>
      <c r="AZ10" s="6">
        <f t="shared" si="1"/>
        <v>2008.7590329387167</v>
      </c>
      <c r="BA10" s="6">
        <f t="shared" si="2"/>
        <v>28355.723510199423</v>
      </c>
      <c r="BB10" s="6">
        <f t="shared" si="3"/>
        <v>36329834.17130474</v>
      </c>
      <c r="BC10" s="6">
        <f t="shared" si="4"/>
        <v>21.256461708802412</v>
      </c>
      <c r="BD10" s="3"/>
      <c r="BE10" s="3"/>
      <c r="BF10" s="3"/>
    </row>
    <row r="11" spans="1:58" ht="15.6" x14ac:dyDescent="0.3">
      <c r="A11" s="6">
        <v>1983</v>
      </c>
      <c r="B11" s="7">
        <v>21145.9</v>
      </c>
      <c r="C11" s="7">
        <f t="shared" si="5"/>
        <v>19492.099999999999</v>
      </c>
      <c r="D11" s="7">
        <f t="shared" si="6"/>
        <v>2735054.4400000097</v>
      </c>
      <c r="E11" s="7">
        <f t="shared" si="7"/>
        <v>7.8209014513451915</v>
      </c>
      <c r="F11" s="8">
        <f t="shared" si="8"/>
        <v>19811.757868823144</v>
      </c>
      <c r="G11" s="7">
        <f t="shared" si="9"/>
        <v>1779935.2261811264</v>
      </c>
      <c r="H11" s="7">
        <f t="shared" si="10"/>
        <v>6.3092236848602194</v>
      </c>
      <c r="I11" s="8">
        <f t="shared" si="20"/>
        <v>23746.400000000001</v>
      </c>
      <c r="J11" s="7">
        <f t="shared" si="11"/>
        <v>24151.925000000003</v>
      </c>
      <c r="K11" s="7">
        <f t="shared" si="12"/>
        <v>23340.875</v>
      </c>
      <c r="L11" s="7">
        <f t="shared" si="13"/>
        <v>-811.05000000000291</v>
      </c>
      <c r="M11" s="7">
        <f t="shared" si="14"/>
        <v>22529.824999999997</v>
      </c>
      <c r="N11" s="7">
        <f t="shared" si="15"/>
        <v>1915248.405624988</v>
      </c>
      <c r="O11" s="7">
        <f t="shared" si="16"/>
        <v>6.1426353733328858</v>
      </c>
      <c r="P11" s="8">
        <f t="shared" si="17"/>
        <v>23814.399999999998</v>
      </c>
      <c r="Q11" s="8">
        <f t="shared" si="21"/>
        <v>20814.655555555553</v>
      </c>
      <c r="R11" s="8">
        <f t="shared" si="22"/>
        <v>26814.144444444442</v>
      </c>
      <c r="S11" s="8">
        <f t="shared" si="23"/>
        <v>2999.7444444444445</v>
      </c>
      <c r="T11" s="8">
        <f t="shared" si="24"/>
        <v>29813.888888888887</v>
      </c>
      <c r="U11" s="8">
        <f t="shared" si="18"/>
        <v>75134031.377901182</v>
      </c>
      <c r="V11" s="8">
        <f t="shared" si="19"/>
        <v>29.073660672691688</v>
      </c>
      <c r="W11" s="6">
        <f t="shared" si="25"/>
        <v>21758.325000000001</v>
      </c>
      <c r="X11" s="6">
        <f t="shared" si="26"/>
        <v>17162.037500000002</v>
      </c>
      <c r="Y11" s="6">
        <f t="shared" si="27"/>
        <v>26354.612499999999</v>
      </c>
      <c r="Z11" s="6">
        <f t="shared" si="28"/>
        <v>3064.1916666666657</v>
      </c>
      <c r="AA11" s="6">
        <f t="shared" si="29"/>
        <v>29418.804166666665</v>
      </c>
      <c r="AB11" s="6">
        <f t="shared" si="30"/>
        <v>68440943.350850642</v>
      </c>
      <c r="AC11" s="6">
        <f t="shared" si="31"/>
        <v>28.121143605287596</v>
      </c>
      <c r="AD11" s="6">
        <f t="shared" si="32"/>
        <v>19735.300000000003</v>
      </c>
      <c r="AE11" s="6">
        <f t="shared" si="33"/>
        <v>14806.804999999998</v>
      </c>
      <c r="AF11" s="6">
        <f t="shared" si="34"/>
        <v>24663.795000000006</v>
      </c>
      <c r="AG11" s="6">
        <f t="shared" si="35"/>
        <v>2464.2475000000022</v>
      </c>
      <c r="AH11" s="6">
        <f t="shared" si="36"/>
        <v>27128.042500000007</v>
      </c>
      <c r="AI11" s="6">
        <f t="shared" si="37"/>
        <v>35786028.890306316</v>
      </c>
      <c r="AJ11" s="6">
        <f t="shared" si="38"/>
        <v>22.051508139593942</v>
      </c>
      <c r="AK11" s="6">
        <f t="shared" si="39"/>
        <v>18254.850000000002</v>
      </c>
      <c r="AL11" s="6">
        <f t="shared" si="40"/>
        <v>13469.743055555555</v>
      </c>
      <c r="AM11" s="6">
        <f t="shared" si="41"/>
        <v>23039.95694444445</v>
      </c>
      <c r="AN11" s="6">
        <f t="shared" si="42"/>
        <v>1914.0427777777791</v>
      </c>
      <c r="AO11" s="6">
        <f t="shared" si="43"/>
        <v>24953.99972222223</v>
      </c>
      <c r="AP11" s="6">
        <f t="shared" si="44"/>
        <v>14501623.494389014</v>
      </c>
      <c r="AQ11" s="6">
        <f t="shared" si="45"/>
        <v>15.26047833859279</v>
      </c>
      <c r="AR11" s="6">
        <f t="shared" ref="AR11:AR34" si="46">AVERAGE(B4:B10)</f>
        <v>17231.142857142859</v>
      </c>
      <c r="AS11" s="6">
        <f t="shared" ref="AS11:AS34" si="47">AVERAGE(AR5:AR11)</f>
        <v>12673.810034013604</v>
      </c>
      <c r="AT11" s="6">
        <f t="shared" ref="AT11:AT34" si="48">2*AR11-AS11</f>
        <v>21788.475680272113</v>
      </c>
      <c r="AU11" s="6">
        <f t="shared" ref="AU11:AU34" si="49">2/6*(AR11-AS11)</f>
        <v>1519.1109410430847</v>
      </c>
      <c r="AV11" s="6">
        <f t="shared" ref="AV11:AV33" si="50">AT11+AU11</f>
        <v>23307.586621315197</v>
      </c>
      <c r="AW11" s="6">
        <f t="shared" ref="AW11:AW51" si="51">(B11-AV11)^2</f>
        <v>4672889.0487731043</v>
      </c>
      <c r="AX11" s="6">
        <f t="shared" ref="AX11:AX51" si="52">ABS(B11-AV11)/AV11*100</f>
        <v>9.2746051165086936</v>
      </c>
      <c r="AY11" s="6">
        <f t="shared" si="0"/>
        <v>22645.715825799562</v>
      </c>
      <c r="AZ11" s="6">
        <f t="shared" si="1"/>
        <v>958.88795487902166</v>
      </c>
      <c r="BA11" s="6">
        <f t="shared" si="2"/>
        <v>26145.286085998545</v>
      </c>
      <c r="BB11" s="6">
        <f t="shared" si="3"/>
        <v>24993861.236875836</v>
      </c>
      <c r="BC11" s="6">
        <f t="shared" si="4"/>
        <v>19.121558163694523</v>
      </c>
      <c r="BD11" s="3"/>
      <c r="BE11" s="3"/>
      <c r="BF11" s="3"/>
    </row>
    <row r="12" spans="1:58" ht="15.6" x14ac:dyDescent="0.3">
      <c r="A12" s="6">
        <v>1984</v>
      </c>
      <c r="B12" s="7">
        <v>21887.8</v>
      </c>
      <c r="C12" s="7">
        <f t="shared" si="5"/>
        <v>19963.500000000004</v>
      </c>
      <c r="D12" s="7">
        <f t="shared" si="6"/>
        <v>3702930.489999983</v>
      </c>
      <c r="E12" s="7">
        <f t="shared" si="7"/>
        <v>8.7916556255082554</v>
      </c>
      <c r="F12" s="8">
        <f t="shared" si="8"/>
        <v>20026.114250077258</v>
      </c>
      <c r="G12" s="7">
        <f t="shared" si="9"/>
        <v>3465873.831465398</v>
      </c>
      <c r="H12" s="7">
        <f t="shared" si="10"/>
        <v>8.5055864450641039</v>
      </c>
      <c r="I12" s="8">
        <f t="shared" si="20"/>
        <v>21737.1</v>
      </c>
      <c r="J12" s="7">
        <f t="shared" si="11"/>
        <v>22741.75</v>
      </c>
      <c r="K12" s="7">
        <f t="shared" si="12"/>
        <v>20732.449999999997</v>
      </c>
      <c r="L12" s="7">
        <f t="shared" si="13"/>
        <v>-2009.3000000000029</v>
      </c>
      <c r="M12" s="7">
        <f t="shared" si="14"/>
        <v>18723.149999999994</v>
      </c>
      <c r="N12" s="7">
        <f t="shared" si="15"/>
        <v>10015009.622500032</v>
      </c>
      <c r="O12" s="7">
        <f t="shared" si="16"/>
        <v>16.902337480605592</v>
      </c>
      <c r="P12" s="8">
        <f t="shared" si="17"/>
        <v>22879.566666666669</v>
      </c>
      <c r="Q12" s="8">
        <f t="shared" si="21"/>
        <v>22754.100000000002</v>
      </c>
      <c r="R12" s="8">
        <f t="shared" si="22"/>
        <v>23005.033333333336</v>
      </c>
      <c r="S12" s="8">
        <f t="shared" si="23"/>
        <v>125.46666666666715</v>
      </c>
      <c r="T12" s="8">
        <f t="shared" si="24"/>
        <v>23130.500000000004</v>
      </c>
      <c r="U12" s="8">
        <f t="shared" si="18"/>
        <v>1544303.2900000107</v>
      </c>
      <c r="V12" s="8">
        <f t="shared" si="19"/>
        <v>5.372560039774342</v>
      </c>
      <c r="W12" s="6">
        <f t="shared" si="25"/>
        <v>23147.275000000001</v>
      </c>
      <c r="X12" s="6">
        <f t="shared" si="26"/>
        <v>19875.431250000001</v>
      </c>
      <c r="Y12" s="6">
        <f t="shared" si="27"/>
        <v>26419.118750000001</v>
      </c>
      <c r="Z12" s="6">
        <f t="shared" si="28"/>
        <v>2181.2291666666665</v>
      </c>
      <c r="AA12" s="6">
        <f t="shared" si="29"/>
        <v>28600.347916666669</v>
      </c>
      <c r="AB12" s="6">
        <f t="shared" si="30"/>
        <v>45058299.533546053</v>
      </c>
      <c r="AC12" s="6">
        <f t="shared" si="31"/>
        <v>23.470161748469415</v>
      </c>
      <c r="AD12" s="6">
        <f t="shared" si="32"/>
        <v>21635.840000000004</v>
      </c>
      <c r="AE12" s="6">
        <f t="shared" si="33"/>
        <v>17010.028000000002</v>
      </c>
      <c r="AF12" s="6">
        <f t="shared" si="34"/>
        <v>26261.652000000006</v>
      </c>
      <c r="AG12" s="6">
        <f t="shared" si="35"/>
        <v>2312.9060000000009</v>
      </c>
      <c r="AH12" s="6">
        <f t="shared" si="36"/>
        <v>28574.558000000005</v>
      </c>
      <c r="AI12" s="6">
        <f t="shared" si="37"/>
        <v>44712732.550564073</v>
      </c>
      <c r="AJ12" s="6">
        <f t="shared" si="38"/>
        <v>23.401089878625609</v>
      </c>
      <c r="AK12" s="6">
        <f t="shared" si="39"/>
        <v>19970.400000000005</v>
      </c>
      <c r="AL12" s="6">
        <f t="shared" si="40"/>
        <v>15085.048611111111</v>
      </c>
      <c r="AM12" s="6">
        <f t="shared" si="41"/>
        <v>24855.751388888901</v>
      </c>
      <c r="AN12" s="6">
        <f t="shared" si="42"/>
        <v>1954.1405555555575</v>
      </c>
      <c r="AO12" s="6">
        <f t="shared" si="43"/>
        <v>26809.891944444458</v>
      </c>
      <c r="AP12" s="6">
        <f t="shared" si="44"/>
        <v>24226989.109565035</v>
      </c>
      <c r="AQ12" s="6">
        <f t="shared" si="45"/>
        <v>18.359238279080099</v>
      </c>
      <c r="AR12" s="6">
        <f t="shared" si="46"/>
        <v>18667.857142857141</v>
      </c>
      <c r="AS12" s="6">
        <f t="shared" si="47"/>
        <v>13913.282482993196</v>
      </c>
      <c r="AT12" s="6">
        <f t="shared" si="48"/>
        <v>23422.431802721087</v>
      </c>
      <c r="AU12" s="6">
        <f t="shared" si="49"/>
        <v>1584.8582199546483</v>
      </c>
      <c r="AV12" s="6">
        <f t="shared" si="50"/>
        <v>25007.290022675734</v>
      </c>
      <c r="AW12" s="6">
        <f t="shared" si="51"/>
        <v>9731218.0015734546</v>
      </c>
      <c r="AX12" s="6">
        <f t="shared" si="52"/>
        <v>12.474322566927846</v>
      </c>
      <c r="AY12" s="6">
        <f t="shared" si="0"/>
        <v>22402.841134203576</v>
      </c>
      <c r="AZ12" s="6">
        <f t="shared" si="1"/>
        <v>598.35916093651952</v>
      </c>
      <c r="BA12" s="6">
        <f t="shared" si="2"/>
        <v>23604.603780678583</v>
      </c>
      <c r="BB12" s="6">
        <f t="shared" si="3"/>
        <v>2947415.2213522769</v>
      </c>
      <c r="BC12" s="6">
        <f t="shared" si="4"/>
        <v>7.2731734734046398</v>
      </c>
      <c r="BD12" s="3"/>
      <c r="BE12" s="3"/>
      <c r="BF12" s="3"/>
    </row>
    <row r="13" spans="1:58" ht="15.6" x14ac:dyDescent="0.3">
      <c r="A13" s="6">
        <v>1985</v>
      </c>
      <c r="B13" s="7">
        <v>18586.7</v>
      </c>
      <c r="C13" s="7">
        <f t="shared" si="5"/>
        <v>22629.699999999997</v>
      </c>
      <c r="D13" s="7">
        <f t="shared" si="6"/>
        <v>16345848.99999997</v>
      </c>
      <c r="E13" s="7">
        <f t="shared" si="7"/>
        <v>21.752113070098492</v>
      </c>
      <c r="F13" s="8">
        <f t="shared" si="8"/>
        <v>22655.729424616591</v>
      </c>
      <c r="G13" s="7">
        <f t="shared" si="9"/>
        <v>16557000.458395621</v>
      </c>
      <c r="H13" s="7">
        <f t="shared" si="10"/>
        <v>21.892156351673993</v>
      </c>
      <c r="I13" s="8">
        <f t="shared" si="20"/>
        <v>21516.85</v>
      </c>
      <c r="J13" s="7">
        <f t="shared" si="11"/>
        <v>21626.974999999999</v>
      </c>
      <c r="K13" s="7">
        <f t="shared" si="12"/>
        <v>21406.724999999999</v>
      </c>
      <c r="L13" s="7">
        <f t="shared" si="13"/>
        <v>-220.25</v>
      </c>
      <c r="M13" s="7">
        <f t="shared" si="14"/>
        <v>21186.474999999999</v>
      </c>
      <c r="N13" s="7">
        <f t="shared" si="15"/>
        <v>6758830.050624989</v>
      </c>
      <c r="O13" s="7">
        <f t="shared" si="16"/>
        <v>12.270918121112635</v>
      </c>
      <c r="P13" s="8">
        <f t="shared" si="17"/>
        <v>21787.333333333332</v>
      </c>
      <c r="Q13" s="8">
        <f t="shared" si="21"/>
        <v>22827.100000000002</v>
      </c>
      <c r="R13" s="8">
        <f t="shared" si="22"/>
        <v>20747.566666666662</v>
      </c>
      <c r="S13" s="8">
        <f t="shared" si="23"/>
        <v>-1039.7666666666701</v>
      </c>
      <c r="T13" s="8">
        <f t="shared" si="24"/>
        <v>19707.799999999992</v>
      </c>
      <c r="U13" s="8">
        <f t="shared" si="18"/>
        <v>1256865.2099999804</v>
      </c>
      <c r="V13" s="8">
        <f t="shared" si="19"/>
        <v>5.688610600878798</v>
      </c>
      <c r="W13" s="6">
        <f t="shared" si="25"/>
        <v>22631.625000000004</v>
      </c>
      <c r="X13" s="6">
        <f t="shared" si="26"/>
        <v>21656.068750000002</v>
      </c>
      <c r="Y13" s="6">
        <f t="shared" si="27"/>
        <v>23607.181250000005</v>
      </c>
      <c r="Z13" s="6">
        <f t="shared" si="28"/>
        <v>650.3708333333343</v>
      </c>
      <c r="AA13" s="6">
        <f t="shared" si="29"/>
        <v>24257.552083333339</v>
      </c>
      <c r="AB13" s="6">
        <f t="shared" si="30"/>
        <v>32158563.351046067</v>
      </c>
      <c r="AC13" s="6">
        <f t="shared" si="31"/>
        <v>23.377676625621334</v>
      </c>
      <c r="AD13" s="6">
        <f t="shared" si="32"/>
        <v>22895.38</v>
      </c>
      <c r="AE13" s="6">
        <f t="shared" si="33"/>
        <v>19266.344000000001</v>
      </c>
      <c r="AF13" s="6">
        <f t="shared" si="34"/>
        <v>26524.416000000001</v>
      </c>
      <c r="AG13" s="6">
        <f t="shared" si="35"/>
        <v>1814.518</v>
      </c>
      <c r="AH13" s="6">
        <f t="shared" si="36"/>
        <v>28338.934000000001</v>
      </c>
      <c r="AI13" s="6">
        <f t="shared" si="37"/>
        <v>95106067.990756005</v>
      </c>
      <c r="AJ13" s="6">
        <f t="shared" si="38"/>
        <v>34.412847004054562</v>
      </c>
      <c r="AK13" s="6">
        <f t="shared" si="39"/>
        <v>21677.833333333336</v>
      </c>
      <c r="AL13" s="6">
        <f t="shared" si="40"/>
        <v>16928.066666666669</v>
      </c>
      <c r="AM13" s="6">
        <f t="shared" si="41"/>
        <v>26427.600000000002</v>
      </c>
      <c r="AN13" s="6">
        <f t="shared" si="42"/>
        <v>1899.9066666666668</v>
      </c>
      <c r="AO13" s="6">
        <f t="shared" si="43"/>
        <v>28327.506666666668</v>
      </c>
      <c r="AP13" s="6">
        <f t="shared" si="44"/>
        <v>94883314.517377794</v>
      </c>
      <c r="AQ13" s="6">
        <f t="shared" si="45"/>
        <v>34.386389106842209</v>
      </c>
      <c r="AR13" s="6">
        <f t="shared" si="46"/>
        <v>20244.314285714288</v>
      </c>
      <c r="AS13" s="6">
        <f t="shared" si="47"/>
        <v>15336.960714285715</v>
      </c>
      <c r="AT13" s="6">
        <f t="shared" si="48"/>
        <v>25151.667857142864</v>
      </c>
      <c r="AU13" s="6">
        <f t="shared" si="49"/>
        <v>1635.7845238095244</v>
      </c>
      <c r="AV13" s="6">
        <f t="shared" si="50"/>
        <v>26787.452380952389</v>
      </c>
      <c r="AW13" s="6">
        <f t="shared" si="51"/>
        <v>67252339.613696262</v>
      </c>
      <c r="AX13" s="6">
        <f t="shared" si="52"/>
        <v>30.614155703674356</v>
      </c>
      <c r="AY13" s="6">
        <f t="shared" si="0"/>
        <v>19911.05008854203</v>
      </c>
      <c r="AZ13" s="6">
        <f t="shared" si="1"/>
        <v>-328.68590104290024</v>
      </c>
      <c r="BA13" s="6">
        <f t="shared" si="2"/>
        <v>23001.200295140097</v>
      </c>
      <c r="BB13" s="6">
        <f t="shared" si="3"/>
        <v>19487812.855792001</v>
      </c>
      <c r="BC13" s="6">
        <f t="shared" si="4"/>
        <v>19.192477951130368</v>
      </c>
      <c r="BD13" s="3"/>
      <c r="BE13" s="3"/>
      <c r="BF13" s="3"/>
    </row>
    <row r="14" spans="1:58" ht="15.6" x14ac:dyDescent="0.3">
      <c r="A14" s="6">
        <v>1986</v>
      </c>
      <c r="B14" s="7">
        <v>14805</v>
      </c>
      <c r="C14" s="7">
        <f t="shared" si="5"/>
        <v>15285.600000000002</v>
      </c>
      <c r="D14" s="7">
        <f t="shared" si="6"/>
        <v>230976.36000000211</v>
      </c>
      <c r="E14" s="7">
        <f t="shared" si="7"/>
        <v>3.2462006079027503</v>
      </c>
      <c r="F14" s="8">
        <f t="shared" si="8"/>
        <v>15783.469187858078</v>
      </c>
      <c r="G14" s="7">
        <f t="shared" si="9"/>
        <v>957401.95158764662</v>
      </c>
      <c r="H14" s="7">
        <f t="shared" si="10"/>
        <v>6.6090455106928596</v>
      </c>
      <c r="I14" s="8">
        <f t="shared" si="20"/>
        <v>20237.25</v>
      </c>
      <c r="J14" s="7">
        <f t="shared" si="11"/>
        <v>20877.05</v>
      </c>
      <c r="K14" s="7">
        <f t="shared" si="12"/>
        <v>19597.45</v>
      </c>
      <c r="L14" s="7">
        <f t="shared" si="13"/>
        <v>-1279.5999999999985</v>
      </c>
      <c r="M14" s="7">
        <f t="shared" si="14"/>
        <v>18317.850000000002</v>
      </c>
      <c r="N14" s="7">
        <f t="shared" si="15"/>
        <v>12340115.122500015</v>
      </c>
      <c r="O14" s="7">
        <f t="shared" si="16"/>
        <v>19.177196013724327</v>
      </c>
      <c r="P14" s="8">
        <f t="shared" si="17"/>
        <v>20540.133333333331</v>
      </c>
      <c r="Q14" s="8">
        <f t="shared" si="21"/>
        <v>21735.677777777779</v>
      </c>
      <c r="R14" s="8">
        <f t="shared" si="22"/>
        <v>19344.588888888884</v>
      </c>
      <c r="S14" s="8">
        <f t="shared" si="23"/>
        <v>-1195.5444444444474</v>
      </c>
      <c r="T14" s="8">
        <f t="shared" si="24"/>
        <v>18149.044444444437</v>
      </c>
      <c r="U14" s="8">
        <f t="shared" si="18"/>
        <v>11182633.2464197</v>
      </c>
      <c r="V14" s="8">
        <f t="shared" si="19"/>
        <v>18.42545735496325</v>
      </c>
      <c r="W14" s="6">
        <f t="shared" si="25"/>
        <v>20987.174999999999</v>
      </c>
      <c r="X14" s="6">
        <f t="shared" si="26"/>
        <v>22131.100000000002</v>
      </c>
      <c r="Y14" s="6">
        <f t="shared" si="27"/>
        <v>19843.249999999996</v>
      </c>
      <c r="Z14" s="6">
        <f t="shared" si="28"/>
        <v>-762.61666666666861</v>
      </c>
      <c r="AA14" s="6">
        <f t="shared" si="29"/>
        <v>19080.633333333328</v>
      </c>
      <c r="AB14" s="6">
        <f t="shared" si="30"/>
        <v>18281040.401111063</v>
      </c>
      <c r="AC14" s="6">
        <f t="shared" si="31"/>
        <v>22.408235925082828</v>
      </c>
      <c r="AD14" s="6">
        <f t="shared" si="32"/>
        <v>21822.640000000003</v>
      </c>
      <c r="AE14" s="6">
        <f t="shared" si="33"/>
        <v>20705.864000000001</v>
      </c>
      <c r="AF14" s="6">
        <f t="shared" si="34"/>
        <v>22939.416000000005</v>
      </c>
      <c r="AG14" s="6">
        <f t="shared" si="35"/>
        <v>558.38800000000083</v>
      </c>
      <c r="AH14" s="6">
        <f t="shared" si="36"/>
        <v>23497.804000000004</v>
      </c>
      <c r="AI14" s="6">
        <f t="shared" si="37"/>
        <v>75564841.38241607</v>
      </c>
      <c r="AJ14" s="6">
        <f t="shared" si="38"/>
        <v>36.994112300877148</v>
      </c>
      <c r="AK14" s="6">
        <f t="shared" si="39"/>
        <v>22177.266666666666</v>
      </c>
      <c r="AL14" s="6">
        <f t="shared" si="40"/>
        <v>18688.644444444446</v>
      </c>
      <c r="AM14" s="6">
        <f t="shared" si="41"/>
        <v>25665.888888888887</v>
      </c>
      <c r="AN14" s="6">
        <f t="shared" si="42"/>
        <v>1395.4488888888882</v>
      </c>
      <c r="AO14" s="6">
        <f t="shared" si="43"/>
        <v>27061.337777777775</v>
      </c>
      <c r="AP14" s="6">
        <f t="shared" si="44"/>
        <v>150217815.72298265</v>
      </c>
      <c r="AQ14" s="6">
        <f t="shared" si="45"/>
        <v>45.290953013573606</v>
      </c>
      <c r="AR14" s="6">
        <f t="shared" si="46"/>
        <v>21236.242857142857</v>
      </c>
      <c r="AS14" s="6">
        <f t="shared" si="47"/>
        <v>16853.606122448979</v>
      </c>
      <c r="AT14" s="6">
        <f t="shared" si="48"/>
        <v>25618.879591836736</v>
      </c>
      <c r="AU14" s="6">
        <f t="shared" si="49"/>
        <v>1460.8789115646262</v>
      </c>
      <c r="AV14" s="6">
        <f t="shared" si="50"/>
        <v>27079.758503401361</v>
      </c>
      <c r="AW14" s="6">
        <f t="shared" si="51"/>
        <v>150669696.31682402</v>
      </c>
      <c r="AX14" s="6">
        <f t="shared" si="52"/>
        <v>45.328168276905373</v>
      </c>
      <c r="AY14" s="6">
        <f t="shared" si="0"/>
        <v>16238.20925624974</v>
      </c>
      <c r="AZ14" s="6">
        <f t="shared" si="1"/>
        <v>-1331.932380417717</v>
      </c>
      <c r="BA14" s="6">
        <f t="shared" si="2"/>
        <v>19582.36418749913</v>
      </c>
      <c r="BB14" s="6">
        <f t="shared" si="3"/>
        <v>22823208.579999223</v>
      </c>
      <c r="BC14" s="6">
        <f t="shared" si="4"/>
        <v>24.396258499517</v>
      </c>
      <c r="BD14" s="3"/>
      <c r="BE14" s="3"/>
      <c r="BF14" s="3"/>
    </row>
    <row r="15" spans="1:58" ht="15.6" x14ac:dyDescent="0.3">
      <c r="A15" s="6">
        <v>1987</v>
      </c>
      <c r="B15" s="7">
        <v>17135.599999999999</v>
      </c>
      <c r="C15" s="7">
        <f t="shared" si="5"/>
        <v>11023.3</v>
      </c>
      <c r="D15" s="7">
        <f t="shared" si="6"/>
        <v>37360211.289999992</v>
      </c>
      <c r="E15" s="7">
        <f t="shared" si="7"/>
        <v>35.670183711104364</v>
      </c>
      <c r="F15" s="8">
        <f t="shared" si="8"/>
        <v>11792.734858796881</v>
      </c>
      <c r="G15" s="7">
        <f t="shared" si="9"/>
        <v>28546207.917083412</v>
      </c>
      <c r="H15" s="7">
        <f t="shared" si="10"/>
        <v>31.179912820112037</v>
      </c>
      <c r="I15" s="8">
        <f t="shared" si="20"/>
        <v>16695.849999999999</v>
      </c>
      <c r="J15" s="7">
        <f t="shared" si="11"/>
        <v>18466.55</v>
      </c>
      <c r="K15" s="7">
        <f t="shared" si="12"/>
        <v>14925.149999999998</v>
      </c>
      <c r="L15" s="7">
        <f t="shared" si="13"/>
        <v>-3541.4000000000015</v>
      </c>
      <c r="M15" s="7">
        <f t="shared" si="14"/>
        <v>11383.749999999996</v>
      </c>
      <c r="N15" s="7">
        <f t="shared" si="15"/>
        <v>33083778.422500025</v>
      </c>
      <c r="O15" s="7">
        <f t="shared" si="16"/>
        <v>50.526847479960502</v>
      </c>
      <c r="P15" s="8">
        <f t="shared" si="17"/>
        <v>18426.5</v>
      </c>
      <c r="Q15" s="8">
        <f t="shared" si="21"/>
        <v>20251.322222222221</v>
      </c>
      <c r="R15" s="8">
        <f t="shared" si="22"/>
        <v>16601.677777777779</v>
      </c>
      <c r="S15" s="8">
        <f t="shared" si="23"/>
        <v>-1824.8222222222212</v>
      </c>
      <c r="T15" s="8">
        <f t="shared" si="24"/>
        <v>14776.855555555558</v>
      </c>
      <c r="U15" s="8">
        <f t="shared" si="18"/>
        <v>5563675.3541975142</v>
      </c>
      <c r="V15" s="8">
        <f t="shared" si="19"/>
        <v>15.96242472274583</v>
      </c>
      <c r="W15" s="6">
        <f t="shared" si="25"/>
        <v>19106.349999999999</v>
      </c>
      <c r="X15" s="6">
        <f t="shared" si="26"/>
        <v>21468.106250000004</v>
      </c>
      <c r="Y15" s="6">
        <f t="shared" si="27"/>
        <v>16744.593749999993</v>
      </c>
      <c r="Z15" s="6">
        <f t="shared" si="28"/>
        <v>-1574.5041666666705</v>
      </c>
      <c r="AA15" s="6">
        <f t="shared" si="29"/>
        <v>15170.089583333322</v>
      </c>
      <c r="AB15" s="6">
        <f t="shared" si="30"/>
        <v>3863231.198025214</v>
      </c>
      <c r="AC15" s="6">
        <f t="shared" si="31"/>
        <v>12.956485232797126</v>
      </c>
      <c r="AD15" s="6">
        <f t="shared" si="32"/>
        <v>19750.739999999998</v>
      </c>
      <c r="AE15" s="6">
        <f t="shared" si="33"/>
        <v>21167.98</v>
      </c>
      <c r="AF15" s="6">
        <f t="shared" si="34"/>
        <v>18333.499999999996</v>
      </c>
      <c r="AG15" s="6">
        <f t="shared" si="35"/>
        <v>-708.6200000000008</v>
      </c>
      <c r="AH15" s="6">
        <f t="shared" si="36"/>
        <v>17624.879999999997</v>
      </c>
      <c r="AI15" s="6">
        <f t="shared" si="37"/>
        <v>239394.91839999886</v>
      </c>
      <c r="AJ15" s="6">
        <f t="shared" si="38"/>
        <v>2.7760756385291638</v>
      </c>
      <c r="AK15" s="6">
        <f t="shared" si="39"/>
        <v>20653.033333333336</v>
      </c>
      <c r="AL15" s="6">
        <f t="shared" si="40"/>
        <v>19852.500000000004</v>
      </c>
      <c r="AM15" s="6">
        <f t="shared" si="41"/>
        <v>21453.566666666669</v>
      </c>
      <c r="AN15" s="6">
        <f t="shared" si="42"/>
        <v>320.21333333333314</v>
      </c>
      <c r="AO15" s="6">
        <f t="shared" si="43"/>
        <v>21773.780000000002</v>
      </c>
      <c r="AP15" s="6">
        <f t="shared" si="44"/>
        <v>21512713.712400038</v>
      </c>
      <c r="AQ15" s="6">
        <f t="shared" si="45"/>
        <v>21.301675685158955</v>
      </c>
      <c r="AR15" s="6">
        <f t="shared" si="46"/>
        <v>21124.085714285717</v>
      </c>
      <c r="AS15" s="6">
        <f t="shared" si="47"/>
        <v>18212.218367346941</v>
      </c>
      <c r="AT15" s="6">
        <f t="shared" si="48"/>
        <v>24035.953061224493</v>
      </c>
      <c r="AU15" s="6">
        <f t="shared" si="49"/>
        <v>970.62244897959192</v>
      </c>
      <c r="AV15" s="6">
        <f t="shared" si="50"/>
        <v>25006.575510204086</v>
      </c>
      <c r="AW15" s="6">
        <f t="shared" si="51"/>
        <v>61952255.482232489</v>
      </c>
      <c r="AX15" s="6">
        <f t="shared" si="52"/>
        <v>31.475623309526281</v>
      </c>
      <c r="AY15" s="6">
        <f t="shared" si="0"/>
        <v>16466.803062749605</v>
      </c>
      <c r="AZ15" s="6">
        <f t="shared" si="1"/>
        <v>-863.77452434244253</v>
      </c>
      <c r="BA15" s="6">
        <f t="shared" si="2"/>
        <v>14906.276875832024</v>
      </c>
      <c r="BB15" s="6">
        <f t="shared" si="3"/>
        <v>4969881.5919500608</v>
      </c>
      <c r="BC15" s="6">
        <f t="shared" si="4"/>
        <v>14.955599863990457</v>
      </c>
      <c r="BD15" s="3"/>
      <c r="BE15" s="3"/>
      <c r="BF15" s="3"/>
    </row>
    <row r="16" spans="1:58" ht="15.6" x14ac:dyDescent="0.3">
      <c r="A16" s="6">
        <v>1988</v>
      </c>
      <c r="B16" s="7">
        <v>19218.5</v>
      </c>
      <c r="C16" s="7">
        <f t="shared" si="5"/>
        <v>19466.199999999997</v>
      </c>
      <c r="D16" s="7">
        <f t="shared" si="6"/>
        <v>61355.28999999856</v>
      </c>
      <c r="E16" s="7">
        <f t="shared" si="7"/>
        <v>1.2888622941436485</v>
      </c>
      <c r="F16" s="8">
        <f t="shared" si="8"/>
        <v>19833.082563998647</v>
      </c>
      <c r="G16" s="7">
        <f t="shared" si="9"/>
        <v>377711.72797115095</v>
      </c>
      <c r="H16" s="7">
        <f t="shared" si="10"/>
        <v>3.1978695735809088</v>
      </c>
      <c r="I16" s="8">
        <f t="shared" si="20"/>
        <v>15970.3</v>
      </c>
      <c r="J16" s="7">
        <f t="shared" si="11"/>
        <v>16333.074999999999</v>
      </c>
      <c r="K16" s="7">
        <f t="shared" si="12"/>
        <v>15607.525</v>
      </c>
      <c r="L16" s="7">
        <f t="shared" si="13"/>
        <v>-725.54999999999927</v>
      </c>
      <c r="M16" s="7">
        <f t="shared" si="14"/>
        <v>14881.975</v>
      </c>
      <c r="N16" s="7">
        <f t="shared" si="15"/>
        <v>18805449.075624999</v>
      </c>
      <c r="O16" s="7">
        <f t="shared" si="16"/>
        <v>29.13944553730267</v>
      </c>
      <c r="P16" s="8">
        <f t="shared" si="17"/>
        <v>16842.433333333331</v>
      </c>
      <c r="Q16" s="8">
        <f t="shared" si="21"/>
        <v>18603.022222222222</v>
      </c>
      <c r="R16" s="8">
        <f t="shared" si="22"/>
        <v>15081.844444444439</v>
      </c>
      <c r="S16" s="8">
        <f t="shared" si="23"/>
        <v>-1760.5888888888912</v>
      </c>
      <c r="T16" s="8">
        <f t="shared" si="24"/>
        <v>13321.255555555548</v>
      </c>
      <c r="U16" s="8">
        <f t="shared" si="18"/>
        <v>34777492.037530951</v>
      </c>
      <c r="V16" s="8">
        <f t="shared" si="19"/>
        <v>44.269434062354897</v>
      </c>
      <c r="W16" s="6">
        <f t="shared" si="25"/>
        <v>18103.775000000001</v>
      </c>
      <c r="X16" s="6">
        <f t="shared" si="26"/>
        <v>20207.231250000001</v>
      </c>
      <c r="Y16" s="6">
        <f t="shared" si="27"/>
        <v>16000.318750000002</v>
      </c>
      <c r="Z16" s="6">
        <f t="shared" si="28"/>
        <v>-1402.3041666666661</v>
      </c>
      <c r="AA16" s="6">
        <f t="shared" si="29"/>
        <v>14598.014583333335</v>
      </c>
      <c r="AB16" s="6">
        <f t="shared" si="30"/>
        <v>21348885.48562932</v>
      </c>
      <c r="AC16" s="6">
        <f t="shared" si="31"/>
        <v>31.651464589862162</v>
      </c>
      <c r="AD16" s="6">
        <f t="shared" si="32"/>
        <v>18712.2</v>
      </c>
      <c r="AE16" s="6">
        <f t="shared" si="33"/>
        <v>20963.36</v>
      </c>
      <c r="AF16" s="6">
        <f t="shared" si="34"/>
        <v>16461.04</v>
      </c>
      <c r="AG16" s="6">
        <f t="shared" si="35"/>
        <v>-1125.58</v>
      </c>
      <c r="AH16" s="6">
        <f t="shared" si="36"/>
        <v>15335.460000000001</v>
      </c>
      <c r="AI16" s="6">
        <f t="shared" si="37"/>
        <v>15077999.641599992</v>
      </c>
      <c r="AJ16" s="6">
        <f t="shared" si="38"/>
        <v>25.320662047307348</v>
      </c>
      <c r="AK16" s="6">
        <f t="shared" si="39"/>
        <v>19314.883333333331</v>
      </c>
      <c r="AL16" s="6">
        <f t="shared" si="40"/>
        <v>20341.37777777778</v>
      </c>
      <c r="AM16" s="6">
        <f t="shared" si="41"/>
        <v>18288.388888888883</v>
      </c>
      <c r="AN16" s="6">
        <f t="shared" si="42"/>
        <v>-410.5977777777793</v>
      </c>
      <c r="AO16" s="6">
        <f t="shared" si="43"/>
        <v>17877.791111111103</v>
      </c>
      <c r="AP16" s="6">
        <f t="shared" si="44"/>
        <v>1797500.3247457021</v>
      </c>
      <c r="AQ16" s="6">
        <f t="shared" si="45"/>
        <v>7.4992983224624581</v>
      </c>
      <c r="AR16" s="6">
        <f t="shared" si="46"/>
        <v>20150.54285714286</v>
      </c>
      <c r="AS16" s="6">
        <f t="shared" si="47"/>
        <v>19138.024489795916</v>
      </c>
      <c r="AT16" s="6">
        <f t="shared" si="48"/>
        <v>21163.061224489804</v>
      </c>
      <c r="AU16" s="6">
        <f t="shared" si="49"/>
        <v>337.50612244898122</v>
      </c>
      <c r="AV16" s="6">
        <f t="shared" si="50"/>
        <v>21500.567346938784</v>
      </c>
      <c r="AW16" s="6">
        <f t="shared" si="51"/>
        <v>5207831.3759642197</v>
      </c>
      <c r="AX16" s="6">
        <f t="shared" si="52"/>
        <v>10.613986645630078</v>
      </c>
      <c r="AY16" s="6">
        <f t="shared" si="0"/>
        <v>18133.858561522149</v>
      </c>
      <c r="AZ16" s="6">
        <f t="shared" si="1"/>
        <v>-104.52551740794644</v>
      </c>
      <c r="BA16" s="6">
        <f t="shared" si="2"/>
        <v>15603.028538407161</v>
      </c>
      <c r="BB16" s="6">
        <f t="shared" si="3"/>
        <v>13071633.889592258</v>
      </c>
      <c r="BC16" s="6">
        <f t="shared" si="4"/>
        <v>23.171600645946938</v>
      </c>
      <c r="BD16" s="3"/>
      <c r="BE16" s="3"/>
      <c r="BF16" s="3"/>
    </row>
    <row r="17" spans="1:58" ht="15.6" x14ac:dyDescent="0.3">
      <c r="A17" s="6">
        <v>1989</v>
      </c>
      <c r="B17" s="7">
        <v>22158.9</v>
      </c>
      <c r="C17" s="7">
        <f t="shared" si="5"/>
        <v>21301.4</v>
      </c>
      <c r="D17" s="7">
        <f t="shared" si="6"/>
        <v>735306.25</v>
      </c>
      <c r="E17" s="7">
        <f t="shared" si="7"/>
        <v>3.8697769293602113</v>
      </c>
      <c r="F17" s="8">
        <f t="shared" si="8"/>
        <v>21554.584738789421</v>
      </c>
      <c r="G17" s="7">
        <f t="shared" si="9"/>
        <v>365196.93493201217</v>
      </c>
      <c r="H17" s="7">
        <f t="shared" si="10"/>
        <v>2.7271898027906643</v>
      </c>
      <c r="I17" s="8">
        <f t="shared" si="20"/>
        <v>18177.05</v>
      </c>
      <c r="J17" s="7">
        <f t="shared" si="11"/>
        <v>17073.674999999999</v>
      </c>
      <c r="K17" s="7">
        <f t="shared" si="12"/>
        <v>19280.424999999999</v>
      </c>
      <c r="L17" s="7">
        <f t="shared" si="13"/>
        <v>2206.75</v>
      </c>
      <c r="M17" s="7">
        <f t="shared" si="14"/>
        <v>21487.174999999999</v>
      </c>
      <c r="N17" s="7">
        <f t="shared" si="15"/>
        <v>451214.47562500293</v>
      </c>
      <c r="O17" s="7">
        <f t="shared" si="16"/>
        <v>3.1261671206196358</v>
      </c>
      <c r="P17" s="8">
        <f t="shared" si="17"/>
        <v>17053.033333333333</v>
      </c>
      <c r="Q17" s="8">
        <f t="shared" si="21"/>
        <v>17440.655555555557</v>
      </c>
      <c r="R17" s="8">
        <f t="shared" si="22"/>
        <v>16665.411111111109</v>
      </c>
      <c r="S17" s="8">
        <f t="shared" si="23"/>
        <v>-387.62222222222408</v>
      </c>
      <c r="T17" s="8">
        <f t="shared" si="24"/>
        <v>16277.788888888885</v>
      </c>
      <c r="U17" s="8">
        <f t="shared" si="18"/>
        <v>34587467.901234634</v>
      </c>
      <c r="V17" s="8">
        <f t="shared" si="19"/>
        <v>36.129668170875014</v>
      </c>
      <c r="W17" s="6">
        <f t="shared" si="25"/>
        <v>17436.449999999997</v>
      </c>
      <c r="X17" s="6">
        <f t="shared" si="26"/>
        <v>18908.4375</v>
      </c>
      <c r="Y17" s="6">
        <f t="shared" si="27"/>
        <v>15964.462499999994</v>
      </c>
      <c r="Z17" s="6">
        <f t="shared" si="28"/>
        <v>-981.32500000000186</v>
      </c>
      <c r="AA17" s="6">
        <f t="shared" si="29"/>
        <v>14983.137499999992</v>
      </c>
      <c r="AB17" s="6">
        <f t="shared" si="30"/>
        <v>51491567.456406392</v>
      </c>
      <c r="AC17" s="6">
        <f t="shared" si="31"/>
        <v>47.892255543940735</v>
      </c>
      <c r="AD17" s="6">
        <f t="shared" si="32"/>
        <v>18326.72</v>
      </c>
      <c r="AE17" s="6">
        <f t="shared" si="33"/>
        <v>20301.536</v>
      </c>
      <c r="AF17" s="6">
        <f t="shared" si="34"/>
        <v>16351.904000000002</v>
      </c>
      <c r="AG17" s="6">
        <f t="shared" si="35"/>
        <v>-987.40799999999945</v>
      </c>
      <c r="AH17" s="6">
        <f t="shared" si="36"/>
        <v>15364.496000000003</v>
      </c>
      <c r="AI17" s="6">
        <f t="shared" si="37"/>
        <v>46163925.715215981</v>
      </c>
      <c r="AJ17" s="6">
        <f t="shared" si="38"/>
        <v>44.221457052675191</v>
      </c>
      <c r="AK17" s="6">
        <f t="shared" si="39"/>
        <v>18796.583333333332</v>
      </c>
      <c r="AL17" s="6">
        <f t="shared" si="40"/>
        <v>20431.666666666668</v>
      </c>
      <c r="AM17" s="6">
        <f t="shared" si="41"/>
        <v>17161.499999999996</v>
      </c>
      <c r="AN17" s="6">
        <f t="shared" si="42"/>
        <v>-654.03333333333433</v>
      </c>
      <c r="AO17" s="6">
        <f t="shared" si="43"/>
        <v>16507.466666666664</v>
      </c>
      <c r="AP17" s="6">
        <f t="shared" si="44"/>
        <v>31938698.721111163</v>
      </c>
      <c r="AQ17" s="6">
        <f t="shared" si="45"/>
        <v>34.235618629145634</v>
      </c>
      <c r="AR17" s="6">
        <f t="shared" si="46"/>
        <v>19301.114285714284</v>
      </c>
      <c r="AS17" s="6">
        <f t="shared" si="47"/>
        <v>19707.899999999998</v>
      </c>
      <c r="AT17" s="6">
        <f t="shared" si="48"/>
        <v>18894.32857142857</v>
      </c>
      <c r="AU17" s="6">
        <f t="shared" si="49"/>
        <v>-135.5952380952379</v>
      </c>
      <c r="AV17" s="6">
        <f t="shared" si="50"/>
        <v>18758.733333333334</v>
      </c>
      <c r="AW17" s="6">
        <f t="shared" si="51"/>
        <v>11561133.361111119</v>
      </c>
      <c r="AX17" s="6">
        <f t="shared" si="52"/>
        <v>18.125779636862479</v>
      </c>
      <c r="AY17" s="6">
        <f t="shared" si="0"/>
        <v>20920.029913234262</v>
      </c>
      <c r="AZ17" s="6">
        <f t="shared" si="1"/>
        <v>762.68354332807144</v>
      </c>
      <c r="BA17" s="6">
        <f t="shared" si="2"/>
        <v>18029.333044114202</v>
      </c>
      <c r="BB17" s="6">
        <f t="shared" si="3"/>
        <v>17053323.243143905</v>
      </c>
      <c r="BC17" s="6">
        <f t="shared" si="4"/>
        <v>22.904712813178211</v>
      </c>
      <c r="BD17" s="3"/>
      <c r="BE17" s="3"/>
      <c r="BF17" s="3"/>
    </row>
    <row r="18" spans="1:58" ht="15.6" x14ac:dyDescent="0.3">
      <c r="A18" s="6">
        <v>1990</v>
      </c>
      <c r="B18" s="7">
        <v>25675.3</v>
      </c>
      <c r="C18" s="7">
        <f t="shared" si="5"/>
        <v>25099.300000000003</v>
      </c>
      <c r="D18" s="7">
        <f t="shared" si="6"/>
        <v>331775.99999999581</v>
      </c>
      <c r="E18" s="7">
        <f t="shared" si="7"/>
        <v>2.2434012455550523</v>
      </c>
      <c r="F18" s="8">
        <f t="shared" si="8"/>
        <v>25549.176533548405</v>
      </c>
      <c r="G18" s="7">
        <f t="shared" si="9"/>
        <v>15907.128789766393</v>
      </c>
      <c r="H18" s="7">
        <f t="shared" si="10"/>
        <v>0.49122489883893911</v>
      </c>
      <c r="I18" s="8">
        <f t="shared" si="20"/>
        <v>20688.7</v>
      </c>
      <c r="J18" s="7">
        <f t="shared" si="11"/>
        <v>19432.875</v>
      </c>
      <c r="K18" s="7">
        <f t="shared" si="12"/>
        <v>21944.525000000001</v>
      </c>
      <c r="L18" s="7">
        <f t="shared" si="13"/>
        <v>2511.6500000000015</v>
      </c>
      <c r="M18" s="7">
        <f t="shared" si="14"/>
        <v>24456.175000000003</v>
      </c>
      <c r="N18" s="7">
        <f t="shared" si="15"/>
        <v>1486265.7656249912</v>
      </c>
      <c r="O18" s="7">
        <f t="shared" si="16"/>
        <v>4.9849373420005216</v>
      </c>
      <c r="P18" s="8">
        <f t="shared" si="17"/>
        <v>19504.333333333332</v>
      </c>
      <c r="Q18" s="8">
        <f t="shared" si="21"/>
        <v>17799.933333333331</v>
      </c>
      <c r="R18" s="8">
        <f t="shared" si="22"/>
        <v>21208.733333333334</v>
      </c>
      <c r="S18" s="8">
        <f t="shared" si="23"/>
        <v>1704.4000000000015</v>
      </c>
      <c r="T18" s="8">
        <f t="shared" si="24"/>
        <v>22913.133333333335</v>
      </c>
      <c r="U18" s="8">
        <f t="shared" si="18"/>
        <v>7629564.694444431</v>
      </c>
      <c r="V18" s="8">
        <f t="shared" si="19"/>
        <v>12.054949563132631</v>
      </c>
      <c r="W18" s="6">
        <f t="shared" si="25"/>
        <v>18329.5</v>
      </c>
      <c r="X18" s="6">
        <f t="shared" si="26"/>
        <v>18244.018749999999</v>
      </c>
      <c r="Y18" s="6">
        <f t="shared" si="27"/>
        <v>18414.981250000001</v>
      </c>
      <c r="Z18" s="6">
        <f t="shared" si="28"/>
        <v>56.98750000000048</v>
      </c>
      <c r="AA18" s="6">
        <f t="shared" si="29"/>
        <v>18471.96875</v>
      </c>
      <c r="AB18" s="6">
        <f t="shared" si="30"/>
        <v>51887981.097226553</v>
      </c>
      <c r="AC18" s="6">
        <f t="shared" si="31"/>
        <v>38.996012539269806</v>
      </c>
      <c r="AD18" s="6">
        <f t="shared" si="32"/>
        <v>18380.939999999995</v>
      </c>
      <c r="AE18" s="6">
        <f t="shared" si="33"/>
        <v>19398.647999999997</v>
      </c>
      <c r="AF18" s="6">
        <f t="shared" si="34"/>
        <v>17363.231999999993</v>
      </c>
      <c r="AG18" s="6">
        <f t="shared" si="35"/>
        <v>-508.85400000000118</v>
      </c>
      <c r="AH18" s="6">
        <f t="shared" si="36"/>
        <v>16854.37799999999</v>
      </c>
      <c r="AI18" s="6">
        <f t="shared" si="37"/>
        <v>77808664.930084169</v>
      </c>
      <c r="AJ18" s="6">
        <f t="shared" si="38"/>
        <v>52.336087395215749</v>
      </c>
      <c r="AK18" s="6">
        <f t="shared" si="39"/>
        <v>18965.416666666668</v>
      </c>
      <c r="AL18" s="6">
        <f t="shared" si="40"/>
        <v>20264.169444444447</v>
      </c>
      <c r="AM18" s="6">
        <f t="shared" si="41"/>
        <v>17666.663888888888</v>
      </c>
      <c r="AN18" s="6">
        <f t="shared" si="42"/>
        <v>-519.50111111111187</v>
      </c>
      <c r="AO18" s="6">
        <f t="shared" si="43"/>
        <v>17147.162777777776</v>
      </c>
      <c r="AP18" s="6">
        <f t="shared" si="44"/>
        <v>72729124.481052175</v>
      </c>
      <c r="AQ18" s="6">
        <f t="shared" si="45"/>
        <v>49.734975591848006</v>
      </c>
      <c r="AR18" s="6">
        <f t="shared" si="46"/>
        <v>19276.914285714283</v>
      </c>
      <c r="AS18" s="6">
        <f t="shared" si="47"/>
        <v>20000.15306122449</v>
      </c>
      <c r="AT18" s="6">
        <f t="shared" si="48"/>
        <v>18553.675510204077</v>
      </c>
      <c r="AU18" s="6">
        <f t="shared" si="49"/>
        <v>-241.07959183673543</v>
      </c>
      <c r="AV18" s="6">
        <f t="shared" si="50"/>
        <v>18312.59591836734</v>
      </c>
      <c r="AW18" s="6">
        <f t="shared" si="51"/>
        <v>54209411.393690214</v>
      </c>
      <c r="AX18" s="6">
        <f t="shared" si="52"/>
        <v>40.205682004089574</v>
      </c>
      <c r="AY18" s="6">
        <f t="shared" si="0"/>
        <v>24477.524036968702</v>
      </c>
      <c r="AZ18" s="6">
        <f t="shared" si="1"/>
        <v>1601.1267174499817</v>
      </c>
      <c r="BA18" s="6">
        <f t="shared" si="2"/>
        <v>21682.713456562335</v>
      </c>
      <c r="BB18" s="6">
        <f t="shared" si="3"/>
        <v>15940747.306839518</v>
      </c>
      <c r="BC18" s="6">
        <f t="shared" si="4"/>
        <v>18.413684945088352</v>
      </c>
      <c r="BD18" s="3"/>
      <c r="BE18" s="3"/>
      <c r="BF18" s="3"/>
    </row>
    <row r="19" spans="1:58" ht="15.6" x14ac:dyDescent="0.3">
      <c r="A19" s="6">
        <v>1991</v>
      </c>
      <c r="B19" s="9">
        <v>29142.400000000001</v>
      </c>
      <c r="C19" s="7">
        <f t="shared" si="5"/>
        <v>29191.699999999997</v>
      </c>
      <c r="D19" s="7">
        <f t="shared" si="6"/>
        <v>2430.4899999995696</v>
      </c>
      <c r="E19" s="7">
        <f t="shared" si="7"/>
        <v>0.1691693203030486</v>
      </c>
      <c r="F19" s="8">
        <f t="shared" si="8"/>
        <v>29749.718175992486</v>
      </c>
      <c r="G19" s="7">
        <f t="shared" si="9"/>
        <v>368835.36689083849</v>
      </c>
      <c r="H19" s="7">
        <f t="shared" si="10"/>
        <v>2.0839676073092281</v>
      </c>
      <c r="I19" s="8">
        <f t="shared" si="20"/>
        <v>23917.1</v>
      </c>
      <c r="J19" s="7">
        <f t="shared" si="11"/>
        <v>22302.9</v>
      </c>
      <c r="K19" s="7">
        <f t="shared" si="12"/>
        <v>25531.299999999996</v>
      </c>
      <c r="L19" s="7">
        <f t="shared" si="13"/>
        <v>3228.3999999999942</v>
      </c>
      <c r="M19" s="7">
        <f t="shared" si="14"/>
        <v>28759.69999999999</v>
      </c>
      <c r="N19" s="7">
        <f t="shared" si="15"/>
        <v>146459.29000000891</v>
      </c>
      <c r="O19" s="7">
        <f t="shared" si="16"/>
        <v>1.3306814744243221</v>
      </c>
      <c r="P19" s="8">
        <f t="shared" si="17"/>
        <v>22350.899999999998</v>
      </c>
      <c r="Q19" s="8">
        <f t="shared" si="21"/>
        <v>19636.088888888888</v>
      </c>
      <c r="R19" s="8">
        <f t="shared" si="22"/>
        <v>25065.711111111108</v>
      </c>
      <c r="S19" s="8">
        <f t="shared" si="23"/>
        <v>2714.8111111111102</v>
      </c>
      <c r="T19" s="8">
        <f t="shared" si="24"/>
        <v>27780.522222222218</v>
      </c>
      <c r="U19" s="8">
        <f t="shared" si="18"/>
        <v>1854711.0816049529</v>
      </c>
      <c r="V19" s="8">
        <f t="shared" si="19"/>
        <v>4.9022756551652895</v>
      </c>
      <c r="W19" s="6">
        <f t="shared" si="25"/>
        <v>21047.075000000001</v>
      </c>
      <c r="X19" s="6">
        <f t="shared" si="26"/>
        <v>18729.2</v>
      </c>
      <c r="Y19" s="6">
        <f t="shared" si="27"/>
        <v>23364.95</v>
      </c>
      <c r="Z19" s="6">
        <f t="shared" si="28"/>
        <v>1545.25</v>
      </c>
      <c r="AA19" s="6">
        <f t="shared" si="29"/>
        <v>24910.2</v>
      </c>
      <c r="AB19" s="6">
        <f t="shared" si="30"/>
        <v>17911516.840000007</v>
      </c>
      <c r="AC19" s="6">
        <f t="shared" si="31"/>
        <v>16.989827460237176</v>
      </c>
      <c r="AD19" s="6">
        <f t="shared" si="32"/>
        <v>19798.66</v>
      </c>
      <c r="AE19" s="6">
        <f t="shared" si="33"/>
        <v>18993.852000000003</v>
      </c>
      <c r="AF19" s="6">
        <f t="shared" si="34"/>
        <v>20603.467999999997</v>
      </c>
      <c r="AG19" s="6">
        <f t="shared" si="35"/>
        <v>402.40399999999863</v>
      </c>
      <c r="AH19" s="6">
        <f t="shared" si="36"/>
        <v>21005.871999999996</v>
      </c>
      <c r="AI19" s="6">
        <f t="shared" si="37"/>
        <v>66203087.894784093</v>
      </c>
      <c r="AJ19" s="6">
        <f t="shared" si="38"/>
        <v>38.734540513243189</v>
      </c>
      <c r="AK19" s="6">
        <f t="shared" si="39"/>
        <v>19596.666666666664</v>
      </c>
      <c r="AL19" s="6">
        <f t="shared" si="40"/>
        <v>19917.308333333334</v>
      </c>
      <c r="AM19" s="6">
        <f t="shared" si="41"/>
        <v>19276.024999999994</v>
      </c>
      <c r="AN19" s="6">
        <f t="shared" si="42"/>
        <v>-128.25666666666802</v>
      </c>
      <c r="AO19" s="6">
        <f t="shared" si="43"/>
        <v>19147.768333333326</v>
      </c>
      <c r="AP19" s="6">
        <f t="shared" si="44"/>
        <v>99892662.152336285</v>
      </c>
      <c r="AQ19" s="6">
        <f t="shared" si="45"/>
        <v>52.197370955588362</v>
      </c>
      <c r="AR19" s="6">
        <f t="shared" si="46"/>
        <v>19923.971428571425</v>
      </c>
      <c r="AS19" s="6">
        <f t="shared" si="47"/>
        <v>20179.597959183673</v>
      </c>
      <c r="AT19" s="6">
        <f t="shared" si="48"/>
        <v>19668.344897959178</v>
      </c>
      <c r="AU19" s="6">
        <f t="shared" si="49"/>
        <v>-85.208843537415902</v>
      </c>
      <c r="AV19" s="6">
        <f t="shared" si="50"/>
        <v>19583.13605442176</v>
      </c>
      <c r="AW19" s="6">
        <f t="shared" si="51"/>
        <v>91379527.18123208</v>
      </c>
      <c r="AX19" s="6">
        <f t="shared" si="52"/>
        <v>48.813754441642729</v>
      </c>
      <c r="AY19" s="6">
        <f t="shared" si="0"/>
        <v>28223.275226325604</v>
      </c>
      <c r="AZ19" s="6">
        <f t="shared" si="1"/>
        <v>2244.5140590220581</v>
      </c>
      <c r="BA19" s="6">
        <f t="shared" si="2"/>
        <v>26078.650754418682</v>
      </c>
      <c r="BB19" s="6">
        <f t="shared" si="3"/>
        <v>9386559.4398001004</v>
      </c>
      <c r="BC19" s="6">
        <f t="shared" si="4"/>
        <v>11.748112563155543</v>
      </c>
      <c r="BD19" s="3"/>
      <c r="BE19" s="3"/>
      <c r="BF19" s="3"/>
    </row>
    <row r="20" spans="1:58" ht="15.6" x14ac:dyDescent="0.3">
      <c r="A20" s="6">
        <v>1992</v>
      </c>
      <c r="B20" s="7">
        <v>33967</v>
      </c>
      <c r="C20" s="7">
        <f t="shared" si="5"/>
        <v>32609.500000000004</v>
      </c>
      <c r="D20" s="7">
        <f t="shared" si="6"/>
        <v>1842806.2499999902</v>
      </c>
      <c r="E20" s="7">
        <f t="shared" si="7"/>
        <v>3.9965260399799698</v>
      </c>
      <c r="F20" s="8">
        <f t="shared" si="8"/>
        <v>33077.684691512863</v>
      </c>
      <c r="G20" s="7">
        <f t="shared" si="9"/>
        <v>790881.7179095723</v>
      </c>
      <c r="H20" s="7">
        <f t="shared" si="10"/>
        <v>2.6181744295555607</v>
      </c>
      <c r="I20" s="8">
        <f t="shared" si="20"/>
        <v>27408.85</v>
      </c>
      <c r="J20" s="7">
        <f t="shared" si="11"/>
        <v>25662.974999999999</v>
      </c>
      <c r="K20" s="7">
        <f t="shared" si="12"/>
        <v>29154.724999999999</v>
      </c>
      <c r="L20" s="7">
        <f t="shared" si="13"/>
        <v>3491.75</v>
      </c>
      <c r="M20" s="7">
        <f t="shared" si="14"/>
        <v>32646.474999999999</v>
      </c>
      <c r="N20" s="7">
        <f t="shared" si="15"/>
        <v>1743786.2756250037</v>
      </c>
      <c r="O20" s="7">
        <f t="shared" si="16"/>
        <v>4.0449236862479072</v>
      </c>
      <c r="P20" s="8">
        <f t="shared" si="17"/>
        <v>25658.866666666669</v>
      </c>
      <c r="Q20" s="8">
        <f t="shared" si="21"/>
        <v>22504.7</v>
      </c>
      <c r="R20" s="8">
        <f t="shared" si="22"/>
        <v>28813.033333333336</v>
      </c>
      <c r="S20" s="8">
        <f t="shared" si="23"/>
        <v>3154.1666666666679</v>
      </c>
      <c r="T20" s="8">
        <f t="shared" si="24"/>
        <v>31967.200000000004</v>
      </c>
      <c r="U20" s="8">
        <f t="shared" si="18"/>
        <v>3999200.0399999823</v>
      </c>
      <c r="V20" s="8">
        <f t="shared" si="19"/>
        <v>6.2557871818613924</v>
      </c>
      <c r="W20" s="6">
        <f t="shared" si="25"/>
        <v>24048.775000000001</v>
      </c>
      <c r="X20" s="6">
        <f t="shared" si="26"/>
        <v>20215.449999999997</v>
      </c>
      <c r="Y20" s="6">
        <f t="shared" si="27"/>
        <v>27882.100000000006</v>
      </c>
      <c r="Z20" s="6">
        <f t="shared" si="28"/>
        <v>2555.5500000000029</v>
      </c>
      <c r="AA20" s="6">
        <f t="shared" si="29"/>
        <v>30437.650000000009</v>
      </c>
      <c r="AB20" s="6">
        <f t="shared" si="30"/>
        <v>12456311.422499938</v>
      </c>
      <c r="AC20" s="6">
        <f t="shared" si="31"/>
        <v>11.595343267302141</v>
      </c>
      <c r="AD20" s="6">
        <f t="shared" si="32"/>
        <v>22666.140000000003</v>
      </c>
      <c r="AE20" s="6">
        <f t="shared" si="33"/>
        <v>19576.931999999997</v>
      </c>
      <c r="AF20" s="6">
        <f t="shared" si="34"/>
        <v>25755.348000000009</v>
      </c>
      <c r="AG20" s="6">
        <f t="shared" si="35"/>
        <v>1544.604000000003</v>
      </c>
      <c r="AH20" s="6">
        <f t="shared" si="36"/>
        <v>27299.952000000012</v>
      </c>
      <c r="AI20" s="6">
        <f t="shared" si="37"/>
        <v>44449529.034303837</v>
      </c>
      <c r="AJ20" s="6">
        <f t="shared" si="38"/>
        <v>24.421464184259317</v>
      </c>
      <c r="AK20" s="6">
        <f t="shared" si="39"/>
        <v>21355.95</v>
      </c>
      <c r="AL20" s="6">
        <f t="shared" si="40"/>
        <v>19780.422222222223</v>
      </c>
      <c r="AM20" s="6">
        <f t="shared" si="41"/>
        <v>22931.477777777778</v>
      </c>
      <c r="AN20" s="6">
        <f t="shared" si="42"/>
        <v>630.21111111111099</v>
      </c>
      <c r="AO20" s="6">
        <f t="shared" si="43"/>
        <v>23561.68888888889</v>
      </c>
      <c r="AP20" s="6">
        <f t="shared" si="44"/>
        <v>108270499.31901233</v>
      </c>
      <c r="AQ20" s="6">
        <f t="shared" si="45"/>
        <v>44.161991783271517</v>
      </c>
      <c r="AR20" s="6">
        <f t="shared" si="46"/>
        <v>20960.342857142856</v>
      </c>
      <c r="AS20" s="6">
        <f t="shared" si="47"/>
        <v>20281.887755102041</v>
      </c>
      <c r="AT20" s="6">
        <f t="shared" si="48"/>
        <v>21638.79795918367</v>
      </c>
      <c r="AU20" s="6">
        <f t="shared" si="49"/>
        <v>226.15170068027146</v>
      </c>
      <c r="AV20" s="6">
        <f t="shared" si="50"/>
        <v>21864.949659863942</v>
      </c>
      <c r="AW20" s="6">
        <f t="shared" si="51"/>
        <v>146459622.43518728</v>
      </c>
      <c r="AX20" s="6">
        <f t="shared" si="52"/>
        <v>55.349088511056586</v>
      </c>
      <c r="AY20" s="6">
        <f t="shared" si="0"/>
        <v>32917.236785604298</v>
      </c>
      <c r="AZ20" s="6">
        <f t="shared" si="1"/>
        <v>2979.3483090990485</v>
      </c>
      <c r="BA20" s="6">
        <f t="shared" si="2"/>
        <v>30467.789285347662</v>
      </c>
      <c r="BB20" s="6">
        <f t="shared" si="3"/>
        <v>12244475.625537723</v>
      </c>
      <c r="BC20" s="6">
        <f t="shared" si="4"/>
        <v>11.484951145881633</v>
      </c>
      <c r="BD20" s="3"/>
      <c r="BE20" s="3"/>
      <c r="BF20" s="3"/>
    </row>
    <row r="21" spans="1:58" ht="15.6" x14ac:dyDescent="0.3">
      <c r="A21" s="6">
        <v>1993</v>
      </c>
      <c r="B21" s="9">
        <v>36823</v>
      </c>
      <c r="C21" s="7">
        <f t="shared" si="5"/>
        <v>38791.599999999999</v>
      </c>
      <c r="D21" s="7">
        <f t="shared" si="6"/>
        <v>3875385.9599999944</v>
      </c>
      <c r="E21" s="7">
        <f t="shared" si="7"/>
        <v>5.3461151997392893</v>
      </c>
      <c r="F21" s="8">
        <f t="shared" si="8"/>
        <v>39590.325059020535</v>
      </c>
      <c r="G21" s="7">
        <f t="shared" si="9"/>
        <v>7658087.9822830092</v>
      </c>
      <c r="H21" s="7">
        <f t="shared" si="10"/>
        <v>7.5152080466570768</v>
      </c>
      <c r="I21" s="8">
        <f t="shared" si="20"/>
        <v>31554.7</v>
      </c>
      <c r="J21" s="7">
        <f t="shared" si="11"/>
        <v>29481.775000000001</v>
      </c>
      <c r="K21" s="7">
        <f t="shared" si="12"/>
        <v>33627.625</v>
      </c>
      <c r="L21" s="7">
        <f t="shared" si="13"/>
        <v>4145.8499999999985</v>
      </c>
      <c r="M21" s="7">
        <f t="shared" si="14"/>
        <v>37773.474999999999</v>
      </c>
      <c r="N21" s="7">
        <f t="shared" si="15"/>
        <v>903402.72562499729</v>
      </c>
      <c r="O21" s="7">
        <f t="shared" si="16"/>
        <v>2.5162498287488737</v>
      </c>
      <c r="P21" s="8">
        <f t="shared" si="17"/>
        <v>29594.899999999998</v>
      </c>
      <c r="Q21" s="8">
        <f t="shared" si="21"/>
        <v>25868.222222222219</v>
      </c>
      <c r="R21" s="8">
        <f t="shared" si="22"/>
        <v>33321.577777777777</v>
      </c>
      <c r="S21" s="8">
        <f t="shared" si="23"/>
        <v>3726.6777777777788</v>
      </c>
      <c r="T21" s="8">
        <f t="shared" si="24"/>
        <v>37048.255555555559</v>
      </c>
      <c r="U21" s="8">
        <f t="shared" si="18"/>
        <v>50740.065308643578</v>
      </c>
      <c r="V21" s="8">
        <f t="shared" si="19"/>
        <v>0.6080058350325781</v>
      </c>
      <c r="W21" s="6">
        <f t="shared" si="25"/>
        <v>27735.9</v>
      </c>
      <c r="X21" s="6">
        <f t="shared" si="26"/>
        <v>22790.3125</v>
      </c>
      <c r="Y21" s="6">
        <f t="shared" si="27"/>
        <v>32681.487500000003</v>
      </c>
      <c r="Z21" s="6">
        <f t="shared" si="28"/>
        <v>3297.0583333333343</v>
      </c>
      <c r="AA21" s="6">
        <f t="shared" si="29"/>
        <v>35978.545833333337</v>
      </c>
      <c r="AB21" s="6">
        <f t="shared" si="30"/>
        <v>713102.83960068785</v>
      </c>
      <c r="AC21" s="6">
        <f t="shared" si="31"/>
        <v>2.347104773434991</v>
      </c>
      <c r="AD21" s="6">
        <f t="shared" si="32"/>
        <v>26032.420000000002</v>
      </c>
      <c r="AE21" s="6">
        <f t="shared" si="33"/>
        <v>21040.975999999999</v>
      </c>
      <c r="AF21" s="6">
        <f t="shared" si="34"/>
        <v>31023.864000000005</v>
      </c>
      <c r="AG21" s="6">
        <f t="shared" si="35"/>
        <v>2495.7220000000016</v>
      </c>
      <c r="AH21" s="6">
        <f t="shared" si="36"/>
        <v>33519.58600000001</v>
      </c>
      <c r="AI21" s="6">
        <f t="shared" si="37"/>
        <v>10912544.055395933</v>
      </c>
      <c r="AJ21" s="6">
        <f t="shared" si="38"/>
        <v>9.8551754189326459</v>
      </c>
      <c r="AK21" s="6">
        <f t="shared" si="39"/>
        <v>24549.616666666669</v>
      </c>
      <c r="AL21" s="6">
        <f t="shared" si="40"/>
        <v>20429.852777777774</v>
      </c>
      <c r="AM21" s="6">
        <f t="shared" si="41"/>
        <v>28669.380555555563</v>
      </c>
      <c r="AN21" s="6">
        <f t="shared" si="42"/>
        <v>1647.9055555555578</v>
      </c>
      <c r="AO21" s="6">
        <f t="shared" si="43"/>
        <v>30317.28611111112</v>
      </c>
      <c r="AP21" s="6">
        <f t="shared" si="44"/>
        <v>42324313.204081677</v>
      </c>
      <c r="AQ21" s="6">
        <f t="shared" si="45"/>
        <v>21.458760738167033</v>
      </c>
      <c r="AR21" s="6">
        <f t="shared" si="46"/>
        <v>23157.528571428575</v>
      </c>
      <c r="AS21" s="6">
        <f t="shared" si="47"/>
        <v>20556.357142857141</v>
      </c>
      <c r="AT21" s="6">
        <f t="shared" si="48"/>
        <v>25758.700000000008</v>
      </c>
      <c r="AU21" s="6">
        <f t="shared" si="49"/>
        <v>867.05714285714441</v>
      </c>
      <c r="AV21" s="6">
        <f t="shared" si="50"/>
        <v>26625.757142857154</v>
      </c>
      <c r="AW21" s="6">
        <f t="shared" si="51"/>
        <v>103983761.8875508</v>
      </c>
      <c r="AX21" s="6">
        <f t="shared" si="52"/>
        <v>38.298414585661625</v>
      </c>
      <c r="AY21" s="6">
        <f t="shared" si="0"/>
        <v>36545.075528411006</v>
      </c>
      <c r="AZ21" s="6">
        <f t="shared" si="1"/>
        <v>3173.895439211346</v>
      </c>
      <c r="BA21" s="6">
        <f t="shared" si="2"/>
        <v>35896.585094703347</v>
      </c>
      <c r="BB21" s="6">
        <f t="shared" si="3"/>
        <v>858244.5767558068</v>
      </c>
      <c r="BC21" s="6">
        <f t="shared" si="4"/>
        <v>2.5807884032772481</v>
      </c>
      <c r="BD21" s="3"/>
      <c r="BE21" s="3"/>
      <c r="BF21" s="3"/>
    </row>
    <row r="22" spans="1:58" ht="15.6" x14ac:dyDescent="0.3">
      <c r="A22" s="6">
        <v>1994</v>
      </c>
      <c r="B22" s="9">
        <v>40053.300000000003</v>
      </c>
      <c r="C22" s="7">
        <f t="shared" si="5"/>
        <v>39679</v>
      </c>
      <c r="D22" s="7">
        <f t="shared" si="6"/>
        <v>140100.49000000217</v>
      </c>
      <c r="E22" s="7">
        <f t="shared" si="7"/>
        <v>0.93450477239079655</v>
      </c>
      <c r="F22" s="8">
        <f t="shared" si="8"/>
        <v>39919.137074219092</v>
      </c>
      <c r="G22" s="7">
        <f t="shared" si="9"/>
        <v>17999.690654094204</v>
      </c>
      <c r="H22" s="7">
        <f t="shared" si="10"/>
        <v>0.33496097894782922</v>
      </c>
      <c r="I22" s="8">
        <f t="shared" si="20"/>
        <v>35395</v>
      </c>
      <c r="J22" s="7">
        <f t="shared" si="11"/>
        <v>33474.85</v>
      </c>
      <c r="K22" s="7">
        <f t="shared" si="12"/>
        <v>37315.15</v>
      </c>
      <c r="L22" s="7">
        <f t="shared" si="13"/>
        <v>3840.3000000000029</v>
      </c>
      <c r="M22" s="7">
        <f t="shared" si="14"/>
        <v>41155.450000000004</v>
      </c>
      <c r="N22" s="7">
        <f t="shared" si="15"/>
        <v>1214734.6225000033</v>
      </c>
      <c r="O22" s="7">
        <f t="shared" si="16"/>
        <v>2.6780171277437166</v>
      </c>
      <c r="P22" s="8">
        <f t="shared" si="17"/>
        <v>33310.799999999996</v>
      </c>
      <c r="Q22" s="8">
        <f t="shared" si="21"/>
        <v>29521.522222222218</v>
      </c>
      <c r="R22" s="8">
        <f t="shared" si="22"/>
        <v>37100.077777777769</v>
      </c>
      <c r="S22" s="8">
        <f t="shared" si="23"/>
        <v>3789.2777777777774</v>
      </c>
      <c r="T22" s="8">
        <f t="shared" si="24"/>
        <v>40889.35555555555</v>
      </c>
      <c r="U22" s="8">
        <f t="shared" si="18"/>
        <v>698988.89197529515</v>
      </c>
      <c r="V22" s="8">
        <f t="shared" si="19"/>
        <v>2.0446777509604317</v>
      </c>
      <c r="W22" s="6">
        <f t="shared" si="25"/>
        <v>31401.924999999999</v>
      </c>
      <c r="X22" s="6">
        <f t="shared" si="26"/>
        <v>26058.418750000001</v>
      </c>
      <c r="Y22" s="6">
        <f t="shared" si="27"/>
        <v>36745.431249999994</v>
      </c>
      <c r="Z22" s="6">
        <f t="shared" si="28"/>
        <v>3562.3374999999987</v>
      </c>
      <c r="AA22" s="6">
        <f t="shared" si="29"/>
        <v>40307.768749999996</v>
      </c>
      <c r="AB22" s="6">
        <f t="shared" si="30"/>
        <v>64754.344726558797</v>
      </c>
      <c r="AC22" s="6">
        <f t="shared" si="31"/>
        <v>0.63131440387652993</v>
      </c>
      <c r="AD22" s="6">
        <f t="shared" si="32"/>
        <v>29553.32</v>
      </c>
      <c r="AE22" s="6">
        <f t="shared" si="33"/>
        <v>23286.295999999995</v>
      </c>
      <c r="AF22" s="6">
        <f t="shared" si="34"/>
        <v>35820.344000000005</v>
      </c>
      <c r="AG22" s="6">
        <f t="shared" si="35"/>
        <v>3133.5120000000024</v>
      </c>
      <c r="AH22" s="6">
        <f t="shared" si="36"/>
        <v>38953.856000000007</v>
      </c>
      <c r="AI22" s="6">
        <f t="shared" si="37"/>
        <v>1208777.109135991</v>
      </c>
      <c r="AJ22" s="6">
        <f t="shared" si="38"/>
        <v>2.8224266167641932</v>
      </c>
      <c r="AK22" s="6">
        <f t="shared" si="39"/>
        <v>27830.850000000002</v>
      </c>
      <c r="AL22" s="6">
        <f t="shared" si="40"/>
        <v>21849.180555555558</v>
      </c>
      <c r="AM22" s="6">
        <f t="shared" si="41"/>
        <v>33812.51944444445</v>
      </c>
      <c r="AN22" s="6">
        <f t="shared" si="42"/>
        <v>2392.6677777777777</v>
      </c>
      <c r="AO22" s="6">
        <f t="shared" si="43"/>
        <v>36205.18722222223</v>
      </c>
      <c r="AP22" s="6">
        <f t="shared" si="44"/>
        <v>14807971.950496567</v>
      </c>
      <c r="AQ22" s="6">
        <f t="shared" si="45"/>
        <v>10.628622783134942</v>
      </c>
      <c r="AR22" s="6">
        <f t="shared" si="46"/>
        <v>26302.957142857143</v>
      </c>
      <c r="AS22" s="6">
        <f t="shared" si="47"/>
        <v>21296.19591836735</v>
      </c>
      <c r="AT22" s="6">
        <f t="shared" si="48"/>
        <v>31309.718367346937</v>
      </c>
      <c r="AU22" s="6">
        <f t="shared" si="49"/>
        <v>1668.9204081632645</v>
      </c>
      <c r="AV22" s="6">
        <f t="shared" si="50"/>
        <v>32978.638775510204</v>
      </c>
      <c r="AW22" s="6">
        <f t="shared" si="51"/>
        <v>50050831.441299498</v>
      </c>
      <c r="AX22" s="6">
        <f t="shared" si="52"/>
        <v>21.45225360163565</v>
      </c>
      <c r="AY22" s="6">
        <f t="shared" si="0"/>
        <v>39953.001290286709</v>
      </c>
      <c r="AZ22" s="6">
        <f t="shared" si="1"/>
        <v>3244.1045360106532</v>
      </c>
      <c r="BA22" s="6">
        <f t="shared" si="2"/>
        <v>39718.97096762235</v>
      </c>
      <c r="BB22" s="6">
        <f t="shared" si="3"/>
        <v>111775.90189057759</v>
      </c>
      <c r="BC22" s="6">
        <f t="shared" si="4"/>
        <v>0.84173639002427125</v>
      </c>
      <c r="BD22" s="3"/>
      <c r="BE22" s="3"/>
      <c r="BF22" s="3"/>
    </row>
    <row r="23" spans="1:58" ht="15.6" x14ac:dyDescent="0.3">
      <c r="A23" s="6">
        <v>1995</v>
      </c>
      <c r="B23" s="9">
        <v>45418.2</v>
      </c>
      <c r="C23" s="7">
        <f t="shared" si="5"/>
        <v>43283.600000000006</v>
      </c>
      <c r="D23" s="7">
        <f t="shared" si="6"/>
        <v>4556517.1599999629</v>
      </c>
      <c r="E23" s="7">
        <f t="shared" si="7"/>
        <v>4.6998780224667458</v>
      </c>
      <c r="F23" s="8">
        <f t="shared" si="8"/>
        <v>43566.978271460779</v>
      </c>
      <c r="G23" s="7">
        <f t="shared" si="9"/>
        <v>3427021.8882157304</v>
      </c>
      <c r="H23" s="7">
        <f t="shared" si="10"/>
        <v>4.0759469299514688</v>
      </c>
      <c r="I23" s="8">
        <f t="shared" si="20"/>
        <v>38438.15</v>
      </c>
      <c r="J23" s="7">
        <f t="shared" si="11"/>
        <v>36916.574999999997</v>
      </c>
      <c r="K23" s="7">
        <f t="shared" si="12"/>
        <v>39959.725000000006</v>
      </c>
      <c r="L23" s="7">
        <f t="shared" si="13"/>
        <v>3043.1500000000087</v>
      </c>
      <c r="M23" s="7">
        <f t="shared" si="14"/>
        <v>43002.875000000015</v>
      </c>
      <c r="N23" s="7">
        <f t="shared" si="15"/>
        <v>5833794.855624916</v>
      </c>
      <c r="O23" s="7">
        <f t="shared" si="16"/>
        <v>5.6166593512642624</v>
      </c>
      <c r="P23" s="8">
        <f t="shared" si="17"/>
        <v>36947.76666666667</v>
      </c>
      <c r="Q23" s="8">
        <f t="shared" si="21"/>
        <v>33284.488888888889</v>
      </c>
      <c r="R23" s="8">
        <f t="shared" si="22"/>
        <v>40611.044444444451</v>
      </c>
      <c r="S23" s="8">
        <f t="shared" si="23"/>
        <v>3663.277777777781</v>
      </c>
      <c r="T23" s="8">
        <f t="shared" si="24"/>
        <v>44274.322222222232</v>
      </c>
      <c r="U23" s="8">
        <f t="shared" si="18"/>
        <v>1308456.3704937981</v>
      </c>
      <c r="V23" s="8">
        <f t="shared" si="19"/>
        <v>2.5836144301349195</v>
      </c>
      <c r="W23" s="6">
        <f t="shared" si="25"/>
        <v>34996.425000000003</v>
      </c>
      <c r="X23" s="6">
        <f t="shared" si="26"/>
        <v>29545.756250000002</v>
      </c>
      <c r="Y23" s="6">
        <f t="shared" si="27"/>
        <v>40447.09375</v>
      </c>
      <c r="Z23" s="6">
        <f t="shared" si="28"/>
        <v>3633.7791666666672</v>
      </c>
      <c r="AA23" s="6">
        <f t="shared" si="29"/>
        <v>44080.872916666667</v>
      </c>
      <c r="AB23" s="6">
        <f t="shared" si="30"/>
        <v>1788443.7278168311</v>
      </c>
      <c r="AC23" s="6">
        <f t="shared" si="31"/>
        <v>3.033803540736363</v>
      </c>
      <c r="AD23" s="6">
        <f t="shared" si="32"/>
        <v>33132.199999999997</v>
      </c>
      <c r="AE23" s="6">
        <f t="shared" si="33"/>
        <v>26236.547999999999</v>
      </c>
      <c r="AF23" s="6">
        <f t="shared" si="34"/>
        <v>40027.851999999999</v>
      </c>
      <c r="AG23" s="6">
        <f t="shared" si="35"/>
        <v>3447.8259999999991</v>
      </c>
      <c r="AH23" s="6">
        <f t="shared" si="36"/>
        <v>43475.678</v>
      </c>
      <c r="AI23" s="6">
        <f t="shared" si="37"/>
        <v>3773391.720483989</v>
      </c>
      <c r="AJ23" s="6">
        <f t="shared" si="38"/>
        <v>4.4680660299305677</v>
      </c>
      <c r="AK23" s="6">
        <f t="shared" si="39"/>
        <v>31303.316666666669</v>
      </c>
      <c r="AL23" s="6">
        <f t="shared" si="40"/>
        <v>23933.636111111115</v>
      </c>
      <c r="AM23" s="6">
        <f t="shared" si="41"/>
        <v>38672.997222222228</v>
      </c>
      <c r="AN23" s="6">
        <f t="shared" si="42"/>
        <v>2947.8722222222223</v>
      </c>
      <c r="AO23" s="6">
        <f t="shared" si="43"/>
        <v>41620.869444444448</v>
      </c>
      <c r="AP23" s="6">
        <f t="shared" si="44"/>
        <v>14419719.348155813</v>
      </c>
      <c r="AQ23" s="6">
        <f t="shared" si="45"/>
        <v>9.123621409745482</v>
      </c>
      <c r="AR23" s="6">
        <f t="shared" si="46"/>
        <v>29576.914285714291</v>
      </c>
      <c r="AS23" s="6">
        <f t="shared" si="47"/>
        <v>22642.820408163268</v>
      </c>
      <c r="AT23" s="6">
        <f t="shared" si="48"/>
        <v>36511.008163265316</v>
      </c>
      <c r="AU23" s="6">
        <f t="shared" si="49"/>
        <v>2311.3646258503404</v>
      </c>
      <c r="AV23" s="6">
        <f t="shared" si="50"/>
        <v>38822.37278911566</v>
      </c>
      <c r="AW23" s="6">
        <f t="shared" si="51"/>
        <v>43504936.595842257</v>
      </c>
      <c r="AX23" s="6">
        <f t="shared" si="52"/>
        <v>16.989758062221174</v>
      </c>
      <c r="AY23" s="6">
        <f t="shared" si="0"/>
        <v>44751.871747889207</v>
      </c>
      <c r="AZ23" s="6">
        <f t="shared" si="1"/>
        <v>3710.5343124882065</v>
      </c>
      <c r="BA23" s="6">
        <f t="shared" si="2"/>
        <v>43197.10582629736</v>
      </c>
      <c r="BB23" s="6">
        <f t="shared" si="3"/>
        <v>4933259.3284557993</v>
      </c>
      <c r="BC23" s="6">
        <f t="shared" si="4"/>
        <v>5.1417661697846624</v>
      </c>
      <c r="BD23" s="3"/>
      <c r="BE23" s="3"/>
      <c r="BF23" s="3"/>
    </row>
    <row r="24" spans="1:58" ht="15.6" x14ac:dyDescent="0.3">
      <c r="A24" s="6">
        <v>1996</v>
      </c>
      <c r="B24" s="7">
        <v>49814.7</v>
      </c>
      <c r="C24" s="7">
        <f t="shared" si="5"/>
        <v>50783.099999999991</v>
      </c>
      <c r="D24" s="7">
        <f t="shared" si="6"/>
        <v>937798.55999998876</v>
      </c>
      <c r="E24" s="7">
        <f t="shared" si="7"/>
        <v>1.9440044806051111</v>
      </c>
      <c r="F24" s="8">
        <f t="shared" si="8"/>
        <v>51501.696270719258</v>
      </c>
      <c r="G24" s="7">
        <f t="shared" si="9"/>
        <v>2845956.4174206937</v>
      </c>
      <c r="H24" s="7">
        <f t="shared" si="10"/>
        <v>3.3865430700561499</v>
      </c>
      <c r="I24" s="8">
        <f t="shared" si="20"/>
        <v>42735.75</v>
      </c>
      <c r="J24" s="7">
        <f t="shared" si="11"/>
        <v>40586.949999999997</v>
      </c>
      <c r="K24" s="7">
        <f t="shared" si="12"/>
        <v>44884.55</v>
      </c>
      <c r="L24" s="7">
        <f t="shared" si="13"/>
        <v>4297.6000000000058</v>
      </c>
      <c r="M24" s="7">
        <f t="shared" si="14"/>
        <v>49182.150000000009</v>
      </c>
      <c r="N24" s="7">
        <f t="shared" si="15"/>
        <v>400119.50249998528</v>
      </c>
      <c r="O24" s="7">
        <f t="shared" si="16"/>
        <v>1.28613734861121</v>
      </c>
      <c r="P24" s="8">
        <f t="shared" si="17"/>
        <v>40764.833333333336</v>
      </c>
      <c r="Q24" s="8">
        <f t="shared" si="21"/>
        <v>37007.799999999996</v>
      </c>
      <c r="R24" s="8">
        <f t="shared" si="22"/>
        <v>44521.866666666676</v>
      </c>
      <c r="S24" s="8">
        <f t="shared" si="23"/>
        <v>3757.0333333333401</v>
      </c>
      <c r="T24" s="8">
        <f t="shared" si="24"/>
        <v>48278.900000000016</v>
      </c>
      <c r="U24" s="8">
        <f t="shared" si="18"/>
        <v>2358681.6399999419</v>
      </c>
      <c r="V24" s="8">
        <f t="shared" si="19"/>
        <v>3.1810998179328456</v>
      </c>
      <c r="W24" s="6">
        <f t="shared" si="25"/>
        <v>39065.375</v>
      </c>
      <c r="X24" s="6">
        <f t="shared" si="26"/>
        <v>33299.90625</v>
      </c>
      <c r="Y24" s="6">
        <f t="shared" si="27"/>
        <v>44830.84375</v>
      </c>
      <c r="Z24" s="6">
        <f t="shared" si="28"/>
        <v>3843.645833333333</v>
      </c>
      <c r="AA24" s="6">
        <f t="shared" si="29"/>
        <v>48674.489583333336</v>
      </c>
      <c r="AB24" s="6">
        <f t="shared" si="30"/>
        <v>1300079.7942751613</v>
      </c>
      <c r="AC24" s="6">
        <f t="shared" si="31"/>
        <v>2.3425215681297695</v>
      </c>
      <c r="AD24" s="6">
        <f t="shared" si="32"/>
        <v>37080.780000000006</v>
      </c>
      <c r="AE24" s="6">
        <f t="shared" si="33"/>
        <v>29692.972000000002</v>
      </c>
      <c r="AF24" s="6">
        <f t="shared" si="34"/>
        <v>44468.588000000011</v>
      </c>
      <c r="AG24" s="6">
        <f t="shared" si="35"/>
        <v>3693.9040000000023</v>
      </c>
      <c r="AH24" s="6">
        <f t="shared" si="36"/>
        <v>48162.492000000013</v>
      </c>
      <c r="AI24" s="6">
        <f t="shared" si="37"/>
        <v>2729791.2752639479</v>
      </c>
      <c r="AJ24" s="6">
        <f t="shared" si="38"/>
        <v>3.4304869440725443</v>
      </c>
      <c r="AK24" s="6">
        <f t="shared" si="39"/>
        <v>35179.866666666669</v>
      </c>
      <c r="AL24" s="6">
        <f t="shared" si="40"/>
        <v>26636.044444444444</v>
      </c>
      <c r="AM24" s="6">
        <f t="shared" si="41"/>
        <v>43723.688888888893</v>
      </c>
      <c r="AN24" s="6">
        <f t="shared" si="42"/>
        <v>3417.5288888888899</v>
      </c>
      <c r="AO24" s="6">
        <f t="shared" si="43"/>
        <v>47141.217777777783</v>
      </c>
      <c r="AP24" s="6">
        <f t="shared" si="44"/>
        <v>7147507.192538226</v>
      </c>
      <c r="AQ24" s="6">
        <f t="shared" si="45"/>
        <v>5.6712201089605383</v>
      </c>
      <c r="AR24" s="6">
        <f t="shared" si="46"/>
        <v>33319.728571428575</v>
      </c>
      <c r="AS24" s="6">
        <f t="shared" si="47"/>
        <v>24645.479591836738</v>
      </c>
      <c r="AT24" s="6">
        <f t="shared" si="48"/>
        <v>41993.977551020413</v>
      </c>
      <c r="AU24" s="6">
        <f t="shared" si="49"/>
        <v>2891.4163265306124</v>
      </c>
      <c r="AV24" s="6">
        <f t="shared" si="50"/>
        <v>44885.393877551025</v>
      </c>
      <c r="AW24" s="6">
        <f t="shared" si="51"/>
        <v>24298058.848812919</v>
      </c>
      <c r="AX24" s="6">
        <f t="shared" si="52"/>
        <v>10.981982548479573</v>
      </c>
      <c r="AY24" s="6">
        <f t="shared" si="0"/>
        <v>49409.01181811322</v>
      </c>
      <c r="AZ24" s="6">
        <f t="shared" si="1"/>
        <v>3994.5160398089483</v>
      </c>
      <c r="BA24" s="6">
        <f t="shared" si="2"/>
        <v>48462.406060377412</v>
      </c>
      <c r="BB24" s="6">
        <f t="shared" si="3"/>
        <v>1828698.8991399708</v>
      </c>
      <c r="BC24" s="6">
        <f t="shared" si="4"/>
        <v>2.7903978558922864</v>
      </c>
      <c r="BD24" s="3"/>
      <c r="BE24" s="3"/>
      <c r="BF24" s="3"/>
    </row>
    <row r="25" spans="1:58" ht="15.6" x14ac:dyDescent="0.3">
      <c r="A25" s="6">
        <v>1997</v>
      </c>
      <c r="B25" s="7">
        <v>53443.6</v>
      </c>
      <c r="C25" s="7">
        <f t="shared" si="5"/>
        <v>54211.199999999997</v>
      </c>
      <c r="D25" s="7">
        <f t="shared" si="6"/>
        <v>589209.7599999978</v>
      </c>
      <c r="E25" s="7">
        <f t="shared" si="7"/>
        <v>1.436280490086743</v>
      </c>
      <c r="F25" s="8">
        <f t="shared" si="8"/>
        <v>54636.782965639322</v>
      </c>
      <c r="G25" s="7">
        <f t="shared" si="9"/>
        <v>1423685.5894918519</v>
      </c>
      <c r="H25" s="7">
        <f t="shared" si="10"/>
        <v>2.2326021556169939</v>
      </c>
      <c r="I25" s="8">
        <f t="shared" si="20"/>
        <v>47616.45</v>
      </c>
      <c r="J25" s="7">
        <f t="shared" si="11"/>
        <v>45176.1</v>
      </c>
      <c r="K25" s="7">
        <f t="shared" si="12"/>
        <v>50056.799999999996</v>
      </c>
      <c r="L25" s="7">
        <f t="shared" si="13"/>
        <v>4880.6999999999971</v>
      </c>
      <c r="M25" s="7">
        <f t="shared" si="14"/>
        <v>54937.499999999993</v>
      </c>
      <c r="N25" s="7">
        <f t="shared" si="15"/>
        <v>2231737.2099999827</v>
      </c>
      <c r="O25" s="7">
        <f t="shared" si="16"/>
        <v>2.7192718998862242</v>
      </c>
      <c r="P25" s="8">
        <f t="shared" si="17"/>
        <v>45095.4</v>
      </c>
      <c r="Q25" s="8">
        <f t="shared" si="21"/>
        <v>40936</v>
      </c>
      <c r="R25" s="8">
        <f t="shared" si="22"/>
        <v>49254.8</v>
      </c>
      <c r="S25" s="8">
        <f t="shared" si="23"/>
        <v>4159.4000000000015</v>
      </c>
      <c r="T25" s="8">
        <f t="shared" si="24"/>
        <v>53414.200000000004</v>
      </c>
      <c r="U25" s="8">
        <f t="shared" si="18"/>
        <v>864.3599999996577</v>
      </c>
      <c r="V25" s="8">
        <f t="shared" si="19"/>
        <v>5.5041543260021072E-2</v>
      </c>
      <c r="W25" s="6">
        <f t="shared" si="25"/>
        <v>43027.3</v>
      </c>
      <c r="X25" s="6">
        <f t="shared" si="26"/>
        <v>37122.756250000006</v>
      </c>
      <c r="Y25" s="6">
        <f t="shared" si="27"/>
        <v>48931.84375</v>
      </c>
      <c r="Z25" s="6">
        <f t="shared" si="28"/>
        <v>3936.3624999999979</v>
      </c>
      <c r="AA25" s="6">
        <f t="shared" si="29"/>
        <v>52868.206249999996</v>
      </c>
      <c r="AB25" s="6">
        <f t="shared" si="30"/>
        <v>331077.96753906587</v>
      </c>
      <c r="AC25" s="6">
        <f t="shared" si="31"/>
        <v>1.0883549694860377</v>
      </c>
      <c r="AD25" s="6">
        <f t="shared" si="32"/>
        <v>41215.240000000005</v>
      </c>
      <c r="AE25" s="6">
        <f t="shared" si="33"/>
        <v>33402.792000000001</v>
      </c>
      <c r="AF25" s="6">
        <f t="shared" si="34"/>
        <v>49027.688000000009</v>
      </c>
      <c r="AG25" s="6">
        <f t="shared" si="35"/>
        <v>3906.224000000002</v>
      </c>
      <c r="AH25" s="6">
        <f t="shared" si="36"/>
        <v>52933.912000000011</v>
      </c>
      <c r="AI25" s="6">
        <f t="shared" si="37"/>
        <v>259781.85734398713</v>
      </c>
      <c r="AJ25" s="6">
        <f t="shared" si="38"/>
        <v>0.96287612372194831</v>
      </c>
      <c r="AK25" s="6">
        <f t="shared" si="39"/>
        <v>39203.100000000006</v>
      </c>
      <c r="AL25" s="6">
        <f t="shared" si="40"/>
        <v>29903.783333333336</v>
      </c>
      <c r="AM25" s="6">
        <f t="shared" si="41"/>
        <v>48502.416666666672</v>
      </c>
      <c r="AN25" s="6">
        <f t="shared" si="42"/>
        <v>3719.7266666666678</v>
      </c>
      <c r="AO25" s="6">
        <f t="shared" si="43"/>
        <v>52222.143333333341</v>
      </c>
      <c r="AP25" s="6">
        <f t="shared" si="44"/>
        <v>1491956.3885444228</v>
      </c>
      <c r="AQ25" s="6">
        <f t="shared" si="45"/>
        <v>2.3389631077953159</v>
      </c>
      <c r="AR25" s="6">
        <f t="shared" si="46"/>
        <v>37270.557142857149</v>
      </c>
      <c r="AS25" s="6">
        <f t="shared" si="47"/>
        <v>27216</v>
      </c>
      <c r="AT25" s="6">
        <f t="shared" si="48"/>
        <v>47325.114285714299</v>
      </c>
      <c r="AU25" s="6">
        <f t="shared" si="49"/>
        <v>3351.5190476190496</v>
      </c>
      <c r="AV25" s="6">
        <f t="shared" si="50"/>
        <v>50676.633333333346</v>
      </c>
      <c r="AW25" s="6">
        <f t="shared" si="51"/>
        <v>7656104.5344443666</v>
      </c>
      <c r="AX25" s="6">
        <f t="shared" si="52"/>
        <v>5.4600443728503114</v>
      </c>
      <c r="AY25" s="6">
        <f t="shared" si="0"/>
        <v>53431.578357376653</v>
      </c>
      <c r="AZ25" s="6">
        <f t="shared" si="1"/>
        <v>4002.9311896452937</v>
      </c>
      <c r="BA25" s="6">
        <f t="shared" si="2"/>
        <v>53403.52785792217</v>
      </c>
      <c r="BB25" s="6">
        <f t="shared" si="3"/>
        <v>1605.7765707056474</v>
      </c>
      <c r="BC25" s="6">
        <f t="shared" si="4"/>
        <v>7.5036507296743424E-2</v>
      </c>
      <c r="BD25" s="3"/>
      <c r="BE25" s="3"/>
      <c r="BF25" s="3"/>
    </row>
    <row r="26" spans="1:58" ht="15.6" x14ac:dyDescent="0.3">
      <c r="A26" s="6">
        <v>1998</v>
      </c>
      <c r="B26" s="7">
        <v>48847.6</v>
      </c>
      <c r="C26" s="7">
        <f t="shared" si="5"/>
        <v>57072.5</v>
      </c>
      <c r="D26" s="7">
        <f t="shared" si="6"/>
        <v>67648980.01000002</v>
      </c>
      <c r="E26" s="7">
        <f t="shared" si="7"/>
        <v>16.837879445458942</v>
      </c>
      <c r="F26" s="8">
        <f t="shared" si="8"/>
        <v>57336.858015003607</v>
      </c>
      <c r="G26" s="7">
        <f t="shared" si="9"/>
        <v>72067501.645303011</v>
      </c>
      <c r="H26" s="7">
        <f t="shared" si="10"/>
        <v>17.3790688078915</v>
      </c>
      <c r="I26" s="8">
        <f t="shared" si="20"/>
        <v>51629.149999999994</v>
      </c>
      <c r="J26" s="7">
        <f t="shared" si="11"/>
        <v>49622.799999999996</v>
      </c>
      <c r="K26" s="7">
        <f t="shared" si="12"/>
        <v>53635.499999999993</v>
      </c>
      <c r="L26" s="7">
        <f t="shared" si="13"/>
        <v>4012.6999999999971</v>
      </c>
      <c r="M26" s="7">
        <f t="shared" si="14"/>
        <v>57648.19999999999</v>
      </c>
      <c r="N26" s="7">
        <f t="shared" si="15"/>
        <v>77450560.35999985</v>
      </c>
      <c r="O26" s="7">
        <f t="shared" si="16"/>
        <v>15.266044733400165</v>
      </c>
      <c r="P26" s="8">
        <f t="shared" si="17"/>
        <v>49558.833333333336</v>
      </c>
      <c r="Q26" s="8">
        <f t="shared" si="21"/>
        <v>45139.688888888893</v>
      </c>
      <c r="R26" s="8">
        <f t="shared" si="22"/>
        <v>53977.977777777778</v>
      </c>
      <c r="S26" s="8">
        <f t="shared" si="23"/>
        <v>4419.1444444444423</v>
      </c>
      <c r="T26" s="8">
        <f t="shared" si="24"/>
        <v>58397.12222222222</v>
      </c>
      <c r="U26" s="8">
        <f t="shared" si="18"/>
        <v>91193374.672716036</v>
      </c>
      <c r="V26" s="8">
        <f t="shared" si="19"/>
        <v>16.352727427017427</v>
      </c>
      <c r="W26" s="6">
        <f t="shared" si="25"/>
        <v>47182.450000000004</v>
      </c>
      <c r="X26" s="6">
        <f t="shared" si="26"/>
        <v>41067.887500000004</v>
      </c>
      <c r="Y26" s="6">
        <f t="shared" si="27"/>
        <v>53297.012500000004</v>
      </c>
      <c r="Z26" s="6">
        <f t="shared" si="28"/>
        <v>4076.375</v>
      </c>
      <c r="AA26" s="6">
        <f t="shared" si="29"/>
        <v>57373.387500000004</v>
      </c>
      <c r="AB26" s="6">
        <f t="shared" si="30"/>
        <v>72689052.495156348</v>
      </c>
      <c r="AC26" s="6">
        <f t="shared" si="31"/>
        <v>14.860177987573081</v>
      </c>
      <c r="AD26" s="6">
        <f t="shared" si="32"/>
        <v>45110.560000000005</v>
      </c>
      <c r="AE26" s="6">
        <f t="shared" si="33"/>
        <v>37218.42</v>
      </c>
      <c r="AF26" s="6">
        <f t="shared" si="34"/>
        <v>53002.700000000012</v>
      </c>
      <c r="AG26" s="6">
        <f t="shared" si="35"/>
        <v>3946.0700000000033</v>
      </c>
      <c r="AH26" s="6">
        <f t="shared" si="36"/>
        <v>56948.770000000019</v>
      </c>
      <c r="AI26" s="6">
        <f t="shared" si="37"/>
        <v>65628955.368900329</v>
      </c>
      <c r="AJ26" s="6">
        <f t="shared" si="38"/>
        <v>14.225364305497761</v>
      </c>
      <c r="AK26" s="6">
        <f t="shared" si="39"/>
        <v>43253.3</v>
      </c>
      <c r="AL26" s="6">
        <f t="shared" si="40"/>
        <v>33553.341666666667</v>
      </c>
      <c r="AM26" s="6">
        <f t="shared" si="41"/>
        <v>52953.258333333339</v>
      </c>
      <c r="AN26" s="6">
        <f t="shared" si="42"/>
        <v>3879.9833333333345</v>
      </c>
      <c r="AO26" s="6">
        <f t="shared" si="43"/>
        <v>56833.241666666676</v>
      </c>
      <c r="AP26" s="6">
        <f t="shared" si="44"/>
        <v>63770472.828402951</v>
      </c>
      <c r="AQ26" s="6">
        <f t="shared" si="45"/>
        <v>14.051005067603498</v>
      </c>
      <c r="AR26" s="6">
        <f t="shared" si="46"/>
        <v>41237.457142857143</v>
      </c>
      <c r="AS26" s="6">
        <f t="shared" si="47"/>
        <v>30260.783673469388</v>
      </c>
      <c r="AT26" s="6">
        <f t="shared" si="48"/>
        <v>52214.130612244902</v>
      </c>
      <c r="AU26" s="6">
        <f t="shared" si="49"/>
        <v>3658.8911564625851</v>
      </c>
      <c r="AV26" s="6">
        <f t="shared" si="50"/>
        <v>55873.021768707491</v>
      </c>
      <c r="AW26" s="6">
        <f t="shared" si="51"/>
        <v>49356551.02822911</v>
      </c>
      <c r="AX26" s="6">
        <f t="shared" si="52"/>
        <v>12.573906952428665</v>
      </c>
      <c r="AY26" s="6">
        <f t="shared" si="0"/>
        <v>51423.672864106586</v>
      </c>
      <c r="AZ26" s="6">
        <f t="shared" si="1"/>
        <v>2199.6801847706852</v>
      </c>
      <c r="BA26" s="6">
        <f t="shared" si="2"/>
        <v>57434.509547021946</v>
      </c>
      <c r="BB26" s="6">
        <f t="shared" si="3"/>
        <v>73735015.568736658</v>
      </c>
      <c r="BC26" s="6">
        <f t="shared" si="4"/>
        <v>14.950784144838561</v>
      </c>
      <c r="BD26" s="3"/>
      <c r="BE26" s="3"/>
      <c r="BF26" s="3"/>
    </row>
    <row r="27" spans="1:58" ht="15.6" x14ac:dyDescent="0.3">
      <c r="A27" s="6">
        <v>1999</v>
      </c>
      <c r="B27" s="9">
        <v>48665.5</v>
      </c>
      <c r="C27" s="7">
        <f t="shared" si="5"/>
        <v>44251.6</v>
      </c>
      <c r="D27" s="7">
        <f t="shared" si="6"/>
        <v>19482513.210000012</v>
      </c>
      <c r="E27" s="7">
        <f t="shared" si="7"/>
        <v>9.0698749627559589</v>
      </c>
      <c r="F27" s="8">
        <f t="shared" si="8"/>
        <v>44646.843134818759</v>
      </c>
      <c r="G27" s="7">
        <f t="shared" si="9"/>
        <v>16149603.000068322</v>
      </c>
      <c r="H27" s="7">
        <f t="shared" si="10"/>
        <v>8.2577120653876808</v>
      </c>
      <c r="I27" s="8">
        <f t="shared" si="20"/>
        <v>51145.599999999999</v>
      </c>
      <c r="J27" s="7">
        <f t="shared" si="11"/>
        <v>51387.375</v>
      </c>
      <c r="K27" s="7">
        <f t="shared" si="12"/>
        <v>50903.824999999997</v>
      </c>
      <c r="L27" s="7">
        <f t="shared" si="13"/>
        <v>-483.55000000000291</v>
      </c>
      <c r="M27" s="7">
        <f t="shared" si="14"/>
        <v>50420.274999999994</v>
      </c>
      <c r="N27" s="7">
        <f t="shared" si="15"/>
        <v>3079235.3006249797</v>
      </c>
      <c r="O27" s="7">
        <f t="shared" si="16"/>
        <v>3.4802963688714397</v>
      </c>
      <c r="P27" s="8">
        <f t="shared" si="17"/>
        <v>50701.966666666667</v>
      </c>
      <c r="Q27" s="8">
        <f t="shared" si="21"/>
        <v>48452.066666666673</v>
      </c>
      <c r="R27" s="8">
        <f t="shared" si="22"/>
        <v>52951.866666666661</v>
      </c>
      <c r="S27" s="8">
        <f t="shared" si="23"/>
        <v>2249.8999999999942</v>
      </c>
      <c r="T27" s="8">
        <f t="shared" si="24"/>
        <v>55201.766666666656</v>
      </c>
      <c r="U27" s="8">
        <f t="shared" si="18"/>
        <v>42722781.937777631</v>
      </c>
      <c r="V27" s="8">
        <f t="shared" si="19"/>
        <v>11.840683842848007</v>
      </c>
      <c r="W27" s="6">
        <f t="shared" si="25"/>
        <v>49381.025000000001</v>
      </c>
      <c r="X27" s="6">
        <f t="shared" si="26"/>
        <v>44664.037499999999</v>
      </c>
      <c r="Y27" s="6">
        <f t="shared" si="27"/>
        <v>54098.012500000004</v>
      </c>
      <c r="Z27" s="6">
        <f t="shared" si="28"/>
        <v>3144.6583333333351</v>
      </c>
      <c r="AA27" s="6">
        <f t="shared" si="29"/>
        <v>57242.670833333337</v>
      </c>
      <c r="AB27" s="6">
        <f t="shared" si="30"/>
        <v>73567859.504184097</v>
      </c>
      <c r="AC27" s="6">
        <f t="shared" si="31"/>
        <v>14.983876028961793</v>
      </c>
      <c r="AD27" s="6">
        <f t="shared" si="32"/>
        <v>47515.48</v>
      </c>
      <c r="AE27" s="6">
        <f t="shared" si="33"/>
        <v>40810.852000000006</v>
      </c>
      <c r="AF27" s="6">
        <f t="shared" si="34"/>
        <v>54220.108</v>
      </c>
      <c r="AG27" s="6">
        <f t="shared" si="35"/>
        <v>3352.3139999999985</v>
      </c>
      <c r="AH27" s="6">
        <f t="shared" si="36"/>
        <v>57572.421999999999</v>
      </c>
      <c r="AI27" s="6">
        <f t="shared" si="37"/>
        <v>79333259.514083982</v>
      </c>
      <c r="AJ27" s="6">
        <f t="shared" si="38"/>
        <v>15.470813439114997</v>
      </c>
      <c r="AK27" s="6">
        <f t="shared" si="39"/>
        <v>45733.4</v>
      </c>
      <c r="AL27" s="6">
        <f t="shared" si="40"/>
        <v>37083.972222222226</v>
      </c>
      <c r="AM27" s="6">
        <f t="shared" si="41"/>
        <v>54382.827777777777</v>
      </c>
      <c r="AN27" s="6">
        <f t="shared" si="42"/>
        <v>3459.7711111111103</v>
      </c>
      <c r="AO27" s="6">
        <f t="shared" si="43"/>
        <v>57842.59888888889</v>
      </c>
      <c r="AP27" s="6">
        <f t="shared" si="44"/>
        <v>84219144.016445696</v>
      </c>
      <c r="AQ27" s="6">
        <f t="shared" si="45"/>
        <v>15.865640661335739</v>
      </c>
      <c r="AR27" s="6">
        <f t="shared" si="46"/>
        <v>44052.485714285714</v>
      </c>
      <c r="AS27" s="6">
        <f t="shared" si="47"/>
        <v>33559.661224489799</v>
      </c>
      <c r="AT27" s="6">
        <f t="shared" si="48"/>
        <v>54545.31020408163</v>
      </c>
      <c r="AU27" s="6">
        <f t="shared" si="49"/>
        <v>3497.6081632653049</v>
      </c>
      <c r="AV27" s="6">
        <f t="shared" si="50"/>
        <v>58042.918367346938</v>
      </c>
      <c r="AW27" s="6">
        <f t="shared" si="51"/>
        <v>87935975.236255705</v>
      </c>
      <c r="AX27" s="6">
        <f t="shared" si="52"/>
        <v>16.15600771139442</v>
      </c>
      <c r="AY27" s="6">
        <f t="shared" si="0"/>
        <v>50152.855914663181</v>
      </c>
      <c r="AZ27" s="6">
        <f t="shared" si="1"/>
        <v>1158.5310445064583</v>
      </c>
      <c r="BA27" s="6">
        <f t="shared" si="2"/>
        <v>53623.353048877274</v>
      </c>
      <c r="BB27" s="6">
        <f t="shared" si="3"/>
        <v>24580306.854261681</v>
      </c>
      <c r="BC27" s="6">
        <f t="shared" si="4"/>
        <v>9.2456975682931066</v>
      </c>
      <c r="BD27" s="3"/>
      <c r="BE27" s="3"/>
      <c r="BF27" s="3"/>
    </row>
    <row r="28" spans="1:58" ht="15.6" x14ac:dyDescent="0.3">
      <c r="A28" s="6">
        <v>2000</v>
      </c>
      <c r="B28" s="7">
        <v>62124</v>
      </c>
      <c r="C28" s="7">
        <f t="shared" si="5"/>
        <v>48483.4</v>
      </c>
      <c r="D28" s="7">
        <f t="shared" si="6"/>
        <v>186065968.35999995</v>
      </c>
      <c r="E28" s="7">
        <f t="shared" si="7"/>
        <v>21.957053634666149</v>
      </c>
      <c r="F28" s="8">
        <f t="shared" si="8"/>
        <v>48484.078854437066</v>
      </c>
      <c r="G28" s="7">
        <f t="shared" si="9"/>
        <v>186047448.85717484</v>
      </c>
      <c r="H28" s="7">
        <f t="shared" si="10"/>
        <v>21.955960893636814</v>
      </c>
      <c r="I28" s="8">
        <f t="shared" si="20"/>
        <v>48756.55</v>
      </c>
      <c r="J28" s="7">
        <f t="shared" si="11"/>
        <v>49951.074999999997</v>
      </c>
      <c r="K28" s="7">
        <f t="shared" si="12"/>
        <v>47562.025000000009</v>
      </c>
      <c r="L28" s="7">
        <f t="shared" si="13"/>
        <v>-2389.0499999999884</v>
      </c>
      <c r="M28" s="7">
        <f t="shared" si="14"/>
        <v>45172.97500000002</v>
      </c>
      <c r="N28" s="7">
        <f t="shared" si="15"/>
        <v>287337248.55062431</v>
      </c>
      <c r="O28" s="7">
        <f t="shared" si="16"/>
        <v>37.524703653013717</v>
      </c>
      <c r="P28" s="8">
        <f t="shared" si="17"/>
        <v>50318.9</v>
      </c>
      <c r="Q28" s="8">
        <f t="shared" si="21"/>
        <v>50193.233333333337</v>
      </c>
      <c r="R28" s="8">
        <f t="shared" si="22"/>
        <v>50444.566666666666</v>
      </c>
      <c r="S28" s="8">
        <f t="shared" si="23"/>
        <v>125.66666666666424</v>
      </c>
      <c r="T28" s="8">
        <f t="shared" si="24"/>
        <v>50570.23333333333</v>
      </c>
      <c r="U28" s="8">
        <f t="shared" si="18"/>
        <v>133489524.18777786</v>
      </c>
      <c r="V28" s="8">
        <f t="shared" si="19"/>
        <v>22.846971241975687</v>
      </c>
      <c r="W28" s="6">
        <f t="shared" si="25"/>
        <v>50192.85</v>
      </c>
      <c r="X28" s="6">
        <f t="shared" si="26"/>
        <v>47445.90625</v>
      </c>
      <c r="Y28" s="6">
        <f t="shared" si="27"/>
        <v>52939.793749999997</v>
      </c>
      <c r="Z28" s="6">
        <f t="shared" si="28"/>
        <v>1831.2958333333322</v>
      </c>
      <c r="AA28" s="6">
        <f t="shared" si="29"/>
        <v>54771.089583333327</v>
      </c>
      <c r="AB28" s="6">
        <f t="shared" si="30"/>
        <v>54065291.595525265</v>
      </c>
      <c r="AC28" s="6">
        <f t="shared" si="31"/>
        <v>13.424802158590143</v>
      </c>
      <c r="AD28" s="6">
        <f t="shared" si="32"/>
        <v>49237.919999999998</v>
      </c>
      <c r="AE28" s="6">
        <f t="shared" si="33"/>
        <v>44031.996000000006</v>
      </c>
      <c r="AF28" s="6">
        <f t="shared" si="34"/>
        <v>54443.84399999999</v>
      </c>
      <c r="AG28" s="6">
        <f t="shared" si="35"/>
        <v>2602.9619999999959</v>
      </c>
      <c r="AH28" s="6">
        <f t="shared" si="36"/>
        <v>57046.805999999982</v>
      </c>
      <c r="AI28" s="6">
        <f t="shared" si="37"/>
        <v>25777898.913636182</v>
      </c>
      <c r="AJ28" s="6">
        <f t="shared" si="38"/>
        <v>8.9000495487863418</v>
      </c>
      <c r="AK28" s="6">
        <f t="shared" si="39"/>
        <v>47707.15</v>
      </c>
      <c r="AL28" s="6">
        <f t="shared" si="40"/>
        <v>40396.688888888886</v>
      </c>
      <c r="AM28" s="6">
        <f t="shared" si="41"/>
        <v>55017.611111111117</v>
      </c>
      <c r="AN28" s="6">
        <f t="shared" si="42"/>
        <v>2924.1844444444464</v>
      </c>
      <c r="AO28" s="6">
        <f t="shared" si="43"/>
        <v>57941.79555555556</v>
      </c>
      <c r="AP28" s="6">
        <f t="shared" si="44"/>
        <v>17490834.015130825</v>
      </c>
      <c r="AQ28" s="6">
        <f t="shared" si="45"/>
        <v>7.2179407012585113</v>
      </c>
      <c r="AR28" s="6">
        <f t="shared" si="46"/>
        <v>46152.271428571432</v>
      </c>
      <c r="AS28" s="6">
        <f t="shared" si="47"/>
        <v>36844.624489795919</v>
      </c>
      <c r="AT28" s="6">
        <f t="shared" si="48"/>
        <v>55459.918367346945</v>
      </c>
      <c r="AU28" s="6">
        <f t="shared" si="49"/>
        <v>3102.5489795918375</v>
      </c>
      <c r="AV28" s="6">
        <f t="shared" si="50"/>
        <v>58562.467346938785</v>
      </c>
      <c r="AW28" s="6">
        <f t="shared" si="51"/>
        <v>12684514.838821255</v>
      </c>
      <c r="AX28" s="6">
        <f t="shared" si="52"/>
        <v>6.0815959682193705</v>
      </c>
      <c r="AY28" s="6">
        <f t="shared" si="0"/>
        <v>58880.216087750887</v>
      </c>
      <c r="AZ28" s="6">
        <f t="shared" si="1"/>
        <v>3429.1797830808318</v>
      </c>
      <c r="BA28" s="6">
        <f t="shared" si="2"/>
        <v>51311.386959169642</v>
      </c>
      <c r="BB28" s="6">
        <f t="shared" si="3"/>
        <v>116912600.77073471</v>
      </c>
      <c r="BC28" s="6">
        <f t="shared" si="4"/>
        <v>21.072540973087225</v>
      </c>
      <c r="BD28" s="3"/>
      <c r="BE28" s="3"/>
      <c r="BF28" s="3"/>
    </row>
    <row r="29" spans="1:58" ht="15.6" x14ac:dyDescent="0.3">
      <c r="A29" s="6">
        <v>2001</v>
      </c>
      <c r="B29" s="7">
        <v>56320.9</v>
      </c>
      <c r="C29" s="7">
        <f t="shared" si="5"/>
        <v>75582.5</v>
      </c>
      <c r="D29" s="7">
        <f t="shared" si="6"/>
        <v>371009234.55999994</v>
      </c>
      <c r="E29" s="7">
        <f t="shared" si="7"/>
        <v>34.199737575216297</v>
      </c>
      <c r="F29" s="8">
        <f t="shared" si="8"/>
        <v>79304.463654950639</v>
      </c>
      <c r="G29" s="7">
        <f t="shared" si="9"/>
        <v>528244198.28116792</v>
      </c>
      <c r="H29" s="7">
        <f t="shared" si="10"/>
        <v>40.808232210335127</v>
      </c>
      <c r="I29" s="8">
        <f t="shared" si="20"/>
        <v>55394.75</v>
      </c>
      <c r="J29" s="7">
        <f t="shared" si="11"/>
        <v>52075.65</v>
      </c>
      <c r="K29" s="7">
        <f t="shared" si="12"/>
        <v>58713.85</v>
      </c>
      <c r="L29" s="7">
        <f t="shared" si="13"/>
        <v>6638.1999999999971</v>
      </c>
      <c r="M29" s="7">
        <f t="shared" si="14"/>
        <v>65352.049999999996</v>
      </c>
      <c r="N29" s="7">
        <f t="shared" si="15"/>
        <v>81561670.322499901</v>
      </c>
      <c r="O29" s="7">
        <f t="shared" si="16"/>
        <v>13.81922984818379</v>
      </c>
      <c r="P29" s="8">
        <f t="shared" si="17"/>
        <v>53212.366666666669</v>
      </c>
      <c r="Q29" s="8">
        <f t="shared" si="21"/>
        <v>51411.077777777777</v>
      </c>
      <c r="R29" s="8">
        <f t="shared" si="22"/>
        <v>55013.655555555561</v>
      </c>
      <c r="S29" s="8">
        <f t="shared" si="23"/>
        <v>1801.288888888892</v>
      </c>
      <c r="T29" s="8">
        <f t="shared" si="24"/>
        <v>56814.944444444453</v>
      </c>
      <c r="U29" s="8">
        <f t="shared" si="18"/>
        <v>244079.9130864263</v>
      </c>
      <c r="V29" s="8">
        <f t="shared" si="19"/>
        <v>0.86956776826129656</v>
      </c>
      <c r="W29" s="6">
        <f t="shared" si="25"/>
        <v>53270.175000000003</v>
      </c>
      <c r="X29" s="6">
        <f t="shared" si="26"/>
        <v>50006.625</v>
      </c>
      <c r="Y29" s="6">
        <f t="shared" si="27"/>
        <v>56533.725000000006</v>
      </c>
      <c r="Z29" s="6">
        <f t="shared" si="28"/>
        <v>2175.7000000000016</v>
      </c>
      <c r="AA29" s="6">
        <f t="shared" si="29"/>
        <v>58709.42500000001</v>
      </c>
      <c r="AB29" s="6">
        <f t="shared" si="30"/>
        <v>5705051.6756250421</v>
      </c>
      <c r="AC29" s="6">
        <f t="shared" si="31"/>
        <v>4.0683842500586715</v>
      </c>
      <c r="AD29" s="6">
        <f t="shared" si="32"/>
        <v>52579.08</v>
      </c>
      <c r="AE29" s="6">
        <f t="shared" si="33"/>
        <v>47131.656000000003</v>
      </c>
      <c r="AF29" s="6">
        <f t="shared" si="34"/>
        <v>58026.504000000001</v>
      </c>
      <c r="AG29" s="6">
        <f t="shared" si="35"/>
        <v>2723.7119999999995</v>
      </c>
      <c r="AH29" s="6">
        <f t="shared" si="36"/>
        <v>60750.216</v>
      </c>
      <c r="AI29" s="6">
        <f t="shared" si="37"/>
        <v>19618840.227855992</v>
      </c>
      <c r="AJ29" s="6">
        <f t="shared" si="38"/>
        <v>7.2910292203734697</v>
      </c>
      <c r="AK29" s="6">
        <f t="shared" si="39"/>
        <v>51385.599999999999</v>
      </c>
      <c r="AL29" s="6">
        <f t="shared" si="40"/>
        <v>43743.736111111117</v>
      </c>
      <c r="AM29" s="6">
        <f t="shared" si="41"/>
        <v>59027.46388888888</v>
      </c>
      <c r="AN29" s="6">
        <f t="shared" si="42"/>
        <v>3056.745555555553</v>
      </c>
      <c r="AO29" s="6">
        <f t="shared" si="43"/>
        <v>62084.20944444443</v>
      </c>
      <c r="AP29" s="6">
        <f t="shared" si="44"/>
        <v>33215735.752422348</v>
      </c>
      <c r="AQ29" s="6">
        <f t="shared" si="45"/>
        <v>9.2830519966621807</v>
      </c>
      <c r="AR29" s="6">
        <f t="shared" si="46"/>
        <v>49766.700000000004</v>
      </c>
      <c r="AS29" s="6">
        <f t="shared" si="47"/>
        <v>40196.587755102038</v>
      </c>
      <c r="AT29" s="6">
        <f t="shared" si="48"/>
        <v>59336.81224489797</v>
      </c>
      <c r="AU29" s="6">
        <f t="shared" si="49"/>
        <v>3190.0374149659883</v>
      </c>
      <c r="AV29" s="6">
        <f t="shared" si="50"/>
        <v>62526.849659863961</v>
      </c>
      <c r="AW29" s="6">
        <f t="shared" si="51"/>
        <v>38513811.180765599</v>
      </c>
      <c r="AX29" s="6">
        <f t="shared" si="52"/>
        <v>9.9252556199829858</v>
      </c>
      <c r="AY29" s="6">
        <f t="shared" si="0"/>
        <v>58117.448761249514</v>
      </c>
      <c r="AZ29" s="6">
        <f t="shared" si="1"/>
        <v>2171.5956502061704</v>
      </c>
      <c r="BA29" s="6">
        <f t="shared" si="2"/>
        <v>62309.395870831722</v>
      </c>
      <c r="BB29" s="6">
        <f t="shared" si="3"/>
        <v>35862082.794968568</v>
      </c>
      <c r="BC29" s="6">
        <f t="shared" si="4"/>
        <v>9.6109034394202109</v>
      </c>
      <c r="BD29" s="3"/>
      <c r="BE29" s="3"/>
      <c r="BF29" s="3"/>
    </row>
    <row r="30" spans="1:58" ht="15.6" x14ac:dyDescent="0.3">
      <c r="A30" s="6">
        <v>2002</v>
      </c>
      <c r="B30" s="7">
        <v>57158.8</v>
      </c>
      <c r="C30" s="7">
        <f t="shared" si="5"/>
        <v>50517.8</v>
      </c>
      <c r="D30" s="7">
        <f t="shared" si="6"/>
        <v>44102881</v>
      </c>
      <c r="E30" s="7">
        <f t="shared" si="7"/>
        <v>11.618508436146314</v>
      </c>
      <c r="F30" s="8">
        <f t="shared" si="8"/>
        <v>51059.876646867553</v>
      </c>
      <c r="G30" s="7">
        <f t="shared" si="9"/>
        <v>37196866.067384362</v>
      </c>
      <c r="H30" s="7">
        <f t="shared" si="10"/>
        <v>10.670138899228903</v>
      </c>
      <c r="I30" s="8">
        <f t="shared" si="20"/>
        <v>59222.45</v>
      </c>
      <c r="J30" s="7">
        <f t="shared" si="11"/>
        <v>57308.6</v>
      </c>
      <c r="K30" s="7">
        <f t="shared" si="12"/>
        <v>61136.299999999996</v>
      </c>
      <c r="L30" s="7">
        <f t="shared" si="13"/>
        <v>3827.6999999999971</v>
      </c>
      <c r="M30" s="7">
        <f t="shared" si="14"/>
        <v>64963.999999999993</v>
      </c>
      <c r="N30" s="7">
        <f t="shared" si="15"/>
        <v>60921147.039999843</v>
      </c>
      <c r="O30" s="7">
        <f t="shared" si="16"/>
        <v>12.014654270057248</v>
      </c>
      <c r="P30" s="8">
        <f t="shared" si="17"/>
        <v>55703.466666666667</v>
      </c>
      <c r="Q30" s="8">
        <f t="shared" si="21"/>
        <v>53078.244444444448</v>
      </c>
      <c r="R30" s="8">
        <f t="shared" si="22"/>
        <v>58328.688888888886</v>
      </c>
      <c r="S30" s="8">
        <f t="shared" si="23"/>
        <v>2625.222222222219</v>
      </c>
      <c r="T30" s="8">
        <f t="shared" si="24"/>
        <v>60953.911111111105</v>
      </c>
      <c r="U30" s="8">
        <f t="shared" si="18"/>
        <v>14402868.345678944</v>
      </c>
      <c r="V30" s="8">
        <f t="shared" si="19"/>
        <v>6.2261978631577968</v>
      </c>
      <c r="W30" s="6">
        <f t="shared" si="25"/>
        <v>53989.5</v>
      </c>
      <c r="X30" s="6">
        <f t="shared" si="26"/>
        <v>51708.387499999997</v>
      </c>
      <c r="Y30" s="6">
        <f t="shared" si="27"/>
        <v>56270.612500000003</v>
      </c>
      <c r="Z30" s="6">
        <f t="shared" si="28"/>
        <v>1520.7416666666686</v>
      </c>
      <c r="AA30" s="6">
        <f t="shared" si="29"/>
        <v>57791.354166666672</v>
      </c>
      <c r="AB30" s="6">
        <f t="shared" si="30"/>
        <v>400124.77376736357</v>
      </c>
      <c r="AC30" s="6">
        <f t="shared" si="31"/>
        <v>1.0945480959702409</v>
      </c>
      <c r="AD30" s="6">
        <f t="shared" si="32"/>
        <v>53880.320000000007</v>
      </c>
      <c r="AE30" s="6">
        <f t="shared" si="33"/>
        <v>49664.672000000006</v>
      </c>
      <c r="AF30" s="6">
        <f t="shared" si="34"/>
        <v>58095.968000000008</v>
      </c>
      <c r="AG30" s="6">
        <f t="shared" si="35"/>
        <v>2107.8240000000005</v>
      </c>
      <c r="AH30" s="6">
        <f t="shared" si="36"/>
        <v>60203.792000000009</v>
      </c>
      <c r="AI30" s="6">
        <f t="shared" si="37"/>
        <v>9271976.2800640352</v>
      </c>
      <c r="AJ30" s="6">
        <f t="shared" si="38"/>
        <v>5.0578076543750026</v>
      </c>
      <c r="AK30" s="6">
        <f t="shared" si="39"/>
        <v>53202.716666666674</v>
      </c>
      <c r="AL30" s="6">
        <f t="shared" si="40"/>
        <v>46747.544444444451</v>
      </c>
      <c r="AM30" s="6">
        <f t="shared" si="41"/>
        <v>59657.888888888898</v>
      </c>
      <c r="AN30" s="6">
        <f t="shared" si="42"/>
        <v>2582.0688888888894</v>
      </c>
      <c r="AO30" s="6">
        <f t="shared" si="43"/>
        <v>62239.957777777789</v>
      </c>
      <c r="AP30" s="6">
        <f t="shared" si="44"/>
        <v>25818164.362671684</v>
      </c>
      <c r="AQ30" s="6">
        <f t="shared" si="45"/>
        <v>8.1638194484636468</v>
      </c>
      <c r="AR30" s="6">
        <f t="shared" si="46"/>
        <v>52090.642857142855</v>
      </c>
      <c r="AS30" s="6">
        <f t="shared" si="47"/>
        <v>43412.834693877558</v>
      </c>
      <c r="AT30" s="6">
        <f t="shared" si="48"/>
        <v>60768.451020408153</v>
      </c>
      <c r="AU30" s="6">
        <f t="shared" si="49"/>
        <v>2892.6027210884322</v>
      </c>
      <c r="AV30" s="6">
        <f t="shared" si="50"/>
        <v>63661.053741496587</v>
      </c>
      <c r="AW30" s="6">
        <f t="shared" si="51"/>
        <v>42279303.718806334</v>
      </c>
      <c r="AX30" s="6">
        <f t="shared" si="52"/>
        <v>10.21386445769461</v>
      </c>
      <c r="AY30" s="6">
        <f t="shared" si="0"/>
        <v>58097.873323436703</v>
      </c>
      <c r="AZ30" s="6">
        <f t="shared" si="1"/>
        <v>1514.244323800476</v>
      </c>
      <c r="BA30" s="6">
        <f t="shared" si="2"/>
        <v>60289.044411455681</v>
      </c>
      <c r="BB30" s="6">
        <f t="shared" si="3"/>
        <v>9798430.0754495058</v>
      </c>
      <c r="BC30" s="6">
        <f t="shared" si="4"/>
        <v>5.1920617452362414</v>
      </c>
      <c r="BD30" s="3"/>
      <c r="BE30" s="3"/>
      <c r="BF30" s="3"/>
    </row>
    <row r="31" spans="1:58" ht="15.6" x14ac:dyDescent="0.3">
      <c r="A31" s="6">
        <v>2003</v>
      </c>
      <c r="B31" s="7">
        <v>61058.2</v>
      </c>
      <c r="C31" s="7">
        <f t="shared" si="5"/>
        <v>57996.700000000004</v>
      </c>
      <c r="D31" s="7">
        <f t="shared" si="6"/>
        <v>9372782.2499999553</v>
      </c>
      <c r="E31" s="7">
        <f t="shared" si="7"/>
        <v>5.0140685444379187</v>
      </c>
      <c r="F31" s="8">
        <f t="shared" si="8"/>
        <v>58009.165646145579</v>
      </c>
      <c r="G31" s="7">
        <f t="shared" si="9"/>
        <v>9296610.4909844305</v>
      </c>
      <c r="H31" s="7">
        <f t="shared" si="10"/>
        <v>4.993652537831804</v>
      </c>
      <c r="I31" s="8">
        <f t="shared" si="20"/>
        <v>56739.850000000006</v>
      </c>
      <c r="J31" s="7">
        <f t="shared" si="11"/>
        <v>57981.15</v>
      </c>
      <c r="K31" s="7">
        <f t="shared" si="12"/>
        <v>55498.55000000001</v>
      </c>
      <c r="L31" s="7">
        <f t="shared" si="13"/>
        <v>-2482.5999999999913</v>
      </c>
      <c r="M31" s="7">
        <f t="shared" si="14"/>
        <v>53015.950000000019</v>
      </c>
      <c r="N31" s="7">
        <f t="shared" si="15"/>
        <v>64677785.06249965</v>
      </c>
      <c r="O31" s="7">
        <f t="shared" si="16"/>
        <v>15.169491445498902</v>
      </c>
      <c r="P31" s="8">
        <f t="shared" si="17"/>
        <v>58534.566666666673</v>
      </c>
      <c r="Q31" s="8">
        <f t="shared" si="21"/>
        <v>55816.80000000001</v>
      </c>
      <c r="R31" s="8">
        <f t="shared" si="22"/>
        <v>61252.333333333336</v>
      </c>
      <c r="S31" s="8">
        <f t="shared" si="23"/>
        <v>2717.7666666666628</v>
      </c>
      <c r="T31" s="8">
        <f t="shared" si="24"/>
        <v>63970.1</v>
      </c>
      <c r="U31" s="8">
        <f t="shared" si="18"/>
        <v>8479161.6100000087</v>
      </c>
      <c r="V31" s="8">
        <f t="shared" si="19"/>
        <v>4.5519703736589463</v>
      </c>
      <c r="W31" s="6">
        <f t="shared" si="25"/>
        <v>56067.3</v>
      </c>
      <c r="X31" s="6">
        <f t="shared" si="26"/>
        <v>53379.956250000003</v>
      </c>
      <c r="Y31" s="6">
        <f t="shared" si="27"/>
        <v>58754.643750000003</v>
      </c>
      <c r="Z31" s="6">
        <f t="shared" si="28"/>
        <v>1791.5625</v>
      </c>
      <c r="AA31" s="6">
        <f t="shared" si="29"/>
        <v>60546.206250000003</v>
      </c>
      <c r="AB31" s="6">
        <f t="shared" si="30"/>
        <v>262137.60003905653</v>
      </c>
      <c r="AC31" s="6">
        <f t="shared" si="31"/>
        <v>0.84562482393352956</v>
      </c>
      <c r="AD31" s="6">
        <f t="shared" si="32"/>
        <v>54623.360000000001</v>
      </c>
      <c r="AE31" s="6">
        <f t="shared" si="33"/>
        <v>51567.231999999996</v>
      </c>
      <c r="AF31" s="6">
        <f t="shared" si="34"/>
        <v>57679.488000000005</v>
      </c>
      <c r="AG31" s="6">
        <f t="shared" si="35"/>
        <v>1528.0640000000021</v>
      </c>
      <c r="AH31" s="6">
        <f t="shared" si="36"/>
        <v>59207.552000000011</v>
      </c>
      <c r="AI31" s="6">
        <f t="shared" si="37"/>
        <v>3424898.0199039499</v>
      </c>
      <c r="AJ31" s="6">
        <f t="shared" si="38"/>
        <v>3.1256958571771154</v>
      </c>
      <c r="AK31" s="6">
        <f t="shared" si="39"/>
        <v>54426.733333333337</v>
      </c>
      <c r="AL31" s="6">
        <f t="shared" si="40"/>
        <v>49284.816666666673</v>
      </c>
      <c r="AM31" s="6">
        <f t="shared" si="41"/>
        <v>59568.65</v>
      </c>
      <c r="AN31" s="6">
        <f t="shared" si="42"/>
        <v>2056.766666666666</v>
      </c>
      <c r="AO31" s="6">
        <f t="shared" si="43"/>
        <v>61625.416666666664</v>
      </c>
      <c r="AP31" s="6">
        <f t="shared" si="44"/>
        <v>321734.74694444501</v>
      </c>
      <c r="AQ31" s="6">
        <f t="shared" si="45"/>
        <v>0.92042650151114669</v>
      </c>
      <c r="AR31" s="6">
        <f t="shared" si="46"/>
        <v>53767.87142857143</v>
      </c>
      <c r="AS31" s="6">
        <f t="shared" si="47"/>
        <v>46333.997959183667</v>
      </c>
      <c r="AT31" s="6">
        <f t="shared" si="48"/>
        <v>61201.744897959194</v>
      </c>
      <c r="AU31" s="6">
        <f t="shared" si="49"/>
        <v>2477.9578231292544</v>
      </c>
      <c r="AV31" s="6">
        <f t="shared" si="50"/>
        <v>63679.702721088448</v>
      </c>
      <c r="AW31" s="6">
        <f t="shared" si="51"/>
        <v>6872276.5166741526</v>
      </c>
      <c r="AX31" s="6">
        <f t="shared" si="52"/>
        <v>4.1167006268393003</v>
      </c>
      <c r="AY31" s="6">
        <f t="shared" si="0"/>
        <v>60624.375294171157</v>
      </c>
      <c r="AZ31" s="6">
        <f t="shared" si="1"/>
        <v>1817.9216178806696</v>
      </c>
      <c r="BA31" s="6">
        <f t="shared" si="2"/>
        <v>59612.117647237181</v>
      </c>
      <c r="BB31" s="6">
        <f t="shared" si="3"/>
        <v>2091154.1709720423</v>
      </c>
      <c r="BC31" s="6">
        <f t="shared" si="4"/>
        <v>2.4258194639556434</v>
      </c>
      <c r="BD31" s="3"/>
      <c r="BE31" s="3"/>
      <c r="BF31" s="3"/>
    </row>
    <row r="32" spans="1:58" ht="15.6" x14ac:dyDescent="0.3">
      <c r="A32" s="6">
        <v>2004</v>
      </c>
      <c r="B32" s="7">
        <v>71584.600000000006</v>
      </c>
      <c r="C32" s="7">
        <f t="shared" si="5"/>
        <v>64957.599999999991</v>
      </c>
      <c r="D32" s="7">
        <f t="shared" si="6"/>
        <v>43917129.000000194</v>
      </c>
      <c r="E32" s="7">
        <f t="shared" si="7"/>
        <v>9.257577747169103</v>
      </c>
      <c r="F32" s="8">
        <f t="shared" si="8"/>
        <v>65223.618887030512</v>
      </c>
      <c r="G32" s="7">
        <f t="shared" si="9"/>
        <v>40462080.719554618</v>
      </c>
      <c r="H32" s="13">
        <f t="shared" si="10"/>
        <v>8.8859630604480468</v>
      </c>
      <c r="I32" s="18">
        <f t="shared" si="20"/>
        <v>59108.5</v>
      </c>
      <c r="J32" s="7">
        <f t="shared" si="11"/>
        <v>57924.175000000003</v>
      </c>
      <c r="K32" s="7">
        <f t="shared" si="12"/>
        <v>60292.824999999997</v>
      </c>
      <c r="L32" s="7">
        <f t="shared" si="13"/>
        <v>2368.6499999999942</v>
      </c>
      <c r="M32" s="13">
        <f t="shared" si="14"/>
        <v>62661.474999999991</v>
      </c>
      <c r="N32" s="7">
        <f t="shared" si="15"/>
        <v>79622159.765625253</v>
      </c>
      <c r="O32" s="7">
        <f t="shared" si="16"/>
        <v>14.240208996037861</v>
      </c>
      <c r="P32" s="18">
        <f t="shared" si="17"/>
        <v>58179.30000000001</v>
      </c>
      <c r="Q32" s="8">
        <f t="shared" si="21"/>
        <v>57472.444444444445</v>
      </c>
      <c r="R32" s="8">
        <f t="shared" si="22"/>
        <v>58886.155555555575</v>
      </c>
      <c r="S32" s="8">
        <f t="shared" si="23"/>
        <v>706.85555555556493</v>
      </c>
      <c r="T32" s="8">
        <f t="shared" si="24"/>
        <v>59593.01111111114</v>
      </c>
      <c r="U32" s="8">
        <f t="shared" si="18"/>
        <v>143798204.08012289</v>
      </c>
      <c r="V32" s="19">
        <f t="shared" si="19"/>
        <v>20.122475211951539</v>
      </c>
      <c r="W32" s="20">
        <f t="shared" si="25"/>
        <v>59165.475000000006</v>
      </c>
      <c r="X32" s="6">
        <f t="shared" si="26"/>
        <v>55623.112500000003</v>
      </c>
      <c r="Y32" s="6">
        <f t="shared" si="27"/>
        <v>62707.837500000009</v>
      </c>
      <c r="Z32" s="6">
        <f t="shared" si="28"/>
        <v>2361.5750000000016</v>
      </c>
      <c r="AA32" s="6">
        <f t="shared" si="29"/>
        <v>65069.412500000013</v>
      </c>
      <c r="AB32" s="6">
        <f t="shared" si="30"/>
        <v>42447668.160156153</v>
      </c>
      <c r="AC32" s="6">
        <f t="shared" si="31"/>
        <v>10.012673005154291</v>
      </c>
      <c r="AD32" s="6">
        <f t="shared" si="32"/>
        <v>57065.48</v>
      </c>
      <c r="AE32" s="6">
        <f t="shared" si="33"/>
        <v>53477.231999999996</v>
      </c>
      <c r="AF32" s="6">
        <f t="shared" si="34"/>
        <v>60653.72800000001</v>
      </c>
      <c r="AG32" s="6">
        <f t="shared" si="35"/>
        <v>1794.1240000000034</v>
      </c>
      <c r="AH32" s="6">
        <f t="shared" si="36"/>
        <v>62447.852000000014</v>
      </c>
      <c r="AI32" s="6">
        <f t="shared" si="37"/>
        <v>83480164.015503854</v>
      </c>
      <c r="AJ32" s="6">
        <f t="shared" si="38"/>
        <v>14.631004441914175</v>
      </c>
      <c r="AK32" s="6">
        <f t="shared" si="39"/>
        <v>55695.833333333336</v>
      </c>
      <c r="AL32" s="6">
        <f t="shared" si="40"/>
        <v>51358.572222222225</v>
      </c>
      <c r="AM32" s="6">
        <f t="shared" si="41"/>
        <v>60033.094444444447</v>
      </c>
      <c r="AN32" s="6">
        <f t="shared" si="42"/>
        <v>1734.9044444444444</v>
      </c>
      <c r="AO32" s="6">
        <f t="shared" si="43"/>
        <v>61767.998888888891</v>
      </c>
      <c r="AP32" s="6">
        <f t="shared" si="44"/>
        <v>96365657.374667972</v>
      </c>
      <c r="AQ32" s="6">
        <f t="shared" si="45"/>
        <v>15.892697331460692</v>
      </c>
      <c r="AR32" s="6">
        <f t="shared" si="46"/>
        <v>55374.08571428572</v>
      </c>
      <c r="AS32" s="6">
        <f t="shared" si="47"/>
        <v>48920.216326530615</v>
      </c>
      <c r="AT32" s="6">
        <f t="shared" si="48"/>
        <v>61827.955102040825</v>
      </c>
      <c r="AU32" s="6">
        <f t="shared" si="49"/>
        <v>2151.2897959183683</v>
      </c>
      <c r="AV32" s="6">
        <f t="shared" si="50"/>
        <v>63979.244897959194</v>
      </c>
      <c r="AW32" s="6">
        <f t="shared" si="51"/>
        <v>57841426.228138216</v>
      </c>
      <c r="AX32" s="6">
        <f t="shared" si="52"/>
        <v>11.887222354953751</v>
      </c>
      <c r="AY32" s="6">
        <f t="shared" si="0"/>
        <v>68841.909073615549</v>
      </c>
      <c r="AZ32" s="6">
        <f t="shared" si="1"/>
        <v>3737.8052663497861</v>
      </c>
      <c r="BA32" s="6">
        <f t="shared" si="2"/>
        <v>62442.296912051825</v>
      </c>
      <c r="BB32" s="6">
        <f t="shared" si="3"/>
        <v>83581705.751906842</v>
      </c>
      <c r="BC32" s="6">
        <f t="shared" si="4"/>
        <v>14.641202422173629</v>
      </c>
      <c r="BD32" s="3"/>
      <c r="BE32" s="3"/>
      <c r="BF32" s="3"/>
    </row>
    <row r="33" spans="1:58" ht="15.6" x14ac:dyDescent="0.3">
      <c r="A33" s="6">
        <v>2005</v>
      </c>
      <c r="B33" s="7">
        <v>85659.9</v>
      </c>
      <c r="C33" s="7">
        <f t="shared" si="5"/>
        <v>82111.000000000015</v>
      </c>
      <c r="D33" s="7">
        <f t="shared" si="6"/>
        <v>12594691.209999856</v>
      </c>
      <c r="E33" s="7">
        <f t="shared" si="7"/>
        <v>4.1430120744945764</v>
      </c>
      <c r="F33" s="8">
        <f t="shared" si="8"/>
        <v>83925.745553586588</v>
      </c>
      <c r="G33" s="7">
        <f t="shared" si="9"/>
        <v>3007291.6440153862</v>
      </c>
      <c r="H33" s="13">
        <f t="shared" si="10"/>
        <v>2.0244647103410185</v>
      </c>
      <c r="I33" s="19">
        <f t="shared" si="20"/>
        <v>66321.399999999994</v>
      </c>
      <c r="J33" s="13">
        <f t="shared" si="11"/>
        <v>62714.95</v>
      </c>
      <c r="K33" s="13">
        <f t="shared" si="12"/>
        <v>69927.849999999991</v>
      </c>
      <c r="L33" s="13">
        <f t="shared" si="13"/>
        <v>7212.8999999999942</v>
      </c>
      <c r="M33" s="13">
        <f t="shared" si="14"/>
        <v>77140.749999999985</v>
      </c>
      <c r="N33" s="7">
        <f t="shared" si="15"/>
        <v>72575916.722500145</v>
      </c>
      <c r="O33" s="13">
        <f t="shared" si="16"/>
        <v>11.043644247690112</v>
      </c>
      <c r="P33" s="18">
        <f t="shared" si="17"/>
        <v>63267.200000000004</v>
      </c>
      <c r="Q33" s="8">
        <f t="shared" si="21"/>
        <v>59993.688888888893</v>
      </c>
      <c r="R33" s="8">
        <f t="shared" si="22"/>
        <v>66540.711111111115</v>
      </c>
      <c r="S33" s="8">
        <f t="shared" si="23"/>
        <v>3273.5111111111109</v>
      </c>
      <c r="T33" s="8">
        <f t="shared" si="24"/>
        <v>69814.222222222219</v>
      </c>
      <c r="U33" s="8">
        <f t="shared" si="18"/>
        <v>251085504.23716041</v>
      </c>
      <c r="V33" s="19">
        <f t="shared" si="19"/>
        <v>22.696919443348058</v>
      </c>
      <c r="W33" s="20">
        <f t="shared" si="25"/>
        <v>61530.625000000007</v>
      </c>
      <c r="X33" s="6">
        <f t="shared" si="26"/>
        <v>57688.225000000006</v>
      </c>
      <c r="Y33" s="6">
        <f t="shared" si="27"/>
        <v>65373.025000000009</v>
      </c>
      <c r="Z33" s="6">
        <f t="shared" si="28"/>
        <v>2561.6000000000008</v>
      </c>
      <c r="AA33" s="6">
        <f t="shared" si="29"/>
        <v>67934.625000000015</v>
      </c>
      <c r="AB33" s="6">
        <f t="shared" si="30"/>
        <v>314185373.82562429</v>
      </c>
      <c r="AC33" s="6">
        <f t="shared" si="31"/>
        <v>26.091665332663538</v>
      </c>
      <c r="AD33" s="6">
        <f t="shared" si="32"/>
        <v>61649.3</v>
      </c>
      <c r="AE33" s="6">
        <f t="shared" si="33"/>
        <v>55959.508000000009</v>
      </c>
      <c r="AF33" s="6">
        <f t="shared" si="34"/>
        <v>67339.092000000004</v>
      </c>
      <c r="AG33" s="6">
        <f t="shared" si="35"/>
        <v>2844.895999999997</v>
      </c>
      <c r="AH33" s="6">
        <f t="shared" si="36"/>
        <v>70183.987999999998</v>
      </c>
      <c r="AI33" s="6">
        <f t="shared" si="37"/>
        <v>239503852.2317439</v>
      </c>
      <c r="AJ33" s="6">
        <f t="shared" si="38"/>
        <v>22.050488211071727</v>
      </c>
      <c r="AK33" s="20">
        <f t="shared" si="39"/>
        <v>59485.333333333336</v>
      </c>
      <c r="AL33" s="6">
        <f t="shared" si="40"/>
        <v>53650.561111111107</v>
      </c>
      <c r="AM33" s="6">
        <f t="shared" si="41"/>
        <v>65320.105555555565</v>
      </c>
      <c r="AN33" s="6">
        <f t="shared" si="42"/>
        <v>2333.9088888888919</v>
      </c>
      <c r="AO33" s="6">
        <f t="shared" si="43"/>
        <v>67654.01444444446</v>
      </c>
      <c r="AP33" s="6">
        <f t="shared" si="44"/>
        <v>324211914.63976347</v>
      </c>
      <c r="AQ33" s="6">
        <f t="shared" si="45"/>
        <v>26.614659460217922</v>
      </c>
      <c r="AR33" s="20">
        <f t="shared" si="46"/>
        <v>57965.657142857141</v>
      </c>
      <c r="AS33" s="6">
        <f t="shared" si="47"/>
        <v>51309.959183673476</v>
      </c>
      <c r="AT33" s="6">
        <f t="shared" si="48"/>
        <v>64621.355102040805</v>
      </c>
      <c r="AU33" s="6">
        <f t="shared" si="49"/>
        <v>2218.5659863945548</v>
      </c>
      <c r="AV33" s="6">
        <f t="shared" si="50"/>
        <v>66839.921088435367</v>
      </c>
      <c r="AW33" s="6">
        <f t="shared" si="51"/>
        <v>354191606.23173732</v>
      </c>
      <c r="AX33" s="6">
        <f t="shared" si="52"/>
        <v>28.156794031315602</v>
      </c>
      <c r="AY33" s="6">
        <f t="shared" si="0"/>
        <v>81735.844301989593</v>
      </c>
      <c r="AZ33" s="6">
        <f t="shared" si="1"/>
        <v>6484.6442549570638</v>
      </c>
      <c r="BA33" s="6">
        <f t="shared" si="2"/>
        <v>72579.714339965329</v>
      </c>
      <c r="BB33" s="6">
        <f t="shared" si="3"/>
        <v>171091256.90097651</v>
      </c>
      <c r="BC33" s="6">
        <f t="shared" si="4"/>
        <v>18.021820255129036</v>
      </c>
      <c r="BD33" s="3"/>
      <c r="BE33" s="3"/>
      <c r="BF33" s="3"/>
    </row>
    <row r="34" spans="1:58" ht="15.6" x14ac:dyDescent="0.3">
      <c r="A34" s="6">
        <v>2006</v>
      </c>
      <c r="B34" s="7">
        <v>100798.6</v>
      </c>
      <c r="C34" s="13">
        <f t="shared" si="5"/>
        <v>99735.199999999983</v>
      </c>
      <c r="D34" s="7">
        <f t="shared" si="6"/>
        <v>1130819.5600000494</v>
      </c>
      <c r="E34" s="7">
        <f t="shared" si="7"/>
        <v>1.0549749698904778</v>
      </c>
      <c r="F34" s="19">
        <f t="shared" si="8"/>
        <v>102502.75154167235</v>
      </c>
      <c r="G34" s="7">
        <f t="shared" si="9"/>
        <v>2904132.4769842178</v>
      </c>
      <c r="H34" s="13">
        <f t="shared" si="10"/>
        <v>1.6906500106869948</v>
      </c>
      <c r="I34" s="19">
        <f t="shared" si="20"/>
        <v>78622.25</v>
      </c>
      <c r="J34" s="13">
        <f t="shared" si="11"/>
        <v>72471.824999999997</v>
      </c>
      <c r="K34" s="13">
        <f t="shared" si="12"/>
        <v>84772.675000000003</v>
      </c>
      <c r="L34" s="13">
        <f t="shared" si="13"/>
        <v>12300.850000000006</v>
      </c>
      <c r="M34" s="13">
        <f>K34+L34</f>
        <v>97073.525000000009</v>
      </c>
      <c r="N34" s="7">
        <f t="shared" si="15"/>
        <v>13876183.755624978</v>
      </c>
      <c r="O34" s="13">
        <f t="shared" si="16"/>
        <v>3.8373748146057296</v>
      </c>
      <c r="P34" s="22">
        <f t="shared" si="17"/>
        <v>72767.566666666666</v>
      </c>
      <c r="Q34" s="19">
        <f t="shared" si="21"/>
        <v>64738.022222222229</v>
      </c>
      <c r="R34" s="19">
        <f t="shared" si="22"/>
        <v>80797.111111111095</v>
      </c>
      <c r="S34" s="8">
        <f t="shared" si="23"/>
        <v>8029.5444444444365</v>
      </c>
      <c r="T34" s="19">
        <f t="shared" si="24"/>
        <v>88826.655555555539</v>
      </c>
      <c r="U34" s="19">
        <f t="shared" si="18"/>
        <v>143327453.78086475</v>
      </c>
      <c r="V34" s="19">
        <f t="shared" si="19"/>
        <v>13.477873696321666</v>
      </c>
      <c r="W34" s="20">
        <f t="shared" si="25"/>
        <v>68865.375</v>
      </c>
      <c r="X34" s="6">
        <f t="shared" si="26"/>
        <v>61407.193750000006</v>
      </c>
      <c r="Y34" s="6">
        <f t="shared" si="27"/>
        <v>76323.556249999994</v>
      </c>
      <c r="Z34" s="6">
        <f t="shared" si="28"/>
        <v>4972.1208333333288</v>
      </c>
      <c r="AA34" s="6">
        <f t="shared" si="29"/>
        <v>81295.677083333328</v>
      </c>
      <c r="AB34" s="6">
        <f t="shared" si="30"/>
        <v>380364002.29344225</v>
      </c>
      <c r="AC34" s="6">
        <f t="shared" si="31"/>
        <v>23.990110687773619</v>
      </c>
      <c r="AD34" s="6">
        <f t="shared" si="32"/>
        <v>66356.48000000001</v>
      </c>
      <c r="AE34" s="6">
        <f t="shared" si="33"/>
        <v>58714.988000000012</v>
      </c>
      <c r="AF34" s="6">
        <f t="shared" si="34"/>
        <v>73997.972000000009</v>
      </c>
      <c r="AG34" s="6">
        <f t="shared" si="35"/>
        <v>3820.7459999999992</v>
      </c>
      <c r="AH34" s="6">
        <f t="shared" si="36"/>
        <v>77818.718000000008</v>
      </c>
      <c r="AI34" s="6">
        <f t="shared" si="37"/>
        <v>528074976.73392391</v>
      </c>
      <c r="AJ34" s="6">
        <f t="shared" si="38"/>
        <v>29.530018728913003</v>
      </c>
      <c r="AK34" s="6">
        <f t="shared" si="39"/>
        <v>65651.066666666666</v>
      </c>
      <c r="AL34" s="6">
        <f t="shared" si="40"/>
        <v>56641.213888888888</v>
      </c>
      <c r="AM34" s="6">
        <f t="shared" si="41"/>
        <v>74660.919444444444</v>
      </c>
      <c r="AN34" s="6">
        <f t="shared" si="42"/>
        <v>3603.9411111111112</v>
      </c>
      <c r="AO34" s="6">
        <f>AM34+AN34</f>
        <v>78264.860555555555</v>
      </c>
      <c r="AP34" s="6">
        <f t="shared" si="44"/>
        <v>507769413.35011172</v>
      </c>
      <c r="AQ34" s="6">
        <f t="shared" si="45"/>
        <v>28.791643254061754</v>
      </c>
      <c r="AR34" s="6">
        <f t="shared" si="46"/>
        <v>63224.557142857149</v>
      </c>
      <c r="AS34" s="6">
        <f t="shared" si="47"/>
        <v>54048.826530612248</v>
      </c>
      <c r="AT34" s="6">
        <f t="shared" si="48"/>
        <v>72400.28775510205</v>
      </c>
      <c r="AU34" s="6">
        <f t="shared" si="49"/>
        <v>3058.5768707483003</v>
      </c>
      <c r="AV34" s="6">
        <f>AT34+AU34</f>
        <v>75458.864625850343</v>
      </c>
      <c r="AW34" s="6">
        <f t="shared" si="51"/>
        <v>642102188.83193171</v>
      </c>
      <c r="AX34" s="6">
        <f t="shared" si="52"/>
        <v>33.580859584612533</v>
      </c>
      <c r="AY34" s="6">
        <f t="shared" si="0"/>
        <v>97025.166567084001</v>
      </c>
      <c r="AZ34" s="6">
        <f t="shared" si="1"/>
        <v>9126.047657998266</v>
      </c>
      <c r="BA34" s="6">
        <f t="shared" si="2"/>
        <v>88220.488556946657</v>
      </c>
      <c r="BB34" s="6">
        <f t="shared" si="3"/>
        <v>158208887.47386959</v>
      </c>
      <c r="BC34" s="6">
        <f t="shared" si="4"/>
        <v>14.257585339639251</v>
      </c>
      <c r="BD34" s="3"/>
      <c r="BE34" s="3"/>
      <c r="BF34" s="3"/>
    </row>
    <row r="35" spans="1:58" ht="15.6" x14ac:dyDescent="0.3">
      <c r="A35" s="6">
        <v>2007</v>
      </c>
      <c r="B35" s="13">
        <v>114100.9</v>
      </c>
      <c r="C35" s="13">
        <f t="shared" si="5"/>
        <v>115937.30000000002</v>
      </c>
      <c r="D35" s="7">
        <f t="shared" si="6"/>
        <v>3372364.9600000856</v>
      </c>
      <c r="E35" s="7">
        <f t="shared" si="7"/>
        <v>1.6094526861751515</v>
      </c>
      <c r="F35" s="19">
        <f t="shared" si="8"/>
        <v>118612.76702354313</v>
      </c>
      <c r="G35" s="7">
        <f t="shared" si="9"/>
        <v>20356944.038135983</v>
      </c>
      <c r="H35" s="13">
        <f t="shared" si="10"/>
        <v>3.9542782077469458</v>
      </c>
      <c r="I35" s="25"/>
      <c r="J35" s="16"/>
      <c r="K35" s="16"/>
      <c r="L35" s="16"/>
      <c r="M35" s="13">
        <f>$K$34+$L$34*1</f>
        <v>97073.525000000009</v>
      </c>
      <c r="N35" s="7">
        <f t="shared" si="15"/>
        <v>289931499.39062452</v>
      </c>
      <c r="O35" s="13">
        <f t="shared" si="16"/>
        <v>17.540699176217185</v>
      </c>
      <c r="P35" s="25"/>
      <c r="Q35" s="25"/>
      <c r="R35" s="25"/>
      <c r="S35" s="25"/>
      <c r="T35" s="19">
        <f>$R$34+$S$34*1</f>
        <v>88826.655555555539</v>
      </c>
      <c r="U35" s="19">
        <f t="shared" si="18"/>
        <v>638787432.23753142</v>
      </c>
      <c r="V35" s="19">
        <f t="shared" si="19"/>
        <v>28.453445968858965</v>
      </c>
      <c r="AA35" s="6">
        <f>$Y$34+$Z$34*1</f>
        <v>81295.677083333328</v>
      </c>
      <c r="AB35" s="6">
        <f t="shared" si="30"/>
        <v>1076182650.6121917</v>
      </c>
      <c r="AC35" s="6">
        <f t="shared" si="31"/>
        <v>40.35297336048901</v>
      </c>
      <c r="AH35" s="6">
        <f>$AF$34+$AG$34*1</f>
        <v>77818.718000000008</v>
      </c>
      <c r="AI35" s="6">
        <f t="shared" si="37"/>
        <v>1316396730.681123</v>
      </c>
      <c r="AJ35" s="6">
        <f t="shared" si="38"/>
        <v>46.623978051141862</v>
      </c>
      <c r="AK35" s="3"/>
      <c r="AL35" s="3"/>
      <c r="AM35" s="3"/>
      <c r="AN35" s="3"/>
      <c r="AO35" s="6">
        <f>$AM$34+$AN$34*1</f>
        <v>78264.860555555555</v>
      </c>
      <c r="AP35" s="6">
        <f t="shared" si="44"/>
        <v>1284221723.0637777</v>
      </c>
      <c r="AQ35" s="6">
        <f t="shared" si="45"/>
        <v>45.788159833245437</v>
      </c>
      <c r="AR35" s="3"/>
      <c r="AS35" s="3"/>
      <c r="AT35" s="3"/>
      <c r="AU35" s="3"/>
      <c r="AV35" s="6">
        <f>$AT$34+$AU$34*1</f>
        <v>75458.864625850343</v>
      </c>
      <c r="AW35" s="6">
        <f t="shared" si="51"/>
        <v>1493206897.857033</v>
      </c>
      <c r="AX35" s="6">
        <f t="shared" si="52"/>
        <v>51.209404707782788</v>
      </c>
      <c r="BA35" s="6">
        <f>$AY$34+$AZ$34*1</f>
        <v>106151.21422508227</v>
      </c>
      <c r="BB35" s="6">
        <f t="shared" si="3"/>
        <v>63197503.919929288</v>
      </c>
      <c r="BC35" s="6">
        <f t="shared" si="4"/>
        <v>7.4890201049055101</v>
      </c>
    </row>
    <row r="36" spans="1:58" ht="15.6" x14ac:dyDescent="0.3">
      <c r="A36" s="6">
        <v>2008</v>
      </c>
      <c r="B36" s="13">
        <v>137020.4</v>
      </c>
      <c r="C36" s="13">
        <v>115937.3</v>
      </c>
      <c r="D36" s="7">
        <f t="shared" si="6"/>
        <v>444497105.60999966</v>
      </c>
      <c r="E36" s="7">
        <f t="shared" si="7"/>
        <v>15.386832909552147</v>
      </c>
      <c r="F36" s="19">
        <v>118612.77</v>
      </c>
      <c r="G36" s="7">
        <f t="shared" si="9"/>
        <v>338840842.21689963</v>
      </c>
      <c r="H36" s="13">
        <f t="shared" si="10"/>
        <v>13.43422585250079</v>
      </c>
      <c r="I36" s="25"/>
      <c r="J36" s="16"/>
      <c r="K36" s="16"/>
      <c r="L36" s="16"/>
      <c r="M36" s="13">
        <f>$K$34+$L$34*2</f>
        <v>109374.37500000001</v>
      </c>
      <c r="N36" s="7">
        <f t="shared" si="15"/>
        <v>764302698.30062389</v>
      </c>
      <c r="O36" s="13">
        <f t="shared" si="16"/>
        <v>25.276510151486558</v>
      </c>
      <c r="P36" s="25"/>
      <c r="Q36" s="25"/>
      <c r="R36" s="25"/>
      <c r="S36" s="25"/>
      <c r="T36" s="19">
        <f>$R$34+$S$34*2</f>
        <v>96856.199999999968</v>
      </c>
      <c r="U36" s="19">
        <f t="shared" si="18"/>
        <v>1613162961.640002</v>
      </c>
      <c r="V36" s="19">
        <f t="shared" si="19"/>
        <v>41.467866796343486</v>
      </c>
      <c r="AA36" s="6">
        <f>$Y$34+$Z$34*2</f>
        <v>86267.797916666648</v>
      </c>
      <c r="AB36" s="6">
        <f t="shared" si="30"/>
        <v>2575826618.2291722</v>
      </c>
      <c r="AC36" s="6">
        <f t="shared" si="31"/>
        <v>58.831456590974504</v>
      </c>
      <c r="AH36" s="6">
        <f>$AF$34+$AG$34*2</f>
        <v>81639.464000000007</v>
      </c>
      <c r="AI36" s="6">
        <f t="shared" si="37"/>
        <v>3067048072.2360945</v>
      </c>
      <c r="AJ36" s="6">
        <f t="shared" si="38"/>
        <v>67.835986772279625</v>
      </c>
      <c r="AK36" s="3"/>
      <c r="AL36" s="3"/>
      <c r="AM36" s="3"/>
      <c r="AN36" s="3"/>
      <c r="AO36" s="6">
        <f>$AM$34+$AN$34*2</f>
        <v>81868.801666666666</v>
      </c>
      <c r="AP36" s="6">
        <f t="shared" si="44"/>
        <v>3041698798.7213354</v>
      </c>
      <c r="AQ36" s="6">
        <f t="shared" si="45"/>
        <v>67.365830707875872</v>
      </c>
      <c r="AR36" s="3"/>
      <c r="AS36" s="3"/>
      <c r="AT36" s="3"/>
      <c r="AU36" s="3"/>
      <c r="AV36" s="6">
        <f>$AT$34+$AU$34*2</f>
        <v>78517.441496598651</v>
      </c>
      <c r="AW36" s="6">
        <f t="shared" si="51"/>
        <v>3422596153.6506996</v>
      </c>
      <c r="AX36" s="6">
        <f t="shared" si="52"/>
        <v>74.509506917562604</v>
      </c>
      <c r="BA36" s="6">
        <f>$AY$34+$AZ$34*2</f>
        <v>115277.26188308053</v>
      </c>
      <c r="BB36" s="6">
        <f t="shared" si="3"/>
        <v>472764055.17143613</v>
      </c>
      <c r="BC36" s="6">
        <f t="shared" si="4"/>
        <v>18.861601812656122</v>
      </c>
    </row>
    <row r="37" spans="1:58" ht="15.6" x14ac:dyDescent="0.3">
      <c r="A37" s="6">
        <v>2009</v>
      </c>
      <c r="B37" s="13">
        <v>116510</v>
      </c>
      <c r="C37" s="13">
        <v>115937.3</v>
      </c>
      <c r="D37" s="7">
        <f t="shared" si="6"/>
        <v>327985.28999999666</v>
      </c>
      <c r="E37" s="7">
        <f t="shared" si="7"/>
        <v>0.49154579006093646</v>
      </c>
      <c r="F37" s="19">
        <v>118612.77</v>
      </c>
      <c r="G37" s="7">
        <f t="shared" si="9"/>
        <v>4421641.6729000174</v>
      </c>
      <c r="H37" s="13">
        <f t="shared" si="10"/>
        <v>1.8047978714273487</v>
      </c>
      <c r="I37" s="25"/>
      <c r="J37" s="16"/>
      <c r="K37" s="16"/>
      <c r="L37" s="16"/>
      <c r="M37" s="13">
        <f>$K$34+$L$34*3</f>
        <v>121675.22500000002</v>
      </c>
      <c r="N37" s="7">
        <f t="shared" si="15"/>
        <v>26679549.300625209</v>
      </c>
      <c r="O37" s="13">
        <f t="shared" si="16"/>
        <v>4.2450918007343068</v>
      </c>
      <c r="P37" s="25"/>
      <c r="Q37" s="25"/>
      <c r="R37" s="25"/>
      <c r="S37" s="25"/>
      <c r="T37" s="19">
        <f>$R$34+$S$34*3</f>
        <v>104885.7444444444</v>
      </c>
      <c r="U37" s="19">
        <f t="shared" si="18"/>
        <v>135123317.22086531</v>
      </c>
      <c r="V37" s="19">
        <f t="shared" si="19"/>
        <v>11.082779282472185</v>
      </c>
      <c r="AA37" s="6">
        <f>$Y$34+$Z$34*3</f>
        <v>91239.918749999983</v>
      </c>
      <c r="AB37" s="6">
        <f t="shared" si="30"/>
        <v>638577006.38160241</v>
      </c>
      <c r="AC37" s="6">
        <f t="shared" si="31"/>
        <v>27.696299598030961</v>
      </c>
      <c r="AH37" s="6">
        <f>$AF$34+$AG$34*3</f>
        <v>85460.21</v>
      </c>
      <c r="AI37" s="6">
        <f t="shared" si="37"/>
        <v>964089459.04409957</v>
      </c>
      <c r="AJ37" s="6">
        <f t="shared" si="38"/>
        <v>36.332452260531525</v>
      </c>
      <c r="AK37" s="3"/>
      <c r="AL37" s="3"/>
      <c r="AM37" s="3"/>
      <c r="AN37" s="3"/>
      <c r="AO37" s="6">
        <f>$AM$34+$AN$34*3</f>
        <v>85472.742777777778</v>
      </c>
      <c r="AP37" s="6">
        <f t="shared" si="44"/>
        <v>963311335.87838554</v>
      </c>
      <c r="AQ37" s="6">
        <f t="shared" si="45"/>
        <v>36.312461977400886</v>
      </c>
      <c r="AR37" s="3"/>
      <c r="AS37" s="3"/>
      <c r="AT37" s="3"/>
      <c r="AU37" s="3"/>
      <c r="AV37" s="6">
        <f>$AT$34+$AU$34*3</f>
        <v>81576.018367346958</v>
      </c>
      <c r="AW37" s="6">
        <f t="shared" si="51"/>
        <v>1220383072.7105401</v>
      </c>
      <c r="AX37" s="6">
        <f t="shared" si="52"/>
        <v>42.823837607936412</v>
      </c>
      <c r="BA37" s="6">
        <f>$AY$34+$AZ$34*3</f>
        <v>124403.30954107881</v>
      </c>
      <c r="BB37" s="6">
        <f t="shared" si="3"/>
        <v>62304335.511285745</v>
      </c>
      <c r="BC37" s="6">
        <f t="shared" si="4"/>
        <v>6.3449353318630042</v>
      </c>
    </row>
    <row r="38" spans="1:58" ht="15.6" x14ac:dyDescent="0.3">
      <c r="A38" s="6">
        <v>2010</v>
      </c>
      <c r="B38" s="13">
        <v>157779.1</v>
      </c>
      <c r="C38" s="13">
        <v>115937.3</v>
      </c>
      <c r="D38" s="7">
        <f t="shared" si="6"/>
        <v>1750736227.2400002</v>
      </c>
      <c r="E38" s="7">
        <f t="shared" si="7"/>
        <v>26.519228465620603</v>
      </c>
      <c r="F38" s="19">
        <v>118612.77</v>
      </c>
      <c r="G38" s="7">
        <f t="shared" si="9"/>
        <v>1534001405.6689003</v>
      </c>
      <c r="H38" s="13">
        <f t="shared" si="10"/>
        <v>24.823522253581114</v>
      </c>
      <c r="I38" s="25"/>
      <c r="J38" s="16"/>
      <c r="K38" s="16"/>
      <c r="L38" s="16"/>
      <c r="M38" s="13">
        <f>$K$34+$L$34*4</f>
        <v>133976.07500000001</v>
      </c>
      <c r="N38" s="7">
        <f t="shared" si="15"/>
        <v>566583999.15062475</v>
      </c>
      <c r="O38" s="13">
        <f t="shared" si="16"/>
        <v>17.76662363037579</v>
      </c>
      <c r="P38" s="25"/>
      <c r="Q38" s="25"/>
      <c r="R38" s="25"/>
      <c r="S38" s="25"/>
      <c r="T38" s="19">
        <f>$R$34+$S$34*4</f>
        <v>112915.28888888884</v>
      </c>
      <c r="U38" s="19">
        <f t="shared" si="18"/>
        <v>2012761547.4134617</v>
      </c>
      <c r="V38" s="19">
        <f t="shared" si="19"/>
        <v>39.732273240037628</v>
      </c>
      <c r="AA38" s="6">
        <f>$Y$34+$Z$34*4</f>
        <v>96212.039583333302</v>
      </c>
      <c r="AB38" s="6">
        <f t="shared" si="30"/>
        <v>3790502928.3494883</v>
      </c>
      <c r="AC38" s="6">
        <f t="shared" si="31"/>
        <v>63.991014724660189</v>
      </c>
      <c r="AH38" s="6">
        <f>$AF$34+$AG$34*4</f>
        <v>89280.956000000006</v>
      </c>
      <c r="AI38" s="6">
        <f t="shared" si="37"/>
        <v>4691995731.4447365</v>
      </c>
      <c r="AJ38" s="6">
        <f t="shared" si="38"/>
        <v>76.722010010735104</v>
      </c>
      <c r="AK38" s="3"/>
      <c r="AL38" s="3"/>
      <c r="AM38" s="3"/>
      <c r="AN38" s="3"/>
      <c r="AO38" s="6">
        <f>$AM$34+$AN$34*4</f>
        <v>89076.683888888889</v>
      </c>
      <c r="AP38" s="6">
        <f t="shared" si="44"/>
        <v>4720021979.5042601</v>
      </c>
      <c r="AQ38" s="6">
        <f t="shared" si="45"/>
        <v>77.127271819871609</v>
      </c>
      <c r="AR38" s="3"/>
      <c r="AS38" s="3"/>
      <c r="AT38" s="3"/>
      <c r="AU38" s="3"/>
      <c r="AV38" s="6">
        <f>$AT$34+$AU$34*4</f>
        <v>84634.595238095251</v>
      </c>
      <c r="AW38" s="6">
        <f t="shared" si="51"/>
        <v>5350118576.8643074</v>
      </c>
      <c r="AX38" s="6">
        <f t="shared" si="52"/>
        <v>86.423884412908919</v>
      </c>
      <c r="BA38" s="6">
        <f>$AY$34+$AZ$34*4</f>
        <v>133529.35719907706</v>
      </c>
      <c r="BB38" s="6">
        <f t="shared" si="3"/>
        <v>588050025.9109143</v>
      </c>
      <c r="BC38" s="6">
        <f t="shared" si="4"/>
        <v>18.160607756666831</v>
      </c>
    </row>
    <row r="39" spans="1:58" ht="15.6" x14ac:dyDescent="0.3">
      <c r="A39" s="6">
        <v>2011</v>
      </c>
      <c r="B39" s="13">
        <v>203496.6</v>
      </c>
      <c r="C39" s="13">
        <v>115937.3</v>
      </c>
      <c r="D39" s="7">
        <f t="shared" si="6"/>
        <v>7666631016.4900007</v>
      </c>
      <c r="E39" s="7">
        <f t="shared" si="7"/>
        <v>43.02740193202245</v>
      </c>
      <c r="F39" s="19">
        <v>118612.77</v>
      </c>
      <c r="G39" s="7">
        <f t="shared" si="9"/>
        <v>7205264595.4689007</v>
      </c>
      <c r="H39" s="13">
        <f t="shared" si="10"/>
        <v>41.712652692968824</v>
      </c>
      <c r="I39" s="25"/>
      <c r="J39" s="16"/>
      <c r="K39" s="16"/>
      <c r="L39" s="16"/>
      <c r="M39" s="13">
        <f>$K$34+$L$34*5</f>
        <v>146276.92500000005</v>
      </c>
      <c r="N39" s="7">
        <f t="shared" si="15"/>
        <v>3274091207.1056204</v>
      </c>
      <c r="O39" s="13">
        <f t="shared" si="16"/>
        <v>39.117362495827649</v>
      </c>
      <c r="P39" s="25"/>
      <c r="Q39" s="25"/>
      <c r="R39" s="25"/>
      <c r="S39" s="25"/>
      <c r="T39" s="19">
        <f>$R$34+$S$34*5</f>
        <v>120944.83333333328</v>
      </c>
      <c r="U39" s="19">
        <f t="shared" si="18"/>
        <v>6814794179.7877865</v>
      </c>
      <c r="V39" s="19">
        <f t="shared" si="19"/>
        <v>68.25571989433206</v>
      </c>
      <c r="AA39" s="6">
        <f>$Y$34+$Z$34*5</f>
        <v>101184.16041666664</v>
      </c>
      <c r="AB39" s="6">
        <f t="shared" si="30"/>
        <v>10467835293.49324</v>
      </c>
      <c r="AC39" s="6">
        <f t="shared" si="31"/>
        <v>101.1150748911891</v>
      </c>
      <c r="AH39" s="6">
        <f>$AF$34+$AG$34*5</f>
        <v>93101.702000000005</v>
      </c>
      <c r="AI39" s="6">
        <f t="shared" si="37"/>
        <v>12187033504.430405</v>
      </c>
      <c r="AJ39" s="6">
        <f t="shared" si="38"/>
        <v>118.57452187071725</v>
      </c>
      <c r="AK39" s="3"/>
      <c r="AL39" s="3"/>
      <c r="AM39" s="3"/>
      <c r="AN39" s="3"/>
      <c r="AO39" s="6">
        <f>$AM$34+$AN$34*5</f>
        <v>92680.625</v>
      </c>
      <c r="AP39" s="6">
        <f t="shared" si="44"/>
        <v>12280180315.200626</v>
      </c>
      <c r="AQ39" s="6">
        <f t="shared" si="45"/>
        <v>119.56757412889696</v>
      </c>
      <c r="AR39" s="3"/>
      <c r="AS39" s="3"/>
      <c r="AT39" s="3"/>
      <c r="AU39" s="3"/>
      <c r="AV39" s="6">
        <f>$AT$34+$AU$34*5</f>
        <v>87693.172108843544</v>
      </c>
      <c r="AW39" s="6">
        <f t="shared" si="51"/>
        <v>13410433911.342274</v>
      </c>
      <c r="AX39" s="6">
        <f t="shared" si="52"/>
        <v>132.05523885875957</v>
      </c>
      <c r="BA39" s="6">
        <f>$AY$34+$AZ$34*5</f>
        <v>142655.40485707534</v>
      </c>
      <c r="BB39" s="6">
        <f t="shared" si="3"/>
        <v>3701651026.4194403</v>
      </c>
      <c r="BC39" s="6">
        <f t="shared" si="4"/>
        <v>42.649064158403746</v>
      </c>
    </row>
    <row r="40" spans="1:58" ht="15.6" x14ac:dyDescent="0.3">
      <c r="A40" s="6">
        <v>2012</v>
      </c>
      <c r="B40" s="13">
        <v>190020.3</v>
      </c>
      <c r="C40" s="13">
        <v>115937.3</v>
      </c>
      <c r="D40" s="7">
        <f t="shared" si="6"/>
        <v>5488290888.9999981</v>
      </c>
      <c r="E40" s="7">
        <f t="shared" si="7"/>
        <v>38.986887190473858</v>
      </c>
      <c r="F40" s="19">
        <v>118612.77</v>
      </c>
      <c r="G40" s="7">
        <f t="shared" si="9"/>
        <v>5099035340.7008982</v>
      </c>
      <c r="H40" s="13">
        <f t="shared" si="10"/>
        <v>37.578895518005176</v>
      </c>
      <c r="I40" s="25"/>
      <c r="J40" s="16"/>
      <c r="K40" s="16"/>
      <c r="L40" s="16"/>
      <c r="M40" s="13">
        <f>$K$34+$L$34*6</f>
        <v>158577.77500000002</v>
      </c>
      <c r="N40" s="7">
        <f t="shared" si="15"/>
        <v>988632378.37562275</v>
      </c>
      <c r="O40" s="13">
        <f t="shared" si="16"/>
        <v>19.827825809764303</v>
      </c>
      <c r="P40" s="25"/>
      <c r="Q40" s="25"/>
      <c r="R40" s="25"/>
      <c r="S40" s="25"/>
      <c r="T40" s="19">
        <f>$R$34+$S$34*6</f>
        <v>128974.37777777771</v>
      </c>
      <c r="U40" s="19">
        <f t="shared" si="18"/>
        <v>3726604619.9616113</v>
      </c>
      <c r="V40" s="19">
        <f t="shared" si="19"/>
        <v>47.331821462557571</v>
      </c>
      <c r="AA40" s="6">
        <f>$Y$34+$Z$34*6</f>
        <v>106156.28124999997</v>
      </c>
      <c r="AB40" s="6">
        <f t="shared" si="30"/>
        <v>7033173640.9003544</v>
      </c>
      <c r="AC40" s="6">
        <f t="shared" si="31"/>
        <v>79.000524285980518</v>
      </c>
      <c r="AH40" s="6">
        <f>$AF$34+$AG$34*6</f>
        <v>96922.448000000004</v>
      </c>
      <c r="AI40" s="6">
        <f t="shared" si="37"/>
        <v>8667210047.0139008</v>
      </c>
      <c r="AJ40" s="6">
        <f t="shared" si="38"/>
        <v>96.05396264857032</v>
      </c>
      <c r="AK40" s="3"/>
      <c r="AL40" s="3"/>
      <c r="AM40" s="3"/>
      <c r="AN40" s="3"/>
      <c r="AO40" s="6">
        <f>$AM$34+$AN$34*6</f>
        <v>96284.566111111111</v>
      </c>
      <c r="AP40" s="6">
        <f t="shared" si="44"/>
        <v>8786387807.688591</v>
      </c>
      <c r="AQ40" s="6">
        <f t="shared" si="45"/>
        <v>97.352813306256252</v>
      </c>
      <c r="AR40" s="3"/>
      <c r="AS40" s="3"/>
      <c r="AT40" s="3"/>
      <c r="AU40" s="3"/>
      <c r="AV40" s="6">
        <f>$AT$34+$AU$34*6</f>
        <v>90751.748979591852</v>
      </c>
      <c r="AW40" s="6">
        <f t="shared" si="51"/>
        <v>9854245221.6913738</v>
      </c>
      <c r="AX40" s="6">
        <f t="shared" si="52"/>
        <v>109.38472496296632</v>
      </c>
      <c r="BA40" s="6">
        <f>$AY$34+$AZ$34*6</f>
        <v>151781.45251507359</v>
      </c>
      <c r="BB40" s="6">
        <f t="shared" si="3"/>
        <v>1462209456.9754622</v>
      </c>
      <c r="BC40" s="6">
        <f t="shared" si="4"/>
        <v>25.193359828420974</v>
      </c>
    </row>
    <row r="41" spans="1:58" ht="15.6" x14ac:dyDescent="0.3">
      <c r="A41" s="6">
        <v>2013</v>
      </c>
      <c r="B41" s="13">
        <v>182551.8</v>
      </c>
      <c r="C41" s="13">
        <v>115937.3</v>
      </c>
      <c r="D41" s="7">
        <f t="shared" si="6"/>
        <v>4437491610.2499981</v>
      </c>
      <c r="E41" s="7">
        <f t="shared" si="7"/>
        <v>36.490738519149076</v>
      </c>
      <c r="F41" s="19">
        <v>118612.77</v>
      </c>
      <c r="G41" s="7">
        <f t="shared" si="9"/>
        <v>4088199557.340898</v>
      </c>
      <c r="H41" s="13">
        <f t="shared" si="10"/>
        <v>35.025143548296974</v>
      </c>
      <c r="I41" s="25"/>
      <c r="J41" s="16"/>
      <c r="K41" s="16"/>
      <c r="L41" s="16"/>
      <c r="M41" s="13">
        <f>$K$34+$L$34*7</f>
        <v>170878.62500000006</v>
      </c>
      <c r="N41" s="7">
        <f t="shared" si="15"/>
        <v>136263014.58062336</v>
      </c>
      <c r="O41" s="13">
        <f t="shared" si="16"/>
        <v>6.8312669299626716</v>
      </c>
      <c r="P41" s="25"/>
      <c r="Q41" s="25"/>
      <c r="R41" s="25"/>
      <c r="S41" s="25"/>
      <c r="T41" s="19">
        <f>$R$34+$S$34*7</f>
        <v>137003.92222222214</v>
      </c>
      <c r="U41" s="19">
        <f t="shared" si="18"/>
        <v>2074609170.0593889</v>
      </c>
      <c r="V41" s="19">
        <f t="shared" si="19"/>
        <v>33.245674312811715</v>
      </c>
      <c r="AA41" s="6">
        <f>$Y$34+$Z$34*7</f>
        <v>111128.40208333329</v>
      </c>
      <c r="AB41" s="6">
        <f t="shared" si="30"/>
        <v>5101301769.9625092</v>
      </c>
      <c r="AC41" s="6">
        <f t="shared" si="31"/>
        <v>64.271056343550697</v>
      </c>
      <c r="AH41" s="6">
        <f>$AF$34+$AG$34*7</f>
        <v>100743.194</v>
      </c>
      <c r="AI41" s="6">
        <f t="shared" si="37"/>
        <v>6692648015.6632338</v>
      </c>
      <c r="AJ41" s="6">
        <f t="shared" si="38"/>
        <v>81.205094609170303</v>
      </c>
      <c r="AK41" s="3"/>
      <c r="AL41" s="3"/>
      <c r="AM41" s="3"/>
      <c r="AN41" s="3"/>
      <c r="AO41" s="6">
        <f>$AM$34+$AN$34*7</f>
        <v>99888.507222222222</v>
      </c>
      <c r="AP41" s="6">
        <f t="shared" si="44"/>
        <v>6833219972.8646059</v>
      </c>
      <c r="AQ41" s="6">
        <f t="shared" si="45"/>
        <v>82.755559249550629</v>
      </c>
      <c r="AR41" s="3"/>
      <c r="AS41" s="3"/>
      <c r="AT41" s="3"/>
      <c r="AU41" s="3"/>
      <c r="AV41" s="6">
        <f>$AT$34+$AU$34*7</f>
        <v>93810.325850340159</v>
      </c>
      <c r="AW41" s="6">
        <f t="shared" si="51"/>
        <v>7875049234.2547436</v>
      </c>
      <c r="AX41" s="6">
        <f t="shared" si="52"/>
        <v>94.596701743935</v>
      </c>
      <c r="BA41" s="6">
        <f>$AY$34+$AZ$34*7</f>
        <v>160907.50017307186</v>
      </c>
      <c r="BB41" s="6">
        <f t="shared" si="3"/>
        <v>468475714.99796081</v>
      </c>
      <c r="BC41" s="6">
        <f t="shared" si="4"/>
        <v>13.451392758974906</v>
      </c>
    </row>
    <row r="42" spans="1:58" ht="15.6" x14ac:dyDescent="0.3">
      <c r="A42" s="6">
        <v>2014</v>
      </c>
      <c r="B42" s="13">
        <v>175980</v>
      </c>
      <c r="C42" s="13">
        <v>115937.3</v>
      </c>
      <c r="D42" s="7">
        <f t="shared" si="6"/>
        <v>3605125823.2899995</v>
      </c>
      <c r="E42" s="7">
        <f t="shared" si="7"/>
        <v>34.119047619047613</v>
      </c>
      <c r="F42" s="19">
        <v>118612.77</v>
      </c>
      <c r="G42" s="7">
        <f t="shared" si="9"/>
        <v>3290999077.8728995</v>
      </c>
      <c r="H42" s="13">
        <f t="shared" si="10"/>
        <v>32.598721445618814</v>
      </c>
      <c r="I42" s="25"/>
      <c r="J42" s="16"/>
      <c r="K42" s="16"/>
      <c r="L42" s="16"/>
      <c r="M42" s="13">
        <f>$K$34+$L$34*8</f>
        <v>183179.47500000003</v>
      </c>
      <c r="N42" s="7">
        <f t="shared" si="15"/>
        <v>51832440.275625505</v>
      </c>
      <c r="O42" s="13">
        <f t="shared" si="16"/>
        <v>3.930284765801427</v>
      </c>
      <c r="P42" s="25"/>
      <c r="Q42" s="25"/>
      <c r="R42" s="25"/>
      <c r="S42" s="25"/>
      <c r="T42" s="19">
        <f>$R$34+$S$34*8</f>
        <v>145033.46666666659</v>
      </c>
      <c r="U42" s="19">
        <f t="shared" si="18"/>
        <v>957687925.35111606</v>
      </c>
      <c r="V42" s="19">
        <f t="shared" si="19"/>
        <v>21.33751198573945</v>
      </c>
      <c r="AA42" s="6">
        <f>$Y$34+$Z$34*8</f>
        <v>116100.52291666662</v>
      </c>
      <c r="AB42" s="6">
        <f t="shared" si="30"/>
        <v>3585551775.773447</v>
      </c>
      <c r="AC42" s="6">
        <f t="shared" si="31"/>
        <v>51.575544690968378</v>
      </c>
      <c r="AH42" s="6">
        <f>$AF$34+$AG$34*8</f>
        <v>104563.94</v>
      </c>
      <c r="AI42" s="6">
        <f t="shared" si="37"/>
        <v>5100253625.9235992</v>
      </c>
      <c r="AJ42" s="6">
        <f t="shared" si="38"/>
        <v>68.298937473090632</v>
      </c>
      <c r="AK42" s="3"/>
      <c r="AL42" s="3"/>
      <c r="AM42" s="3"/>
      <c r="AN42" s="3"/>
      <c r="AO42" s="6">
        <f>$AM$34+$AN$34*8</f>
        <v>103492.44833333333</v>
      </c>
      <c r="AP42" s="6">
        <f t="shared" si="44"/>
        <v>5254445146.6276693</v>
      </c>
      <c r="AQ42" s="6">
        <f t="shared" si="45"/>
        <v>70.041392231049898</v>
      </c>
      <c r="AR42" s="3"/>
      <c r="AS42" s="3"/>
      <c r="AT42" s="3"/>
      <c r="AU42" s="3"/>
      <c r="AV42" s="6">
        <f>$AT$34+$AU$34*8</f>
        <v>96868.902721088452</v>
      </c>
      <c r="AW42" s="6">
        <f t="shared" si="51"/>
        <v>6258565712.6734056</v>
      </c>
      <c r="AX42" s="6">
        <f t="shared" si="52"/>
        <v>81.668208327592623</v>
      </c>
      <c r="BA42" s="6">
        <f>$AY$34+$AZ$34*8</f>
        <v>170033.54783107014</v>
      </c>
      <c r="BB42" s="6">
        <f t="shared" si="3"/>
        <v>35360293.397370592</v>
      </c>
      <c r="BC42" s="6">
        <f t="shared" si="4"/>
        <v>3.4972228979411226</v>
      </c>
    </row>
    <row r="43" spans="1:58" ht="15.6" x14ac:dyDescent="0.3">
      <c r="A43" s="6">
        <v>2015</v>
      </c>
      <c r="B43" s="13">
        <v>150366.29999999999</v>
      </c>
      <c r="C43" s="13">
        <v>115937.3</v>
      </c>
      <c r="D43" s="7">
        <f t="shared" si="6"/>
        <v>1185356040.999999</v>
      </c>
      <c r="E43" s="7">
        <f t="shared" si="7"/>
        <v>22.896752796338003</v>
      </c>
      <c r="F43" s="19">
        <v>118612.77</v>
      </c>
      <c r="G43" s="7">
        <f t="shared" si="9"/>
        <v>1008286667.460899</v>
      </c>
      <c r="H43" s="13">
        <f t="shared" si="10"/>
        <v>21.117451184208154</v>
      </c>
      <c r="I43" s="25"/>
      <c r="J43" s="16"/>
      <c r="K43" s="16"/>
      <c r="L43" s="16"/>
      <c r="M43" s="13">
        <f>$K$34+$L$34*9</f>
        <v>195480.32500000007</v>
      </c>
      <c r="N43" s="7">
        <f t="shared" si="15"/>
        <v>2035275251.7006323</v>
      </c>
      <c r="O43" s="13">
        <f t="shared" si="16"/>
        <v>23.078550232612958</v>
      </c>
      <c r="P43" s="25"/>
      <c r="Q43" s="25"/>
      <c r="R43" s="25"/>
      <c r="S43" s="25"/>
      <c r="T43" s="19">
        <f>$R$34+$S$34*9</f>
        <v>153063.01111111103</v>
      </c>
      <c r="U43" s="19">
        <f t="shared" si="18"/>
        <v>7272250.8167897537</v>
      </c>
      <c r="V43" s="19">
        <f t="shared" si="19"/>
        <v>1.7618306941273056</v>
      </c>
      <c r="AA43" s="6">
        <f>$Y$34+$Z$34*9</f>
        <v>121072.64374999996</v>
      </c>
      <c r="AB43" s="6">
        <f t="shared" si="30"/>
        <v>858118296.49316573</v>
      </c>
      <c r="AC43" s="6">
        <f t="shared" si="31"/>
        <v>24.195107451760787</v>
      </c>
      <c r="AH43" s="6">
        <f>$AF$34+$AG$34*9</f>
        <v>108384.686</v>
      </c>
      <c r="AI43" s="6">
        <f t="shared" si="37"/>
        <v>1762455914.0449948</v>
      </c>
      <c r="AJ43" s="6">
        <f t="shared" si="38"/>
        <v>38.733898255700062</v>
      </c>
      <c r="AK43" s="3"/>
      <c r="AL43" s="3"/>
      <c r="AM43" s="3"/>
      <c r="AN43" s="3"/>
      <c r="AO43" s="6">
        <f>$AM$34+$AN$34*9</f>
        <v>107096.38944444444</v>
      </c>
      <c r="AP43" s="6">
        <f t="shared" si="44"/>
        <v>1872285159.4857771</v>
      </c>
      <c r="AQ43" s="6">
        <f t="shared" si="45"/>
        <v>40.402772474418036</v>
      </c>
      <c r="AR43" s="3"/>
      <c r="AS43" s="3"/>
      <c r="AT43" s="3"/>
      <c r="AU43" s="3"/>
      <c r="AV43" s="6">
        <f>$AT$34+$AU$34*9</f>
        <v>99927.479591836745</v>
      </c>
      <c r="AW43" s="6">
        <f t="shared" si="51"/>
        <v>2544074604.166945</v>
      </c>
      <c r="AX43" s="6">
        <f t="shared" si="52"/>
        <v>50.475425392680151</v>
      </c>
      <c r="BA43" s="6">
        <f>$AY$34+$AZ$34*9</f>
        <v>179159.59548906839</v>
      </c>
      <c r="BB43" s="6">
        <f t="shared" si="3"/>
        <v>829053865.12080693</v>
      </c>
      <c r="BC43" s="6">
        <f t="shared" si="4"/>
        <v>16.071310839069884</v>
      </c>
    </row>
    <row r="44" spans="1:58" ht="15.6" x14ac:dyDescent="0.3">
      <c r="A44" s="6">
        <v>2016</v>
      </c>
      <c r="B44" s="13">
        <v>145134</v>
      </c>
      <c r="C44" s="13">
        <v>115937.3</v>
      </c>
      <c r="D44" s="7">
        <f t="shared" si="6"/>
        <v>852447290.88999987</v>
      </c>
      <c r="E44" s="7">
        <f t="shared" si="7"/>
        <v>20.117064230297515</v>
      </c>
      <c r="F44" s="19">
        <v>118612.77</v>
      </c>
      <c r="G44" s="7">
        <f t="shared" si="9"/>
        <v>703375640.7128998</v>
      </c>
      <c r="H44" s="13">
        <f t="shared" si="10"/>
        <v>18.273616106494686</v>
      </c>
      <c r="I44" s="25"/>
      <c r="J44" s="16"/>
      <c r="K44" s="16"/>
      <c r="L44" s="16"/>
      <c r="M44" s="13">
        <f>$K$34+$L$34*10</f>
        <v>207781.17500000005</v>
      </c>
      <c r="N44" s="7">
        <f t="shared" si="15"/>
        <v>3924668535.4806309</v>
      </c>
      <c r="O44" s="13">
        <f t="shared" si="16"/>
        <v>30.150553821827238</v>
      </c>
      <c r="P44" s="25"/>
      <c r="Q44" s="25"/>
      <c r="R44" s="25"/>
      <c r="S44" s="25"/>
      <c r="T44" s="19">
        <f>$R$34+$S$34*10</f>
        <v>161092.55555555545</v>
      </c>
      <c r="U44" s="19">
        <f t="shared" si="18"/>
        <v>254675495.41974959</v>
      </c>
      <c r="V44" s="19">
        <f t="shared" si="19"/>
        <v>9.9064512947352625</v>
      </c>
      <c r="AA44" s="6">
        <f>$Y$34+$Z$34*10</f>
        <v>126044.76458333328</v>
      </c>
      <c r="AB44" s="6">
        <f t="shared" si="30"/>
        <v>364398908.79292309</v>
      </c>
      <c r="AC44" s="6">
        <f t="shared" si="31"/>
        <v>15.144806275587955</v>
      </c>
      <c r="AH44" s="6">
        <f>$AF$34+$AG$34*10</f>
        <v>112205.432</v>
      </c>
      <c r="AI44" s="6">
        <f t="shared" si="37"/>
        <v>1084290590.5306239</v>
      </c>
      <c r="AJ44" s="6">
        <f t="shared" si="38"/>
        <v>29.346679044914687</v>
      </c>
      <c r="AK44" s="3"/>
      <c r="AL44" s="3"/>
      <c r="AM44" s="3"/>
      <c r="AN44" s="3"/>
      <c r="AO44" s="6">
        <f>$AM$34+$AN$34*10</f>
        <v>110700.33055555556</v>
      </c>
      <c r="AP44" s="6">
        <f t="shared" si="44"/>
        <v>1185677591.4092669</v>
      </c>
      <c r="AQ44" s="6">
        <f t="shared" si="45"/>
        <v>31.105299570143309</v>
      </c>
      <c r="AR44" s="3"/>
      <c r="AS44" s="3"/>
      <c r="AT44" s="3"/>
      <c r="AU44" s="3"/>
      <c r="AV44" s="6">
        <f>$AT$34+$AU$34*10</f>
        <v>102986.05646258505</v>
      </c>
      <c r="AW44" s="6">
        <f t="shared" si="51"/>
        <v>1776449144.4331183</v>
      </c>
      <c r="AX44" s="6">
        <f t="shared" si="52"/>
        <v>40.925873836840566</v>
      </c>
      <c r="BA44" s="6">
        <f>$AY$34+$AZ$34*10</f>
        <v>188285.64314706664</v>
      </c>
      <c r="BB44" s="6">
        <f t="shared" si="3"/>
        <v>1862064306.2917836</v>
      </c>
      <c r="BC44" s="6">
        <f t="shared" si="4"/>
        <v>22.918180284920421</v>
      </c>
    </row>
    <row r="45" spans="1:58" ht="15.6" x14ac:dyDescent="0.3">
      <c r="A45" s="6">
        <v>2017</v>
      </c>
      <c r="B45" s="13">
        <v>168828.2</v>
      </c>
      <c r="C45" s="13">
        <v>115937.3</v>
      </c>
      <c r="D45" s="7">
        <f t="shared" si="6"/>
        <v>2797447302.8100009</v>
      </c>
      <c r="E45" s="7">
        <f t="shared" si="7"/>
        <v>31.328237818089633</v>
      </c>
      <c r="F45" s="19">
        <v>118612.77</v>
      </c>
      <c r="G45" s="7">
        <f t="shared" si="9"/>
        <v>2521589410.0849009</v>
      </c>
      <c r="H45" s="13">
        <f t="shared" si="10"/>
        <v>29.74350848969544</v>
      </c>
      <c r="I45" s="25"/>
      <c r="J45" s="16"/>
      <c r="K45" s="16"/>
      <c r="L45" s="16"/>
      <c r="M45" s="13">
        <f>$K$34+$L$34*11</f>
        <v>220082.02500000008</v>
      </c>
      <c r="N45" s="7">
        <f t="shared" si="15"/>
        <v>2626954577.1306319</v>
      </c>
      <c r="O45" s="13">
        <f t="shared" si="16"/>
        <v>23.288510272476842</v>
      </c>
      <c r="P45" s="25"/>
      <c r="Q45" s="25"/>
      <c r="R45" s="25"/>
      <c r="S45" s="25"/>
      <c r="T45" s="19">
        <f>$R$34+$S$34*11</f>
        <v>169122.09999999989</v>
      </c>
      <c r="U45" s="19">
        <f t="shared" si="18"/>
        <v>86377.209999928149</v>
      </c>
      <c r="V45" s="19">
        <f t="shared" si="19"/>
        <v>0.17377977212905821</v>
      </c>
      <c r="AA45" s="6">
        <f>$Y$34+$Z$34*11</f>
        <v>131016.88541666661</v>
      </c>
      <c r="AB45" s="6">
        <f t="shared" si="30"/>
        <v>1429695510.5198009</v>
      </c>
      <c r="AC45" s="6">
        <f t="shared" si="31"/>
        <v>28.859878986654213</v>
      </c>
      <c r="AH45" s="6">
        <f>$AF$34+$AG$34*11</f>
        <v>116026.178</v>
      </c>
      <c r="AI45" s="6">
        <f t="shared" si="37"/>
        <v>2788053527.2884851</v>
      </c>
      <c r="AJ45" s="6">
        <f t="shared" si="38"/>
        <v>45.508714421326552</v>
      </c>
      <c r="AK45" s="3"/>
      <c r="AL45" s="3"/>
      <c r="AM45" s="3"/>
      <c r="AN45" s="3"/>
      <c r="AO45" s="6">
        <f>$AM$34+$AN$34*11</f>
        <v>114304.27166666667</v>
      </c>
      <c r="AP45" s="6">
        <f t="shared" si="44"/>
        <v>2972858760.8984704</v>
      </c>
      <c r="AQ45" s="6">
        <f t="shared" si="45"/>
        <v>47.700691792460432</v>
      </c>
      <c r="AR45" s="3"/>
      <c r="AS45" s="3"/>
      <c r="AT45" s="3"/>
      <c r="AU45" s="3"/>
      <c r="AV45" s="6">
        <f>$AT$34+$AU$34*11</f>
        <v>106044.63333333336</v>
      </c>
      <c r="AW45" s="6">
        <f t="shared" si="51"/>
        <v>3941776243.3877759</v>
      </c>
      <c r="AX45" s="6">
        <f t="shared" si="52"/>
        <v>59.204850536205015</v>
      </c>
      <c r="BA45" s="6">
        <f>$AY$34+$AZ$34*11</f>
        <v>197411.69080506492</v>
      </c>
      <c r="BB45" s="6">
        <f t="shared" si="3"/>
        <v>817015946.60323024</v>
      </c>
      <c r="BC45" s="6">
        <f t="shared" si="4"/>
        <v>14.479127699326485</v>
      </c>
    </row>
    <row r="46" spans="1:58" ht="15.6" x14ac:dyDescent="0.3">
      <c r="A46" s="6">
        <v>2018</v>
      </c>
      <c r="B46" s="13">
        <v>180012.7</v>
      </c>
      <c r="C46" s="13">
        <v>115937.3</v>
      </c>
      <c r="D46" s="7">
        <f t="shared" si="6"/>
        <v>4105656885.1600013</v>
      </c>
      <c r="E46" s="7">
        <f t="shared" si="7"/>
        <v>35.594933024169961</v>
      </c>
      <c r="F46" s="19">
        <v>118612.77</v>
      </c>
      <c r="G46" s="7">
        <f t="shared" si="9"/>
        <v>3769951404.0049009</v>
      </c>
      <c r="H46" s="13">
        <f t="shared" si="10"/>
        <v>34.108665666366875</v>
      </c>
      <c r="I46" s="25"/>
      <c r="J46" s="16"/>
      <c r="K46" s="16"/>
      <c r="L46" s="16"/>
      <c r="M46" s="13">
        <f>$K$34+$L$34*12</f>
        <v>232382.87500000006</v>
      </c>
      <c r="N46" s="7">
        <f t="shared" si="15"/>
        <v>2742635229.5306301</v>
      </c>
      <c r="O46" s="13">
        <f t="shared" si="16"/>
        <v>22.536159344788224</v>
      </c>
      <c r="P46" s="25"/>
      <c r="Q46" s="25"/>
      <c r="R46" s="25"/>
      <c r="S46" s="25"/>
      <c r="T46" s="19">
        <f>$R$34+$S$34*12</f>
        <v>177151.64444444433</v>
      </c>
      <c r="U46" s="19">
        <f t="shared" si="18"/>
        <v>8185638.8919760119</v>
      </c>
      <c r="V46" s="19">
        <f t="shared" si="19"/>
        <v>1.6150318923248381</v>
      </c>
      <c r="AA46" s="6">
        <f>$Y$34+$Z$34*12</f>
        <v>135989.00624999995</v>
      </c>
      <c r="AB46" s="6">
        <f t="shared" si="30"/>
        <v>1938085611.3937948</v>
      </c>
      <c r="AC46" s="6">
        <f t="shared" si="31"/>
        <v>32.372979966533201</v>
      </c>
      <c r="AH46" s="6">
        <f>$AF$34+$AG$34*12</f>
        <v>119846.924</v>
      </c>
      <c r="AI46" s="6">
        <f t="shared" si="37"/>
        <v>3619920601.6821775</v>
      </c>
      <c r="AJ46" s="6">
        <f t="shared" si="38"/>
        <v>50.202186248851923</v>
      </c>
      <c r="AK46" s="3"/>
      <c r="AL46" s="3"/>
      <c r="AM46" s="3"/>
      <c r="AN46" s="3"/>
      <c r="AO46" s="6">
        <f>$AM$34+$AN$34*12</f>
        <v>117908.21277777778</v>
      </c>
      <c r="AP46" s="6">
        <f t="shared" si="44"/>
        <v>3856967333.1351647</v>
      </c>
      <c r="AQ46" s="6">
        <f t="shared" si="45"/>
        <v>52.671892618091739</v>
      </c>
      <c r="AR46" s="3"/>
      <c r="AS46" s="3"/>
      <c r="AT46" s="3"/>
      <c r="AU46" s="3"/>
      <c r="AV46" s="6">
        <f>$AT$34+$AU$34*12</f>
        <v>109103.21020408165</v>
      </c>
      <c r="AW46" s="6">
        <f t="shared" si="51"/>
        <v>5028155743.1174498</v>
      </c>
      <c r="AX46" s="6">
        <f t="shared" si="52"/>
        <v>64.993037018140427</v>
      </c>
      <c r="BA46" s="6">
        <f>$AY$34+$AZ$34*12</f>
        <v>206537.7384630632</v>
      </c>
      <c r="BB46" s="6">
        <f t="shared" si="3"/>
        <v>703577665.46698153</v>
      </c>
      <c r="BC46" s="6">
        <f t="shared" si="4"/>
        <v>12.842707904350794</v>
      </c>
    </row>
    <row r="47" spans="1:58" ht="15.6" x14ac:dyDescent="0.3">
      <c r="A47" s="6">
        <v>2019</v>
      </c>
      <c r="B47" s="13">
        <v>167683</v>
      </c>
      <c r="C47" s="13">
        <v>115937.3</v>
      </c>
      <c r="D47" s="7">
        <f t="shared" si="6"/>
        <v>2677617468.4899998</v>
      </c>
      <c r="E47" s="7">
        <f t="shared" si="7"/>
        <v>30.859240352331479</v>
      </c>
      <c r="F47" s="19">
        <v>118612.77</v>
      </c>
      <c r="G47" s="7">
        <f t="shared" si="9"/>
        <v>2407887472.2528996</v>
      </c>
      <c r="H47" s="13">
        <f t="shared" si="10"/>
        <v>29.263688030390679</v>
      </c>
      <c r="I47" s="25"/>
      <c r="J47" s="16"/>
      <c r="K47" s="16"/>
      <c r="L47" s="16"/>
      <c r="M47" s="13">
        <f>$K$34+$L$34*13</f>
        <v>244683.72500000009</v>
      </c>
      <c r="N47" s="7">
        <f t="shared" si="15"/>
        <v>5929111650.5256395</v>
      </c>
      <c r="O47" s="13">
        <f t="shared" si="16"/>
        <v>31.469491892033304</v>
      </c>
      <c r="P47" s="25"/>
      <c r="Q47" s="25"/>
      <c r="R47" s="25"/>
      <c r="S47" s="25"/>
      <c r="T47" s="19">
        <f>$R$34+$S$34*13</f>
        <v>185181.18888888878</v>
      </c>
      <c r="U47" s="19">
        <f t="shared" si="18"/>
        <v>306186614.39123064</v>
      </c>
      <c r="V47" s="19">
        <f t="shared" si="19"/>
        <v>9.4492259142951749</v>
      </c>
      <c r="AA47" s="6">
        <f>$Y$34+$Z$34*13</f>
        <v>140961.12708333327</v>
      </c>
      <c r="AB47" s="6">
        <f t="shared" si="30"/>
        <v>714058492.17448699</v>
      </c>
      <c r="AC47" s="6">
        <f t="shared" si="31"/>
        <v>18.956909234181506</v>
      </c>
      <c r="AH47" s="6">
        <f>$AF$34+$AG$34*13</f>
        <v>123667.67</v>
      </c>
      <c r="AI47" s="6">
        <f t="shared" si="37"/>
        <v>1937349275.0089002</v>
      </c>
      <c r="AJ47" s="6">
        <f t="shared" si="38"/>
        <v>35.591622288994365</v>
      </c>
      <c r="AK47" s="3"/>
      <c r="AL47" s="3"/>
      <c r="AM47" s="3"/>
      <c r="AN47" s="3"/>
      <c r="AO47" s="6">
        <f>$AM$34+$AN$34*13</f>
        <v>121512.15388888889</v>
      </c>
      <c r="AP47" s="6">
        <f t="shared" si="44"/>
        <v>2131747030.6159039</v>
      </c>
      <c r="AQ47" s="6">
        <f t="shared" si="45"/>
        <v>37.996895482018928</v>
      </c>
      <c r="AR47" s="3"/>
      <c r="AS47" s="3"/>
      <c r="AT47" s="3"/>
      <c r="AU47" s="3"/>
      <c r="AV47" s="6">
        <f>$AT$34+$AU$34*13</f>
        <v>112161.78707482995</v>
      </c>
      <c r="AW47" s="6">
        <f t="shared" si="51"/>
        <v>3082605084.6820703</v>
      </c>
      <c r="AX47" s="6">
        <f t="shared" si="52"/>
        <v>49.501005978202251</v>
      </c>
      <c r="BA47" s="6">
        <f>$AY$34+$AZ$34*13</f>
        <v>215663.78612106148</v>
      </c>
      <c r="BB47" s="6">
        <f t="shared" si="3"/>
        <v>2302155836.7950459</v>
      </c>
      <c r="BC47" s="6">
        <f t="shared" si="4"/>
        <v>22.247956870296143</v>
      </c>
    </row>
    <row r="48" spans="1:58" ht="15.6" x14ac:dyDescent="0.3">
      <c r="A48" s="6">
        <v>2020</v>
      </c>
      <c r="B48" s="13">
        <v>163191.79999999999</v>
      </c>
      <c r="C48" s="13">
        <v>115937.3</v>
      </c>
      <c r="D48" s="7">
        <f t="shared" si="6"/>
        <v>2232987770.2499986</v>
      </c>
      <c r="E48" s="7">
        <f t="shared" si="7"/>
        <v>28.956418153363089</v>
      </c>
      <c r="F48" s="19">
        <v>118612.77</v>
      </c>
      <c r="G48" s="7">
        <f t="shared" si="9"/>
        <v>1987289915.7408986</v>
      </c>
      <c r="H48" s="13">
        <f t="shared" si="10"/>
        <v>27.3169546509077</v>
      </c>
      <c r="I48" s="25"/>
      <c r="J48" s="16"/>
      <c r="K48" s="16"/>
      <c r="L48" s="16"/>
      <c r="M48" s="13">
        <f>$K$34+$L$34*14</f>
        <v>256984.57500000007</v>
      </c>
      <c r="N48" s="7">
        <f t="shared" si="15"/>
        <v>8797084642.2006397</v>
      </c>
      <c r="O48" s="13">
        <f t="shared" si="16"/>
        <v>36.49743374675311</v>
      </c>
      <c r="P48" s="25"/>
      <c r="Q48" s="25"/>
      <c r="R48" s="25"/>
      <c r="S48" s="25"/>
      <c r="T48" s="19">
        <f>$R$34+$S$34*14</f>
        <v>193210.73333333322</v>
      </c>
      <c r="U48" s="19">
        <f t="shared" si="18"/>
        <v>901136358.4711051</v>
      </c>
      <c r="V48" s="19">
        <f t="shared" si="19"/>
        <v>15.536887012143175</v>
      </c>
      <c r="AA48" s="6">
        <f>$Y$34+$Z$34*14</f>
        <v>145933.24791666662</v>
      </c>
      <c r="AB48" s="6">
        <f t="shared" si="30"/>
        <v>297857620.01313066</v>
      </c>
      <c r="AC48" s="6">
        <f t="shared" si="31"/>
        <v>11.826333155545647</v>
      </c>
      <c r="AH48" s="6">
        <f>$AF$34+$AG$34*14</f>
        <v>127488.416</v>
      </c>
      <c r="AI48" s="6">
        <f t="shared" si="37"/>
        <v>1274731629.0514553</v>
      </c>
      <c r="AJ48" s="6">
        <f t="shared" si="38"/>
        <v>28.005198527213636</v>
      </c>
      <c r="AK48" s="3"/>
      <c r="AL48" s="3"/>
      <c r="AM48" s="3"/>
      <c r="AN48" s="3"/>
      <c r="AO48" s="6">
        <f>$AM$34+$AN$34*14</f>
        <v>125116.095</v>
      </c>
      <c r="AP48" s="6">
        <f t="shared" si="44"/>
        <v>1449759311.2470241</v>
      </c>
      <c r="AQ48" s="6">
        <f t="shared" si="45"/>
        <v>30.432299697333093</v>
      </c>
      <c r="AR48" s="3"/>
      <c r="AS48" s="3"/>
      <c r="AT48" s="3"/>
      <c r="AU48" s="3"/>
      <c r="AV48" s="6">
        <f>$AT$34+$AU$34*14</f>
        <v>115220.36394557825</v>
      </c>
      <c r="AW48" s="6">
        <f t="shared" si="51"/>
        <v>2301258677.1234736</v>
      </c>
      <c r="AX48" s="6">
        <f t="shared" si="52"/>
        <v>41.634511827336325</v>
      </c>
      <c r="BA48" s="6">
        <f>$AY$34+$AZ$34*14</f>
        <v>224789.83377905973</v>
      </c>
      <c r="BB48" s="6">
        <f t="shared" si="3"/>
        <v>3794317765.4461846</v>
      </c>
      <c r="BC48" s="6">
        <f t="shared" si="4"/>
        <v>27.402499812159164</v>
      </c>
    </row>
    <row r="49" spans="1:57" ht="15.6" x14ac:dyDescent="0.3">
      <c r="A49" s="6">
        <v>2021</v>
      </c>
      <c r="B49" s="13">
        <v>231609.5</v>
      </c>
      <c r="C49" s="13">
        <v>115937.3</v>
      </c>
      <c r="D49" s="7">
        <f t="shared" si="6"/>
        <v>13380057852.84</v>
      </c>
      <c r="E49" s="7">
        <f t="shared" si="7"/>
        <v>49.942770050451294</v>
      </c>
      <c r="F49" s="19">
        <v>118612.77</v>
      </c>
      <c r="G49" s="7">
        <f t="shared" si="9"/>
        <v>12768260990.6929</v>
      </c>
      <c r="H49" s="13">
        <f t="shared" si="10"/>
        <v>48.787605862453823</v>
      </c>
      <c r="I49" s="25"/>
      <c r="J49" s="16"/>
      <c r="K49" s="16"/>
      <c r="L49" s="16"/>
      <c r="M49" s="13">
        <f>$K$34+$L$34*15</f>
        <v>269285.4250000001</v>
      </c>
      <c r="N49" s="7">
        <f t="shared" si="15"/>
        <v>1419475324.6056328</v>
      </c>
      <c r="O49" s="13">
        <f t="shared" si="16"/>
        <v>13.991074711897269</v>
      </c>
      <c r="P49" s="25"/>
      <c r="Q49" s="25"/>
      <c r="R49" s="25"/>
      <c r="S49" s="25"/>
      <c r="T49" s="19">
        <f>$R$34+$S$34*15</f>
        <v>201240.27777777764</v>
      </c>
      <c r="U49" s="19">
        <f t="shared" si="18"/>
        <v>922289658.38272464</v>
      </c>
      <c r="V49" s="19">
        <f t="shared" si="19"/>
        <v>15.091025791446183</v>
      </c>
      <c r="AA49" s="6">
        <f>$Y$34+$Z$34*15</f>
        <v>150905.36874999991</v>
      </c>
      <c r="AB49" s="6">
        <f t="shared" si="30"/>
        <v>6513156800.8172417</v>
      </c>
      <c r="AC49" s="6">
        <f t="shared" si="31"/>
        <v>53.47996026814662</v>
      </c>
      <c r="AH49" s="6">
        <f>$AF$34+$AG$34*15</f>
        <v>131309.16200000001</v>
      </c>
      <c r="AI49" s="6">
        <f t="shared" si="37"/>
        <v>10060157802.914242</v>
      </c>
      <c r="AJ49" s="6">
        <f t="shared" si="38"/>
        <v>76.384874042528722</v>
      </c>
      <c r="AK49" s="3"/>
      <c r="AL49" s="3"/>
      <c r="AM49" s="3"/>
      <c r="AN49" s="3"/>
      <c r="AO49" s="6">
        <f>$AM$34+$AN$34*15</f>
        <v>128720.03611111111</v>
      </c>
      <c r="AP49" s="6">
        <f t="shared" si="44"/>
        <v>10586241779.34297</v>
      </c>
      <c r="AQ49" s="6">
        <f t="shared" si="45"/>
        <v>79.932749397362443</v>
      </c>
      <c r="AR49" s="3"/>
      <c r="AS49" s="3"/>
      <c r="AT49" s="3"/>
      <c r="AU49" s="3"/>
      <c r="AV49" s="6">
        <f>$AT$34+$AU$34*15</f>
        <v>118278.94081632656</v>
      </c>
      <c r="AW49" s="6">
        <f t="shared" si="51"/>
        <v>12843815644.884108</v>
      </c>
      <c r="AX49" s="6">
        <f t="shared" si="52"/>
        <v>95.81634600504465</v>
      </c>
      <c r="BA49" s="6">
        <f>$AY$34+$AZ$34*15</f>
        <v>233915.88143705798</v>
      </c>
      <c r="BB49" s="6">
        <f t="shared" si="3"/>
        <v>5319395.3332056263</v>
      </c>
      <c r="BC49" s="6">
        <f t="shared" si="4"/>
        <v>0.98598753658313654</v>
      </c>
    </row>
    <row r="50" spans="1:57" ht="15.6" x14ac:dyDescent="0.3">
      <c r="A50" s="6">
        <v>2022</v>
      </c>
      <c r="B50" s="13">
        <v>291904.3</v>
      </c>
      <c r="C50" s="13">
        <v>115937.3</v>
      </c>
      <c r="D50" s="7">
        <f t="shared" si="6"/>
        <v>30964385089</v>
      </c>
      <c r="E50" s="7">
        <f t="shared" si="7"/>
        <v>60.282428179372495</v>
      </c>
      <c r="F50" s="19">
        <v>118612.77</v>
      </c>
      <c r="G50" s="7">
        <f t="shared" si="9"/>
        <v>30029954369.740891</v>
      </c>
      <c r="H50" s="13">
        <f t="shared" si="10"/>
        <v>59.365870937838181</v>
      </c>
      <c r="I50" s="25"/>
      <c r="J50" s="16"/>
      <c r="K50" s="16"/>
      <c r="L50" s="16"/>
      <c r="M50" s="13">
        <f>$K$34+$L$34*16</f>
        <v>281586.27500000008</v>
      </c>
      <c r="N50" s="7">
        <f t="shared" si="15"/>
        <v>106461639.90062308</v>
      </c>
      <c r="O50" s="13">
        <f t="shared" si="16"/>
        <v>3.6642499709902068</v>
      </c>
      <c r="P50" s="25"/>
      <c r="Q50" s="25"/>
      <c r="R50" s="25"/>
      <c r="S50" s="25"/>
      <c r="T50" s="19">
        <f>$R$34+$S$34*16</f>
        <v>209269.82222222208</v>
      </c>
      <c r="U50" s="19">
        <f t="shared" si="18"/>
        <v>6828456917.6060715</v>
      </c>
      <c r="V50" s="19">
        <f t="shared" si="19"/>
        <v>39.487049255496075</v>
      </c>
      <c r="AA50" s="6">
        <f>$Y$34+$Z$34*16</f>
        <v>155877.48958333326</v>
      </c>
      <c r="AB50" s="6">
        <f t="shared" si="30"/>
        <v>18503293152.131794</v>
      </c>
      <c r="AC50" s="6">
        <f t="shared" si="31"/>
        <v>87.265204732429183</v>
      </c>
      <c r="AH50" s="6">
        <f>$AF$34+$AG$34*16</f>
        <v>135129.908</v>
      </c>
      <c r="AI50" s="6">
        <f t="shared" si="37"/>
        <v>24578209986.969662</v>
      </c>
      <c r="AJ50" s="6">
        <f t="shared" si="38"/>
        <v>116.01753773117348</v>
      </c>
      <c r="AK50" s="3"/>
      <c r="AL50" s="3"/>
      <c r="AM50" s="3"/>
      <c r="AN50" s="3"/>
      <c r="AO50" s="6">
        <f>$AM$34+$AN$34*16</f>
        <v>132323.97722222222</v>
      </c>
      <c r="AP50" s="6">
        <f t="shared" si="44"/>
        <v>25465879417.859737</v>
      </c>
      <c r="AQ50" s="6">
        <f t="shared" si="45"/>
        <v>120.59819099132865</v>
      </c>
      <c r="AR50" s="3"/>
      <c r="AS50" s="3"/>
      <c r="AT50" s="3"/>
      <c r="AU50" s="3"/>
      <c r="AV50" s="6">
        <f>$AT$34+$AU$34*16</f>
        <v>121337.51768707485</v>
      </c>
      <c r="AW50" s="6">
        <f t="shared" si="51"/>
        <v>29093027228.584797</v>
      </c>
      <c r="AX50" s="6">
        <f t="shared" si="52"/>
        <v>140.57217055718152</v>
      </c>
      <c r="BA50" s="6">
        <f>$AY$34+$AZ$34*16</f>
        <v>243041.92909505626</v>
      </c>
      <c r="BB50" s="6">
        <f t="shared" si="3"/>
        <v>2387531290.4522915</v>
      </c>
      <c r="BC50" s="6">
        <f t="shared" si="4"/>
        <v>20.104502579813357</v>
      </c>
    </row>
    <row r="51" spans="1:57" ht="15.6" x14ac:dyDescent="0.3">
      <c r="A51" s="6">
        <v>2023</v>
      </c>
      <c r="B51" s="13">
        <v>258797.2</v>
      </c>
      <c r="C51" s="13">
        <v>115937.3</v>
      </c>
      <c r="D51" s="7">
        <f t="shared" si="6"/>
        <v>20408951028.010006</v>
      </c>
      <c r="E51" s="7">
        <f t="shared" si="7"/>
        <v>55.201485951161764</v>
      </c>
      <c r="F51" s="19">
        <v>118612.77</v>
      </c>
      <c r="G51" s="7">
        <f t="shared" si="9"/>
        <v>19651674414.424896</v>
      </c>
      <c r="H51" s="13">
        <f t="shared" si="10"/>
        <v>54.167676466360525</v>
      </c>
      <c r="I51" s="25"/>
      <c r="J51" s="16"/>
      <c r="K51" s="16"/>
      <c r="L51" s="16"/>
      <c r="M51" s="13">
        <f>$K$34+$L$34*17</f>
        <v>293887.12500000012</v>
      </c>
      <c r="N51" s="7">
        <f t="shared" si="15"/>
        <v>1231302836.5056324</v>
      </c>
      <c r="O51" s="13">
        <f t="shared" si="16"/>
        <v>11.939932720768251</v>
      </c>
      <c r="P51" s="25"/>
      <c r="Q51" s="25"/>
      <c r="R51" s="25"/>
      <c r="S51" s="25"/>
      <c r="T51" s="19">
        <f>$R$34+$S$34*17</f>
        <v>217299.36666666652</v>
      </c>
      <c r="U51" s="19">
        <f t="shared" si="18"/>
        <v>1722070171.361124</v>
      </c>
      <c r="V51" s="19">
        <f t="shared" si="19"/>
        <v>19.097079742984455</v>
      </c>
      <c r="AA51" s="6">
        <f>$Y$34+$Z$34*17</f>
        <v>160849.6104166666</v>
      </c>
      <c r="AB51" s="6">
        <f t="shared" si="30"/>
        <v>9593730305.1851234</v>
      </c>
      <c r="AC51" s="6">
        <f t="shared" si="31"/>
        <v>60.893892953553873</v>
      </c>
      <c r="AH51" s="6">
        <f>$AF$34+$AG$34*17</f>
        <v>138950.65399999998</v>
      </c>
      <c r="AI51" s="6">
        <f t="shared" si="37"/>
        <v>14363194588.130123</v>
      </c>
      <c r="AJ51" s="6">
        <f t="shared" si="38"/>
        <v>86.251156471706892</v>
      </c>
      <c r="AK51" s="3"/>
      <c r="AL51" s="3"/>
      <c r="AM51" s="3"/>
      <c r="AN51" s="3"/>
      <c r="AO51" s="6">
        <f>$AM$34+$AN$34*17</f>
        <v>135927.91833333333</v>
      </c>
      <c r="AP51" s="6">
        <f t="shared" si="44"/>
        <v>15096860377.282671</v>
      </c>
      <c r="AQ51" s="6">
        <f t="shared" si="45"/>
        <v>90.392969430574794</v>
      </c>
      <c r="AR51" s="3"/>
      <c r="AS51" s="3"/>
      <c r="AT51" s="3"/>
      <c r="AU51" s="3"/>
      <c r="AV51" s="6">
        <f>$AT$34+$AU$34*17</f>
        <v>124396.09455782315</v>
      </c>
      <c r="AW51" s="6">
        <f t="shared" si="51"/>
        <v>18063657144.079144</v>
      </c>
      <c r="AX51" s="6">
        <f t="shared" si="52"/>
        <v>108.04286575066315</v>
      </c>
      <c r="BA51" s="6">
        <f>$AY$34+$AZ$34*17</f>
        <v>252167.97675305454</v>
      </c>
      <c r="BB51" s="6">
        <f t="shared" si="3"/>
        <v>43946600.857842319</v>
      </c>
      <c r="BC51" s="6">
        <f t="shared" si="4"/>
        <v>2.6288917935989171</v>
      </c>
    </row>
    <row r="52" spans="1:57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7" ht="15.6" x14ac:dyDescent="0.3">
      <c r="A53" s="30" t="s">
        <v>15</v>
      </c>
      <c r="B53" s="31"/>
      <c r="C53" s="10" t="s">
        <v>9</v>
      </c>
      <c r="D53" s="10">
        <f>AVERAGE(D5:D34)</f>
        <v>31088347.511333335</v>
      </c>
      <c r="E53" s="1"/>
      <c r="F53" s="10" t="s">
        <v>9</v>
      </c>
      <c r="G53" s="10">
        <f>AVERAGE(G5:G34)</f>
        <v>38168864.389066093</v>
      </c>
      <c r="H53" s="1"/>
      <c r="I53" s="1"/>
      <c r="J53" s="1"/>
      <c r="K53" s="3"/>
      <c r="L53" s="3"/>
      <c r="M53" s="11" t="s">
        <v>9</v>
      </c>
      <c r="N53" s="11">
        <f>AVERAGE(N5:N34)</f>
        <v>33477983.283895802</v>
      </c>
      <c r="O53" s="3"/>
      <c r="P53" s="3"/>
      <c r="Q53" s="3"/>
      <c r="R53" s="3"/>
      <c r="S53" s="3"/>
      <c r="T53" s="11" t="s">
        <v>9</v>
      </c>
      <c r="U53" s="11">
        <f>AVERAGE(U6:U34)</f>
        <v>40089302.163533397</v>
      </c>
      <c r="V53" s="3"/>
      <c r="W53" s="3"/>
      <c r="Z53" s="3"/>
      <c r="AA53" s="11" t="s">
        <v>9</v>
      </c>
      <c r="AB53" s="11">
        <f>AVERAGE(AB7:AB34)</f>
        <v>50269123.336216629</v>
      </c>
      <c r="AC53" s="1"/>
      <c r="AD53" s="3"/>
      <c r="AE53" s="3"/>
      <c r="AF53" s="3"/>
      <c r="AG53" s="3"/>
      <c r="AH53" s="11" t="s">
        <v>9</v>
      </c>
      <c r="AI53" s="11">
        <f>AVERAGE(AI8:AI34)</f>
        <v>63610669.818800122</v>
      </c>
      <c r="AJ53" s="1"/>
      <c r="AK53" s="1"/>
      <c r="AL53" s="1"/>
      <c r="AM53" s="1"/>
      <c r="AN53" s="1"/>
      <c r="AO53" s="11" t="s">
        <v>9</v>
      </c>
      <c r="AP53" s="11">
        <f>AVERAGE(AP9:AP34)</f>
        <v>73468791.662257999</v>
      </c>
      <c r="AQ53" s="1"/>
      <c r="AR53" s="1"/>
      <c r="AS53" s="1"/>
      <c r="AT53" s="1"/>
      <c r="AU53" s="1"/>
      <c r="AV53" s="11" t="s">
        <v>9</v>
      </c>
      <c r="AW53" s="11">
        <f>AVERAGE(AW10:AW34)</f>
        <v>85120730.636867464</v>
      </c>
      <c r="AX53" s="1"/>
      <c r="AY53" s="3"/>
      <c r="AZ53" s="3"/>
      <c r="BA53" s="12" t="s">
        <v>9</v>
      </c>
      <c r="BB53" s="12">
        <f>AVERAGE(BB5:BB34)</f>
        <v>30965281.224074449</v>
      </c>
      <c r="BC53" s="3"/>
      <c r="BD53" s="3"/>
      <c r="BE53" s="3"/>
    </row>
    <row r="54" spans="1:57" ht="15.6" x14ac:dyDescent="0.3">
      <c r="A54" s="3"/>
      <c r="B54" s="3"/>
      <c r="C54" s="10" t="s">
        <v>10</v>
      </c>
      <c r="D54" s="10">
        <f>SQRT(D53)</f>
        <v>5575.6925588964586</v>
      </c>
      <c r="E54" s="3"/>
      <c r="F54" s="10" t="s">
        <v>10</v>
      </c>
      <c r="G54" s="10">
        <f>SQRT(G53)</f>
        <v>6178.0955309112933</v>
      </c>
      <c r="H54" s="3"/>
      <c r="I54" s="3"/>
      <c r="J54" s="3"/>
      <c r="K54" s="3"/>
      <c r="L54" s="3"/>
      <c r="M54" s="11" t="s">
        <v>10</v>
      </c>
      <c r="N54" s="11">
        <f>SQRT(N53)</f>
        <v>5786.0161842061761</v>
      </c>
      <c r="O54" s="3"/>
      <c r="P54" s="3"/>
      <c r="Q54" s="3"/>
      <c r="R54" s="3"/>
      <c r="S54" s="3"/>
      <c r="T54" s="11" t="s">
        <v>10</v>
      </c>
      <c r="U54" s="11">
        <f>SQRT(U53)</f>
        <v>6331.6113402145429</v>
      </c>
      <c r="V54" s="3"/>
      <c r="W54" s="3"/>
      <c r="Z54" s="3"/>
      <c r="AA54" s="11" t="s">
        <v>10</v>
      </c>
      <c r="AB54" s="11">
        <f>SQRT(AB53)</f>
        <v>7090.0721672079353</v>
      </c>
      <c r="AC54" s="1"/>
      <c r="AD54" s="3"/>
      <c r="AE54" s="3"/>
      <c r="AF54" s="3"/>
      <c r="AG54" s="3"/>
      <c r="AH54" s="11" t="s">
        <v>10</v>
      </c>
      <c r="AI54" s="11">
        <f>SQRT(AI53)</f>
        <v>7975.629744339949</v>
      </c>
      <c r="AJ54" s="1"/>
      <c r="AK54" s="1"/>
      <c r="AL54" s="1"/>
      <c r="AM54" s="1"/>
      <c r="AN54" s="1"/>
      <c r="AO54" s="11" t="s">
        <v>10</v>
      </c>
      <c r="AP54" s="11">
        <f>SQRT(AP53)</f>
        <v>8571.3937992754709</v>
      </c>
      <c r="AQ54" s="1"/>
      <c r="AR54" s="1"/>
      <c r="AS54" s="1"/>
      <c r="AT54" s="1"/>
      <c r="AU54" s="1"/>
      <c r="AV54" s="11" t="s">
        <v>10</v>
      </c>
      <c r="AW54" s="11">
        <f>SQRT(AW53)</f>
        <v>9226.0896720586588</v>
      </c>
      <c r="AX54" s="1"/>
      <c r="AY54" s="3"/>
      <c r="AZ54" s="3"/>
      <c r="BA54" s="12" t="s">
        <v>10</v>
      </c>
      <c r="BB54" s="12">
        <f>SQRT(BB53)</f>
        <v>5564.6456512588875</v>
      </c>
      <c r="BC54" s="3"/>
      <c r="BD54" s="3"/>
      <c r="BE54" s="3"/>
    </row>
    <row r="55" spans="1:57" ht="15.6" x14ac:dyDescent="0.3">
      <c r="C55" s="10" t="s">
        <v>19</v>
      </c>
      <c r="D55" s="10">
        <f>AVERAGE(E5:E34)</f>
        <v>11.093088486363142</v>
      </c>
      <c r="E55" s="3"/>
      <c r="F55" s="10" t="s">
        <v>19</v>
      </c>
      <c r="G55" s="10">
        <f>AVERAGE(H5:H34)</f>
        <v>11.777947591622604</v>
      </c>
      <c r="H55" s="3"/>
      <c r="I55" s="3"/>
      <c r="J55" s="3"/>
      <c r="K55" s="3"/>
      <c r="L55" s="3"/>
      <c r="M55" s="11" t="s">
        <v>19</v>
      </c>
      <c r="N55" s="11">
        <f>AVERAGE(O5:O34)</f>
        <v>13.934577958866651</v>
      </c>
      <c r="O55" s="3"/>
      <c r="P55" s="3"/>
      <c r="Q55" s="3"/>
      <c r="R55" s="26"/>
      <c r="T55" s="15" t="s">
        <v>19</v>
      </c>
      <c r="U55" s="15">
        <f>AVERAGE(V6:V34)</f>
        <v>14.484272493939228</v>
      </c>
      <c r="AA55" s="15" t="s">
        <v>19</v>
      </c>
      <c r="AB55" s="15">
        <f>AVERAGE(AC7:AC34)</f>
        <v>18.126474773647299</v>
      </c>
      <c r="AC55" s="21"/>
      <c r="AH55" s="15" t="s">
        <v>19</v>
      </c>
      <c r="AI55" s="15">
        <f>AVERAGE(AJ8:AJ34)</f>
        <v>20.733063336992064</v>
      </c>
      <c r="AJ55" s="21"/>
      <c r="AK55" s="21"/>
      <c r="AL55" s="21"/>
      <c r="AM55" s="21"/>
      <c r="AN55" s="21"/>
      <c r="AO55" s="15" t="s">
        <v>19</v>
      </c>
      <c r="AP55" s="15">
        <f>AVERAGE(AQ9:AQ34)</f>
        <v>20.826320063440775</v>
      </c>
      <c r="AQ55" s="21"/>
      <c r="AR55" s="21"/>
      <c r="AS55" s="21"/>
      <c r="AT55" s="21"/>
      <c r="AU55" s="21"/>
      <c r="AV55" s="15" t="s">
        <v>19</v>
      </c>
      <c r="AW55" s="15">
        <f>AVERAGE(AX10:AX34)</f>
        <v>21.500329519818603</v>
      </c>
      <c r="AX55" s="21"/>
      <c r="BA55" s="14" t="s">
        <v>19</v>
      </c>
      <c r="BB55" s="14">
        <f>AVERAGE(BC5:BC34)</f>
        <v>12.951589007059917</v>
      </c>
    </row>
    <row r="56" spans="1:57" ht="15.6" x14ac:dyDescent="0.3">
      <c r="A56" s="30" t="s">
        <v>16</v>
      </c>
      <c r="B56" s="31"/>
      <c r="C56" s="10" t="s">
        <v>9</v>
      </c>
      <c r="D56" s="10">
        <f>AVERAGE(D35:D51)</f>
        <v>6000081161.7988234</v>
      </c>
      <c r="E56" s="1"/>
      <c r="F56" s="10" t="s">
        <v>9</v>
      </c>
      <c r="G56" s="10">
        <f>AVERAGE(G35:G51)</f>
        <v>5672317040.5939121</v>
      </c>
      <c r="H56" s="1"/>
      <c r="I56" s="1"/>
      <c r="J56" s="1"/>
      <c r="K56" s="3"/>
      <c r="L56" s="3"/>
      <c r="M56" s="11" t="s">
        <v>9</v>
      </c>
      <c r="N56" s="11">
        <f>AVERAGE(N35:N51)</f>
        <v>2053605086.7094519</v>
      </c>
      <c r="O56" s="3"/>
      <c r="P56" s="3"/>
      <c r="Q56" s="3"/>
      <c r="R56" s="26"/>
      <c r="T56" s="11" t="s">
        <v>9</v>
      </c>
      <c r="U56" s="15">
        <f>AVERAGE(U35:U51)</f>
        <v>1701405331.5425019</v>
      </c>
      <c r="Z56" s="3"/>
      <c r="AA56" s="11" t="s">
        <v>9</v>
      </c>
      <c r="AB56" s="11">
        <f>AVERAGE(AB35:AB51)</f>
        <v>4381255669.4837322</v>
      </c>
      <c r="AC56" s="1"/>
      <c r="AD56" s="3"/>
      <c r="AE56" s="3"/>
      <c r="AF56" s="3"/>
      <c r="AG56" s="3"/>
      <c r="AH56" s="11" t="s">
        <v>9</v>
      </c>
      <c r="AI56" s="11">
        <f>AVERAGE(AI35:AI51)</f>
        <v>6126767006.0034037</v>
      </c>
      <c r="AJ56" s="1"/>
      <c r="AK56" s="1"/>
      <c r="AL56" s="1"/>
      <c r="AM56" s="1"/>
      <c r="AN56" s="1"/>
      <c r="AO56" s="11" t="s">
        <v>9</v>
      </c>
      <c r="AP56" s="11">
        <f>AVERAGE(AP35:AP51)</f>
        <v>6340103755.34272</v>
      </c>
      <c r="AQ56" s="1"/>
      <c r="AR56" s="1"/>
      <c r="AS56" s="1"/>
      <c r="AT56" s="1"/>
      <c r="AU56" s="1"/>
      <c r="AV56" s="11" t="s">
        <v>9</v>
      </c>
      <c r="AW56" s="11">
        <f>AVERAGE(AW35:AW51)</f>
        <v>7503495193.8531332</v>
      </c>
      <c r="AX56" s="1"/>
      <c r="AY56" s="3"/>
      <c r="AZ56" s="3"/>
      <c r="BA56" s="12" t="s">
        <v>9</v>
      </c>
      <c r="BB56" s="12">
        <f>AVERAGE(BB35:BB51)</f>
        <v>1152882063.8041866</v>
      </c>
    </row>
    <row r="57" spans="1:57" ht="15.6" x14ac:dyDescent="0.3">
      <c r="C57" s="10" t="s">
        <v>10</v>
      </c>
      <c r="D57" s="10">
        <f>SQRT(D56)</f>
        <v>77460.190819535317</v>
      </c>
      <c r="E57" s="3"/>
      <c r="F57" s="10" t="s">
        <v>10</v>
      </c>
      <c r="G57" s="10">
        <f>SQRT(G56)</f>
        <v>75314.786334383985</v>
      </c>
      <c r="H57" s="3"/>
      <c r="I57" s="3"/>
      <c r="J57" s="3"/>
      <c r="K57" s="3"/>
      <c r="L57" s="3"/>
      <c r="M57" s="11" t="s">
        <v>10</v>
      </c>
      <c r="N57" s="11">
        <f>SQRT(N56)</f>
        <v>45316.71972583024</v>
      </c>
      <c r="O57" s="3"/>
      <c r="P57" s="3"/>
      <c r="Q57" s="3"/>
      <c r="R57" s="26"/>
      <c r="T57" s="11" t="s">
        <v>10</v>
      </c>
      <c r="U57" s="15">
        <f>SQRT(U56)</f>
        <v>41248.094883794351</v>
      </c>
      <c r="X57" s="3"/>
      <c r="Y57" s="3"/>
      <c r="Z57" s="3"/>
      <c r="AA57" s="11" t="s">
        <v>10</v>
      </c>
      <c r="AB57" s="11">
        <f>SQRT(AB56)</f>
        <v>66191.054301043827</v>
      </c>
      <c r="AC57" s="1"/>
      <c r="AD57" s="3"/>
      <c r="AE57" s="3"/>
      <c r="AF57" s="3"/>
      <c r="AG57" s="3"/>
      <c r="AH57" s="11" t="s">
        <v>10</v>
      </c>
      <c r="AI57" s="11">
        <f>SQRT(AI56)</f>
        <v>78273.66738567577</v>
      </c>
      <c r="AJ57" s="1"/>
      <c r="AK57" s="1"/>
      <c r="AL57" s="1"/>
      <c r="AM57" s="1"/>
      <c r="AN57" s="1"/>
      <c r="AO57" s="11" t="s">
        <v>10</v>
      </c>
      <c r="AP57" s="11">
        <f>SQRT(AP56)</f>
        <v>79624.768479052553</v>
      </c>
      <c r="AQ57" s="1"/>
      <c r="AR57" s="1"/>
      <c r="AS57" s="1"/>
      <c r="AT57" s="1"/>
      <c r="AU57" s="1"/>
      <c r="AV57" s="11" t="s">
        <v>10</v>
      </c>
      <c r="AW57" s="27">
        <f>SQRT(AW56)</f>
        <v>86622.717539067846</v>
      </c>
      <c r="AX57" s="1"/>
      <c r="AY57" s="3"/>
      <c r="AZ57" s="3"/>
      <c r="BA57" s="12" t="s">
        <v>10</v>
      </c>
      <c r="BB57" s="12">
        <f>SQRT(BB56)</f>
        <v>33954.117037616903</v>
      </c>
    </row>
    <row r="58" spans="1:57" ht="15.6" x14ac:dyDescent="0.3">
      <c r="C58" s="10" t="s">
        <v>19</v>
      </c>
      <c r="D58" s="10">
        <f>AVERAGE(E35:E51)</f>
        <v>31.282968568686883</v>
      </c>
      <c r="E58" s="3"/>
      <c r="F58" s="10" t="s">
        <v>19</v>
      </c>
      <c r="G58" s="10">
        <f>AVERAGE(H35:H51)</f>
        <v>30.181016163815411</v>
      </c>
      <c r="H58" s="3"/>
      <c r="I58" s="3"/>
      <c r="J58" s="3"/>
      <c r="K58" s="3"/>
      <c r="L58" s="3"/>
      <c r="M58" s="11" t="s">
        <v>19</v>
      </c>
      <c r="N58" s="11">
        <f>AVERAGE(O35:O51)</f>
        <v>19.479507145548077</v>
      </c>
      <c r="O58" s="3"/>
      <c r="P58" s="3"/>
      <c r="Q58" s="3"/>
      <c r="R58" s="26"/>
      <c r="T58" s="11" t="s">
        <v>19</v>
      </c>
      <c r="U58" s="15">
        <f>AVERAGE(V35:V51)</f>
        <v>23.707379665460859</v>
      </c>
      <c r="AA58" s="11" t="s">
        <v>19</v>
      </c>
      <c r="AB58" s="15">
        <f>AVERAGE(AC35:AC51)</f>
        <v>48.225236324131551</v>
      </c>
      <c r="AC58" s="21"/>
      <c r="AH58" s="11" t="s">
        <v>19</v>
      </c>
      <c r="AI58" s="15">
        <f>AVERAGE(AJ35:AJ51)</f>
        <v>64.569930042861586</v>
      </c>
      <c r="AJ58" s="21"/>
      <c r="AK58" s="21"/>
      <c r="AL58" s="21"/>
      <c r="AM58" s="21"/>
      <c r="AN58" s="21"/>
      <c r="AO58" s="15" t="s">
        <v>19</v>
      </c>
      <c r="AP58" s="15">
        <f>AVERAGE(AQ35:AQ51)</f>
        <v>66.326166159287013</v>
      </c>
      <c r="AQ58" s="21"/>
      <c r="AR58" s="21"/>
      <c r="AS58" s="21"/>
      <c r="AT58" s="21"/>
      <c r="AU58" s="21"/>
      <c r="AV58" s="15" t="s">
        <v>19</v>
      </c>
      <c r="AW58" s="15">
        <f>AVERAGE(AX35:AX51)</f>
        <v>77.872799673043431</v>
      </c>
      <c r="AX58" s="21"/>
      <c r="BA58" s="12" t="s">
        <v>19</v>
      </c>
      <c r="BB58" s="14">
        <f>AVERAGE(BC35:BC51)</f>
        <v>16.195786468820621</v>
      </c>
    </row>
    <row r="59" spans="1:57" x14ac:dyDescent="0.3">
      <c r="O59" s="21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C59" s="21"/>
    </row>
    <row r="60" spans="1:57" x14ac:dyDescent="0.3">
      <c r="J60" s="24"/>
      <c r="K60" s="24"/>
      <c r="L60" s="24"/>
      <c r="M60" s="24"/>
      <c r="AC60" s="21"/>
    </row>
    <row r="61" spans="1:57" x14ac:dyDescent="0.3"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C61" s="21"/>
    </row>
    <row r="62" spans="1:57" ht="15.6" x14ac:dyDescent="0.3">
      <c r="C62" s="33" t="s">
        <v>15</v>
      </c>
      <c r="D62" s="34"/>
      <c r="E62" s="34"/>
      <c r="F62" s="34"/>
      <c r="G62" s="35"/>
      <c r="H62" s="28" t="s">
        <v>10</v>
      </c>
      <c r="I62" s="2" t="s">
        <v>19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C62" s="21"/>
    </row>
    <row r="63" spans="1:57" ht="15.6" x14ac:dyDescent="0.3">
      <c r="C63" s="33" t="s">
        <v>33</v>
      </c>
      <c r="D63" s="34"/>
      <c r="E63" s="34"/>
      <c r="F63" s="34"/>
      <c r="G63" s="35"/>
      <c r="H63" s="28">
        <f>SQRT(D53)</f>
        <v>5575.6925588964586</v>
      </c>
      <c r="I63" s="2">
        <f>AVERAGE(E5:E34)</f>
        <v>11.093088486363142</v>
      </c>
      <c r="J63" s="23"/>
      <c r="K63" s="23"/>
      <c r="L63" s="23"/>
      <c r="M63" s="23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C63" s="21"/>
    </row>
    <row r="64" spans="1:57" ht="15.6" x14ac:dyDescent="0.3">
      <c r="C64" s="33" t="s">
        <v>32</v>
      </c>
      <c r="D64" s="34"/>
      <c r="E64" s="34"/>
      <c r="F64" s="34"/>
      <c r="G64" s="35"/>
      <c r="H64" s="28">
        <f>SQRT(G53)</f>
        <v>6178.0955309112933</v>
      </c>
      <c r="I64" s="2">
        <f>AVERAGE(H5:H34)</f>
        <v>11.777947591622604</v>
      </c>
      <c r="J64" s="23"/>
      <c r="K64" s="23"/>
      <c r="L64" s="23"/>
      <c r="M64" s="23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C64" s="21"/>
    </row>
    <row r="65" spans="3:29" ht="15.6" x14ac:dyDescent="0.3">
      <c r="C65" s="33" t="s">
        <v>27</v>
      </c>
      <c r="D65" s="34"/>
      <c r="E65" s="34"/>
      <c r="F65" s="34"/>
      <c r="G65" s="35"/>
      <c r="H65" s="28">
        <f>SQRT(N53)</f>
        <v>5786.0161842061761</v>
      </c>
      <c r="I65" s="2">
        <f>AVERAGE(O5:O34)</f>
        <v>13.934577958866651</v>
      </c>
      <c r="J65" s="23"/>
      <c r="K65" s="23"/>
      <c r="L65" s="23"/>
      <c r="M65" s="23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C65" s="21"/>
    </row>
    <row r="66" spans="3:29" ht="15.6" x14ac:dyDescent="0.3">
      <c r="C66" s="33" t="s">
        <v>26</v>
      </c>
      <c r="D66" s="34"/>
      <c r="E66" s="34"/>
      <c r="F66" s="34"/>
      <c r="G66" s="35"/>
      <c r="H66" s="28">
        <f>SQRT(U53)</f>
        <v>6331.6113402145429</v>
      </c>
      <c r="I66" s="2">
        <f>AVERAGE(V6:V34)</f>
        <v>14.484272493939228</v>
      </c>
      <c r="J66" s="23"/>
      <c r="K66" s="23"/>
      <c r="L66" s="23"/>
      <c r="M66" s="23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C66" s="21"/>
    </row>
    <row r="67" spans="3:29" ht="15.6" x14ac:dyDescent="0.3">
      <c r="C67" s="33" t="s">
        <v>11</v>
      </c>
      <c r="D67" s="34"/>
      <c r="E67" s="34"/>
      <c r="F67" s="34"/>
      <c r="G67" s="35"/>
      <c r="H67" s="28">
        <f>SQRT(AB53)</f>
        <v>7090.0721672079353</v>
      </c>
      <c r="I67" s="2">
        <f>AVERAGE(AC7:AC34)</f>
        <v>18.126474773647299</v>
      </c>
      <c r="J67" s="24"/>
      <c r="K67" s="24"/>
      <c r="L67" s="24"/>
      <c r="M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C67" s="21"/>
    </row>
    <row r="68" spans="3:29" ht="15.6" x14ac:dyDescent="0.3">
      <c r="C68" s="33" t="s">
        <v>12</v>
      </c>
      <c r="D68" s="34"/>
      <c r="E68" s="34"/>
      <c r="F68" s="34"/>
      <c r="G68" s="35"/>
      <c r="H68" s="28">
        <f>SQRT(AI53)</f>
        <v>7975.629744339949</v>
      </c>
      <c r="I68" s="2">
        <f>AVERAGE(AJ8:AJ34)</f>
        <v>20.733063336992064</v>
      </c>
      <c r="J68" s="24"/>
      <c r="K68" s="24"/>
      <c r="L68" s="24"/>
      <c r="M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C68" s="21"/>
    </row>
    <row r="69" spans="3:29" ht="15.6" x14ac:dyDescent="0.3">
      <c r="C69" s="32" t="s">
        <v>28</v>
      </c>
      <c r="D69" s="32"/>
      <c r="E69" s="32"/>
      <c r="F69" s="32"/>
      <c r="G69" s="32"/>
      <c r="H69" s="28">
        <f>SQRT(AP53)</f>
        <v>8571.3937992754709</v>
      </c>
      <c r="I69" s="2">
        <f>AVERAGE(AQ9:AQ34)</f>
        <v>20.826320063440775</v>
      </c>
      <c r="J69" s="24"/>
      <c r="K69" s="24"/>
      <c r="L69" s="24"/>
      <c r="M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C69" s="21"/>
    </row>
    <row r="70" spans="3:29" ht="15.6" x14ac:dyDescent="0.3">
      <c r="C70" s="32" t="s">
        <v>29</v>
      </c>
      <c r="D70" s="32"/>
      <c r="E70" s="32"/>
      <c r="F70" s="32"/>
      <c r="G70" s="32"/>
      <c r="H70" s="2">
        <f>SQRT(AW53)</f>
        <v>9226.0896720586588</v>
      </c>
      <c r="I70" s="2">
        <f>AVERAGE(AX10:AX34)</f>
        <v>21.500329519818603</v>
      </c>
      <c r="K70" s="1"/>
    </row>
    <row r="71" spans="3:29" ht="15.6" x14ac:dyDescent="0.3">
      <c r="C71" s="33" t="s">
        <v>39</v>
      </c>
      <c r="D71" s="34"/>
      <c r="E71" s="34"/>
      <c r="F71" s="34"/>
      <c r="G71" s="35"/>
      <c r="H71" s="2">
        <v>9386.7558000000008</v>
      </c>
      <c r="I71" s="2">
        <v>54.090524000000002</v>
      </c>
      <c r="K71" s="1"/>
    </row>
    <row r="72" spans="3:29" ht="15.6" x14ac:dyDescent="0.3">
      <c r="C72" s="33" t="s">
        <v>40</v>
      </c>
      <c r="D72" s="34"/>
      <c r="E72" s="34"/>
      <c r="F72" s="34"/>
      <c r="G72" s="35"/>
      <c r="H72" s="2">
        <v>9497.5159999999996</v>
      </c>
      <c r="I72" s="2">
        <v>50.264992999999997</v>
      </c>
    </row>
    <row r="73" spans="3:29" ht="15.6" x14ac:dyDescent="0.3">
      <c r="C73" s="33" t="s">
        <v>21</v>
      </c>
      <c r="D73" s="34"/>
      <c r="E73" s="34"/>
      <c r="F73" s="34"/>
      <c r="G73" s="35"/>
      <c r="H73" s="2">
        <v>9677.0040079999999</v>
      </c>
      <c r="I73" s="2">
        <v>47.892905470000002</v>
      </c>
      <c r="J73" s="24"/>
      <c r="K73" s="24"/>
      <c r="L73" s="1"/>
      <c r="M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C73" s="21"/>
    </row>
    <row r="74" spans="3:29" ht="15.6" x14ac:dyDescent="0.3">
      <c r="C74" s="33" t="s">
        <v>34</v>
      </c>
      <c r="D74" s="34"/>
      <c r="E74" s="34"/>
      <c r="F74" s="34"/>
      <c r="G74" s="35"/>
      <c r="H74" s="28">
        <v>9873.3817039999994</v>
      </c>
      <c r="I74" s="2">
        <v>31.91081569</v>
      </c>
      <c r="J74" s="42"/>
      <c r="K74" s="24"/>
      <c r="L74" s="21"/>
      <c r="M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C74" s="21"/>
    </row>
    <row r="75" spans="3:29" ht="15.6" x14ac:dyDescent="0.3">
      <c r="C75" s="33" t="s">
        <v>35</v>
      </c>
      <c r="D75" s="34"/>
      <c r="E75" s="34"/>
      <c r="F75" s="34"/>
      <c r="G75" s="35"/>
      <c r="H75" s="28">
        <v>8034.0946899999999</v>
      </c>
      <c r="I75" s="2">
        <v>22.075132790000001</v>
      </c>
      <c r="J75" s="42"/>
      <c r="K75" s="24"/>
      <c r="L75" s="24"/>
      <c r="M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C75" s="21"/>
    </row>
    <row r="76" spans="3:29" ht="15.6" x14ac:dyDescent="0.3">
      <c r="C76" s="33" t="s">
        <v>36</v>
      </c>
      <c r="D76" s="34"/>
      <c r="E76" s="34"/>
      <c r="F76" s="34"/>
      <c r="G76" s="35"/>
      <c r="H76" s="28">
        <v>6244.9853370000001</v>
      </c>
      <c r="I76" s="2">
        <v>16.128700210000002</v>
      </c>
      <c r="J76" s="42"/>
      <c r="K76" s="24"/>
      <c r="L76" s="24"/>
      <c r="M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C76" s="21"/>
    </row>
    <row r="77" spans="3:29" ht="15.6" x14ac:dyDescent="0.3">
      <c r="C77" s="33" t="s">
        <v>37</v>
      </c>
      <c r="D77" s="34"/>
      <c r="E77" s="34"/>
      <c r="F77" s="34"/>
      <c r="G77" s="35"/>
      <c r="H77" s="28">
        <v>5212.4634079999996</v>
      </c>
      <c r="I77" s="2">
        <v>12.229633310000001</v>
      </c>
      <c r="J77" s="42"/>
      <c r="K77" s="24"/>
      <c r="L77" s="24"/>
      <c r="M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C77" s="21"/>
    </row>
    <row r="78" spans="3:29" ht="15.6" x14ac:dyDescent="0.3">
      <c r="C78" s="33" t="s">
        <v>38</v>
      </c>
      <c r="D78" s="34"/>
      <c r="E78" s="34"/>
      <c r="F78" s="34"/>
      <c r="G78" s="35"/>
      <c r="H78" s="28">
        <v>5564.6456509999998</v>
      </c>
      <c r="I78" s="2">
        <v>12.951589009999999</v>
      </c>
      <c r="J78" s="42"/>
      <c r="K78" s="24"/>
      <c r="L78" s="24"/>
      <c r="M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C78" s="21"/>
    </row>
    <row r="79" spans="3:29" ht="15.6" x14ac:dyDescent="0.3">
      <c r="C79" s="33" t="s">
        <v>41</v>
      </c>
      <c r="D79" s="34"/>
      <c r="E79" s="34"/>
      <c r="F79" s="34"/>
      <c r="G79" s="35"/>
      <c r="H79" s="28">
        <v>6031.7952999999998</v>
      </c>
      <c r="I79" s="2">
        <v>14.694300999999999</v>
      </c>
      <c r="J79" s="42"/>
      <c r="K79" s="24"/>
      <c r="L79" s="24"/>
      <c r="M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C79" s="21"/>
    </row>
    <row r="80" spans="3:29" ht="15.6" x14ac:dyDescent="0.3">
      <c r="C80" s="33" t="s">
        <v>42</v>
      </c>
      <c r="D80" s="34"/>
      <c r="E80" s="34"/>
      <c r="F80" s="34"/>
      <c r="G80" s="35"/>
      <c r="H80" s="29">
        <v>6649.6795000000002</v>
      </c>
      <c r="I80" s="28">
        <v>17.597901</v>
      </c>
      <c r="J80" s="24"/>
      <c r="K80" s="24"/>
      <c r="L80" s="24"/>
      <c r="M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C80" s="21"/>
    </row>
    <row r="81" spans="3:29" ht="15.6" x14ac:dyDescent="0.3">
      <c r="C81" s="33" t="s">
        <v>20</v>
      </c>
      <c r="D81" s="34"/>
      <c r="E81" s="34"/>
      <c r="F81" s="34"/>
      <c r="G81" s="35"/>
      <c r="H81" s="43">
        <v>4651.8680000000004</v>
      </c>
      <c r="I81" s="43">
        <v>3183.3809999999999</v>
      </c>
      <c r="J81" s="24"/>
      <c r="K81" s="24"/>
      <c r="L81" s="24"/>
      <c r="M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C81" s="21"/>
    </row>
    <row r="82" spans="3:29" ht="15.6" x14ac:dyDescent="0.3">
      <c r="C82" s="32" t="s">
        <v>22</v>
      </c>
      <c r="D82" s="32"/>
      <c r="E82" s="32"/>
      <c r="F82" s="32"/>
      <c r="G82" s="32"/>
      <c r="H82" s="28">
        <v>4816.4930000000004</v>
      </c>
      <c r="I82" s="2">
        <v>10.15399</v>
      </c>
      <c r="J82" s="24"/>
      <c r="K82" s="24"/>
      <c r="L82" s="24"/>
      <c r="M82" s="24"/>
      <c r="AC82" s="21"/>
    </row>
    <row r="83" spans="3:29" ht="15.6" x14ac:dyDescent="0.3">
      <c r="C83" s="32" t="s">
        <v>43</v>
      </c>
      <c r="D83" s="32"/>
      <c r="E83" s="32"/>
      <c r="F83" s="32"/>
      <c r="G83" s="32"/>
      <c r="H83" s="44">
        <v>8877.4811873319504</v>
      </c>
      <c r="I83" s="44">
        <v>27.866315715826001</v>
      </c>
      <c r="J83" s="24"/>
      <c r="K83" s="24"/>
      <c r="L83" s="24"/>
      <c r="M83" s="24"/>
      <c r="AC83" s="21"/>
    </row>
    <row r="84" spans="3:29" ht="15.6" x14ac:dyDescent="0.3">
      <c r="C84" s="30" t="s">
        <v>23</v>
      </c>
      <c r="D84" s="30"/>
      <c r="E84" s="30"/>
      <c r="F84" s="30"/>
      <c r="G84" s="30"/>
      <c r="H84" s="4">
        <v>1460.1389999999999</v>
      </c>
      <c r="I84" s="4">
        <v>4.033766</v>
      </c>
      <c r="J84" s="24"/>
      <c r="K84" s="24"/>
      <c r="L84" s="24"/>
      <c r="M84" s="24"/>
    </row>
    <row r="85" spans="3:29" ht="15.6" x14ac:dyDescent="0.3">
      <c r="C85" s="45"/>
      <c r="D85" s="45"/>
      <c r="E85" s="45"/>
      <c r="F85" s="45"/>
      <c r="G85" s="45"/>
      <c r="H85" s="45"/>
      <c r="I85" s="45"/>
    </row>
    <row r="86" spans="3:29" ht="15.6" x14ac:dyDescent="0.3">
      <c r="C86" s="32" t="s">
        <v>16</v>
      </c>
      <c r="D86" s="32"/>
      <c r="E86" s="32"/>
      <c r="F86" s="32"/>
      <c r="G86" s="32"/>
      <c r="H86" s="2" t="s">
        <v>10</v>
      </c>
      <c r="I86" s="2" t="s">
        <v>19</v>
      </c>
    </row>
    <row r="87" spans="3:29" ht="15.6" x14ac:dyDescent="0.3">
      <c r="C87" s="32" t="s">
        <v>33</v>
      </c>
      <c r="D87" s="32"/>
      <c r="E87" s="32"/>
      <c r="F87" s="32"/>
      <c r="G87" s="32"/>
      <c r="H87" s="2">
        <f>SQRT(D56)</f>
        <v>77460.190819535317</v>
      </c>
      <c r="I87" s="2">
        <f>AVERAGE(E35:E51)</f>
        <v>31.282968568686883</v>
      </c>
    </row>
    <row r="88" spans="3:29" ht="15.6" x14ac:dyDescent="0.3">
      <c r="C88" s="30" t="s">
        <v>32</v>
      </c>
      <c r="D88" s="30"/>
      <c r="E88" s="30"/>
      <c r="F88" s="30"/>
      <c r="G88" s="30"/>
      <c r="H88" s="2">
        <f>SQRT(G56)</f>
        <v>75314.786334383985</v>
      </c>
      <c r="I88" s="2">
        <f>AVERAGE(H35:H51)</f>
        <v>30.181016163815411</v>
      </c>
    </row>
    <row r="89" spans="3:29" ht="15.6" x14ac:dyDescent="0.3">
      <c r="C89" s="32" t="s">
        <v>27</v>
      </c>
      <c r="D89" s="32"/>
      <c r="E89" s="32"/>
      <c r="F89" s="32"/>
      <c r="G89" s="32"/>
      <c r="H89" s="2">
        <f>SQRT(N56)</f>
        <v>45316.71972583024</v>
      </c>
      <c r="I89" s="2">
        <f>AVERAGE(O35:O51)</f>
        <v>19.479507145548077</v>
      </c>
    </row>
    <row r="90" spans="3:29" ht="15.6" x14ac:dyDescent="0.3">
      <c r="C90" s="32" t="s">
        <v>26</v>
      </c>
      <c r="D90" s="32"/>
      <c r="E90" s="32"/>
      <c r="F90" s="32"/>
      <c r="G90" s="32"/>
      <c r="H90" s="2">
        <f>SQRT(U56)</f>
        <v>41248.094883794351</v>
      </c>
      <c r="I90" s="2">
        <f>AVERAGE(V35:V51)</f>
        <v>23.707379665460859</v>
      </c>
    </row>
    <row r="91" spans="3:29" ht="15.6" x14ac:dyDescent="0.3">
      <c r="C91" s="32" t="s">
        <v>11</v>
      </c>
      <c r="D91" s="32"/>
      <c r="E91" s="32"/>
      <c r="F91" s="32"/>
      <c r="G91" s="32"/>
      <c r="H91" s="2">
        <f>SQRT(AB56)</f>
        <v>66191.054301043827</v>
      </c>
      <c r="I91" s="2">
        <f>AVERAGE(AC35:AC51)</f>
        <v>48.225236324131551</v>
      </c>
    </row>
    <row r="92" spans="3:29" ht="15.6" x14ac:dyDescent="0.3">
      <c r="C92" s="32" t="s">
        <v>12</v>
      </c>
      <c r="D92" s="32"/>
      <c r="E92" s="32"/>
      <c r="F92" s="32"/>
      <c r="G92" s="32"/>
      <c r="H92" s="2">
        <f>SQRT(AI56)</f>
        <v>78273.66738567577</v>
      </c>
      <c r="I92" s="2">
        <f>AVERAGE(AJ35:AJ51)</f>
        <v>64.569930042861586</v>
      </c>
    </row>
    <row r="93" spans="3:29" ht="15.6" x14ac:dyDescent="0.3">
      <c r="C93" s="32" t="s">
        <v>28</v>
      </c>
      <c r="D93" s="32"/>
      <c r="E93" s="32"/>
      <c r="F93" s="32"/>
      <c r="G93" s="32"/>
      <c r="H93" s="2">
        <f>SQRT(AP56)</f>
        <v>79624.768479052553</v>
      </c>
      <c r="I93" s="2">
        <f>AVERAGE(AQ35:AQ51)</f>
        <v>66.326166159287013</v>
      </c>
    </row>
    <row r="94" spans="3:29" ht="15.6" x14ac:dyDescent="0.3">
      <c r="C94" s="32" t="s">
        <v>29</v>
      </c>
      <c r="D94" s="32"/>
      <c r="E94" s="32"/>
      <c r="F94" s="32"/>
      <c r="G94" s="32"/>
      <c r="H94" s="2">
        <f>SQRT(AW56)</f>
        <v>86622.717539067846</v>
      </c>
      <c r="I94" s="2">
        <f>AVERAGE(AX35:AX51)</f>
        <v>77.872799673043431</v>
      </c>
    </row>
    <row r="95" spans="3:29" ht="15.6" x14ac:dyDescent="0.3">
      <c r="C95" s="32" t="s">
        <v>39</v>
      </c>
      <c r="D95" s="32"/>
      <c r="E95" s="32"/>
      <c r="F95" s="32"/>
      <c r="G95" s="32"/>
      <c r="H95" s="2">
        <v>70712.680999999997</v>
      </c>
      <c r="I95" s="2">
        <v>53.761789</v>
      </c>
    </row>
    <row r="96" spans="3:29" ht="15.6" x14ac:dyDescent="0.3">
      <c r="C96" s="32" t="s">
        <v>40</v>
      </c>
      <c r="D96" s="32"/>
      <c r="E96" s="32"/>
      <c r="F96" s="32"/>
      <c r="G96" s="32"/>
      <c r="H96" s="2">
        <v>64419.328999999998</v>
      </c>
      <c r="I96" s="2">
        <v>45.841394000000001</v>
      </c>
    </row>
    <row r="97" spans="3:10" ht="15.6" x14ac:dyDescent="0.3">
      <c r="C97" s="32" t="s">
        <v>21</v>
      </c>
      <c r="D97" s="32"/>
      <c r="E97" s="32"/>
      <c r="F97" s="32"/>
      <c r="G97" s="32"/>
      <c r="H97" s="2">
        <v>58291.4931</v>
      </c>
      <c r="I97" s="2">
        <v>38.521898999999998</v>
      </c>
    </row>
    <row r="98" spans="3:10" ht="15.6" x14ac:dyDescent="0.3">
      <c r="C98" s="32" t="s">
        <v>34</v>
      </c>
      <c r="D98" s="32"/>
      <c r="E98" s="32"/>
      <c r="F98" s="32"/>
      <c r="G98" s="32"/>
      <c r="H98" s="2">
        <v>50453.557999999997</v>
      </c>
      <c r="I98" s="2">
        <v>30.545238000000001</v>
      </c>
      <c r="J98" s="42"/>
    </row>
    <row r="99" spans="3:10" ht="15.6" x14ac:dyDescent="0.3">
      <c r="C99" s="32" t="s">
        <v>35</v>
      </c>
      <c r="D99" s="32"/>
      <c r="E99" s="32"/>
      <c r="F99" s="32"/>
      <c r="G99" s="32"/>
      <c r="H99" s="2">
        <v>41283.310599999997</v>
      </c>
      <c r="I99" s="2">
        <v>18.7768753</v>
      </c>
      <c r="J99" s="42"/>
    </row>
    <row r="100" spans="3:10" ht="15.6" x14ac:dyDescent="0.3">
      <c r="C100" s="32" t="s">
        <v>36</v>
      </c>
      <c r="D100" s="32"/>
      <c r="E100" s="32"/>
      <c r="F100" s="32"/>
      <c r="G100" s="32"/>
      <c r="H100" s="2">
        <v>64760.855000000003</v>
      </c>
      <c r="I100" s="2">
        <v>21.518194999999999</v>
      </c>
      <c r="J100" s="42"/>
    </row>
    <row r="101" spans="3:10" ht="15.6" x14ac:dyDescent="0.3">
      <c r="C101" s="32" t="s">
        <v>37</v>
      </c>
      <c r="D101" s="32"/>
      <c r="E101" s="32"/>
      <c r="F101" s="32"/>
      <c r="G101" s="32"/>
      <c r="H101" s="2">
        <v>44264.173999999999</v>
      </c>
      <c r="I101" s="2">
        <v>17.232119000000001</v>
      </c>
      <c r="J101" s="42"/>
    </row>
    <row r="102" spans="3:10" ht="15.6" x14ac:dyDescent="0.3">
      <c r="C102" s="32" t="s">
        <v>38</v>
      </c>
      <c r="D102" s="32"/>
      <c r="E102" s="32"/>
      <c r="F102" s="32"/>
      <c r="G102" s="32"/>
      <c r="H102" s="4">
        <v>33954.116999999998</v>
      </c>
      <c r="I102" s="4">
        <v>16.195785999999998</v>
      </c>
      <c r="J102" s="42"/>
    </row>
    <row r="103" spans="3:10" ht="15.6" x14ac:dyDescent="0.3">
      <c r="C103" s="32" t="s">
        <v>41</v>
      </c>
      <c r="D103" s="32"/>
      <c r="E103" s="32"/>
      <c r="F103" s="32"/>
      <c r="G103" s="32"/>
      <c r="H103" s="2">
        <v>39494.701000000001</v>
      </c>
      <c r="I103" s="2">
        <v>20.186865000000001</v>
      </c>
      <c r="J103" s="42"/>
    </row>
    <row r="104" spans="3:10" ht="15.6" x14ac:dyDescent="0.3">
      <c r="C104" s="32" t="s">
        <v>42</v>
      </c>
      <c r="D104" s="32"/>
      <c r="E104" s="32"/>
      <c r="F104" s="32"/>
      <c r="G104" s="32"/>
      <c r="H104" s="2">
        <v>59483.690999999999</v>
      </c>
      <c r="I104" s="2">
        <v>37.370876000000003</v>
      </c>
    </row>
    <row r="105" spans="3:10" ht="15.6" x14ac:dyDescent="0.3">
      <c r="C105" s="32" t="s">
        <v>20</v>
      </c>
      <c r="D105" s="32"/>
      <c r="E105" s="32"/>
      <c r="F105" s="32"/>
      <c r="G105" s="32"/>
      <c r="H105" s="43">
        <v>68598.997000000003</v>
      </c>
      <c r="I105" s="43">
        <v>56247.572999999997</v>
      </c>
    </row>
    <row r="106" spans="3:10" ht="15.6" x14ac:dyDescent="0.3">
      <c r="C106" s="32" t="s">
        <v>22</v>
      </c>
      <c r="D106" s="32"/>
      <c r="E106" s="32"/>
      <c r="F106" s="32"/>
      <c r="G106" s="32"/>
      <c r="H106" s="28">
        <v>70966.801999999996</v>
      </c>
      <c r="I106" s="2">
        <v>142.44465</v>
      </c>
    </row>
    <row r="107" spans="3:10" ht="15.6" x14ac:dyDescent="0.3">
      <c r="C107" s="32" t="s">
        <v>43</v>
      </c>
      <c r="D107" s="32"/>
      <c r="E107" s="32"/>
      <c r="F107" s="32"/>
      <c r="G107" s="32"/>
      <c r="H107" s="44">
        <v>94691.536153396301</v>
      </c>
      <c r="I107" s="44">
        <v>99.545048882748404</v>
      </c>
    </row>
    <row r="108" spans="3:10" ht="15.6" x14ac:dyDescent="0.3">
      <c r="C108" s="30" t="s">
        <v>23</v>
      </c>
      <c r="D108" s="30"/>
      <c r="E108" s="30"/>
      <c r="F108" s="30"/>
      <c r="G108" s="30"/>
      <c r="H108" s="2">
        <v>88412.154999999999</v>
      </c>
      <c r="I108" s="2">
        <v>111.95524899999999</v>
      </c>
    </row>
  </sheetData>
  <mergeCells count="57">
    <mergeCell ref="C105:G105"/>
    <mergeCell ref="C107:G107"/>
    <mergeCell ref="C83:G83"/>
    <mergeCell ref="C104:G104"/>
    <mergeCell ref="C79:G79"/>
    <mergeCell ref="C80:G80"/>
    <mergeCell ref="C95:G95"/>
    <mergeCell ref="C96:G96"/>
    <mergeCell ref="C81:G81"/>
    <mergeCell ref="C71:G71"/>
    <mergeCell ref="C72:G72"/>
    <mergeCell ref="C103:G103"/>
    <mergeCell ref="C98:G98"/>
    <mergeCell ref="C99:G99"/>
    <mergeCell ref="C100:G100"/>
    <mergeCell ref="C101:G101"/>
    <mergeCell ref="C102:G102"/>
    <mergeCell ref="C84:G84"/>
    <mergeCell ref="C86:G86"/>
    <mergeCell ref="C87:G87"/>
    <mergeCell ref="C1:E1"/>
    <mergeCell ref="F1:H1"/>
    <mergeCell ref="C108:G108"/>
    <mergeCell ref="C64:G64"/>
    <mergeCell ref="C65:G65"/>
    <mergeCell ref="C66:G66"/>
    <mergeCell ref="C89:G89"/>
    <mergeCell ref="C90:G90"/>
    <mergeCell ref="C88:G88"/>
    <mergeCell ref="C70:G70"/>
    <mergeCell ref="C69:G69"/>
    <mergeCell ref="C93:G93"/>
    <mergeCell ref="C94:G94"/>
    <mergeCell ref="C74:G74"/>
    <mergeCell ref="C75:G75"/>
    <mergeCell ref="C106:G106"/>
    <mergeCell ref="AY1:BC1"/>
    <mergeCell ref="P1:V1"/>
    <mergeCell ref="W1:AC1"/>
    <mergeCell ref="AD1:AJ1"/>
    <mergeCell ref="I1:O1"/>
    <mergeCell ref="AK1:AQ1"/>
    <mergeCell ref="AR1:AX1"/>
    <mergeCell ref="A53:B53"/>
    <mergeCell ref="A56:B56"/>
    <mergeCell ref="C91:G91"/>
    <mergeCell ref="C97:G97"/>
    <mergeCell ref="C92:G92"/>
    <mergeCell ref="C68:G68"/>
    <mergeCell ref="C73:G73"/>
    <mergeCell ref="C82:G82"/>
    <mergeCell ref="C76:G76"/>
    <mergeCell ref="C77:G77"/>
    <mergeCell ref="C78:G78"/>
    <mergeCell ref="C63:G63"/>
    <mergeCell ref="C62:G62"/>
    <mergeCell ref="C67:G6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Rafael Edrick Setiawan</cp:lastModifiedBy>
  <dcterms:created xsi:type="dcterms:W3CDTF">2024-05-19T14:27:54Z</dcterms:created>
  <dcterms:modified xsi:type="dcterms:W3CDTF">2024-06-21T12:05:54Z</dcterms:modified>
</cp:coreProperties>
</file>