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ibotti/Desktop/Radiacao_Resultados_Fev_22/radiation_feb_22/"/>
    </mc:Choice>
  </mc:AlternateContent>
  <xr:revisionPtr revIDLastSave="0" documentId="13_ncr:1_{F5BC7908-8C14-F14B-8B47-1BCEF3268A7C}" xr6:coauthVersionLast="36" xr6:coauthVersionMax="36" xr10:uidLastSave="{00000000-0000-0000-0000-000000000000}"/>
  <bookViews>
    <workbookView xWindow="980" yWindow="960" windowWidth="24160" windowHeight="11640" activeTab="1" xr2:uid="{90D526D0-F929-254D-966D-C6E626311E84}"/>
  </bookViews>
  <sheets>
    <sheet name="8jpg_yolov5_on_cX_in_sequence" sheetId="1" r:id="rId1"/>
    <sheet name="7jpg_yolov5_on_cX" sheetId="2" r:id="rId2"/>
    <sheet name="Mismatch_Files" sheetId="3" r:id="rId3"/>
    <sheet name="Flux_Calc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4" l="1"/>
  <c r="L17" i="4" s="1"/>
  <c r="I17" i="4"/>
  <c r="K8" i="4"/>
  <c r="L8" i="4" s="1"/>
  <c r="I8" i="4"/>
  <c r="B18" i="4"/>
  <c r="E18" i="4" s="1"/>
  <c r="B17" i="4"/>
  <c r="E17" i="4" s="1"/>
  <c r="B16" i="4"/>
  <c r="E16" i="4" s="1"/>
  <c r="B15" i="4"/>
  <c r="E15" i="4" s="1"/>
  <c r="B14" i="4"/>
  <c r="E14" i="4" s="1"/>
  <c r="B13" i="4"/>
  <c r="E13" i="4" s="1"/>
  <c r="E12" i="4"/>
  <c r="B12" i="4"/>
  <c r="E9" i="4"/>
  <c r="E8" i="4"/>
  <c r="E7" i="4"/>
  <c r="E6" i="4"/>
  <c r="E5" i="4"/>
  <c r="E4" i="4"/>
  <c r="E3" i="4"/>
  <c r="F9" i="4" s="1"/>
  <c r="F8" i="4" l="1"/>
  <c r="F6" i="4"/>
  <c r="F4" i="4"/>
  <c r="F18" i="4"/>
  <c r="F17" i="4"/>
  <c r="F13" i="4"/>
  <c r="F12" i="4"/>
  <c r="F16" i="4"/>
  <c r="F3" i="4"/>
  <c r="F5" i="4"/>
  <c r="F7" i="4"/>
  <c r="F15" i="4"/>
  <c r="F14" i="4"/>
  <c r="C40" i="3"/>
  <c r="J13" i="2" l="1"/>
  <c r="J16" i="2" s="1"/>
  <c r="J14" i="2" l="1"/>
  <c r="J15" i="2"/>
  <c r="J5" i="2"/>
  <c r="J8" i="2" s="1"/>
  <c r="J6" i="2" l="1"/>
  <c r="J7" i="2"/>
  <c r="K13" i="1"/>
  <c r="K15" i="1" s="1"/>
  <c r="K16" i="1" l="1"/>
  <c r="K14" i="1"/>
  <c r="K5" i="1"/>
  <c r="K7" i="1" s="1"/>
  <c r="K6" i="1" l="1"/>
  <c r="K8" i="1"/>
</calcChain>
</file>

<file path=xl/sharedStrings.xml><?xml version="1.0" encoding="utf-8"?>
<sst xmlns="http://schemas.openxmlformats.org/spreadsheetml/2006/main" count="215" uniqueCount="88">
  <si>
    <t>Total</t>
  </si>
  <si>
    <t>Mismatch</t>
  </si>
  <si>
    <t>Crash</t>
  </si>
  <si>
    <t>DUSVs_0</t>
  </si>
  <si>
    <t>DUSVs_1</t>
  </si>
  <si>
    <t>DUSVs_2</t>
  </si>
  <si>
    <t>DUSVs_3</t>
  </si>
  <si>
    <t>DUSVs_4</t>
  </si>
  <si>
    <t>DUSVs_5</t>
  </si>
  <si>
    <t>DUSVs_6</t>
  </si>
  <si>
    <t>DUSVs_7</t>
  </si>
  <si>
    <t>Correct</t>
  </si>
  <si>
    <t>February 9th, 2022</t>
  </si>
  <si>
    <t>February 17th, 2022</t>
  </si>
  <si>
    <t>February 18th, 2022</t>
  </si>
  <si>
    <t>February 8th, 2022</t>
  </si>
  <si>
    <t>20220208-8jpg_yolov5_on_cX_but_in_sequence</t>
  </si>
  <si>
    <t>DUSVs_2_on_c6/sets_of_output_vectors/fifo1_c6_run12/2.jpg</t>
  </si>
  <si>
    <t>DUSVs_4_on_c6/sets_of_output_vectors/fifo1_c6_run27/4.jpg</t>
  </si>
  <si>
    <t>DUSVs_4_on_c6/sets_of_output_vectors/fifo1_c6_run61/4.jpg</t>
  </si>
  <si>
    <t>DUSVs_6_on_c6/sets_of_output_vectors/fifo1_c6_run10/6.jpg</t>
  </si>
  <si>
    <t>DUSVs_6_on_c6/sets_of_output_vectors/fifo1_c6_run64/6.jpg</t>
  </si>
  <si>
    <t>DUSVs_7_on_c6/sets_of_output_vectors/fifo1_c6_run9/7.jpg</t>
  </si>
  <si>
    <t>20220209_8jpg_yolov5_on_cX_but_in_sequence</t>
  </si>
  <si>
    <t>DUSVs_1_on_c6/sets_of_output_vectors/fifo1_c6_run42/1.jpg</t>
  </si>
  <si>
    <t>DUSVs_1_on_c6/sets_of_output_vectors/fifo1_c6_run45/1.jpg</t>
  </si>
  <si>
    <t>DUSVs_4_on_c6/sets_of_output_vectors/fifo1_c6_run29/4.jpg</t>
  </si>
  <si>
    <t>DUSVs_5_on_c6/sets_of_output_vectors/fifo1_c6_run34/5.jpg</t>
  </si>
  <si>
    <t>20220217-7jpg_yolov5_on_cX</t>
  </si>
  <si>
    <t>DUSVs_1_on_c5/sets_of_output_vectors/fifo1_c5_run54/1.jpg</t>
  </si>
  <si>
    <t>DUSVs_1_on_c5/sets_of_output_vectors/fifo1_c5_run57/1.jpg</t>
  </si>
  <si>
    <t>DUSVs_2_on_c5/sets_of_output_vectors/fifo1_c5_run21/2.jpg</t>
  </si>
  <si>
    <t>DUSVs_2_on_c5/sets_of_output_vectors/fifo1_c5_run26/2.jpg</t>
  </si>
  <si>
    <t>DUSVs_2_on_c5/sets_of_output_vectors/fifo1_c5_run58/2.jpg</t>
  </si>
  <si>
    <t>DUSVs_3_on_c5/sets_of_output_vectors/fifo1_c5_run55/3.jpg</t>
  </si>
  <si>
    <t>DUSVs_4_on_c5/sets_of_output_vectors/fifo1_c5_run31/4.jpg</t>
  </si>
  <si>
    <t>DUSVs_4_on_c5/sets_of_output_vectors/fifo1_c5_run55/4.jpg</t>
  </si>
  <si>
    <t>20220218-7jpg_yolov5_on_cX</t>
  </si>
  <si>
    <t>DUSVs_0_on_c5/sets_of_output_vectors/fifo1_c5_run12/0.jpg</t>
  </si>
  <si>
    <t>DUSVs_0_on_c5/sets_of_output_vectors/fifo1_c5_run13/0.jpg</t>
  </si>
  <si>
    <t>DUSVs_0_on_c5/sets_of_output_vectors/fifo1_c5_run14/0.jpg</t>
  </si>
  <si>
    <t>DUSVs_0_on_c5/sets_of_output_vectors/fifo1_c5_run59/0.jpg</t>
  </si>
  <si>
    <t>DUSVs_0_on_c5/sets_of_output_vectors/fifo1_c5_run65/0.jpg</t>
  </si>
  <si>
    <t>DUSVs_0_on_c5/sets_of_output_vectors/fifo1_c5_run71/0.jpg</t>
  </si>
  <si>
    <t>DUSVs_1_on_c5/sets_of_output_vectors/fifo1_c5_run30/1.jpg</t>
  </si>
  <si>
    <t>DUSVs_1_on_c5/sets_of_output_vectors/fifo1_c5_run52/1.jpg</t>
  </si>
  <si>
    <t>DUSVs_2_on_c5/sets_of_output_vectors/fifo1_c5_run10/2.jpg</t>
  </si>
  <si>
    <t>DUSVs_2_on_c5/sets_of_output_vectors/fifo1_c5_run15/2.jpg</t>
  </si>
  <si>
    <t>DUSVs_2_on_c5/sets_of_output_vectors/fifo1_c5_run17/2.jpg</t>
  </si>
  <si>
    <t>DUSVs_2_on_c5/sets_of_output_vectors/fifo1_c5_run18/2.jpg</t>
  </si>
  <si>
    <t>DUSVs_2_on_c5/sets_of_output_vectors/fifo1_c5_run56/2.jpg</t>
  </si>
  <si>
    <t>DUSVs_2_on_c5/sets_of_output_vectors/fifo1_c5_run59/2.jpg</t>
  </si>
  <si>
    <t>DUSVs_2_on_c5/sets_of_output_vectors/fifo1_c5_run60/2.jpg</t>
  </si>
  <si>
    <t>DUSVs_2_on_c5/sets_of_output_vectors/fifo1_c5_run73/2.jpg</t>
  </si>
  <si>
    <t>DUSVs_2_on_c5/sets_of_output_vectors/fifo1_c5_run86/2.jpg</t>
  </si>
  <si>
    <t>DUSVs_3_on_c5/sets_of_output_vectors/fifo1_c5_run17/3.jpg</t>
  </si>
  <si>
    <t>DUSVs_3_on_c5/sets_of_output_vectors/fifo1_c5_run18/3.jpg</t>
  </si>
  <si>
    <t>DUSVs_3_on_c5/sets_of_output_vectors/fifo1_c5_run19/3.jpg</t>
  </si>
  <si>
    <t>DUSVs_3_on_c5/sets_of_output_vectors/fifo1_c5_run20/3.jpg</t>
  </si>
  <si>
    <t>DUSVs_3_on_c5/sets_of_output_vectors/fifo1_c5_run34/3.jpg</t>
  </si>
  <si>
    <t>DUSVs_3_on_c5/sets_of_output_vectors/fifo1_c5_run71/3.jpg</t>
  </si>
  <si>
    <t>DUSVs_4_on_c5/sets_of_output_vectors/fifo1_c5_run15/4.jpg</t>
  </si>
  <si>
    <t>DUSVs_4_on_c5/sets_of_output_vectors/fifo1_c5_run16/4.jpg</t>
  </si>
  <si>
    <t>DUSVs_4_on_c5/sets_of_output_vectors/fifo1_c5_run17/4.jpg</t>
  </si>
  <si>
    <t>DUSVs_4_on_c5/sets_of_output_vectors/fifo1_c5_run18/4.jpg</t>
  </si>
  <si>
    <t>DUSVs_4_on_c5/sets_of_output_vectors/fifo1_c5_run35/4.jpg</t>
  </si>
  <si>
    <t>DUSVs_4_on_c5/sets_of_output_vectors/fifo1_c5_run57/4.jpg</t>
  </si>
  <si>
    <t>DUSVs_4_on_c5/sets_of_output_vectors/fifo1_c5_run73/4.jpg</t>
  </si>
  <si>
    <t>DUSVs_5_on_c5/sets_of_output_vectors/fifo1_c5_run30/5.jpg</t>
  </si>
  <si>
    <t>DUSVs_5_on_c5/sets_of_output_vectors/fifo1_c5_run51/5.jpg</t>
  </si>
  <si>
    <t>DUSVs_5_on_c5/sets_of_output_vectors/fifo1_c5_run66/5.jpg</t>
  </si>
  <si>
    <t>DUSVs_5_on_c5/sets_of_output_vectors/fifo1_c5_run71/5.jpg</t>
  </si>
  <si>
    <t>DUSVs_6_on_c5/sets_of_output_vectors/fifo1_c5_run16/6.jpg</t>
  </si>
  <si>
    <t>DUSVs_6_on_c5/sets_of_output_vectors/fifo1_c5_run17/6.jpg</t>
  </si>
  <si>
    <t>DUSVs_6_on_c5/sets_of_output_vectors/fifo1_c5_run18/6.jpg</t>
  </si>
  <si>
    <t>DUSVs_6_on_c5/sets_of_output_vectors/fifo1_c5_run60/6.jpg</t>
  </si>
  <si>
    <t>DUSVs_6_on_c5/sets_of_output_vectors/fifo1_c5_run71/6.jpg</t>
  </si>
  <si>
    <t>.txt</t>
  </si>
  <si>
    <t>OK</t>
  </si>
  <si>
    <t>No</t>
  </si>
  <si>
    <t>February 7th, 2022</t>
  </si>
  <si>
    <t>Obs.: Estimado por meus cálculos</t>
  </si>
  <si>
    <t>Obs.: O Rodrigo informou que o fluxo foi calculado para ficar 10% a mais do que no dia anterior (17/02)</t>
  </si>
  <si>
    <t>Strategy</t>
  </si>
  <si>
    <t>8jpg_yolov5_on_cX_in_sequence</t>
  </si>
  <si>
    <t>7jpg_yolov5_on_cX</t>
  </si>
  <si>
    <t>Distance (mm)</t>
  </si>
  <si>
    <t>Flux (n/mˆ2/s)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</si>
</sst>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11" fontId="2" fillId="4" borderId="1" xfId="0" applyNumberFormat="1" applyFont="1" applyFill="1" applyBorder="1" applyAlignment="1">
      <alignment horizontal="center" vertical="center"/>
    </xf>
    <xf numFmtId="11" fontId="0" fillId="0" borderId="0" xfId="0" applyNumberFormat="1"/>
    <xf numFmtId="0" fontId="2" fillId="6" borderId="1" xfId="0" applyFont="1" applyFill="1" applyBorder="1" applyAlignment="1">
      <alignment horizontal="center" vertical="center"/>
    </xf>
    <xf numFmtId="11" fontId="2" fillId="6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2" fillId="7" borderId="1" xfId="0" applyFont="1" applyFill="1" applyBorder="1" applyAlignment="1">
      <alignment horizontal="center" vertical="center"/>
    </xf>
    <xf numFmtId="0" fontId="0" fillId="0" borderId="0" xfId="0" applyBorder="1"/>
    <xf numFmtId="11" fontId="0" fillId="0" borderId="1" xfId="0" applyNumberFormat="1" applyBorder="1" applyAlignment="1">
      <alignment horizontal="center" vertical="center"/>
    </xf>
    <xf numFmtId="11" fontId="0" fillId="4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1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11" fontId="2" fillId="8" borderId="1" xfId="0" applyNumberFormat="1" applyFont="1" applyFill="1" applyBorder="1" applyAlignment="1">
      <alignment horizontal="center"/>
    </xf>
    <xf numFmtId="11" fontId="2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BB48D-C9B9-944D-8C94-74735C4CBEBD}">
  <dimension ref="B2:K16"/>
  <sheetViews>
    <sheetView workbookViewId="0">
      <selection activeCell="I12" sqref="I12"/>
    </sheetView>
  </sheetViews>
  <sheetFormatPr baseColWidth="10" defaultRowHeight="16" x14ac:dyDescent="0.2"/>
  <cols>
    <col min="7" max="7" width="14" bestFit="1" customWidth="1"/>
  </cols>
  <sheetData>
    <row r="2" spans="2:11" x14ac:dyDescent="0.2">
      <c r="B2" s="3"/>
      <c r="C2" s="35" t="s">
        <v>15</v>
      </c>
      <c r="D2" s="35"/>
      <c r="E2" s="35"/>
      <c r="F2" s="35"/>
      <c r="G2" s="35"/>
      <c r="H2" s="35"/>
      <c r="I2" s="35"/>
      <c r="J2" s="35"/>
      <c r="K2" s="35"/>
    </row>
    <row r="3" spans="2:11" x14ac:dyDescent="0.2">
      <c r="B3" s="3"/>
      <c r="C3" s="15" t="s">
        <v>83</v>
      </c>
      <c r="D3" s="39" t="s">
        <v>84</v>
      </c>
      <c r="E3" s="40"/>
      <c r="F3" s="41"/>
      <c r="G3" s="29" t="s">
        <v>86</v>
      </c>
      <c r="H3" s="31">
        <v>330</v>
      </c>
      <c r="I3" s="35" t="s">
        <v>87</v>
      </c>
      <c r="J3" s="35"/>
      <c r="K3" s="32">
        <v>400000</v>
      </c>
    </row>
    <row r="4" spans="2:11" x14ac:dyDescent="0.2">
      <c r="B4" s="3"/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0</v>
      </c>
    </row>
    <row r="5" spans="2:11" x14ac:dyDescent="0.2">
      <c r="B5" s="2" t="s">
        <v>0</v>
      </c>
      <c r="C5" s="1">
        <v>68</v>
      </c>
      <c r="D5" s="1">
        <v>65</v>
      </c>
      <c r="E5" s="1">
        <v>66</v>
      </c>
      <c r="F5" s="1">
        <v>65</v>
      </c>
      <c r="G5" s="1">
        <v>66</v>
      </c>
      <c r="H5" s="1">
        <v>68</v>
      </c>
      <c r="I5" s="1">
        <v>69</v>
      </c>
      <c r="J5" s="1">
        <v>68</v>
      </c>
      <c r="K5" s="4">
        <f>SUM(C5:J5)</f>
        <v>535</v>
      </c>
    </row>
    <row r="6" spans="2:11" x14ac:dyDescent="0.2">
      <c r="B6" s="2" t="s">
        <v>11</v>
      </c>
      <c r="C6" s="1">
        <v>66</v>
      </c>
      <c r="D6" s="1">
        <v>63</v>
      </c>
      <c r="E6" s="1">
        <v>62</v>
      </c>
      <c r="F6" s="1">
        <v>64</v>
      </c>
      <c r="G6" s="1">
        <v>62</v>
      </c>
      <c r="H6" s="1">
        <v>66</v>
      </c>
      <c r="I6" s="1">
        <v>64</v>
      </c>
      <c r="J6" s="1">
        <v>61</v>
      </c>
      <c r="K6" s="5">
        <f>SUM(C6:J6)/K5</f>
        <v>0.94953271028037378</v>
      </c>
    </row>
    <row r="7" spans="2:11" x14ac:dyDescent="0.2">
      <c r="B7" s="2" t="s">
        <v>1</v>
      </c>
      <c r="C7" s="1">
        <v>0</v>
      </c>
      <c r="D7" s="1">
        <v>0</v>
      </c>
      <c r="E7" s="1">
        <v>1</v>
      </c>
      <c r="F7" s="1">
        <v>0</v>
      </c>
      <c r="G7" s="1">
        <v>2</v>
      </c>
      <c r="H7" s="1">
        <v>0</v>
      </c>
      <c r="I7" s="1">
        <v>2</v>
      </c>
      <c r="J7" s="1">
        <v>1</v>
      </c>
      <c r="K7" s="5">
        <f>SUM(C7:J7)/K5</f>
        <v>1.1214953271028037E-2</v>
      </c>
    </row>
    <row r="8" spans="2:11" x14ac:dyDescent="0.2">
      <c r="B8" s="2" t="s">
        <v>2</v>
      </c>
      <c r="C8" s="1">
        <v>2</v>
      </c>
      <c r="D8" s="1">
        <v>2</v>
      </c>
      <c r="E8" s="1">
        <v>3</v>
      </c>
      <c r="F8" s="1">
        <v>1</v>
      </c>
      <c r="G8" s="1">
        <v>2</v>
      </c>
      <c r="H8" s="1">
        <v>2</v>
      </c>
      <c r="I8" s="1">
        <v>3</v>
      </c>
      <c r="J8" s="1">
        <v>6</v>
      </c>
      <c r="K8" s="5">
        <f>SUM(C8:J8)/K5</f>
        <v>3.925233644859813E-2</v>
      </c>
    </row>
    <row r="10" spans="2:11" x14ac:dyDescent="0.2">
      <c r="B10" s="3"/>
      <c r="C10" s="36" t="s">
        <v>12</v>
      </c>
      <c r="D10" s="37"/>
      <c r="E10" s="37"/>
      <c r="F10" s="37"/>
      <c r="G10" s="37"/>
      <c r="H10" s="37"/>
      <c r="I10" s="37"/>
      <c r="J10" s="37"/>
      <c r="K10" s="38"/>
    </row>
    <row r="11" spans="2:11" x14ac:dyDescent="0.2">
      <c r="B11" s="3"/>
      <c r="C11" s="15" t="s">
        <v>83</v>
      </c>
      <c r="D11" s="39" t="s">
        <v>84</v>
      </c>
      <c r="E11" s="40"/>
      <c r="F11" s="41"/>
      <c r="G11" s="29" t="s">
        <v>86</v>
      </c>
      <c r="H11" s="31">
        <v>330</v>
      </c>
      <c r="I11" s="35" t="s">
        <v>87</v>
      </c>
      <c r="J11" s="35"/>
      <c r="K11" s="32">
        <v>400000</v>
      </c>
    </row>
    <row r="12" spans="2:11" x14ac:dyDescent="0.2">
      <c r="B12" s="3"/>
      <c r="C12" s="6" t="s">
        <v>3</v>
      </c>
      <c r="D12" s="6" t="s">
        <v>4</v>
      </c>
      <c r="E12" s="6" t="s">
        <v>5</v>
      </c>
      <c r="F12" s="6" t="s">
        <v>6</v>
      </c>
      <c r="G12" s="6" t="s">
        <v>7</v>
      </c>
      <c r="H12" s="6" t="s">
        <v>8</v>
      </c>
      <c r="I12" s="6" t="s">
        <v>9</v>
      </c>
      <c r="J12" s="6" t="s">
        <v>10</v>
      </c>
      <c r="K12" s="6" t="s">
        <v>0</v>
      </c>
    </row>
    <row r="13" spans="2:11" x14ac:dyDescent="0.2">
      <c r="B13" s="6" t="s">
        <v>0</v>
      </c>
      <c r="C13" s="1">
        <v>46</v>
      </c>
      <c r="D13" s="1">
        <v>47</v>
      </c>
      <c r="E13" s="1">
        <v>46</v>
      </c>
      <c r="F13" s="1">
        <v>45</v>
      </c>
      <c r="G13" s="1">
        <v>48</v>
      </c>
      <c r="H13" s="1">
        <v>44</v>
      </c>
      <c r="I13" s="1">
        <v>42</v>
      </c>
      <c r="J13" s="1">
        <v>48</v>
      </c>
      <c r="K13" s="4">
        <f>SUM(C13:J13)</f>
        <v>366</v>
      </c>
    </row>
    <row r="14" spans="2:11" x14ac:dyDescent="0.2">
      <c r="B14" s="6" t="s">
        <v>11</v>
      </c>
      <c r="C14" s="1">
        <v>44</v>
      </c>
      <c r="D14" s="1">
        <v>42</v>
      </c>
      <c r="E14" s="1">
        <v>43</v>
      </c>
      <c r="F14" s="1">
        <v>43</v>
      </c>
      <c r="G14" s="1">
        <v>45</v>
      </c>
      <c r="H14" s="1">
        <v>41</v>
      </c>
      <c r="I14" s="1">
        <v>42</v>
      </c>
      <c r="J14" s="1">
        <v>46</v>
      </c>
      <c r="K14" s="5">
        <f>SUM(C14:J14)/K13</f>
        <v>0.94535519125683065</v>
      </c>
    </row>
    <row r="15" spans="2:11" x14ac:dyDescent="0.2">
      <c r="B15" s="6" t="s">
        <v>1</v>
      </c>
      <c r="C15" s="1">
        <v>0</v>
      </c>
      <c r="D15" s="1">
        <v>2</v>
      </c>
      <c r="E15" s="1">
        <v>0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5">
        <f>SUM(C15:J15)/K13</f>
        <v>1.092896174863388E-2</v>
      </c>
    </row>
    <row r="16" spans="2:11" x14ac:dyDescent="0.2">
      <c r="B16" s="6" t="s">
        <v>2</v>
      </c>
      <c r="C16" s="1">
        <v>2</v>
      </c>
      <c r="D16" s="1">
        <v>3</v>
      </c>
      <c r="E16" s="1">
        <v>3</v>
      </c>
      <c r="F16" s="1">
        <v>2</v>
      </c>
      <c r="G16" s="1">
        <v>2</v>
      </c>
      <c r="H16" s="1">
        <v>2</v>
      </c>
      <c r="I16" s="1">
        <v>0</v>
      </c>
      <c r="J16" s="1">
        <v>2</v>
      </c>
      <c r="K16" s="5">
        <f>SUM(C16:J16)/K13</f>
        <v>4.3715846994535519E-2</v>
      </c>
    </row>
  </sheetData>
  <mergeCells count="6">
    <mergeCell ref="C2:K2"/>
    <mergeCell ref="C10:K10"/>
    <mergeCell ref="I3:J3"/>
    <mergeCell ref="D3:F3"/>
    <mergeCell ref="D11:F11"/>
    <mergeCell ref="I11:J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B9EAF-1DB9-5445-AA0D-84EA29E6CED4}">
  <dimension ref="B2:J16"/>
  <sheetViews>
    <sheetView tabSelected="1" workbookViewId="0">
      <selection activeCell="F3" sqref="F3"/>
    </sheetView>
  </sheetViews>
  <sheetFormatPr baseColWidth="10" defaultRowHeight="16" x14ac:dyDescent="0.2"/>
  <cols>
    <col min="6" max="7" width="14" bestFit="1" customWidth="1"/>
    <col min="9" max="9" width="10.83203125" customWidth="1"/>
  </cols>
  <sheetData>
    <row r="2" spans="2:10" x14ac:dyDescent="0.2">
      <c r="B2" s="3"/>
      <c r="C2" s="36" t="s">
        <v>13</v>
      </c>
      <c r="D2" s="37"/>
      <c r="E2" s="37"/>
      <c r="F2" s="37"/>
      <c r="G2" s="37"/>
      <c r="H2" s="37"/>
      <c r="I2" s="37"/>
      <c r="J2" s="38"/>
    </row>
    <row r="3" spans="2:10" x14ac:dyDescent="0.2">
      <c r="B3" s="3"/>
      <c r="C3" s="15" t="s">
        <v>83</v>
      </c>
      <c r="D3" s="39" t="s">
        <v>85</v>
      </c>
      <c r="E3" s="40"/>
      <c r="F3" s="15" t="s">
        <v>86</v>
      </c>
      <c r="G3" s="31">
        <v>330</v>
      </c>
      <c r="H3" s="42" t="s">
        <v>87</v>
      </c>
      <c r="I3" s="43"/>
      <c r="J3" s="32">
        <v>400000</v>
      </c>
    </row>
    <row r="4" spans="2:10" x14ac:dyDescent="0.2">
      <c r="B4" s="3"/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0</v>
      </c>
    </row>
    <row r="5" spans="2:10" x14ac:dyDescent="0.2">
      <c r="B5" s="7" t="s">
        <v>0</v>
      </c>
      <c r="C5" s="1">
        <v>79</v>
      </c>
      <c r="D5" s="1">
        <v>78</v>
      </c>
      <c r="E5" s="1">
        <v>78</v>
      </c>
      <c r="F5" s="1">
        <v>77</v>
      </c>
      <c r="G5" s="1">
        <v>77</v>
      </c>
      <c r="H5" s="1">
        <v>77</v>
      </c>
      <c r="I5" s="1">
        <v>79</v>
      </c>
      <c r="J5" s="4">
        <f>SUM(C5:I5)</f>
        <v>545</v>
      </c>
    </row>
    <row r="6" spans="2:10" x14ac:dyDescent="0.2">
      <c r="B6" s="7" t="s">
        <v>11</v>
      </c>
      <c r="C6" s="1">
        <v>53</v>
      </c>
      <c r="D6" s="1">
        <v>51</v>
      </c>
      <c r="E6" s="1">
        <v>49</v>
      </c>
      <c r="F6" s="1">
        <v>52</v>
      </c>
      <c r="G6" s="1">
        <v>51</v>
      </c>
      <c r="H6" s="1">
        <v>50</v>
      </c>
      <c r="I6" s="1">
        <v>50</v>
      </c>
      <c r="J6" s="5">
        <f>SUM(C6:I6)/J5</f>
        <v>0.65321100917431196</v>
      </c>
    </row>
    <row r="7" spans="2:10" x14ac:dyDescent="0.2">
      <c r="B7" s="7" t="s">
        <v>1</v>
      </c>
      <c r="C7" s="1">
        <v>0</v>
      </c>
      <c r="D7" s="1">
        <v>2</v>
      </c>
      <c r="E7" s="1">
        <v>3</v>
      </c>
      <c r="F7" s="1">
        <v>1</v>
      </c>
      <c r="G7" s="1">
        <v>2</v>
      </c>
      <c r="H7" s="1">
        <v>0</v>
      </c>
      <c r="I7" s="1">
        <v>0</v>
      </c>
      <c r="J7" s="5">
        <f>SUM(C7:I7)/J5</f>
        <v>1.4678899082568808E-2</v>
      </c>
    </row>
    <row r="8" spans="2:10" x14ac:dyDescent="0.2">
      <c r="B8" s="7" t="s">
        <v>2</v>
      </c>
      <c r="C8" s="1">
        <v>26</v>
      </c>
      <c r="D8" s="1">
        <v>25</v>
      </c>
      <c r="E8" s="1">
        <v>26</v>
      </c>
      <c r="F8" s="1">
        <v>24</v>
      </c>
      <c r="G8" s="1">
        <v>24</v>
      </c>
      <c r="H8" s="1">
        <v>27</v>
      </c>
      <c r="I8" s="1">
        <v>29</v>
      </c>
      <c r="J8" s="5">
        <f>SUM(C8:I8)/J5</f>
        <v>0.33211009174311928</v>
      </c>
    </row>
    <row r="10" spans="2:10" x14ac:dyDescent="0.2">
      <c r="B10" s="3"/>
      <c r="C10" s="36" t="s">
        <v>14</v>
      </c>
      <c r="D10" s="37"/>
      <c r="E10" s="37"/>
      <c r="F10" s="37"/>
      <c r="G10" s="37"/>
      <c r="H10" s="37"/>
      <c r="I10" s="37"/>
      <c r="J10" s="38"/>
    </row>
    <row r="11" spans="2:10" x14ac:dyDescent="0.2">
      <c r="B11" s="3"/>
      <c r="C11" s="15" t="s">
        <v>83</v>
      </c>
      <c r="D11" s="39" t="s">
        <v>85</v>
      </c>
      <c r="E11" s="40"/>
      <c r="F11" s="29" t="s">
        <v>86</v>
      </c>
      <c r="G11" s="34">
        <v>295</v>
      </c>
      <c r="H11" s="42" t="s">
        <v>87</v>
      </c>
      <c r="I11" s="43"/>
      <c r="J11" s="33">
        <v>440000</v>
      </c>
    </row>
    <row r="12" spans="2:10" x14ac:dyDescent="0.2">
      <c r="B12" s="3"/>
      <c r="C12" s="8" t="s">
        <v>3</v>
      </c>
      <c r="D12" s="8" t="s">
        <v>4</v>
      </c>
      <c r="E12" s="8" t="s">
        <v>5</v>
      </c>
      <c r="F12" s="8" t="s">
        <v>6</v>
      </c>
      <c r="G12" s="8" t="s">
        <v>7</v>
      </c>
      <c r="H12" s="8" t="s">
        <v>8</v>
      </c>
      <c r="I12" s="8" t="s">
        <v>9</v>
      </c>
      <c r="J12" s="8" t="s">
        <v>0</v>
      </c>
    </row>
    <row r="13" spans="2:10" x14ac:dyDescent="0.2">
      <c r="B13" s="8" t="s">
        <v>0</v>
      </c>
      <c r="C13" s="1">
        <v>89</v>
      </c>
      <c r="D13" s="1">
        <v>90</v>
      </c>
      <c r="E13" s="1">
        <v>93</v>
      </c>
      <c r="F13" s="1">
        <v>91</v>
      </c>
      <c r="G13" s="1">
        <v>93</v>
      </c>
      <c r="H13" s="1">
        <v>89</v>
      </c>
      <c r="I13" s="1">
        <v>94</v>
      </c>
      <c r="J13" s="4">
        <f>SUM(C13:I13)</f>
        <v>639</v>
      </c>
    </row>
    <row r="14" spans="2:10" x14ac:dyDescent="0.2">
      <c r="B14" s="8" t="s">
        <v>11</v>
      </c>
      <c r="C14" s="1">
        <v>63</v>
      </c>
      <c r="D14" s="1">
        <v>66</v>
      </c>
      <c r="E14" s="1">
        <v>65</v>
      </c>
      <c r="F14" s="1">
        <v>68</v>
      </c>
      <c r="G14" s="1">
        <v>67</v>
      </c>
      <c r="H14" s="1">
        <v>66</v>
      </c>
      <c r="I14" s="1">
        <v>69</v>
      </c>
      <c r="J14" s="5">
        <f>SUM(C14:I14)/J13</f>
        <v>0.72613458528951491</v>
      </c>
    </row>
    <row r="15" spans="2:10" x14ac:dyDescent="0.2">
      <c r="B15" s="8" t="s">
        <v>1</v>
      </c>
      <c r="C15" s="1">
        <v>6</v>
      </c>
      <c r="D15" s="1">
        <v>3</v>
      </c>
      <c r="E15" s="1">
        <v>9</v>
      </c>
      <c r="F15" s="1">
        <v>6</v>
      </c>
      <c r="G15" s="1">
        <v>7</v>
      </c>
      <c r="H15" s="1">
        <v>4</v>
      </c>
      <c r="I15" s="1">
        <v>5</v>
      </c>
      <c r="J15" s="5">
        <f>SUM(C15:I15)/J13</f>
        <v>6.2597809076682318E-2</v>
      </c>
    </row>
    <row r="16" spans="2:10" x14ac:dyDescent="0.2">
      <c r="B16" s="8" t="s">
        <v>2</v>
      </c>
      <c r="C16" s="1">
        <v>20</v>
      </c>
      <c r="D16" s="1">
        <v>21</v>
      </c>
      <c r="E16" s="1">
        <v>19</v>
      </c>
      <c r="F16" s="1">
        <v>17</v>
      </c>
      <c r="G16" s="1">
        <v>19</v>
      </c>
      <c r="H16" s="1">
        <v>19</v>
      </c>
      <c r="I16" s="1">
        <v>20</v>
      </c>
      <c r="J16" s="5">
        <f>SUM(C16:I16)/J13</f>
        <v>0.21126760563380281</v>
      </c>
    </row>
  </sheetData>
  <mergeCells count="6">
    <mergeCell ref="D11:E11"/>
    <mergeCell ref="H11:I11"/>
    <mergeCell ref="C2:J2"/>
    <mergeCell ref="C10:J10"/>
    <mergeCell ref="D3:E3"/>
    <mergeCell ref="H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7508-2ECD-FD41-BC4E-5AF6D6E1E38A}">
  <dimension ref="B1:D81"/>
  <sheetViews>
    <sheetView workbookViewId="0">
      <selection activeCell="B2" sqref="B2:B3"/>
    </sheetView>
  </sheetViews>
  <sheetFormatPr baseColWidth="10" defaultRowHeight="16" x14ac:dyDescent="0.2"/>
  <cols>
    <col min="2" max="2" width="53.83203125" bestFit="1" customWidth="1"/>
  </cols>
  <sheetData>
    <row r="1" spans="2:3" x14ac:dyDescent="0.2">
      <c r="B1" s="44" t="s">
        <v>80</v>
      </c>
      <c r="C1" s="44"/>
    </row>
    <row r="2" spans="2:3" x14ac:dyDescent="0.2">
      <c r="B2" s="30" t="s">
        <v>86</v>
      </c>
      <c r="C2" s="19">
        <v>380</v>
      </c>
    </row>
    <row r="3" spans="2:3" x14ac:dyDescent="0.2">
      <c r="B3" s="30" t="s">
        <v>87</v>
      </c>
      <c r="C3" s="20">
        <v>350000</v>
      </c>
    </row>
    <row r="5" spans="2:3" x14ac:dyDescent="0.2">
      <c r="B5" s="44" t="s">
        <v>15</v>
      </c>
      <c r="C5" s="44"/>
    </row>
    <row r="6" spans="2:3" x14ac:dyDescent="0.2">
      <c r="B6" s="30" t="s">
        <v>86</v>
      </c>
      <c r="C6" s="19">
        <v>330</v>
      </c>
    </row>
    <row r="7" spans="2:3" x14ac:dyDescent="0.2">
      <c r="B7" s="30" t="s">
        <v>87</v>
      </c>
      <c r="C7" s="20">
        <v>400000</v>
      </c>
    </row>
    <row r="8" spans="2:3" x14ac:dyDescent="0.2">
      <c r="B8" s="11" t="s">
        <v>16</v>
      </c>
      <c r="C8" s="11" t="s">
        <v>77</v>
      </c>
    </row>
    <row r="9" spans="2:3" x14ac:dyDescent="0.2">
      <c r="B9" s="10" t="s">
        <v>17</v>
      </c>
      <c r="C9" s="14" t="s">
        <v>78</v>
      </c>
    </row>
    <row r="10" spans="2:3" x14ac:dyDescent="0.2">
      <c r="B10" s="10" t="s">
        <v>18</v>
      </c>
      <c r="C10" s="14" t="s">
        <v>78</v>
      </c>
    </row>
    <row r="11" spans="2:3" x14ac:dyDescent="0.2">
      <c r="B11" s="10" t="s">
        <v>19</v>
      </c>
      <c r="C11" s="14" t="s">
        <v>78</v>
      </c>
    </row>
    <row r="12" spans="2:3" x14ac:dyDescent="0.2">
      <c r="B12" s="10" t="s">
        <v>20</v>
      </c>
      <c r="C12" s="14" t="s">
        <v>78</v>
      </c>
    </row>
    <row r="13" spans="2:3" x14ac:dyDescent="0.2">
      <c r="B13" s="10" t="s">
        <v>21</v>
      </c>
      <c r="C13" s="14" t="s">
        <v>78</v>
      </c>
    </row>
    <row r="14" spans="2:3" x14ac:dyDescent="0.2">
      <c r="B14" s="10" t="s">
        <v>22</v>
      </c>
      <c r="C14" s="14" t="s">
        <v>78</v>
      </c>
    </row>
    <row r="15" spans="2:3" x14ac:dyDescent="0.2">
      <c r="B15" s="9"/>
    </row>
    <row r="16" spans="2:3" x14ac:dyDescent="0.2">
      <c r="B16" s="44" t="s">
        <v>12</v>
      </c>
      <c r="C16" s="44"/>
    </row>
    <row r="17" spans="2:3" x14ac:dyDescent="0.2">
      <c r="B17" s="30" t="s">
        <v>86</v>
      </c>
      <c r="C17" s="19">
        <v>330</v>
      </c>
    </row>
    <row r="18" spans="2:3" x14ac:dyDescent="0.2">
      <c r="B18" s="30" t="s">
        <v>87</v>
      </c>
      <c r="C18" s="20">
        <v>400000</v>
      </c>
    </row>
    <row r="19" spans="2:3" x14ac:dyDescent="0.2">
      <c r="B19" s="11" t="s">
        <v>23</v>
      </c>
      <c r="C19" s="11" t="s">
        <v>77</v>
      </c>
    </row>
    <row r="20" spans="2:3" x14ac:dyDescent="0.2">
      <c r="B20" s="10" t="s">
        <v>24</v>
      </c>
      <c r="C20" s="14" t="s">
        <v>78</v>
      </c>
    </row>
    <row r="21" spans="2:3" x14ac:dyDescent="0.2">
      <c r="B21" s="10" t="s">
        <v>25</v>
      </c>
      <c r="C21" s="14" t="s">
        <v>78</v>
      </c>
    </row>
    <row r="22" spans="2:3" x14ac:dyDescent="0.2">
      <c r="B22" s="10" t="s">
        <v>26</v>
      </c>
      <c r="C22" s="14" t="s">
        <v>78</v>
      </c>
    </row>
    <row r="23" spans="2:3" x14ac:dyDescent="0.2">
      <c r="B23" s="10" t="s">
        <v>27</v>
      </c>
      <c r="C23" s="14" t="s">
        <v>78</v>
      </c>
    </row>
    <row r="24" spans="2:3" x14ac:dyDescent="0.2">
      <c r="B24" s="9"/>
    </row>
    <row r="25" spans="2:3" x14ac:dyDescent="0.2">
      <c r="B25" s="44" t="s">
        <v>13</v>
      </c>
      <c r="C25" s="44"/>
    </row>
    <row r="26" spans="2:3" x14ac:dyDescent="0.2">
      <c r="B26" s="30" t="s">
        <v>86</v>
      </c>
      <c r="C26" s="19">
        <v>330</v>
      </c>
    </row>
    <row r="27" spans="2:3" x14ac:dyDescent="0.2">
      <c r="B27" s="30" t="s">
        <v>87</v>
      </c>
      <c r="C27" s="20">
        <v>400000</v>
      </c>
    </row>
    <row r="28" spans="2:3" x14ac:dyDescent="0.2">
      <c r="B28" s="11" t="s">
        <v>28</v>
      </c>
      <c r="C28" s="11" t="s">
        <v>77</v>
      </c>
    </row>
    <row r="29" spans="2:3" x14ac:dyDescent="0.2">
      <c r="B29" s="10" t="s">
        <v>29</v>
      </c>
      <c r="C29" s="14" t="s">
        <v>78</v>
      </c>
    </row>
    <row r="30" spans="2:3" x14ac:dyDescent="0.2">
      <c r="B30" s="10" t="s">
        <v>30</v>
      </c>
      <c r="C30" s="14" t="s">
        <v>78</v>
      </c>
    </row>
    <row r="31" spans="2:3" x14ac:dyDescent="0.2">
      <c r="B31" s="10" t="s">
        <v>31</v>
      </c>
      <c r="C31" s="14" t="s">
        <v>78</v>
      </c>
    </row>
    <row r="32" spans="2:3" x14ac:dyDescent="0.2">
      <c r="B32" s="10" t="s">
        <v>32</v>
      </c>
      <c r="C32" s="16" t="s">
        <v>79</v>
      </c>
    </row>
    <row r="33" spans="2:4" x14ac:dyDescent="0.2">
      <c r="B33" s="10" t="s">
        <v>33</v>
      </c>
      <c r="C33" s="16" t="s">
        <v>79</v>
      </c>
    </row>
    <row r="34" spans="2:4" x14ac:dyDescent="0.2">
      <c r="B34" s="10" t="s">
        <v>34</v>
      </c>
      <c r="C34" s="14" t="s">
        <v>78</v>
      </c>
    </row>
    <row r="35" spans="2:4" x14ac:dyDescent="0.2">
      <c r="B35" s="10" t="s">
        <v>35</v>
      </c>
      <c r="C35" s="16" t="s">
        <v>79</v>
      </c>
    </row>
    <row r="36" spans="2:4" x14ac:dyDescent="0.2">
      <c r="B36" s="10" t="s">
        <v>36</v>
      </c>
      <c r="C36" s="14" t="s">
        <v>78</v>
      </c>
    </row>
    <row r="37" spans="2:4" x14ac:dyDescent="0.2">
      <c r="B37" s="9"/>
    </row>
    <row r="38" spans="2:4" x14ac:dyDescent="0.2">
      <c r="B38" s="35" t="s">
        <v>14</v>
      </c>
      <c r="C38" s="35"/>
    </row>
    <row r="39" spans="2:4" x14ac:dyDescent="0.2">
      <c r="B39" s="13" t="s">
        <v>86</v>
      </c>
      <c r="C39" s="22">
        <v>295</v>
      </c>
      <c r="D39" t="s">
        <v>81</v>
      </c>
    </row>
    <row r="40" spans="2:4" x14ac:dyDescent="0.2">
      <c r="B40" s="13" t="s">
        <v>87</v>
      </c>
      <c r="C40" s="17">
        <f>C27*11</f>
        <v>4400000</v>
      </c>
      <c r="D40" t="s">
        <v>82</v>
      </c>
    </row>
    <row r="41" spans="2:4" x14ac:dyDescent="0.2">
      <c r="B41" s="12" t="s">
        <v>37</v>
      </c>
      <c r="C41" s="12" t="s">
        <v>77</v>
      </c>
    </row>
    <row r="42" spans="2:4" x14ac:dyDescent="0.2">
      <c r="B42" s="1" t="s">
        <v>38</v>
      </c>
      <c r="C42" s="16" t="s">
        <v>79</v>
      </c>
    </row>
    <row r="43" spans="2:4" x14ac:dyDescent="0.2">
      <c r="B43" s="1" t="s">
        <v>39</v>
      </c>
      <c r="C43" s="16" t="s">
        <v>79</v>
      </c>
    </row>
    <row r="44" spans="2:4" x14ac:dyDescent="0.2">
      <c r="B44" s="1" t="s">
        <v>40</v>
      </c>
      <c r="C44" s="16" t="s">
        <v>79</v>
      </c>
    </row>
    <row r="45" spans="2:4" x14ac:dyDescent="0.2">
      <c r="B45" s="1" t="s">
        <v>41</v>
      </c>
      <c r="C45" s="16" t="s">
        <v>79</v>
      </c>
    </row>
    <row r="46" spans="2:4" x14ac:dyDescent="0.2">
      <c r="B46" s="1" t="s">
        <v>42</v>
      </c>
      <c r="C46" s="14" t="s">
        <v>78</v>
      </c>
    </row>
    <row r="47" spans="2:4" x14ac:dyDescent="0.2">
      <c r="B47" s="1" t="s">
        <v>43</v>
      </c>
      <c r="C47" s="16" t="s">
        <v>79</v>
      </c>
    </row>
    <row r="48" spans="2:4" x14ac:dyDescent="0.2">
      <c r="B48" s="1" t="s">
        <v>44</v>
      </c>
      <c r="C48" s="16" t="s">
        <v>79</v>
      </c>
    </row>
    <row r="49" spans="2:3" x14ac:dyDescent="0.2">
      <c r="B49" s="1" t="s">
        <v>45</v>
      </c>
      <c r="C49" s="14" t="s">
        <v>78</v>
      </c>
    </row>
    <row r="50" spans="2:3" x14ac:dyDescent="0.2">
      <c r="B50" s="1" t="s">
        <v>30</v>
      </c>
      <c r="C50" s="14" t="s">
        <v>78</v>
      </c>
    </row>
    <row r="51" spans="2:3" x14ac:dyDescent="0.2">
      <c r="B51" s="1" t="s">
        <v>46</v>
      </c>
      <c r="C51" s="14" t="s">
        <v>78</v>
      </c>
    </row>
    <row r="52" spans="2:3" x14ac:dyDescent="0.2">
      <c r="B52" s="1" t="s">
        <v>47</v>
      </c>
      <c r="C52" s="16" t="s">
        <v>79</v>
      </c>
    </row>
    <row r="53" spans="2:3" x14ac:dyDescent="0.2">
      <c r="B53" s="1" t="s">
        <v>48</v>
      </c>
      <c r="C53" s="16" t="s">
        <v>79</v>
      </c>
    </row>
    <row r="54" spans="2:3" x14ac:dyDescent="0.2">
      <c r="B54" s="1" t="s">
        <v>49</v>
      </c>
      <c r="C54" s="16" t="s">
        <v>79</v>
      </c>
    </row>
    <row r="55" spans="2:3" x14ac:dyDescent="0.2">
      <c r="B55" s="1" t="s">
        <v>50</v>
      </c>
      <c r="C55" s="14" t="s">
        <v>78</v>
      </c>
    </row>
    <row r="56" spans="2:3" x14ac:dyDescent="0.2">
      <c r="B56" s="1" t="s">
        <v>51</v>
      </c>
      <c r="C56" s="16" t="s">
        <v>79</v>
      </c>
    </row>
    <row r="57" spans="2:3" x14ac:dyDescent="0.2">
      <c r="B57" s="1" t="s">
        <v>52</v>
      </c>
      <c r="C57" s="16" t="s">
        <v>79</v>
      </c>
    </row>
    <row r="58" spans="2:3" x14ac:dyDescent="0.2">
      <c r="B58" s="1" t="s">
        <v>53</v>
      </c>
      <c r="C58" s="16" t="s">
        <v>79</v>
      </c>
    </row>
    <row r="59" spans="2:3" x14ac:dyDescent="0.2">
      <c r="B59" s="1" t="s">
        <v>54</v>
      </c>
      <c r="C59" s="14" t="s">
        <v>78</v>
      </c>
    </row>
    <row r="60" spans="2:3" x14ac:dyDescent="0.2">
      <c r="B60" s="1" t="s">
        <v>55</v>
      </c>
      <c r="C60" s="16" t="s">
        <v>79</v>
      </c>
    </row>
    <row r="61" spans="2:3" x14ac:dyDescent="0.2">
      <c r="B61" s="1" t="s">
        <v>56</v>
      </c>
      <c r="C61" s="16" t="s">
        <v>79</v>
      </c>
    </row>
    <row r="62" spans="2:3" x14ac:dyDescent="0.2">
      <c r="B62" s="1" t="s">
        <v>57</v>
      </c>
      <c r="C62" s="16" t="s">
        <v>79</v>
      </c>
    </row>
    <row r="63" spans="2:3" x14ac:dyDescent="0.2">
      <c r="B63" s="1" t="s">
        <v>58</v>
      </c>
      <c r="C63" s="16" t="s">
        <v>79</v>
      </c>
    </row>
    <row r="64" spans="2:3" x14ac:dyDescent="0.2">
      <c r="B64" s="1" t="s">
        <v>59</v>
      </c>
      <c r="C64" s="16" t="s">
        <v>79</v>
      </c>
    </row>
    <row r="65" spans="2:3" x14ac:dyDescent="0.2">
      <c r="B65" s="1" t="s">
        <v>60</v>
      </c>
      <c r="C65" s="14" t="s">
        <v>78</v>
      </c>
    </row>
    <row r="66" spans="2:3" x14ac:dyDescent="0.2">
      <c r="B66" s="1" t="s">
        <v>61</v>
      </c>
      <c r="C66" s="14" t="s">
        <v>78</v>
      </c>
    </row>
    <row r="67" spans="2:3" x14ac:dyDescent="0.2">
      <c r="B67" s="1" t="s">
        <v>62</v>
      </c>
      <c r="C67" s="16" t="s">
        <v>79</v>
      </c>
    </row>
    <row r="68" spans="2:3" x14ac:dyDescent="0.2">
      <c r="B68" s="1" t="s">
        <v>63</v>
      </c>
      <c r="C68" s="16" t="s">
        <v>79</v>
      </c>
    </row>
    <row r="69" spans="2:3" x14ac:dyDescent="0.2">
      <c r="B69" s="1" t="s">
        <v>64</v>
      </c>
      <c r="C69" s="16" t="s">
        <v>79</v>
      </c>
    </row>
    <row r="70" spans="2:3" x14ac:dyDescent="0.2">
      <c r="B70" s="1" t="s">
        <v>65</v>
      </c>
      <c r="C70" s="16" t="s">
        <v>79</v>
      </c>
    </row>
    <row r="71" spans="2:3" x14ac:dyDescent="0.2">
      <c r="B71" s="1" t="s">
        <v>66</v>
      </c>
      <c r="C71" s="14" t="s">
        <v>78</v>
      </c>
    </row>
    <row r="72" spans="2:3" x14ac:dyDescent="0.2">
      <c r="B72" s="1" t="s">
        <v>67</v>
      </c>
      <c r="C72" s="14" t="s">
        <v>78</v>
      </c>
    </row>
    <row r="73" spans="2:3" x14ac:dyDescent="0.2">
      <c r="B73" s="1" t="s">
        <v>68</v>
      </c>
      <c r="C73" s="16" t="s">
        <v>79</v>
      </c>
    </row>
    <row r="74" spans="2:3" x14ac:dyDescent="0.2">
      <c r="B74" s="1" t="s">
        <v>69</v>
      </c>
      <c r="C74" s="14" t="s">
        <v>78</v>
      </c>
    </row>
    <row r="75" spans="2:3" x14ac:dyDescent="0.2">
      <c r="B75" s="1" t="s">
        <v>70</v>
      </c>
      <c r="C75" s="14" t="s">
        <v>78</v>
      </c>
    </row>
    <row r="76" spans="2:3" x14ac:dyDescent="0.2">
      <c r="B76" s="1" t="s">
        <v>71</v>
      </c>
      <c r="C76" s="16" t="s">
        <v>79</v>
      </c>
    </row>
    <row r="77" spans="2:3" x14ac:dyDescent="0.2">
      <c r="B77" s="1" t="s">
        <v>72</v>
      </c>
      <c r="C77" s="16" t="s">
        <v>79</v>
      </c>
    </row>
    <row r="78" spans="2:3" x14ac:dyDescent="0.2">
      <c r="B78" s="1" t="s">
        <v>73</v>
      </c>
      <c r="C78" s="16" t="s">
        <v>79</v>
      </c>
    </row>
    <row r="79" spans="2:3" x14ac:dyDescent="0.2">
      <c r="B79" s="1" t="s">
        <v>74</v>
      </c>
      <c r="C79" s="16" t="s">
        <v>79</v>
      </c>
    </row>
    <row r="80" spans="2:3" x14ac:dyDescent="0.2">
      <c r="B80" s="1" t="s">
        <v>75</v>
      </c>
      <c r="C80" s="16" t="s">
        <v>79</v>
      </c>
    </row>
    <row r="81" spans="2:3" x14ac:dyDescent="0.2">
      <c r="B81" s="1" t="s">
        <v>76</v>
      </c>
      <c r="C81" s="14" t="s">
        <v>78</v>
      </c>
    </row>
  </sheetData>
  <mergeCells count="5">
    <mergeCell ref="B5:C5"/>
    <mergeCell ref="B16:C16"/>
    <mergeCell ref="B25:C25"/>
    <mergeCell ref="B38:C38"/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C0F75-A0AA-9E40-93F0-3C43DD8A97C2}">
  <dimension ref="B2:L18"/>
  <sheetViews>
    <sheetView workbookViewId="0">
      <selection activeCell="D7" sqref="D7"/>
    </sheetView>
  </sheetViews>
  <sheetFormatPr baseColWidth="10" defaultRowHeight="16" x14ac:dyDescent="0.2"/>
  <cols>
    <col min="2" max="2" width="13.83203125" bestFit="1" customWidth="1"/>
    <col min="3" max="3" width="14.33203125" bestFit="1" customWidth="1"/>
  </cols>
  <sheetData>
    <row r="2" spans="2:12" x14ac:dyDescent="0.2">
      <c r="B2" s="30" t="s">
        <v>86</v>
      </c>
      <c r="C2" s="30" t="s">
        <v>87</v>
      </c>
    </row>
    <row r="3" spans="2:12" x14ac:dyDescent="0.2">
      <c r="B3" s="10">
        <v>50</v>
      </c>
      <c r="C3" s="24">
        <v>11000000</v>
      </c>
      <c r="D3" s="23"/>
      <c r="E3" s="25">
        <f>C3/B3</f>
        <v>220000</v>
      </c>
      <c r="F3" s="26">
        <f t="shared" ref="F3:F9" si="0">($E$3-E3)/$B$3</f>
        <v>0</v>
      </c>
    </row>
    <row r="4" spans="2:12" x14ac:dyDescent="0.2">
      <c r="B4" s="10">
        <v>80</v>
      </c>
      <c r="C4" s="24">
        <v>5600000</v>
      </c>
      <c r="D4" s="23"/>
      <c r="E4" s="25">
        <f>C4/B4</f>
        <v>70000</v>
      </c>
      <c r="F4" s="26">
        <f t="shared" si="0"/>
        <v>3000</v>
      </c>
    </row>
    <row r="5" spans="2:12" x14ac:dyDescent="0.2">
      <c r="B5" s="10">
        <v>100</v>
      </c>
      <c r="C5" s="24">
        <v>3800000</v>
      </c>
      <c r="D5" s="23"/>
      <c r="E5" s="25">
        <f>C5/B5</f>
        <v>38000</v>
      </c>
      <c r="F5" s="26">
        <f t="shared" si="0"/>
        <v>3640</v>
      </c>
    </row>
    <row r="6" spans="2:12" x14ac:dyDescent="0.2">
      <c r="B6" s="10">
        <v>115</v>
      </c>
      <c r="C6" s="24">
        <v>3000000</v>
      </c>
      <c r="D6" s="23"/>
      <c r="E6" s="25">
        <f t="shared" ref="E6:E9" si="1">C6/B6</f>
        <v>26086.956521739132</v>
      </c>
      <c r="F6" s="26">
        <f t="shared" si="0"/>
        <v>3878.2608695652175</v>
      </c>
    </row>
    <row r="7" spans="2:12" x14ac:dyDescent="0.2">
      <c r="B7" s="10">
        <v>155</v>
      </c>
      <c r="C7" s="24">
        <v>1800000</v>
      </c>
      <c r="D7" s="23"/>
      <c r="E7" s="25">
        <f t="shared" si="1"/>
        <v>11612.903225806451</v>
      </c>
      <c r="F7" s="26">
        <f t="shared" si="0"/>
        <v>4167.7419354838712</v>
      </c>
    </row>
    <row r="8" spans="2:12" x14ac:dyDescent="0.2">
      <c r="B8" s="10">
        <v>330</v>
      </c>
      <c r="C8" s="24">
        <v>400000</v>
      </c>
      <c r="D8" s="23"/>
      <c r="E8" s="25">
        <f t="shared" si="1"/>
        <v>1212.121212121212</v>
      </c>
      <c r="F8" s="26">
        <f t="shared" si="0"/>
        <v>4375.757575757576</v>
      </c>
      <c r="H8" s="18">
        <v>440000</v>
      </c>
      <c r="I8" s="21">
        <f>H8/E8</f>
        <v>363.00000000000006</v>
      </c>
      <c r="K8" s="18">
        <f>-1*(($B$3*H9)-$E$3)</f>
        <v>1500</v>
      </c>
      <c r="L8" s="21">
        <f>H8/$K$8</f>
        <v>293.33333333333331</v>
      </c>
    </row>
    <row r="9" spans="2:12" x14ac:dyDescent="0.2">
      <c r="B9" s="10">
        <v>380</v>
      </c>
      <c r="C9" s="24">
        <v>350000</v>
      </c>
      <c r="D9" s="23"/>
      <c r="E9" s="25">
        <f t="shared" si="1"/>
        <v>921.0526315789474</v>
      </c>
      <c r="F9" s="26">
        <f t="shared" si="0"/>
        <v>4381.5789473684208</v>
      </c>
      <c r="H9">
        <v>4370</v>
      </c>
    </row>
    <row r="10" spans="2:12" x14ac:dyDescent="0.2">
      <c r="D10" s="23"/>
    </row>
    <row r="11" spans="2:12" x14ac:dyDescent="0.2">
      <c r="B11" s="30" t="s">
        <v>86</v>
      </c>
      <c r="C11" s="30" t="s">
        <v>87</v>
      </c>
      <c r="D11" s="23"/>
    </row>
    <row r="12" spans="2:12" x14ac:dyDescent="0.2">
      <c r="B12" s="10">
        <f>19+50</f>
        <v>69</v>
      </c>
      <c r="C12" s="24">
        <v>11000000</v>
      </c>
      <c r="D12" s="23"/>
      <c r="E12" s="27">
        <f>C12/B12</f>
        <v>159420.28985507245</v>
      </c>
      <c r="F12" s="28">
        <f t="shared" ref="F12:F18" si="2">($E$12-E12)/$B$12</f>
        <v>0</v>
      </c>
    </row>
    <row r="13" spans="2:12" x14ac:dyDescent="0.2">
      <c r="B13" s="10">
        <f>19+80</f>
        <v>99</v>
      </c>
      <c r="C13" s="24">
        <v>5600000</v>
      </c>
      <c r="D13" s="23"/>
      <c r="E13" s="27">
        <f>C13/B13</f>
        <v>56565.656565656565</v>
      </c>
      <c r="F13" s="28">
        <f t="shared" si="2"/>
        <v>1490.6468592668969</v>
      </c>
    </row>
    <row r="14" spans="2:12" x14ac:dyDescent="0.2">
      <c r="B14" s="10">
        <f>19+100</f>
        <v>119</v>
      </c>
      <c r="C14" s="24">
        <v>3800000</v>
      </c>
      <c r="D14" s="23"/>
      <c r="E14" s="27">
        <f>C14/B14</f>
        <v>31932.773109243699</v>
      </c>
      <c r="F14" s="28">
        <f t="shared" si="2"/>
        <v>1847.6451702294021</v>
      </c>
    </row>
    <row r="15" spans="2:12" x14ac:dyDescent="0.2">
      <c r="B15" s="10">
        <f>19+115</f>
        <v>134</v>
      </c>
      <c r="C15" s="24">
        <v>3000000</v>
      </c>
      <c r="D15" s="23"/>
      <c r="E15" s="27">
        <f t="shared" ref="E15:E18" si="3">C15/B15</f>
        <v>22388.059701492537</v>
      </c>
      <c r="F15" s="28">
        <f t="shared" si="2"/>
        <v>1985.9743500518828</v>
      </c>
    </row>
    <row r="16" spans="2:12" x14ac:dyDescent="0.2">
      <c r="B16" s="10">
        <f>19+155</f>
        <v>174</v>
      </c>
      <c r="C16" s="24">
        <v>1800000</v>
      </c>
      <c r="D16" s="23"/>
      <c r="E16" s="27">
        <f t="shared" si="3"/>
        <v>10344.827586206897</v>
      </c>
      <c r="F16" s="28">
        <f t="shared" si="2"/>
        <v>2160.5139459255879</v>
      </c>
    </row>
    <row r="17" spans="2:12" x14ac:dyDescent="0.2">
      <c r="B17" s="10">
        <f>19+330</f>
        <v>349</v>
      </c>
      <c r="C17" s="24">
        <v>400000</v>
      </c>
      <c r="D17" s="23"/>
      <c r="E17" s="27">
        <f t="shared" si="3"/>
        <v>1146.1318051575931</v>
      </c>
      <c r="F17" s="28">
        <f t="shared" si="2"/>
        <v>2293.8283775349983</v>
      </c>
      <c r="H17" s="18">
        <v>440000</v>
      </c>
      <c r="I17" s="21">
        <f>H17/E17</f>
        <v>383.9</v>
      </c>
      <c r="K17" s="18">
        <f>-1*(($B$12*H18)-$E$12)</f>
        <v>1410.2898550724494</v>
      </c>
      <c r="L17" s="21">
        <f>H17/$K$17</f>
        <v>311.99260096598817</v>
      </c>
    </row>
    <row r="18" spans="2:12" x14ac:dyDescent="0.2">
      <c r="B18" s="10">
        <f>19+380</f>
        <v>399</v>
      </c>
      <c r="C18" s="24">
        <v>350000</v>
      </c>
      <c r="D18" s="23"/>
      <c r="E18" s="27">
        <f t="shared" si="3"/>
        <v>877.19298245614038</v>
      </c>
      <c r="F18" s="28">
        <f t="shared" si="2"/>
        <v>2297.7260416321201</v>
      </c>
      <c r="H18">
        <v>2290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8jpg_yolov5_on_cX_in_sequence</vt:lpstr>
      <vt:lpstr>7jpg_yolov5_on_cX</vt:lpstr>
      <vt:lpstr>Mismatch_Files</vt:lpstr>
      <vt:lpstr>Flux_Calc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2022-02-07T23:13:55Z</dcterms:created>
  <dcterms:modified xsi:type="dcterms:W3CDTF">2022-02-21T15:33:32Z</dcterms:modified>
</cp:coreProperties>
</file>