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hydro\"/>
    </mc:Choice>
  </mc:AlternateContent>
  <xr:revisionPtr revIDLastSave="0" documentId="13_ncr:40009_{97D74C05-74DF-4DF3-8F80-15215E5CB46C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hydro_stations" sheetId="1" r:id="rId1"/>
    <sheet name="resevoir_storage" sheetId="2" r:id="rId2"/>
  </sheets>
  <calcPr calcId="0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K7" i="1"/>
  <c r="K6" i="1"/>
  <c r="K5" i="1"/>
  <c r="K3" i="1"/>
  <c r="K4" i="1" s="1"/>
  <c r="K2" i="1"/>
  <c r="H10" i="2" l="1"/>
  <c r="I10" i="2"/>
</calcChain>
</file>

<file path=xl/sharedStrings.xml><?xml version="1.0" encoding="utf-8"?>
<sst xmlns="http://schemas.openxmlformats.org/spreadsheetml/2006/main" count="202" uniqueCount="114">
  <si>
    <t>GENERATOR</t>
  </si>
  <si>
    <t>HEAD_WATER_FROM</t>
  </si>
  <si>
    <t>TAIL_WATER_TO</t>
  </si>
  <si>
    <t>POWER_SYSTEM_NODE</t>
  </si>
  <si>
    <t>CAPACITY</t>
  </si>
  <si>
    <t>SPECIFIC_POWER</t>
  </si>
  <si>
    <t>SPILLWAY_MAX_FLOW</t>
  </si>
  <si>
    <t>Mangahao</t>
  </si>
  <si>
    <t>Mangahao_head</t>
  </si>
  <si>
    <t>SEA</t>
  </si>
  <si>
    <t>NI</t>
  </si>
  <si>
    <t>na</t>
  </si>
  <si>
    <t>Waikaremoana</t>
  </si>
  <si>
    <t>Lake_Waikaremoana_head</t>
  </si>
  <si>
    <t>Cobb</t>
  </si>
  <si>
    <t>Lake_Cobb</t>
  </si>
  <si>
    <t>SI</t>
  </si>
  <si>
    <t>Whakamaru</t>
  </si>
  <si>
    <t>Lake_Whakamaru</t>
  </si>
  <si>
    <t>Lake_Maraetai</t>
  </si>
  <si>
    <t>Ohakuri</t>
  </si>
  <si>
    <t>Lake_Ohakuri</t>
  </si>
  <si>
    <t>Lake_Atiamuri</t>
  </si>
  <si>
    <t>Manapouri</t>
  </si>
  <si>
    <t>Lakes_Manapouri_Te_Anau_head</t>
  </si>
  <si>
    <t>Aratiatia</t>
  </si>
  <si>
    <t>Lake_Aratiatia</t>
  </si>
  <si>
    <t>Arapuni</t>
  </si>
  <si>
    <t>Lake_Arapuni</t>
  </si>
  <si>
    <t>Lake_Karapiro</t>
  </si>
  <si>
    <t>Roxburgh</t>
  </si>
  <si>
    <t>Lake_Roxburgh</t>
  </si>
  <si>
    <t>Roxburgh_tail</t>
  </si>
  <si>
    <t>Tekapo_B</t>
  </si>
  <si>
    <t>Tekapo_canal_tail</t>
  </si>
  <si>
    <t>Lake_Pukaki</t>
  </si>
  <si>
    <t>Clyde_220kV</t>
  </si>
  <si>
    <t>Lake_Dunstan</t>
  </si>
  <si>
    <t>Clyde_tail</t>
  </si>
  <si>
    <t>Maraetai</t>
  </si>
  <si>
    <t>Lake_Waipapa</t>
  </si>
  <si>
    <t>Ohau_C</t>
  </si>
  <si>
    <t>Ohau_BC_canal</t>
  </si>
  <si>
    <t>Lake_Benmore</t>
  </si>
  <si>
    <t>Coleridge</t>
  </si>
  <si>
    <t>Lake_Coleridge</t>
  </si>
  <si>
    <t>Waitaki</t>
  </si>
  <si>
    <t>Lake_Waitaki</t>
  </si>
  <si>
    <t>Waitaki_tail</t>
  </si>
  <si>
    <t>Matahina</t>
  </si>
  <si>
    <t>Lake_Matahina</t>
  </si>
  <si>
    <t>Tokaanu</t>
  </si>
  <si>
    <t>Lake_Rotoaira</t>
  </si>
  <si>
    <t>Tekapo_A</t>
  </si>
  <si>
    <t>Lake_Tekapo</t>
  </si>
  <si>
    <t>Tekapo_canal_head</t>
  </si>
  <si>
    <t>Waipapa</t>
  </si>
  <si>
    <t>Atiamuri</t>
  </si>
  <si>
    <t>Rangipo</t>
  </si>
  <si>
    <t>Lake_Moawhango</t>
  </si>
  <si>
    <t>Ohau_B</t>
  </si>
  <si>
    <t>Lake_Ruataniwha</t>
  </si>
  <si>
    <t>Aviemore</t>
  </si>
  <si>
    <t>Lake_Aviemore</t>
  </si>
  <si>
    <t>Karapiro</t>
  </si>
  <si>
    <t>Karapiro_tail</t>
  </si>
  <si>
    <t>Ohau_A</t>
  </si>
  <si>
    <t>Pukaki_Ohau_canal_junction</t>
  </si>
  <si>
    <t>Benmore</t>
  </si>
  <si>
    <t>Column1</t>
  </si>
  <si>
    <t>Reservoir</t>
  </si>
  <si>
    <t>Specific Power</t>
  </si>
  <si>
    <t>Taupo</t>
  </si>
  <si>
    <t>Tekapo</t>
  </si>
  <si>
    <t>Pukaki &amp; Ohau</t>
  </si>
  <si>
    <t>Note</t>
  </si>
  <si>
    <t>Waikato</t>
  </si>
  <si>
    <t>Clutha</t>
  </si>
  <si>
    <t>Hawea</t>
  </si>
  <si>
    <t>Manapouri Te Anau</t>
  </si>
  <si>
    <t>Table source: hydro_stations.csv JADE</t>
  </si>
  <si>
    <t>Sum of greens and purple</t>
  </si>
  <si>
    <t>Results of this sheet: equivalent specific power per reservoir. Used in Storage capacity calculations.</t>
  </si>
  <si>
    <t>Data from JADE (resevoir limits)</t>
  </si>
  <si>
    <t>Max level (Mm3)</t>
  </si>
  <si>
    <t>Min level (Mm3)</t>
  </si>
  <si>
    <t>Min Penalty ($?)</t>
  </si>
  <si>
    <t>inicial state (Mm3)</t>
  </si>
  <si>
    <t>Model Region</t>
  </si>
  <si>
    <t>SP = Specific power (rate of cumecs to MW = MWs/m3)</t>
  </si>
  <si>
    <t>Max storage GWh</t>
  </si>
  <si>
    <t>Contingent Storage GWh</t>
  </si>
  <si>
    <t>Lake_Hawea</t>
  </si>
  <si>
    <t>OTG</t>
  </si>
  <si>
    <t>Lake_Ohau</t>
  </si>
  <si>
    <t>CAN</t>
  </si>
  <si>
    <t>Lake_Taupo</t>
  </si>
  <si>
    <t>WTO</t>
  </si>
  <si>
    <t>Start of Waikato Hydro Scheme. Sum off all hydro_stations SP</t>
  </si>
  <si>
    <t>Lake_Waikaremoana</t>
  </si>
  <si>
    <t>HBY</t>
  </si>
  <si>
    <t>Lakes_Manapouri_Te_Anau</t>
  </si>
  <si>
    <t>*reservoir that represents both lakes</t>
  </si>
  <si>
    <t>Total</t>
  </si>
  <si>
    <t>Source</t>
  </si>
  <si>
    <t>reservoir_limits</t>
  </si>
  <si>
    <t>reservoirs</t>
  </si>
  <si>
    <t>power-plant-nz-database</t>
  </si>
  <si>
    <t>Comment</t>
  </si>
  <si>
    <t>GWh</t>
  </si>
  <si>
    <t>Storage</t>
  </si>
  <si>
    <t>Table source: stated in row 1</t>
  </si>
  <si>
    <t>Results of this sheet: storage per reservoir.</t>
  </si>
  <si>
    <t>hydro_stations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</si>
</sst>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E2F6"/>
        <bgColor indexed="64"/>
      </patternFill>
    </fill>
    <fill>
      <patternFill patternType="solid">
        <fgColor rgb="FFFBE5C5"/>
        <bgColor indexed="64"/>
      </patternFill>
    </fill>
    <fill>
      <patternFill patternType="solid">
        <fgColor rgb="FFE3F1EC"/>
        <bgColor indexed="64"/>
      </patternFill>
    </fill>
    <fill>
      <patternFill patternType="solid">
        <fgColor rgb="FFFBE9F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7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39" borderId="1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36" borderId="0" xfId="0" applyFill="1" applyBorder="1" applyAlignment="1">
      <alignment horizontal="left"/>
    </xf>
    <xf numFmtId="170" fontId="0" fillId="0" borderId="0" xfId="0" applyNumberFormat="1" applyBorder="1" applyAlignment="1">
      <alignment horizontal="left"/>
    </xf>
    <xf numFmtId="170" fontId="0" fillId="0" borderId="11" xfId="0" applyNumberFormat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7" borderId="0" xfId="0" applyFill="1" applyBorder="1" applyAlignment="1">
      <alignment horizontal="left"/>
    </xf>
    <xf numFmtId="0" fontId="0" fillId="38" borderId="0" xfId="0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3" xfId="0" applyBorder="1" applyAlignment="1">
      <alignment horizontal="left"/>
    </xf>
    <xf numFmtId="170" fontId="0" fillId="0" borderId="13" xfId="0" applyNumberFormat="1" applyBorder="1" applyAlignment="1">
      <alignment horizontal="left"/>
    </xf>
    <xf numFmtId="170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70" formatCode="0.0000"/>
      <alignment horizontal="left" vertical="bottom" textRotation="0" indent="0" justifyLastLine="0" shrinkToFit="0" readingOrder="0"/>
    </dxf>
    <dxf>
      <numFmt numFmtId="170" formatCode="0.0000"/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F0E2F6"/>
        </patternFill>
      </fill>
    </dxf>
  </dxfs>
  <tableStyles count="0" defaultTableStyle="TableStyleMedium2" defaultPivotStyle="PivotStyleLight16"/>
  <colors>
    <mruColors>
      <color rgb="FFFBE9F3"/>
      <color rgb="FFE3F1EC"/>
      <color rgb="FFFBE5C5"/>
      <color rgb="FFF0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9</xdr:row>
      <xdr:rowOff>45299</xdr:rowOff>
    </xdr:from>
    <xdr:to>
      <xdr:col>20</xdr:col>
      <xdr:colOff>11060</xdr:colOff>
      <xdr:row>42</xdr:row>
      <xdr:rowOff>182218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15CD1-CC55-30CD-F3E5-24F1C0DC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759799"/>
          <a:ext cx="7926335" cy="64234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29" totalsRowShown="0">
  <autoFilter ref="A1:H29"/>
  <sortState xmlns:xlrd2="http://schemas.microsoft.com/office/spreadsheetml/2017/richdata2" ref="A4:G27">
    <sortCondition ref="D1:D27"/>
  </sortState>
  <tableColumns count="8">
    <tableColumn id="1" name="GENERATOR"/>
    <tableColumn id="2" name="HEAD_WATER_FROM"/>
    <tableColumn id="3" name="TAIL_WATER_TO"/>
    <tableColumn id="4" name="POWER_SYSTEM_NODE"/>
    <tableColumn id="5" name="CAPACITY"/>
    <tableColumn id="6" name="SPECIFIC_POWER"/>
    <tableColumn id="7" name="SPILLWAY_MAX_FLOW"/>
    <tableColumn id="9" name="Column1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I9" totalsRowShown="0" headerRowDxfId="1" dataDxfId="0" headerRowBorderDxfId="11">
  <autoFilter ref="A2:I9"/>
  <tableColumns count="9">
    <tableColumn id="1" name="Data from JADE (resevoir limits)" dataDxfId="10"/>
    <tableColumn id="2" name="Max level (Mm3)" dataDxfId="9"/>
    <tableColumn id="3" name="Min level (Mm3)" dataDxfId="8"/>
    <tableColumn id="4" name="Min Penalty ($?)" dataDxfId="7"/>
    <tableColumn id="5" name="inicial state (Mm3)" dataDxfId="6"/>
    <tableColumn id="6" name="Model Region" dataDxfId="5"/>
    <tableColumn id="7" name="SP = Specific power (rate of cumecs to MW = MWs/m3)" dataDxfId="4"/>
    <tableColumn id="8" name="Max storage GWh" dataDxfId="3">
      <calculatedColumnFormula>+B3*G3/3600*1000</calculatedColumnFormula>
    </tableColumn>
    <tableColumn id="9" name="Contingent Storage GWh" dataDxfId="2">
      <calculatedColumnFormula>(-C3)*G3/3600*1000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8" sqref="A28:A29"/>
    </sheetView>
  </sheetViews>
  <sheetFormatPr defaultRowHeight="15" x14ac:dyDescent="0.25"/>
  <cols>
    <col min="1" max="3" width="19.7109375" customWidth="1"/>
    <col min="4" max="4" width="4.5703125" customWidth="1"/>
    <col min="5" max="8" width="14.85546875" customWidth="1"/>
    <col min="9" max="9" width="7.5703125" customWidth="1"/>
    <col min="10" max="10" width="19.42578125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J1" s="4" t="s">
        <v>70</v>
      </c>
      <c r="K1" s="4" t="s">
        <v>71</v>
      </c>
      <c r="L1" s="4" t="s">
        <v>75</v>
      </c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>
        <v>37</v>
      </c>
      <c r="F2">
        <v>2.5299999999999998</v>
      </c>
      <c r="G2" t="s">
        <v>11</v>
      </c>
      <c r="J2" s="5" t="s">
        <v>72</v>
      </c>
      <c r="K2" s="5">
        <f>+SUM(F4:F8,F11:F12,F14)</f>
        <v>2.4710000000000001</v>
      </c>
      <c r="L2" s="4"/>
    </row>
    <row r="3" spans="1:12" x14ac:dyDescent="0.25">
      <c r="A3" s="10" t="s">
        <v>12</v>
      </c>
      <c r="B3" s="10" t="s">
        <v>13</v>
      </c>
      <c r="C3" s="10" t="s">
        <v>9</v>
      </c>
      <c r="D3" s="10" t="s">
        <v>10</v>
      </c>
      <c r="E3" s="10">
        <v>140</v>
      </c>
      <c r="F3" s="10">
        <v>3.5350000000000001</v>
      </c>
      <c r="G3" s="10">
        <v>44</v>
      </c>
      <c r="H3" s="10"/>
      <c r="J3" s="6" t="s">
        <v>73</v>
      </c>
      <c r="K3" s="6">
        <f>+SUM(F17:F18,F22:F27)</f>
        <v>4.1407999999999996</v>
      </c>
      <c r="L3" s="4" t="s">
        <v>81</v>
      </c>
    </row>
    <row r="4" spans="1:12" x14ac:dyDescent="0.25">
      <c r="A4" s="1" t="s">
        <v>27</v>
      </c>
      <c r="B4" s="1" t="s">
        <v>28</v>
      </c>
      <c r="C4" s="1" t="s">
        <v>29</v>
      </c>
      <c r="D4" s="1" t="s">
        <v>10</v>
      </c>
      <c r="E4" s="1">
        <v>192</v>
      </c>
      <c r="F4" s="1">
        <v>0.46189999999999998</v>
      </c>
      <c r="G4" s="1" t="s">
        <v>11</v>
      </c>
      <c r="H4" s="1" t="s">
        <v>76</v>
      </c>
      <c r="J4" s="7" t="s">
        <v>74</v>
      </c>
      <c r="K4" s="7">
        <f>+K3-F23-F27</f>
        <v>2.6238999999999995</v>
      </c>
      <c r="L4" s="4"/>
    </row>
    <row r="5" spans="1:12" x14ac:dyDescent="0.25">
      <c r="A5" s="1" t="s">
        <v>25</v>
      </c>
      <c r="B5" s="1" t="s">
        <v>26</v>
      </c>
      <c r="C5" s="1" t="s">
        <v>21</v>
      </c>
      <c r="D5" s="1" t="s">
        <v>10</v>
      </c>
      <c r="E5" s="1">
        <v>78</v>
      </c>
      <c r="F5" s="1">
        <v>0.28410000000000002</v>
      </c>
      <c r="G5" s="1" t="s">
        <v>11</v>
      </c>
      <c r="H5" s="1" t="s">
        <v>76</v>
      </c>
      <c r="J5" s="8" t="s">
        <v>78</v>
      </c>
      <c r="K5" s="9">
        <f>+F19+F20</f>
        <v>0.91969999999999996</v>
      </c>
      <c r="L5" s="4"/>
    </row>
    <row r="6" spans="1:12" x14ac:dyDescent="0.25">
      <c r="A6" s="1" t="s">
        <v>57</v>
      </c>
      <c r="B6" s="1" t="s">
        <v>22</v>
      </c>
      <c r="C6" s="1" t="s">
        <v>18</v>
      </c>
      <c r="D6" s="1" t="s">
        <v>10</v>
      </c>
      <c r="E6" s="1">
        <v>84</v>
      </c>
      <c r="F6" s="1">
        <v>0.19570000000000001</v>
      </c>
      <c r="G6" s="1" t="s">
        <v>11</v>
      </c>
      <c r="H6" s="1" t="s">
        <v>76</v>
      </c>
      <c r="J6" s="10" t="s">
        <v>12</v>
      </c>
      <c r="K6" s="13">
        <f>+F3</f>
        <v>3.5350000000000001</v>
      </c>
      <c r="L6" s="4"/>
    </row>
    <row r="7" spans="1:12" x14ac:dyDescent="0.25">
      <c r="A7" s="1" t="s">
        <v>64</v>
      </c>
      <c r="B7" s="1" t="s">
        <v>29</v>
      </c>
      <c r="C7" s="1" t="s">
        <v>65</v>
      </c>
      <c r="D7" s="1" t="s">
        <v>10</v>
      </c>
      <c r="E7" s="1">
        <v>96</v>
      </c>
      <c r="F7" s="1">
        <v>0.26390000000000002</v>
      </c>
      <c r="G7" s="1" t="s">
        <v>11</v>
      </c>
      <c r="H7" s="1" t="s">
        <v>76</v>
      </c>
      <c r="J7" s="11" t="s">
        <v>79</v>
      </c>
      <c r="K7" s="11">
        <f>+F16</f>
        <v>1.5314000000000001</v>
      </c>
      <c r="L7" s="4"/>
    </row>
    <row r="8" spans="1:12" x14ac:dyDescent="0.25">
      <c r="A8" s="1" t="s">
        <v>39</v>
      </c>
      <c r="B8" s="1" t="s">
        <v>19</v>
      </c>
      <c r="C8" s="1" t="s">
        <v>40</v>
      </c>
      <c r="D8" s="1" t="s">
        <v>10</v>
      </c>
      <c r="E8" s="1">
        <v>352</v>
      </c>
      <c r="F8" s="1">
        <v>0.52629999999999999</v>
      </c>
      <c r="G8" s="1" t="s">
        <v>11</v>
      </c>
      <c r="H8" s="1" t="s">
        <v>76</v>
      </c>
      <c r="J8" s="4"/>
      <c r="K8" s="4"/>
      <c r="L8" s="4"/>
    </row>
    <row r="9" spans="1:12" x14ac:dyDescent="0.25">
      <c r="A9" t="s">
        <v>49</v>
      </c>
      <c r="B9" t="s">
        <v>50</v>
      </c>
      <c r="C9" t="s">
        <v>9</v>
      </c>
      <c r="D9" t="s">
        <v>10</v>
      </c>
      <c r="E9">
        <v>80</v>
      </c>
      <c r="F9">
        <v>0.59499999999999997</v>
      </c>
      <c r="G9" t="s">
        <v>11</v>
      </c>
      <c r="K9" s="4"/>
    </row>
    <row r="10" spans="1:12" x14ac:dyDescent="0.25">
      <c r="A10" t="s">
        <v>51</v>
      </c>
      <c r="B10" t="s">
        <v>52</v>
      </c>
      <c r="C10" t="s">
        <v>9</v>
      </c>
      <c r="D10" t="s">
        <v>10</v>
      </c>
      <c r="E10">
        <v>240</v>
      </c>
      <c r="F10">
        <v>1.75</v>
      </c>
      <c r="G10" t="s">
        <v>11</v>
      </c>
      <c r="K10" s="4"/>
    </row>
    <row r="11" spans="1:12" x14ac:dyDescent="0.25">
      <c r="A11" s="1" t="s">
        <v>20</v>
      </c>
      <c r="B11" s="1" t="s">
        <v>21</v>
      </c>
      <c r="C11" s="1" t="s">
        <v>22</v>
      </c>
      <c r="D11" s="1" t="s">
        <v>10</v>
      </c>
      <c r="E11" s="1">
        <v>112</v>
      </c>
      <c r="F11" s="1">
        <v>0.28410000000000002</v>
      </c>
      <c r="G11" s="1" t="s">
        <v>11</v>
      </c>
      <c r="H11" s="1" t="s">
        <v>76</v>
      </c>
      <c r="K11" s="4"/>
    </row>
    <row r="12" spans="1:12" x14ac:dyDescent="0.25">
      <c r="A12" s="1" t="s">
        <v>56</v>
      </c>
      <c r="B12" s="1" t="s">
        <v>40</v>
      </c>
      <c r="C12" s="1" t="s">
        <v>28</v>
      </c>
      <c r="D12" s="1" t="s">
        <v>10</v>
      </c>
      <c r="E12" s="1">
        <v>54</v>
      </c>
      <c r="F12" s="1">
        <v>0.13850000000000001</v>
      </c>
      <c r="G12" s="1" t="s">
        <v>11</v>
      </c>
      <c r="H12" s="1" t="s">
        <v>76</v>
      </c>
      <c r="K12" s="4"/>
    </row>
    <row r="13" spans="1:12" x14ac:dyDescent="0.25">
      <c r="A13" t="s">
        <v>58</v>
      </c>
      <c r="B13" t="s">
        <v>59</v>
      </c>
      <c r="C13" t="s">
        <v>9</v>
      </c>
      <c r="D13" t="s">
        <v>10</v>
      </c>
      <c r="E13">
        <v>120</v>
      </c>
      <c r="F13">
        <v>1.96</v>
      </c>
      <c r="G13" t="s">
        <v>11</v>
      </c>
      <c r="K13" s="4"/>
    </row>
    <row r="14" spans="1:12" x14ac:dyDescent="0.25">
      <c r="A14" s="1" t="s">
        <v>17</v>
      </c>
      <c r="B14" s="1" t="s">
        <v>18</v>
      </c>
      <c r="C14" s="1" t="s">
        <v>19</v>
      </c>
      <c r="D14" s="1" t="s">
        <v>10</v>
      </c>
      <c r="E14" s="1">
        <v>124</v>
      </c>
      <c r="F14" s="1">
        <v>0.3165</v>
      </c>
      <c r="G14" s="1" t="s">
        <v>11</v>
      </c>
      <c r="H14" s="1" t="s">
        <v>76</v>
      </c>
      <c r="K14" s="4"/>
    </row>
    <row r="15" spans="1:12" x14ac:dyDescent="0.25">
      <c r="A15" t="s">
        <v>14</v>
      </c>
      <c r="B15" t="s">
        <v>15</v>
      </c>
      <c r="C15" t="s">
        <v>9</v>
      </c>
      <c r="D15" t="s">
        <v>16</v>
      </c>
      <c r="E15">
        <v>32</v>
      </c>
      <c r="F15">
        <v>4.4050000000000002</v>
      </c>
      <c r="G15" t="s">
        <v>11</v>
      </c>
      <c r="K15" s="4"/>
    </row>
    <row r="16" spans="1:12" x14ac:dyDescent="0.25">
      <c r="A16" s="12" t="s">
        <v>23</v>
      </c>
      <c r="B16" s="12" t="s">
        <v>24</v>
      </c>
      <c r="C16" s="12" t="s">
        <v>9</v>
      </c>
      <c r="D16" s="12" t="s">
        <v>16</v>
      </c>
      <c r="E16" s="12">
        <v>842</v>
      </c>
      <c r="F16" s="12">
        <v>1.5314000000000001</v>
      </c>
      <c r="G16" s="12" t="s">
        <v>11</v>
      </c>
      <c r="H16" s="12"/>
      <c r="K16" s="4"/>
    </row>
    <row r="17" spans="1:11" x14ac:dyDescent="0.25">
      <c r="A17" s="3" t="s">
        <v>62</v>
      </c>
      <c r="B17" s="3" t="s">
        <v>63</v>
      </c>
      <c r="C17" s="3" t="s">
        <v>47</v>
      </c>
      <c r="D17" s="3" t="s">
        <v>16</v>
      </c>
      <c r="E17" s="3">
        <v>220</v>
      </c>
      <c r="F17" s="3">
        <v>0.31009999999999999</v>
      </c>
      <c r="G17" s="3">
        <v>5400</v>
      </c>
      <c r="H17" s="3" t="s">
        <v>46</v>
      </c>
      <c r="K17" s="4"/>
    </row>
    <row r="18" spans="1:11" x14ac:dyDescent="0.25">
      <c r="A18" s="3" t="s">
        <v>68</v>
      </c>
      <c r="B18" s="3" t="s">
        <v>43</v>
      </c>
      <c r="C18" s="3" t="s">
        <v>63</v>
      </c>
      <c r="D18" s="3" t="s">
        <v>16</v>
      </c>
      <c r="E18" s="3">
        <v>540</v>
      </c>
      <c r="F18" s="3">
        <v>0.81769999999999998</v>
      </c>
      <c r="G18" s="3">
        <v>3400</v>
      </c>
      <c r="H18" s="3" t="s">
        <v>46</v>
      </c>
      <c r="K18" s="4"/>
    </row>
    <row r="19" spans="1:11" x14ac:dyDescent="0.25">
      <c r="A19" s="8" t="s">
        <v>36</v>
      </c>
      <c r="B19" s="8" t="s">
        <v>37</v>
      </c>
      <c r="C19" s="8" t="s">
        <v>38</v>
      </c>
      <c r="D19" s="8" t="s">
        <v>16</v>
      </c>
      <c r="E19" s="8">
        <v>464</v>
      </c>
      <c r="F19" s="8">
        <v>0.5181</v>
      </c>
      <c r="G19" s="8">
        <v>4140</v>
      </c>
      <c r="H19" s="8" t="s">
        <v>77</v>
      </c>
      <c r="K19" s="4"/>
    </row>
    <row r="20" spans="1:11" x14ac:dyDescent="0.25">
      <c r="A20" s="8" t="s">
        <v>30</v>
      </c>
      <c r="B20" s="8" t="s">
        <v>31</v>
      </c>
      <c r="C20" s="8" t="s">
        <v>32</v>
      </c>
      <c r="D20" s="8" t="s">
        <v>16</v>
      </c>
      <c r="E20" s="8">
        <v>320</v>
      </c>
      <c r="F20" s="8">
        <v>0.40160000000000001</v>
      </c>
      <c r="G20" s="8">
        <v>6000</v>
      </c>
      <c r="H20" s="8" t="s">
        <v>77</v>
      </c>
      <c r="K20" s="4"/>
    </row>
    <row r="21" spans="1:11" x14ac:dyDescent="0.25">
      <c r="A21" t="s">
        <v>44</v>
      </c>
      <c r="B21" t="s">
        <v>45</v>
      </c>
      <c r="C21" t="s">
        <v>9</v>
      </c>
      <c r="D21" t="s">
        <v>16</v>
      </c>
      <c r="E21">
        <v>39</v>
      </c>
      <c r="F21">
        <v>1.0089999999999999</v>
      </c>
      <c r="G21" t="s">
        <v>11</v>
      </c>
      <c r="K21" s="4"/>
    </row>
    <row r="22" spans="1:11" x14ac:dyDescent="0.25">
      <c r="A22" s="3" t="s">
        <v>60</v>
      </c>
      <c r="B22" s="3" t="s">
        <v>61</v>
      </c>
      <c r="C22" s="3" t="s">
        <v>42</v>
      </c>
      <c r="D22" s="3" t="s">
        <v>16</v>
      </c>
      <c r="E22" s="3">
        <v>212</v>
      </c>
      <c r="F22" s="3">
        <v>0.41670000000000001</v>
      </c>
      <c r="G22" s="3">
        <v>560</v>
      </c>
      <c r="H22" s="3" t="s">
        <v>46</v>
      </c>
      <c r="K22" s="4"/>
    </row>
    <row r="23" spans="1:11" x14ac:dyDescent="0.25">
      <c r="A23" s="2" t="s">
        <v>53</v>
      </c>
      <c r="B23" s="2" t="s">
        <v>54</v>
      </c>
      <c r="C23" s="2" t="s">
        <v>55</v>
      </c>
      <c r="D23" s="2" t="s">
        <v>16</v>
      </c>
      <c r="E23" s="2">
        <v>27</v>
      </c>
      <c r="F23" s="2">
        <v>0.23219999999999999</v>
      </c>
      <c r="G23" s="2">
        <v>600</v>
      </c>
      <c r="H23" s="2" t="s">
        <v>46</v>
      </c>
      <c r="K23" s="4"/>
    </row>
    <row r="24" spans="1:11" x14ac:dyDescent="0.25">
      <c r="A24" s="3" t="s">
        <v>46</v>
      </c>
      <c r="B24" s="3" t="s">
        <v>47</v>
      </c>
      <c r="C24" s="3" t="s">
        <v>48</v>
      </c>
      <c r="D24" s="3" t="s">
        <v>16</v>
      </c>
      <c r="E24" s="3">
        <v>105</v>
      </c>
      <c r="F24" s="3">
        <v>0.16220000000000001</v>
      </c>
      <c r="G24" s="3">
        <v>5380</v>
      </c>
      <c r="H24" s="3" t="s">
        <v>46</v>
      </c>
    </row>
    <row r="25" spans="1:11" x14ac:dyDescent="0.25">
      <c r="A25" s="3" t="s">
        <v>41</v>
      </c>
      <c r="B25" s="3" t="s">
        <v>42</v>
      </c>
      <c r="C25" s="3" t="s">
        <v>43</v>
      </c>
      <c r="D25" s="3" t="s">
        <v>16</v>
      </c>
      <c r="E25" s="3">
        <v>212</v>
      </c>
      <c r="F25" s="3">
        <v>0.41670000000000001</v>
      </c>
      <c r="G25" s="3" t="s">
        <v>11</v>
      </c>
      <c r="H25" s="3" t="s">
        <v>46</v>
      </c>
    </row>
    <row r="26" spans="1:11" x14ac:dyDescent="0.25">
      <c r="A26" s="3" t="s">
        <v>66</v>
      </c>
      <c r="B26" s="3" t="s">
        <v>67</v>
      </c>
      <c r="C26" s="3" t="s">
        <v>61</v>
      </c>
      <c r="D26" s="3" t="s">
        <v>16</v>
      </c>
      <c r="E26" s="3">
        <v>264</v>
      </c>
      <c r="F26" s="3">
        <v>0.50049999999999994</v>
      </c>
      <c r="G26" s="3">
        <v>0</v>
      </c>
      <c r="H26" s="3" t="s">
        <v>46</v>
      </c>
    </row>
    <row r="27" spans="1:11" x14ac:dyDescent="0.25">
      <c r="A27" s="2" t="s">
        <v>33</v>
      </c>
      <c r="B27" s="2" t="s">
        <v>34</v>
      </c>
      <c r="C27" s="2" t="s">
        <v>35</v>
      </c>
      <c r="D27" s="2" t="s">
        <v>16</v>
      </c>
      <c r="E27" s="2">
        <v>154</v>
      </c>
      <c r="F27" s="2">
        <v>1.2847</v>
      </c>
      <c r="G27" s="2" t="s">
        <v>11</v>
      </c>
      <c r="H27" s="2" t="s">
        <v>46</v>
      </c>
    </row>
    <row r="28" spans="1:11" x14ac:dyDescent="0.25">
      <c r="A28" t="s">
        <v>80</v>
      </c>
    </row>
    <row r="29" spans="1:11" x14ac:dyDescent="0.25">
      <c r="A29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I18" sqref="I18"/>
    </sheetView>
  </sheetViews>
  <sheetFormatPr defaultRowHeight="15" x14ac:dyDescent="0.25"/>
  <cols>
    <col min="1" max="1" width="20.7109375" customWidth="1"/>
    <col min="2" max="6" width="10.5703125" customWidth="1"/>
    <col min="7" max="7" width="17.28515625" customWidth="1"/>
    <col min="8" max="9" width="12.5703125" customWidth="1"/>
    <col min="10" max="10" width="12" customWidth="1"/>
  </cols>
  <sheetData>
    <row r="1" spans="1:13" ht="45" x14ac:dyDescent="0.25">
      <c r="A1" s="14" t="s">
        <v>104</v>
      </c>
      <c r="B1" s="14" t="s">
        <v>105</v>
      </c>
      <c r="C1" s="14" t="s">
        <v>105</v>
      </c>
      <c r="D1" s="14" t="s">
        <v>105</v>
      </c>
      <c r="E1" s="14" t="s">
        <v>106</v>
      </c>
      <c r="F1" s="14" t="s">
        <v>107</v>
      </c>
      <c r="G1" s="14" t="s">
        <v>113</v>
      </c>
      <c r="H1" s="14"/>
      <c r="I1" s="14"/>
      <c r="J1" s="14"/>
      <c r="K1" s="14"/>
      <c r="L1" s="14"/>
      <c r="M1" s="14"/>
    </row>
    <row r="2" spans="1:13" ht="60" x14ac:dyDescent="0.25">
      <c r="A2" s="30" t="s">
        <v>83</v>
      </c>
      <c r="B2" s="31" t="s">
        <v>84</v>
      </c>
      <c r="C2" s="31" t="s">
        <v>85</v>
      </c>
      <c r="D2" s="31" t="s">
        <v>86</v>
      </c>
      <c r="E2" s="31" t="s">
        <v>87</v>
      </c>
      <c r="F2" s="31" t="s">
        <v>88</v>
      </c>
      <c r="G2" s="31" t="s">
        <v>89</v>
      </c>
      <c r="H2" s="31" t="s">
        <v>90</v>
      </c>
      <c r="I2" s="32" t="s">
        <v>91</v>
      </c>
      <c r="J2" s="14" t="s">
        <v>108</v>
      </c>
      <c r="K2" s="14"/>
      <c r="L2" s="14"/>
      <c r="M2" s="4"/>
    </row>
    <row r="3" spans="1:13" x14ac:dyDescent="0.25">
      <c r="A3" s="15" t="s">
        <v>92</v>
      </c>
      <c r="B3" s="16">
        <v>1141.95</v>
      </c>
      <c r="C3" s="16">
        <v>-263.87</v>
      </c>
      <c r="D3" s="16">
        <v>5000</v>
      </c>
      <c r="E3" s="16">
        <v>1017.468</v>
      </c>
      <c r="F3" s="16" t="s">
        <v>93</v>
      </c>
      <c r="G3" s="17">
        <v>0.91969999999999996</v>
      </c>
      <c r="H3" s="18">
        <f t="shared" ref="H3:H9" si="0">+B3*G3/3600*1000</f>
        <v>291.73650416666663</v>
      </c>
      <c r="I3" s="19">
        <f t="shared" ref="I3:I9" si="1">(-C3)*G3/3600*1000</f>
        <v>67.411455277777776</v>
      </c>
      <c r="J3" s="4"/>
      <c r="K3" s="4"/>
      <c r="L3" s="4"/>
      <c r="M3" s="4"/>
    </row>
    <row r="4" spans="1:13" x14ac:dyDescent="0.25">
      <c r="A4" s="15" t="s">
        <v>94</v>
      </c>
      <c r="B4" s="16">
        <v>30.22</v>
      </c>
      <c r="C4" s="16"/>
      <c r="D4" s="16"/>
      <c r="E4" s="16">
        <v>3.05</v>
      </c>
      <c r="F4" s="16" t="s">
        <v>95</v>
      </c>
      <c r="G4" s="20">
        <v>2.6238999999999995</v>
      </c>
      <c r="H4" s="18">
        <f t="shared" si="0"/>
        <v>22.026182777777773</v>
      </c>
      <c r="I4" s="19">
        <f t="shared" si="1"/>
        <v>0</v>
      </c>
      <c r="J4" s="4"/>
      <c r="K4" s="4"/>
      <c r="L4" s="4"/>
      <c r="M4" s="4"/>
    </row>
    <row r="5" spans="1:13" x14ac:dyDescent="0.25">
      <c r="A5" s="15" t="s">
        <v>35</v>
      </c>
      <c r="B5" s="16">
        <v>2425.4499999999998</v>
      </c>
      <c r="C5" s="16">
        <v>-748.74</v>
      </c>
      <c r="D5" s="16">
        <v>5000</v>
      </c>
      <c r="E5" s="16">
        <v>2250.192</v>
      </c>
      <c r="F5" s="16" t="s">
        <v>95</v>
      </c>
      <c r="G5" s="20">
        <v>2.6238999999999995</v>
      </c>
      <c r="H5" s="18">
        <f t="shared" si="0"/>
        <v>1767.8161819444438</v>
      </c>
      <c r="I5" s="19">
        <f t="shared" si="1"/>
        <v>545.72746833333315</v>
      </c>
      <c r="J5" s="4"/>
      <c r="K5" s="4"/>
      <c r="L5" s="4"/>
      <c r="M5" s="4"/>
    </row>
    <row r="6" spans="1:13" x14ac:dyDescent="0.25">
      <c r="A6" s="15" t="s">
        <v>96</v>
      </c>
      <c r="B6" s="16">
        <v>855.4</v>
      </c>
      <c r="C6" s="16"/>
      <c r="D6" s="16"/>
      <c r="E6" s="16">
        <v>747.12199999999996</v>
      </c>
      <c r="F6" s="16" t="s">
        <v>97</v>
      </c>
      <c r="G6" s="21">
        <v>2.4710000000000001</v>
      </c>
      <c r="H6" s="18">
        <f t="shared" si="0"/>
        <v>587.13705555555566</v>
      </c>
      <c r="I6" s="19">
        <f t="shared" si="1"/>
        <v>0</v>
      </c>
      <c r="J6" s="4" t="s">
        <v>98</v>
      </c>
      <c r="K6" s="4"/>
      <c r="L6" s="4"/>
      <c r="M6" s="4"/>
    </row>
    <row r="7" spans="1:13" x14ac:dyDescent="0.25">
      <c r="A7" s="15" t="s">
        <v>54</v>
      </c>
      <c r="B7" s="16">
        <v>632.4</v>
      </c>
      <c r="C7" s="16">
        <v>-191</v>
      </c>
      <c r="D7" s="16">
        <v>5000</v>
      </c>
      <c r="E7" s="16">
        <v>508.79700000000003</v>
      </c>
      <c r="F7" s="16" t="s">
        <v>95</v>
      </c>
      <c r="G7" s="22">
        <v>4.1407999999999996</v>
      </c>
      <c r="H7" s="18">
        <f t="shared" si="0"/>
        <v>727.40053333333321</v>
      </c>
      <c r="I7" s="19">
        <f t="shared" si="1"/>
        <v>219.69244444444445</v>
      </c>
      <c r="J7" s="4"/>
      <c r="K7" s="4"/>
      <c r="L7" s="4"/>
      <c r="M7" s="4"/>
    </row>
    <row r="8" spans="1:13" ht="30" x14ac:dyDescent="0.25">
      <c r="A8" s="15" t="s">
        <v>99</v>
      </c>
      <c r="B8" s="16">
        <v>157.1</v>
      </c>
      <c r="C8" s="16"/>
      <c r="D8" s="16"/>
      <c r="E8" s="16">
        <v>120.96899999999999</v>
      </c>
      <c r="F8" s="16" t="s">
        <v>100</v>
      </c>
      <c r="G8" s="23">
        <v>3.5350000000000001</v>
      </c>
      <c r="H8" s="18">
        <f t="shared" si="0"/>
        <v>154.26347222222222</v>
      </c>
      <c r="I8" s="19">
        <f t="shared" si="1"/>
        <v>0</v>
      </c>
      <c r="J8" s="4"/>
      <c r="K8" s="4"/>
      <c r="L8" s="4"/>
      <c r="M8" s="4"/>
    </row>
    <row r="9" spans="1:13" ht="30" x14ac:dyDescent="0.25">
      <c r="A9" s="15" t="s">
        <v>101</v>
      </c>
      <c r="B9" s="16">
        <v>1029.23</v>
      </c>
      <c r="C9" s="16"/>
      <c r="D9" s="16"/>
      <c r="E9" s="16">
        <v>751.41499999999996</v>
      </c>
      <c r="F9" s="16" t="s">
        <v>93</v>
      </c>
      <c r="G9" s="24">
        <v>1.5314000000000001</v>
      </c>
      <c r="H9" s="18">
        <f t="shared" si="0"/>
        <v>437.82300611111117</v>
      </c>
      <c r="I9" s="19">
        <f t="shared" si="1"/>
        <v>0</v>
      </c>
      <c r="J9" s="4" t="s">
        <v>102</v>
      </c>
      <c r="K9" s="4"/>
      <c r="L9" s="4"/>
      <c r="M9" s="4"/>
    </row>
    <row r="10" spans="1:13" x14ac:dyDescent="0.25">
      <c r="A10" s="25"/>
      <c r="B10" s="26"/>
      <c r="C10" s="26"/>
      <c r="D10" s="26"/>
      <c r="E10" s="26"/>
      <c r="F10" s="26"/>
      <c r="G10" s="27" t="s">
        <v>103</v>
      </c>
      <c r="H10" s="28">
        <f>+SUM(H3:H9)</f>
        <v>3988.2029361111108</v>
      </c>
      <c r="I10" s="29">
        <f>+SUM(I3:I9)</f>
        <v>832.83136805555546</v>
      </c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35" t="s">
        <v>110</v>
      </c>
      <c r="B12" s="36" t="s">
        <v>109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33" t="s">
        <v>95</v>
      </c>
      <c r="B13" s="19">
        <f>+H4+H5+H7</f>
        <v>2517.2428980555551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33" t="s">
        <v>100</v>
      </c>
      <c r="B14" s="19">
        <f>+H8</f>
        <v>154.26347222222222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33" t="s">
        <v>93</v>
      </c>
      <c r="B15" s="19">
        <f>+H3+H9</f>
        <v>729.5595102777778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33" t="s">
        <v>97</v>
      </c>
      <c r="B16" s="19">
        <f>+H6</f>
        <v>587.13705555555566</v>
      </c>
      <c r="C16" s="4"/>
      <c r="D16" t="s">
        <v>111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34" t="s">
        <v>103</v>
      </c>
      <c r="B17" s="29">
        <f>+SUM(B13:B16)</f>
        <v>3988.2029361111108</v>
      </c>
      <c r="C17" s="4"/>
      <c r="D17" t="s">
        <v>112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D80C5A6E3BE6B41A2427F16147D47A40053312233075A4069A30329A9D6153650009BDFA1D5359CBD4C85DAD57477427FFF" ma:contentTypeVersion="30" ma:contentTypeDescription="Solar Project Document Content Type - extends Solar Document; published by the Content Type Hub" ma:contentTypeScope="" ma:versionID="0fb8144282e26997dbfbcfff0a847418">
  <xsd:schema xmlns:xsd="http://www.w3.org/2001/XMLSchema" xmlns:xs="http://www.w3.org/2001/XMLSchema" xmlns:p="http://schemas.microsoft.com/office/2006/metadata/properties" xmlns:ns2="6f562838-09de-4b65-939a-432777c5c6ca" targetNamespace="http://schemas.microsoft.com/office/2006/metadata/properties" ma:root="true" ma:fieldsID="219c1bdc2a51c6b4ea03056f61156727" ns2:_="">
    <xsd:import namespace="6f562838-09de-4b65-939a-432777c5c6ca"/>
    <xsd:element name="properties">
      <xsd:complexType>
        <xsd:sequence>
          <xsd:element name="documentManagement">
            <xsd:complexType>
              <xsd:all>
                <xsd:element ref="ns2:SolarAuthor" minOccurs="0"/>
                <xsd:element ref="ns2:TaxCatchAllLabel" minOccurs="0"/>
                <xsd:element ref="ns2:jb15094b84d04db39a8de0b202a5649b" minOccurs="0"/>
                <xsd:element ref="ns2:a01561942c7d47699e3a361a6a580934" minOccurs="0"/>
                <xsd:element ref="ns2:ece120804c3e4f2e81afd96eec8909f4" minOccurs="0"/>
                <xsd:element ref="ns2:i7a4717f7d5d4c169373d4bfa77876ba" minOccurs="0"/>
                <xsd:element ref="ns2:c2d7d53541144364bb9d71f286b51f7e" minOccurs="0"/>
                <xsd:element ref="ns2:b0b6db7483f14678a4ad7fdce99521be" minOccurs="0"/>
                <xsd:element ref="ns2:TaxCatchAll" minOccurs="0"/>
                <xsd:element ref="ns2:beaf417fcb4a4faab8ee781c2aab710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62838-09de-4b65-939a-432777c5c6ca" elementFormDefault="qualified">
    <xsd:import namespace="http://schemas.microsoft.com/office/2006/documentManagement/types"/>
    <xsd:import namespace="http://schemas.microsoft.com/office/infopath/2007/PartnerControls"/>
    <xsd:element name="SolarAuthor" ma:index="5" nillable="true" ma:displayName="Content Author" ma:description="Please specify the author of the content" ma:SharePointGroup="0" ma:internalName="Solar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Label" ma:index="10" nillable="true" ma:displayName="Taxonomy Catch All Column1" ma:hidden="true" ma:list="{391e412a-5cea-40ca-b974-b2b6d4e87d15}" ma:internalName="TaxCatchAllLabel" ma:readOnly="true" ma:showField="CatchAllDataLabel" ma:web="834cc484-bdff-4563-8615-a09634419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b15094b84d04db39a8de0b202a5649b" ma:index="12" nillable="true" ma:taxonomy="true" ma:internalName="jb15094b84d04db39a8de0b202a5649b" ma:taxonomyFieldName="SolarBusinessUnit" ma:displayName="Business Unit" ma:readOnly="false" ma:fieldId="{3b15094b-84d0-4db3-9a8d-e0b202a5649b}" ma:taxonomyMulti="true" ma:sspId="b9d2b188-b8f0-4527-ab9c-6ed07e2b5a47" ma:termSetId="9862a471-922d-4dbf-86ff-7f9443f4b69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01561942c7d47699e3a361a6a580934" ma:index="14" ma:taxonomy="true" ma:internalName="a01561942c7d47699e3a361a6a580934" ma:taxonomyFieldName="SolarDepartment" ma:displayName="Department" ma:default="" ma:fieldId="{a0156194-2c7d-4769-9e3a-361a6a580934}" ma:sspId="b9d2b188-b8f0-4527-ab9c-6ed07e2b5a47" ma:termSetId="a2a9cd89-8956-43cd-8902-c890ec3194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e120804c3e4f2e81afd96eec8909f4" ma:index="17" ma:taxonomy="true" ma:internalName="ece120804c3e4f2e81afd96eec8909f4" ma:taxonomyFieldName="SolarCategory" ma:displayName="Category" ma:readOnly="false" ma:fieldId="{ece12080-4c3e-4f2e-81af-d96eec8909f4}" ma:sspId="b9d2b188-b8f0-4527-ab9c-6ed07e2b5a47" ma:termSetId="af3054d5-0efb-4d05-9185-ffb492b046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7a4717f7d5d4c169373d4bfa77876ba" ma:index="19" ma:taxonomy="true" ma:internalName="i7a4717f7d5d4c169373d4bfa77876ba" ma:taxonomyFieldName="SolarDocumentType" ma:displayName="Document Type" ma:fieldId="{27a4717f-7d5d-4c16-9373-d4bfa77876ba}" ma:sspId="b9d2b188-b8f0-4527-ab9c-6ed07e2b5a47" ma:termSetId="3becb80b-35bf-4675-a7f1-fd97918282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2d7d53541144364bb9d71f286b51f7e" ma:index="20" ma:taxonomy="true" ma:internalName="c2d7d53541144364bb9d71f286b51f7e" ma:taxonomyFieldName="SolarLocation" ma:displayName="Location" ma:default="1;#Ilam|17015150-e7d5-4990-b358-e90ea571f1b0" ma:fieldId="{c2d7d535-4114-4364-bb9d-71f286b51f7e}" ma:sspId="b9d2b188-b8f0-4527-ab9c-6ed07e2b5a47" ma:termSetId="91c000f1-3349-4c42-8265-e80d17e1367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0b6db7483f14678a4ad7fdce99521be" ma:index="21" nillable="true" ma:taxonomy="true" ma:internalName="b0b6db7483f14678a4ad7fdce99521be" ma:taxonomyFieldName="InformationValue" ma:displayName="Information Value" ma:default="" ma:fieldId="{b0b6db74-83f1-4678-a4ad-7fdce99521be}" ma:sspId="b9d2b188-b8f0-4527-ab9c-6ed07e2b5a47" ma:termSetId="34b0f4c5-defa-4470-bf4b-1423e5dab3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391e412a-5cea-40ca-b974-b2b6d4e87d15}" ma:internalName="TaxCatchAll" ma:showField="CatchAllData" ma:web="834cc484-bdff-4563-8615-a09634419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eaf417fcb4a4faab8ee781c2aab7105" ma:index="23" nillable="true" ma:taxonomy="true" ma:internalName="beaf417fcb4a4faab8ee781c2aab7105" ma:taxonomyFieldName="SolarRecordOutcome" ma:displayName="Business Classification" ma:default="" ma:fieldId="{beaf417f-cb4a-4faa-b8ee-781c2aab7105}" ma:sspId="b9d2b188-b8f0-4527-ab9c-6ed07e2b5a47" ma:termSetId="8c3df037-9251-4cc2-8e70-544a7250a86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b9d2b188-b8f0-4527-ab9c-6ed07e2b5a47" ContentTypeId="0x010100BD80C5A6E3BE6B41A2427F16147D47A40053312233075A4069A30329A9D6153650" PreviousValue="tru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2d7d53541144364bb9d71f286b51f7e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Ilam</TermName>
          <TermId xmlns="http://schemas.microsoft.com/office/infopath/2007/PartnerControls">17015150-e7d5-4990-b358-e90ea571f1b0</TermId>
        </TermInfo>
      </Terms>
    </c2d7d53541144364bb9d71f286b51f7e>
    <b0b6db7483f14678a4ad7fdce99521be xmlns="6f562838-09de-4b65-939a-432777c5c6ca">
      <Terms xmlns="http://schemas.microsoft.com/office/infopath/2007/PartnerControls"/>
    </b0b6db7483f14678a4ad7fdce99521be>
    <beaf417fcb4a4faab8ee781c2aab7105 xmlns="6f562838-09de-4b65-939a-432777c5c6ca">
      <Terms xmlns="http://schemas.microsoft.com/office/infopath/2007/PartnerControls"/>
    </beaf417fcb4a4faab8ee781c2aab7105>
    <a01561942c7d47699e3a361a6a580934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Engineering</TermName>
          <TermId xmlns="http://schemas.microsoft.com/office/infopath/2007/PartnerControls">12b95fca-364a-4e75-bfde-3a4be67cafb1</TermId>
        </TermInfo>
      </Terms>
    </a01561942c7d47699e3a361a6a580934>
    <i7a4717f7d5d4c169373d4bfa77876ba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Document [Information]</TermName>
          <TermId xmlns="http://schemas.microsoft.com/office/infopath/2007/PartnerControls">1d129e84-9db2-4df6-a74b-09dd873e3970</TermId>
        </TermInfo>
      </Terms>
    </i7a4717f7d5d4c169373d4bfa77876ba>
    <jb15094b84d04db39a8de0b202a5649b xmlns="6f562838-09de-4b65-939a-432777c5c6ca">
      <Terms xmlns="http://schemas.microsoft.com/office/infopath/2007/PartnerControls"/>
    </jb15094b84d04db39a8de0b202a5649b>
    <SolarAuthor xmlns="6f562838-09de-4b65-939a-432777c5c6ca">
      <UserInfo>
        <DisplayName/>
        <AccountId xsi:nil="true"/>
        <AccountType/>
      </UserInfo>
    </SolarAuthor>
    <ece120804c3e4f2e81afd96eec8909f4 xmlns="6f562838-09de-4b65-939a-432777c5c6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1b523ed0-c261-4ad9-b790-ca7c80e7725e</TermId>
        </TermInfo>
      </Terms>
    </ece120804c3e4f2e81afd96eec8909f4>
    <TaxCatchAll xmlns="6f562838-09de-4b65-939a-432777c5c6ca">
      <Value>4</Value>
      <Value>3</Value>
      <Value>2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BF847ED0-6C15-41EC-B05A-C6C1E0211956}"/>
</file>

<file path=customXml/itemProps2.xml><?xml version="1.0" encoding="utf-8"?>
<ds:datastoreItem xmlns:ds="http://schemas.openxmlformats.org/officeDocument/2006/customXml" ds:itemID="{1C9636EE-2547-49FD-B415-D65666F76B6C}"/>
</file>

<file path=customXml/itemProps3.xml><?xml version="1.0" encoding="utf-8"?>
<ds:datastoreItem xmlns:ds="http://schemas.openxmlformats.org/officeDocument/2006/customXml" ds:itemID="{58361F4D-BB56-47AE-B6C4-2885F884BD65}"/>
</file>

<file path=customXml/itemProps4.xml><?xml version="1.0" encoding="utf-8"?>
<ds:datastoreItem xmlns:ds="http://schemas.openxmlformats.org/officeDocument/2006/customXml" ds:itemID="{E6DBAFCD-C269-43B7-A06E-897DA31B0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hydro_stations</vt:lpstr>
      <vt:lpstr>resevoir_storage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Canessa</dc:creator>
  <cp:lastModifiedBy>Rafaella Canessa</cp:lastModifiedBy>
  <dcterms:created xsi:type="dcterms:W3CDTF">2024-03-08T03:09:22Z</dcterms:created>
  <dcterms:modified xsi:type="dcterms:W3CDTF">2024-03-08T03:37:32Z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0x010100BD80C5A6E3BE6B41A2427F16147D47A40053312233075A4069A30329A9D6153650009BDFA1D5359CBD4C85DAD57477427FFF</vt:lpwstr>
  </property>
  <property fmtid="{D5CDD505-2E9C-101B-9397-08002B2CF9AE}" pid="3" name="SolarRecordOutcome">
    <vt:lpwstr/>
  </property>
  <property fmtid="{D5CDD505-2E9C-101B-9397-08002B2CF9AE}" pid="4" name="SolarDocumentType">
    <vt:lpwstr>4;#Project Document [Information]|1d129e84-9db2-4df6-a74b-09dd873e3970</vt:lpwstr>
  </property>
  <property fmtid="{D5CDD505-2E9C-101B-9397-08002B2CF9AE}" pid="5" name="MediaServiceImageTags">
    <vt:lpwstr/>
  </property>
  <property fmtid="{D5CDD505-2E9C-101B-9397-08002B2CF9AE}" pid="6" name="SolarCategory">
    <vt:lpwstr>3;#Project|1b523ed0-c261-4ad9-b790-ca7c80e7725e</vt:lpwstr>
  </property>
  <property fmtid="{D5CDD505-2E9C-101B-9397-08002B2CF9AE}" pid="7" name="lcf76f155ced4ddcb4097134ff3c332f">
    <vt:lpwstr/>
  </property>
  <property fmtid="{D5CDD505-2E9C-101B-9397-08002B2CF9AE}" pid="8" name="SolarLocation">
    <vt:lpwstr>1;#Ilam|17015150-e7d5-4990-b358-e90ea571f1b0</vt:lpwstr>
  </property>
  <property fmtid="{D5CDD505-2E9C-101B-9397-08002B2CF9AE}" pid="9" name="SolarDepartment">
    <vt:lpwstr>2;#Engineering|12b95fca-364a-4e75-bfde-3a4be67cafb1</vt:lpwstr>
  </property>
  <property fmtid="{D5CDD505-2E9C-101B-9397-08002B2CF9AE}" pid="10" name="SolarBusinessUnit">
    <vt:lpwstr/>
  </property>
  <property fmtid="{D5CDD505-2E9C-101B-9397-08002B2CF9AE}" pid="11" name="InformationValue">
    <vt:lpwstr/>
  </property>
</Properties>
</file>